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Users\Eva MAMGUIA\Desktop\la vilaine\Gestion financière de l'entreprise\Tp_Diag_Fin_Groupe2\"/>
    </mc:Choice>
  </mc:AlternateContent>
  <bookViews>
    <workbookView xWindow="0" yWindow="0" windowWidth="20415" windowHeight="7080" tabRatio="859" firstSheet="6" activeTab="13"/>
  </bookViews>
  <sheets>
    <sheet name="NOTE 3A-Immobilisations brutes" sheetId="2" r:id="rId1"/>
    <sheet name="NOTE 3B-Biens en LocationAcq_" sheetId="4" r:id="rId2"/>
    <sheet name="NOTE 7-CLIENTS-" sheetId="5" r:id="rId3"/>
    <sheet name="NOTE 16A-DettesFinan&amp;Circulant" sheetId="6" r:id="rId4"/>
    <sheet name="NOTE 3C- Amortissements" sheetId="1" r:id="rId5"/>
    <sheet name="PROVISIONS INSCRITES AU BILAN" sheetId="28" r:id="rId6"/>
    <sheet name="COMPTE_RESULTAT" sheetId="8" r:id="rId7"/>
    <sheet name="BILAN_SYSCOA" sheetId="7" r:id="rId8"/>
    <sheet name="TSIGC_ IA CA" sheetId="9" r:id="rId9"/>
    <sheet name="CAF" sheetId="11" r:id="rId10"/>
    <sheet name="Effet de levier REF" sheetId="12" r:id="rId11"/>
    <sheet name="bilan patrimonial" sheetId="10" r:id="rId12"/>
    <sheet name="bilan patrimonial (2)" sheetId="17" r:id="rId13"/>
    <sheet name="BILAN_FONCTIONEL" sheetId="13" r:id="rId14"/>
    <sheet name="BILAN_FONCTIONEL (2)" sheetId="18" r:id="rId15"/>
    <sheet name="Analyse" sheetId="29" r:id="rId16"/>
    <sheet name="mesure_redressement" sheetId="30" r:id="rId17"/>
    <sheet name="tableau_recapitulatif" sheetId="31" r:id="rId18"/>
    <sheet name="BFR Normatif" sheetId="32" r:id="rId19"/>
  </sheets>
  <externalReferences>
    <externalReference r:id="rId20"/>
    <externalReference r:id="rId21"/>
    <externalReference r:id="rId22"/>
    <externalReference r:id="rId23"/>
    <externalReference r:id="rId24"/>
    <externalReference r:id="rId25"/>
  </externalReferences>
  <calcPr calcId="152511"/>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N145" i="10" l="1"/>
  <c r="N140" i="10"/>
  <c r="N132" i="10"/>
  <c r="N134" i="10"/>
  <c r="N131" i="10"/>
  <c r="K132" i="10"/>
  <c r="K134" i="10"/>
  <c r="K131" i="10"/>
  <c r="H4" i="10"/>
  <c r="H140" i="10"/>
  <c r="H142" i="10"/>
  <c r="H145" i="10"/>
  <c r="H138" i="10"/>
  <c r="H134" i="10"/>
  <c r="H132" i="10"/>
  <c r="H131" i="10"/>
  <c r="E131" i="10"/>
  <c r="E132" i="10"/>
  <c r="E134" i="10"/>
  <c r="E138" i="10"/>
  <c r="E140" i="10"/>
  <c r="E142" i="10"/>
  <c r="K145" i="10"/>
  <c r="E145" i="10"/>
  <c r="N127" i="10"/>
  <c r="K127" i="10"/>
  <c r="H127" i="10"/>
  <c r="E127" i="10"/>
  <c r="M117" i="10"/>
  <c r="J117" i="10"/>
  <c r="G117" i="10"/>
  <c r="D117" i="10"/>
  <c r="C117" i="10"/>
  <c r="M90" i="7"/>
  <c r="M74" i="7" s="1"/>
  <c r="M92" i="7" s="1"/>
  <c r="G92" i="7"/>
  <c r="G78" i="7"/>
  <c r="F78" i="7"/>
  <c r="G74" i="7"/>
  <c r="F74" i="7"/>
  <c r="F92" i="7" s="1"/>
  <c r="L90" i="7"/>
  <c r="I90" i="7"/>
  <c r="J90" i="7"/>
  <c r="K90" i="7"/>
  <c r="K74" i="7"/>
  <c r="K92" i="7" s="1"/>
  <c r="E74" i="7"/>
  <c r="D92" i="7"/>
  <c r="I120" i="7"/>
  <c r="C110" i="7"/>
  <c r="C120" i="7"/>
  <c r="I116" i="7"/>
  <c r="I115" i="7"/>
  <c r="I92" i="7"/>
  <c r="I90" i="28"/>
  <c r="E111" i="18" l="1"/>
  <c r="E110" i="18"/>
  <c r="E108" i="18"/>
  <c r="E109" i="18"/>
  <c r="E106" i="18"/>
  <c r="E24" i="18"/>
  <c r="E21" i="18"/>
  <c r="E17" i="18"/>
  <c r="E16" i="18"/>
  <c r="E13" i="18"/>
  <c r="E10" i="18"/>
  <c r="E5" i="18"/>
  <c r="O67" i="18"/>
  <c r="N67" i="18"/>
  <c r="K67" i="18"/>
  <c r="G67" i="18"/>
  <c r="J67" i="18" s="1"/>
  <c r="F67" i="18"/>
  <c r="C67" i="18"/>
  <c r="A109" i="18"/>
  <c r="A115" i="18"/>
  <c r="O120" i="18"/>
  <c r="K120" i="18"/>
  <c r="N120" i="18" s="1"/>
  <c r="G120" i="18"/>
  <c r="J120" i="18" s="1"/>
  <c r="C120" i="18"/>
  <c r="F120" i="18" s="1"/>
  <c r="P129" i="18" l="1"/>
  <c r="P127" i="18"/>
  <c r="N127" i="18"/>
  <c r="Q127" i="18"/>
  <c r="A153" i="18"/>
  <c r="Q134" i="18"/>
  <c r="D68" i="29" l="1"/>
  <c r="C68" i="29"/>
  <c r="B68" i="29"/>
  <c r="B43" i="29" l="1"/>
  <c r="B7" i="29"/>
  <c r="M33" i="12" l="1"/>
  <c r="M30" i="12"/>
  <c r="M13" i="12"/>
  <c r="M12" i="12"/>
  <c r="M8" i="12"/>
  <c r="M9" i="12" s="1"/>
  <c r="M5" i="12"/>
  <c r="M4" i="12"/>
  <c r="M3" i="12"/>
  <c r="M6" i="12" l="1"/>
  <c r="M21" i="12"/>
  <c r="M14" i="12"/>
  <c r="M34" i="12"/>
  <c r="M10" i="12"/>
  <c r="M25" i="11"/>
  <c r="O48" i="11"/>
  <c r="M15" i="12" l="1"/>
  <c r="M35" i="12" s="1"/>
  <c r="M37" i="12" s="1"/>
  <c r="M17" i="12"/>
  <c r="M29" i="12"/>
  <c r="M32" i="12" s="1"/>
  <c r="M11" i="12"/>
  <c r="H118" i="10"/>
  <c r="H117" i="10"/>
  <c r="H100" i="10"/>
  <c r="H90" i="10"/>
  <c r="H85" i="10"/>
  <c r="H64" i="10"/>
  <c r="H40" i="10"/>
  <c r="H35" i="10"/>
  <c r="H22" i="10"/>
  <c r="H11" i="10"/>
  <c r="H116" i="10" l="1"/>
  <c r="M16" i="12"/>
  <c r="M18" i="12"/>
  <c r="M31" i="12"/>
  <c r="P158" i="13"/>
  <c r="L158" i="13"/>
  <c r="O158" i="13" s="1"/>
  <c r="H158" i="13"/>
  <c r="K158" i="13" s="1"/>
  <c r="D158" i="13"/>
  <c r="G158" i="13" s="1"/>
  <c r="C158" i="13"/>
  <c r="B149" i="18" s="1"/>
  <c r="P157" i="13"/>
  <c r="L157" i="13"/>
  <c r="O157" i="13" s="1"/>
  <c r="H157" i="13"/>
  <c r="D157" i="13"/>
  <c r="G157" i="13" s="1"/>
  <c r="C157" i="13"/>
  <c r="B148" i="18" s="1"/>
  <c r="H159" i="13"/>
  <c r="G150" i="18" s="1"/>
  <c r="M19" i="12" l="1"/>
  <c r="K159" i="13"/>
  <c r="K157" i="13"/>
  <c r="M20" i="12" l="1"/>
  <c r="J12" i="12"/>
  <c r="M22" i="12" l="1"/>
  <c r="R136" i="13"/>
  <c r="Q128" i="18" s="1"/>
  <c r="R137" i="13"/>
  <c r="Q129" i="18" s="1"/>
  <c r="M23" i="12" l="1"/>
  <c r="P12" i="13"/>
  <c r="L12" i="13"/>
  <c r="O12" i="13" s="1"/>
  <c r="H12" i="13"/>
  <c r="G12" i="18" s="1"/>
  <c r="D12" i="13"/>
  <c r="C12" i="18" s="1"/>
  <c r="G12" i="13"/>
  <c r="I12" i="13"/>
  <c r="J12" i="13"/>
  <c r="M12" i="13"/>
  <c r="Q12" i="13"/>
  <c r="R12" i="13"/>
  <c r="Q12" i="18" s="1"/>
  <c r="Q58" i="18"/>
  <c r="H49" i="18"/>
  <c r="I49" i="18"/>
  <c r="L49" i="18"/>
  <c r="M49" i="18"/>
  <c r="E49" i="18"/>
  <c r="K45" i="18"/>
  <c r="K46" i="18"/>
  <c r="K47" i="18"/>
  <c r="K36" i="18"/>
  <c r="K24" i="18"/>
  <c r="K21" i="18"/>
  <c r="H48" i="18"/>
  <c r="I48" i="18"/>
  <c r="H25" i="18"/>
  <c r="I25" i="18"/>
  <c r="H18" i="18"/>
  <c r="F39" i="18"/>
  <c r="D31" i="18"/>
  <c r="E31" i="18"/>
  <c r="J24" i="18"/>
  <c r="J41" i="18"/>
  <c r="P64" i="13"/>
  <c r="P63" i="13"/>
  <c r="P51" i="13"/>
  <c r="O49" i="18" s="1"/>
  <c r="P46" i="13"/>
  <c r="P41" i="13"/>
  <c r="P37" i="13"/>
  <c r="P25" i="13"/>
  <c r="P23" i="13" s="1"/>
  <c r="P20" i="13"/>
  <c r="P19" i="13"/>
  <c r="P18" i="13"/>
  <c r="P11" i="13"/>
  <c r="P9" i="13" s="1"/>
  <c r="P128" i="13"/>
  <c r="O128" i="13"/>
  <c r="L128" i="13"/>
  <c r="K128" i="13"/>
  <c r="H128" i="13"/>
  <c r="D128" i="13"/>
  <c r="G128" i="13" s="1"/>
  <c r="H122" i="13"/>
  <c r="H121" i="13"/>
  <c r="L71" i="13"/>
  <c r="K71" i="13"/>
  <c r="H71" i="13"/>
  <c r="G71" i="13"/>
  <c r="D71" i="13"/>
  <c r="H63" i="13"/>
  <c r="G58" i="18" s="1"/>
  <c r="H37" i="13"/>
  <c r="D33" i="13"/>
  <c r="G33" i="13" s="1"/>
  <c r="F31" i="18" s="1"/>
  <c r="C33" i="13"/>
  <c r="D85" i="13"/>
  <c r="I112" i="7"/>
  <c r="I111" i="7"/>
  <c r="D122" i="13"/>
  <c r="D121" i="13"/>
  <c r="D105" i="13"/>
  <c r="D104" i="13"/>
  <c r="D103" i="13" s="1"/>
  <c r="D99" i="13"/>
  <c r="D98" i="13"/>
  <c r="D97" i="13"/>
  <c r="D96" i="13"/>
  <c r="D77" i="13"/>
  <c r="D76" i="13"/>
  <c r="D80" i="13"/>
  <c r="G80" i="13" s="1"/>
  <c r="D81" i="13"/>
  <c r="G81" i="13" s="1"/>
  <c r="D83" i="13"/>
  <c r="D82" i="13"/>
  <c r="G82" i="13" s="1"/>
  <c r="D95" i="13"/>
  <c r="R19" i="28"/>
  <c r="K19" i="28" s="1"/>
  <c r="D116" i="13"/>
  <c r="D114" i="13" s="1"/>
  <c r="D136" i="13" s="1"/>
  <c r="C31" i="18" l="1"/>
  <c r="P15" i="13"/>
  <c r="K12" i="18"/>
  <c r="M36" i="12"/>
  <c r="M25" i="12"/>
  <c r="G105" i="13"/>
  <c r="P34" i="13"/>
  <c r="P44" i="13"/>
  <c r="P32" i="13" s="1"/>
  <c r="P132" i="13" s="1"/>
  <c r="O124" i="18" s="1"/>
  <c r="O58" i="18"/>
  <c r="P62" i="13"/>
  <c r="P142" i="13"/>
  <c r="O134" i="18" s="1"/>
  <c r="P143" i="13"/>
  <c r="O135" i="18" s="1"/>
  <c r="O59" i="18"/>
  <c r="K12" i="13"/>
  <c r="N12" i="13" s="1"/>
  <c r="J12" i="18"/>
  <c r="C104" i="13"/>
  <c r="C116" i="13" l="1"/>
  <c r="B109" i="18" s="1"/>
  <c r="C105" i="13"/>
  <c r="C103" i="13" s="1"/>
  <c r="C98" i="10"/>
  <c r="I99" i="7"/>
  <c r="C41" i="13" l="1"/>
  <c r="B39" i="18" s="1"/>
  <c r="C99" i="13"/>
  <c r="C97" i="13"/>
  <c r="C95" i="13"/>
  <c r="C89" i="13"/>
  <c r="C88" i="13"/>
  <c r="C87" i="13"/>
  <c r="C86" i="13"/>
  <c r="C85" i="13"/>
  <c r="C83" i="13"/>
  <c r="C82" i="13"/>
  <c r="C81" i="13"/>
  <c r="C80" i="13"/>
  <c r="C77" i="13"/>
  <c r="C76" i="13"/>
  <c r="L55" i="13"/>
  <c r="L63" i="13"/>
  <c r="L51" i="13"/>
  <c r="L50" i="13"/>
  <c r="K48" i="18" s="1"/>
  <c r="L46" i="13"/>
  <c r="L45" i="13"/>
  <c r="L42" i="13"/>
  <c r="K40" i="18" s="1"/>
  <c r="L40" i="13"/>
  <c r="K38" i="18" s="1"/>
  <c r="L39" i="13"/>
  <c r="L36" i="13"/>
  <c r="K34" i="18" s="1"/>
  <c r="L35" i="13"/>
  <c r="L25" i="13"/>
  <c r="L20" i="13"/>
  <c r="K20" i="18" s="1"/>
  <c r="L19" i="13"/>
  <c r="K19" i="18" s="1"/>
  <c r="L18" i="13"/>
  <c r="K18" i="18" s="1"/>
  <c r="L17" i="13"/>
  <c r="K17" i="18" s="1"/>
  <c r="L16" i="13"/>
  <c r="L13" i="13"/>
  <c r="L11" i="13"/>
  <c r="K11" i="18" s="1"/>
  <c r="K9" i="18" s="1"/>
  <c r="L10" i="13"/>
  <c r="L7" i="13"/>
  <c r="L6" i="13"/>
  <c r="L64" i="13"/>
  <c r="H64" i="13"/>
  <c r="H55" i="13"/>
  <c r="H51" i="13"/>
  <c r="H50" i="13"/>
  <c r="H46" i="13"/>
  <c r="H45" i="13"/>
  <c r="H42" i="13"/>
  <c r="H41" i="13"/>
  <c r="H40" i="13"/>
  <c r="H39" i="13"/>
  <c r="H38" i="13"/>
  <c r="H36" i="13"/>
  <c r="H35" i="13"/>
  <c r="H25" i="13"/>
  <c r="H20" i="13"/>
  <c r="H19" i="13"/>
  <c r="H18" i="13"/>
  <c r="H17" i="13"/>
  <c r="H16" i="13"/>
  <c r="H13" i="13"/>
  <c r="H11" i="13"/>
  <c r="H10" i="13"/>
  <c r="H7" i="13"/>
  <c r="H6" i="13"/>
  <c r="D64" i="13"/>
  <c r="D63" i="13"/>
  <c r="C58" i="18" s="1"/>
  <c r="D55" i="13"/>
  <c r="D51" i="13"/>
  <c r="D50" i="13"/>
  <c r="D46" i="13"/>
  <c r="D45" i="13"/>
  <c r="D41" i="13"/>
  <c r="D39" i="13"/>
  <c r="D37" i="13"/>
  <c r="D35" i="13"/>
  <c r="D25" i="13"/>
  <c r="D23" i="13" s="1"/>
  <c r="D20" i="13"/>
  <c r="D19" i="13"/>
  <c r="D18" i="13"/>
  <c r="D17" i="13"/>
  <c r="D16" i="13"/>
  <c r="D13" i="13"/>
  <c r="D11" i="13"/>
  <c r="C10" i="13"/>
  <c r="C13" i="13"/>
  <c r="C16" i="13"/>
  <c r="C37" i="13"/>
  <c r="B35" i="18" s="1"/>
  <c r="C45" i="13"/>
  <c r="C46" i="13"/>
  <c r="C50" i="13"/>
  <c r="C55" i="13"/>
  <c r="C51" i="13"/>
  <c r="B49" i="18" s="1"/>
  <c r="C64" i="13"/>
  <c r="C63" i="13"/>
  <c r="B58" i="18" s="1"/>
  <c r="C35" i="13"/>
  <c r="C42" i="13"/>
  <c r="C40" i="13"/>
  <c r="C39" i="13"/>
  <c r="C38" i="13"/>
  <c r="C11" i="13"/>
  <c r="C12" i="13"/>
  <c r="E12" i="13" s="1"/>
  <c r="C18" i="13"/>
  <c r="C19" i="13"/>
  <c r="C20" i="13"/>
  <c r="C25" i="13"/>
  <c r="G39" i="18" l="1"/>
  <c r="F11" i="13"/>
  <c r="K44" i="18"/>
  <c r="G44" i="18"/>
  <c r="J44" i="18" s="1"/>
  <c r="K37" i="18"/>
  <c r="D15" i="13"/>
  <c r="C39" i="18"/>
  <c r="H9" i="13"/>
  <c r="H44" i="13"/>
  <c r="K44" i="13" s="1"/>
  <c r="B33" i="18"/>
  <c r="F33" i="18"/>
  <c r="J33" i="18"/>
  <c r="F37" i="18"/>
  <c r="J37" i="18"/>
  <c r="B37" i="18"/>
  <c r="C44" i="13"/>
  <c r="C9" i="13"/>
  <c r="G51" i="13"/>
  <c r="F49" i="18" s="1"/>
  <c r="C49" i="18"/>
  <c r="D49" i="18" s="1"/>
  <c r="D143" i="13"/>
  <c r="C135" i="18" s="1"/>
  <c r="C59" i="18"/>
  <c r="H34" i="13"/>
  <c r="K16" i="18"/>
  <c r="L15" i="13"/>
  <c r="K49" i="18"/>
  <c r="O51" i="13"/>
  <c r="C23" i="13"/>
  <c r="F25" i="13"/>
  <c r="F12" i="13"/>
  <c r="B12" i="18"/>
  <c r="B38" i="18"/>
  <c r="F38" i="18"/>
  <c r="J38" i="18"/>
  <c r="G33" i="18"/>
  <c r="C33" i="18"/>
  <c r="G37" i="18"/>
  <c r="C37" i="18"/>
  <c r="G59" i="18"/>
  <c r="H143" i="13"/>
  <c r="G135" i="18" s="1"/>
  <c r="L9" i="13"/>
  <c r="K25" i="18"/>
  <c r="L23" i="13"/>
  <c r="L44" i="13"/>
  <c r="K43" i="18"/>
  <c r="K58" i="18"/>
  <c r="L62" i="13"/>
  <c r="B36" i="18"/>
  <c r="F36" i="18"/>
  <c r="J36" i="18"/>
  <c r="G35" i="18"/>
  <c r="C35" i="18"/>
  <c r="B40" i="18"/>
  <c r="F40" i="18"/>
  <c r="J40" i="18"/>
  <c r="C143" i="13"/>
  <c r="B135" i="18" s="1"/>
  <c r="B59" i="18"/>
  <c r="H15" i="13"/>
  <c r="K51" i="13"/>
  <c r="J49" i="18" s="1"/>
  <c r="G49" i="18"/>
  <c r="K59" i="18"/>
  <c r="L143" i="13"/>
  <c r="K135" i="18" s="1"/>
  <c r="K33" i="18"/>
  <c r="D142" i="13"/>
  <c r="C134" i="18" s="1"/>
  <c r="D62" i="13"/>
  <c r="C62" i="13"/>
  <c r="C142" i="13"/>
  <c r="B134" i="18" s="1"/>
  <c r="D44" i="13"/>
  <c r="L3" i="12"/>
  <c r="I3" i="12"/>
  <c r="F3" i="12"/>
  <c r="M125" i="10"/>
  <c r="J125" i="10"/>
  <c r="G125" i="10"/>
  <c r="D125" i="10"/>
  <c r="D85" i="10"/>
  <c r="M113" i="10"/>
  <c r="AM108" i="6"/>
  <c r="M109" i="10"/>
  <c r="M106" i="10"/>
  <c r="M105" i="10"/>
  <c r="M110" i="10"/>
  <c r="M97" i="10"/>
  <c r="M73" i="10"/>
  <c r="M64" i="10"/>
  <c r="M61" i="10"/>
  <c r="M59" i="10"/>
  <c r="M58" i="10"/>
  <c r="M57" i="10"/>
  <c r="M52" i="10"/>
  <c r="M46" i="10"/>
  <c r="M45" i="10"/>
  <c r="M44" i="10"/>
  <c r="M38" i="10"/>
  <c r="M34" i="10" s="1"/>
  <c r="M36" i="10"/>
  <c r="M30" i="10"/>
  <c r="M29" i="10"/>
  <c r="M28" i="10"/>
  <c r="M22" i="10"/>
  <c r="M20" i="10"/>
  <c r="M18" i="10" s="1"/>
  <c r="M12" i="10"/>
  <c r="M13" i="10"/>
  <c r="M14" i="10"/>
  <c r="M15" i="10"/>
  <c r="M11" i="10"/>
  <c r="M6" i="10"/>
  <c r="AD108" i="6"/>
  <c r="J113" i="10" s="1"/>
  <c r="C85" i="10"/>
  <c r="J110" i="10"/>
  <c r="L110" i="10" s="1"/>
  <c r="N110" i="10" s="1"/>
  <c r="G110" i="10"/>
  <c r="I110" i="10" s="1"/>
  <c r="D110" i="10"/>
  <c r="F110" i="10" s="1"/>
  <c r="C110" i="10"/>
  <c r="C111" i="10"/>
  <c r="J97" i="10"/>
  <c r="J73" i="10"/>
  <c r="J6" i="10"/>
  <c r="U108" i="6"/>
  <c r="G113" i="10" s="1"/>
  <c r="G105" i="10"/>
  <c r="G97" i="10"/>
  <c r="G80" i="10"/>
  <c r="G73" i="10"/>
  <c r="L108" i="6"/>
  <c r="D113" i="10" s="1"/>
  <c r="D97" i="10"/>
  <c r="D95" i="7"/>
  <c r="D73" i="10"/>
  <c r="C61" i="10"/>
  <c r="C108" i="6"/>
  <c r="C113" i="10" s="1"/>
  <c r="C59" i="10"/>
  <c r="C20" i="10"/>
  <c r="C109" i="10"/>
  <c r="C97" i="10"/>
  <c r="C96" i="10"/>
  <c r="C80" i="10"/>
  <c r="C82" i="10"/>
  <c r="C57" i="10"/>
  <c r="O2" i="18"/>
  <c r="N2" i="18"/>
  <c r="K2" i="18"/>
  <c r="J2" i="18"/>
  <c r="G2" i="18"/>
  <c r="F2" i="18"/>
  <c r="C2" i="18"/>
  <c r="M10" i="10" l="1"/>
  <c r="M56" i="10"/>
  <c r="L3" i="13"/>
  <c r="Q51" i="13"/>
  <c r="P49" i="18" s="1"/>
  <c r="N49" i="18"/>
  <c r="R51" i="13"/>
  <c r="Q49" i="18" s="1"/>
  <c r="G32" i="18"/>
  <c r="H32" i="13"/>
  <c r="L48" i="11"/>
  <c r="D5" i="12"/>
  <c r="D42" i="11"/>
  <c r="I46" i="8"/>
  <c r="H46" i="8"/>
  <c r="M33" i="11"/>
  <c r="M10" i="11"/>
  <c r="M8" i="11"/>
  <c r="C12" i="11"/>
  <c r="G12" i="11"/>
  <c r="I12" i="11" s="1"/>
  <c r="J12" i="11"/>
  <c r="L12" i="11" s="1"/>
  <c r="O12" i="11"/>
  <c r="M18" i="11"/>
  <c r="M14" i="11"/>
  <c r="H132" i="13" l="1"/>
  <c r="K32" i="13"/>
  <c r="K132" i="13" s="1"/>
  <c r="D18" i="11"/>
  <c r="D10" i="11"/>
  <c r="C54" i="9"/>
  <c r="F34" i="8"/>
  <c r="D12" i="12" s="1"/>
  <c r="B54" i="9"/>
  <c r="C159" i="13" s="1"/>
  <c r="B150" i="18" s="1"/>
  <c r="E34" i="8"/>
  <c r="C12" i="12" s="1"/>
  <c r="C30" i="10"/>
  <c r="E39" i="8" l="1"/>
  <c r="C53" i="9"/>
  <c r="D14" i="11" s="1"/>
  <c r="F39" i="8"/>
  <c r="B53" i="9"/>
  <c r="C14" i="11" s="1"/>
  <c r="C73" i="10"/>
  <c r="C106" i="10"/>
  <c r="C105" i="10"/>
  <c r="C60" i="10"/>
  <c r="C58" i="10"/>
  <c r="C53" i="10"/>
  <c r="C52" i="10"/>
  <c r="C40" i="10"/>
  <c r="C38" i="10"/>
  <c r="C36" i="10"/>
  <c r="C35" i="10"/>
  <c r="C31" i="10"/>
  <c r="C29" i="10"/>
  <c r="C28" i="10"/>
  <c r="C22" i="10"/>
  <c r="C19" i="10"/>
  <c r="C18" i="10" s="1"/>
  <c r="C15" i="10"/>
  <c r="C14" i="10"/>
  <c r="C13" i="10"/>
  <c r="C12" i="10"/>
  <c r="C11" i="10"/>
  <c r="C7" i="10"/>
  <c r="C6" i="10"/>
  <c r="R61" i="9"/>
  <c r="R60" i="9"/>
  <c r="M30" i="11" s="1"/>
  <c r="R59" i="9"/>
  <c r="R58" i="9"/>
  <c r="M31" i="11" s="1"/>
  <c r="I39" i="8"/>
  <c r="H39" i="8"/>
  <c r="F46" i="8"/>
  <c r="G46" i="8"/>
  <c r="R66" i="9"/>
  <c r="R53" i="9"/>
  <c r="R49" i="9"/>
  <c r="R47" i="9"/>
  <c r="R46" i="9"/>
  <c r="R44" i="9"/>
  <c r="R37" i="9"/>
  <c r="R38" i="9"/>
  <c r="R33" i="9"/>
  <c r="R29" i="9"/>
  <c r="R28" i="9"/>
  <c r="R24" i="9"/>
  <c r="R23" i="9"/>
  <c r="R22" i="9"/>
  <c r="R21" i="9"/>
  <c r="R13" i="9"/>
  <c r="R11" i="9"/>
  <c r="R10" i="9"/>
  <c r="C56" i="10" l="1"/>
  <c r="C70" i="10"/>
  <c r="E73" i="10"/>
  <c r="R16" i="9"/>
  <c r="P154" i="13" s="1"/>
  <c r="C10" i="10"/>
  <c r="C5" i="10"/>
  <c r="C4" i="10" s="1"/>
  <c r="C51" i="10"/>
  <c r="C27" i="10"/>
  <c r="T44" i="9"/>
  <c r="R63" i="9"/>
  <c r="T7" i="9"/>
  <c r="T14" i="9"/>
  <c r="T46" i="9"/>
  <c r="T60" i="9"/>
  <c r="T48" i="9"/>
  <c r="T45" i="9"/>
  <c r="T21" i="9"/>
  <c r="T13" i="9"/>
  <c r="R18" i="9"/>
  <c r="M30" i="9"/>
  <c r="M38" i="9"/>
  <c r="M37" i="9"/>
  <c r="H38" i="9"/>
  <c r="H37" i="9"/>
  <c r="C66" i="9"/>
  <c r="C60" i="9"/>
  <c r="C58" i="9"/>
  <c r="C44" i="9"/>
  <c r="C38" i="9"/>
  <c r="C37" i="9"/>
  <c r="C33" i="9"/>
  <c r="C31" i="9"/>
  <c r="C30" i="9"/>
  <c r="C29" i="9"/>
  <c r="C28" i="9"/>
  <c r="C24" i="9"/>
  <c r="C23" i="9"/>
  <c r="C22" i="9"/>
  <c r="C21" i="9"/>
  <c r="C11" i="9"/>
  <c r="C10" i="9"/>
  <c r="C34" i="9"/>
  <c r="B49" i="9"/>
  <c r="B46" i="9"/>
  <c r="B38" i="9"/>
  <c r="B37" i="9"/>
  <c r="O145" i="18" l="1"/>
  <c r="T33" i="9"/>
  <c r="T29" i="9"/>
  <c r="T47" i="9"/>
  <c r="T39" i="9"/>
  <c r="T37" i="9"/>
  <c r="T49" i="9"/>
  <c r="T11" i="9"/>
  <c r="T58" i="9"/>
  <c r="T54" i="9"/>
  <c r="T65" i="9"/>
  <c r="T19" i="9"/>
  <c r="T16" i="9"/>
  <c r="P160" i="13"/>
  <c r="O151" i="18" s="1"/>
  <c r="T61" i="9"/>
  <c r="T38" i="9"/>
  <c r="T27" i="9"/>
  <c r="T34" i="9"/>
  <c r="T55" i="9"/>
  <c r="T32" i="9"/>
  <c r="T10" i="9"/>
  <c r="T9" i="9"/>
  <c r="T59" i="9"/>
  <c r="T63" i="9"/>
  <c r="T22" i="9"/>
  <c r="T18" i="9"/>
  <c r="T28" i="9"/>
  <c r="T24" i="9"/>
  <c r="T5" i="9"/>
  <c r="T12" i="9"/>
  <c r="T50" i="9"/>
  <c r="T23" i="9"/>
  <c r="T6" i="9"/>
  <c r="T20" i="9"/>
  <c r="T66" i="9"/>
  <c r="T53" i="9"/>
  <c r="D10" i="13"/>
  <c r="D9" i="13" s="1"/>
  <c r="D3" i="13" s="1"/>
  <c r="D7" i="13"/>
  <c r="D6" i="13"/>
  <c r="G6" i="13" s="1"/>
  <c r="C7" i="13"/>
  <c r="C6" i="13"/>
  <c r="C24" i="11"/>
  <c r="C32" i="11"/>
  <c r="B17" i="6"/>
  <c r="D8" i="11"/>
  <c r="F8" i="11" s="1"/>
  <c r="F10" i="11"/>
  <c r="D11" i="11"/>
  <c r="F11" i="11" s="1"/>
  <c r="D15" i="11"/>
  <c r="F15" i="11" s="1"/>
  <c r="D16" i="11"/>
  <c r="F18" i="11"/>
  <c r="C15" i="11"/>
  <c r="F9" i="11"/>
  <c r="G10" i="11"/>
  <c r="I10" i="11" s="1"/>
  <c r="G17" i="11"/>
  <c r="I17" i="11" s="1"/>
  <c r="I9" i="11"/>
  <c r="I11" i="11"/>
  <c r="I15" i="11"/>
  <c r="J10" i="11"/>
  <c r="L10" i="11" s="1"/>
  <c r="J18" i="11"/>
  <c r="L18" i="11" s="1"/>
  <c r="D25" i="11"/>
  <c r="F25" i="11" s="1"/>
  <c r="D30" i="11"/>
  <c r="F30" i="11" s="1"/>
  <c r="D31" i="11"/>
  <c r="F31" i="11" s="1"/>
  <c r="D32" i="11"/>
  <c r="F32" i="11" s="1"/>
  <c r="F26" i="11"/>
  <c r="F27" i="11"/>
  <c r="F28" i="11"/>
  <c r="F33" i="11"/>
  <c r="F34" i="11"/>
  <c r="F35" i="11"/>
  <c r="G24" i="11"/>
  <c r="G25" i="11"/>
  <c r="I25" i="11" s="1"/>
  <c r="G32" i="11"/>
  <c r="I32" i="11" s="1"/>
  <c r="I26" i="11"/>
  <c r="I27" i="11"/>
  <c r="I28" i="11"/>
  <c r="I33" i="11"/>
  <c r="I34" i="11"/>
  <c r="I35" i="11"/>
  <c r="J25" i="11"/>
  <c r="L25" i="11" s="1"/>
  <c r="J32" i="11"/>
  <c r="L32" i="11" s="1"/>
  <c r="C10" i="11"/>
  <c r="C11" i="11"/>
  <c r="C18" i="11"/>
  <c r="F6" i="11"/>
  <c r="H6" i="11"/>
  <c r="I6" i="11"/>
  <c r="K6" i="11"/>
  <c r="L6" i="11"/>
  <c r="N6" i="11"/>
  <c r="O6" i="11"/>
  <c r="F5" i="11"/>
  <c r="H5" i="11"/>
  <c r="I5" i="11"/>
  <c r="K5" i="11"/>
  <c r="L5" i="11"/>
  <c r="N5" i="11"/>
  <c r="O5" i="11"/>
  <c r="G57" i="17"/>
  <c r="H57" i="17"/>
  <c r="J57" i="17"/>
  <c r="K57" i="17"/>
  <c r="L57" i="17"/>
  <c r="M57" i="17"/>
  <c r="N57" i="17"/>
  <c r="F57" i="17"/>
  <c r="K46" i="17"/>
  <c r="M46" i="17"/>
  <c r="M45" i="17"/>
  <c r="B47" i="17"/>
  <c r="B46" i="17"/>
  <c r="B45" i="17"/>
  <c r="N9" i="17"/>
  <c r="N17" i="17"/>
  <c r="N21" i="17"/>
  <c r="N24" i="17"/>
  <c r="N25" i="17"/>
  <c r="N33" i="17"/>
  <c r="N42" i="17"/>
  <c r="N62" i="17"/>
  <c r="N65" i="17"/>
  <c r="N71" i="17"/>
  <c r="N77" i="17"/>
  <c r="N78" i="17"/>
  <c r="N86" i="17"/>
  <c r="N91" i="17"/>
  <c r="N95" i="17"/>
  <c r="N97" i="17"/>
  <c r="N101" i="17"/>
  <c r="N102" i="17"/>
  <c r="N105" i="17"/>
  <c r="N116" i="17"/>
  <c r="N117" i="17"/>
  <c r="N119" i="17"/>
  <c r="N121" i="17"/>
  <c r="M5" i="17"/>
  <c r="M6" i="17"/>
  <c r="M7" i="17"/>
  <c r="M8" i="17"/>
  <c r="M9" i="17"/>
  <c r="M10" i="17"/>
  <c r="M11" i="17"/>
  <c r="M12" i="17"/>
  <c r="M13" i="17"/>
  <c r="M14" i="17"/>
  <c r="M15" i="17"/>
  <c r="M16" i="17"/>
  <c r="M17" i="17"/>
  <c r="M18" i="17"/>
  <c r="M19" i="17"/>
  <c r="M20" i="17"/>
  <c r="M21" i="17"/>
  <c r="M23" i="17"/>
  <c r="M24" i="17"/>
  <c r="M25" i="17"/>
  <c r="M27" i="17"/>
  <c r="M28" i="17"/>
  <c r="M29" i="17"/>
  <c r="M30" i="17"/>
  <c r="M31" i="17"/>
  <c r="M32" i="17"/>
  <c r="M33" i="17"/>
  <c r="M34" i="17"/>
  <c r="M35" i="17"/>
  <c r="M36" i="17"/>
  <c r="M37" i="17"/>
  <c r="M38" i="17"/>
  <c r="M39" i="17"/>
  <c r="M40" i="17"/>
  <c r="M41" i="17"/>
  <c r="M42" i="17"/>
  <c r="M44" i="17"/>
  <c r="M54" i="17"/>
  <c r="M55" i="17"/>
  <c r="M56" i="17"/>
  <c r="M59" i="17"/>
  <c r="M60" i="17"/>
  <c r="M61" i="17"/>
  <c r="M62" i="17"/>
  <c r="M63" i="17"/>
  <c r="M65" i="17"/>
  <c r="M67" i="17"/>
  <c r="M68" i="17"/>
  <c r="M69" i="17"/>
  <c r="M70" i="17"/>
  <c r="M71" i="17"/>
  <c r="M73" i="17"/>
  <c r="M74" i="17"/>
  <c r="M75" i="17"/>
  <c r="M76" i="17"/>
  <c r="M77" i="17"/>
  <c r="M78" i="17"/>
  <c r="M81" i="17"/>
  <c r="M82" i="17"/>
  <c r="M83" i="17"/>
  <c r="M84" i="17"/>
  <c r="M85" i="17"/>
  <c r="M86" i="17"/>
  <c r="M88" i="17"/>
  <c r="M89" i="17"/>
  <c r="M90" i="17"/>
  <c r="M91" i="17"/>
  <c r="M93" i="17"/>
  <c r="M94" i="17"/>
  <c r="M95" i="17"/>
  <c r="M98" i="17"/>
  <c r="M99" i="17"/>
  <c r="M100" i="17"/>
  <c r="M101" i="17"/>
  <c r="M103" i="17"/>
  <c r="M104" i="17"/>
  <c r="M105" i="17"/>
  <c r="M107" i="17"/>
  <c r="M108" i="17"/>
  <c r="M109" i="17"/>
  <c r="M111" i="17"/>
  <c r="M112" i="17"/>
  <c r="M113" i="17"/>
  <c r="M114" i="17"/>
  <c r="M116" i="17"/>
  <c r="M117" i="17"/>
  <c r="M118" i="17"/>
  <c r="M119" i="17"/>
  <c r="M121" i="17"/>
  <c r="L9" i="17"/>
  <c r="L17" i="17"/>
  <c r="L21" i="17"/>
  <c r="L25" i="17"/>
  <c r="L33" i="17"/>
  <c r="L42" i="17"/>
  <c r="L62" i="17"/>
  <c r="L65" i="17"/>
  <c r="L71" i="17"/>
  <c r="L73" i="17"/>
  <c r="L77" i="17"/>
  <c r="L78" i="17"/>
  <c r="L86" i="17"/>
  <c r="L91" i="17"/>
  <c r="L95" i="17"/>
  <c r="L101" i="17"/>
  <c r="L105" i="17"/>
  <c r="L116" i="17"/>
  <c r="L119" i="17"/>
  <c r="L121" i="17"/>
  <c r="K7" i="17"/>
  <c r="K9" i="17"/>
  <c r="K11" i="17"/>
  <c r="K12" i="17"/>
  <c r="K16" i="17"/>
  <c r="K17" i="17"/>
  <c r="K19" i="17"/>
  <c r="K21" i="17"/>
  <c r="K23" i="17"/>
  <c r="K24" i="17"/>
  <c r="K25" i="17"/>
  <c r="K28" i="17"/>
  <c r="K31" i="17"/>
  <c r="K33" i="17"/>
  <c r="K35" i="17"/>
  <c r="K37" i="17"/>
  <c r="K39" i="17"/>
  <c r="K40" i="17"/>
  <c r="K41" i="17"/>
  <c r="K42" i="17"/>
  <c r="K55" i="17"/>
  <c r="K56" i="17"/>
  <c r="K62" i="17"/>
  <c r="K65" i="17"/>
  <c r="K67" i="17"/>
  <c r="K68" i="17"/>
  <c r="K69" i="17"/>
  <c r="K70" i="17"/>
  <c r="K71" i="17"/>
  <c r="K73" i="17"/>
  <c r="K74" i="17"/>
  <c r="K76" i="17"/>
  <c r="K77" i="17"/>
  <c r="K78" i="17"/>
  <c r="K80" i="17"/>
  <c r="K81" i="17"/>
  <c r="K82" i="17"/>
  <c r="K83" i="17"/>
  <c r="K84" i="17"/>
  <c r="K85" i="17"/>
  <c r="K86" i="17"/>
  <c r="K87" i="17"/>
  <c r="K88" i="17"/>
  <c r="K89" i="17"/>
  <c r="K90" i="17"/>
  <c r="K91" i="17"/>
  <c r="K93" i="17"/>
  <c r="K94" i="17"/>
  <c r="K95" i="17"/>
  <c r="K97" i="17"/>
  <c r="K98" i="17"/>
  <c r="K100" i="17"/>
  <c r="K101" i="17"/>
  <c r="K102" i="17"/>
  <c r="K103" i="17"/>
  <c r="K104" i="17"/>
  <c r="K105" i="17"/>
  <c r="K107" i="17"/>
  <c r="K109" i="17"/>
  <c r="K112" i="17"/>
  <c r="K113" i="17"/>
  <c r="K114" i="17"/>
  <c r="K116" i="17"/>
  <c r="K117" i="17"/>
  <c r="K118" i="17"/>
  <c r="K119" i="17"/>
  <c r="K121" i="17"/>
  <c r="J7" i="17"/>
  <c r="J8" i="17"/>
  <c r="J9" i="17"/>
  <c r="J16" i="17"/>
  <c r="J17" i="17"/>
  <c r="J19" i="17"/>
  <c r="J21" i="17"/>
  <c r="J23" i="17"/>
  <c r="J24" i="17"/>
  <c r="J25" i="17"/>
  <c r="J32" i="17"/>
  <c r="J33" i="17"/>
  <c r="J39" i="17"/>
  <c r="J41" i="17"/>
  <c r="J42" i="17"/>
  <c r="J55" i="17"/>
  <c r="J56" i="17"/>
  <c r="J62" i="17"/>
  <c r="J65" i="17"/>
  <c r="J67" i="17"/>
  <c r="J68" i="17"/>
  <c r="J71" i="17"/>
  <c r="J73" i="17"/>
  <c r="J74" i="17"/>
  <c r="J76" i="17"/>
  <c r="J77" i="17"/>
  <c r="J78" i="17"/>
  <c r="J82" i="17"/>
  <c r="J83" i="17"/>
  <c r="J84" i="17"/>
  <c r="J86" i="17"/>
  <c r="J88" i="17"/>
  <c r="J89" i="17"/>
  <c r="J90" i="17"/>
  <c r="J91" i="17"/>
  <c r="J93" i="17"/>
  <c r="J94" i="17"/>
  <c r="J95" i="17"/>
  <c r="J101" i="17"/>
  <c r="J103" i="17"/>
  <c r="J105" i="17"/>
  <c r="J107" i="17"/>
  <c r="J109" i="17"/>
  <c r="J112" i="17"/>
  <c r="J113" i="17"/>
  <c r="J114" i="17"/>
  <c r="J116" i="17"/>
  <c r="I8" i="17"/>
  <c r="I9" i="17"/>
  <c r="I17" i="17"/>
  <c r="I21" i="17"/>
  <c r="I25" i="17"/>
  <c r="I33" i="17"/>
  <c r="I39" i="17"/>
  <c r="I42" i="17"/>
  <c r="I62" i="17"/>
  <c r="I65" i="17"/>
  <c r="I71" i="17"/>
  <c r="I74" i="17"/>
  <c r="I77" i="17"/>
  <c r="I78" i="17"/>
  <c r="I86" i="17"/>
  <c r="I91" i="17"/>
  <c r="I95" i="17"/>
  <c r="I101" i="17"/>
  <c r="I105" i="17"/>
  <c r="I116" i="17"/>
  <c r="H7" i="17"/>
  <c r="H9" i="17"/>
  <c r="H11" i="17"/>
  <c r="H12" i="17"/>
  <c r="H16" i="17"/>
  <c r="H17" i="17"/>
  <c r="H19" i="17"/>
  <c r="H21" i="17"/>
  <c r="H23" i="17"/>
  <c r="H24" i="17"/>
  <c r="H25" i="17"/>
  <c r="H28" i="17"/>
  <c r="H31" i="17"/>
  <c r="H32" i="17"/>
  <c r="H33" i="17"/>
  <c r="H37" i="17"/>
  <c r="H39" i="17"/>
  <c r="H41" i="17"/>
  <c r="H42" i="17"/>
  <c r="H55" i="17"/>
  <c r="H56" i="17"/>
  <c r="H62" i="17"/>
  <c r="H65" i="17"/>
  <c r="H67" i="17"/>
  <c r="H68" i="17"/>
  <c r="H69" i="17"/>
  <c r="H70" i="17"/>
  <c r="H71" i="17"/>
  <c r="H73" i="17"/>
  <c r="H74" i="17"/>
  <c r="H76" i="17"/>
  <c r="H77" i="17"/>
  <c r="H78" i="17"/>
  <c r="H81" i="17"/>
  <c r="H83" i="17"/>
  <c r="H85" i="17"/>
  <c r="H86" i="17"/>
  <c r="H88" i="17"/>
  <c r="H89" i="17"/>
  <c r="H90" i="17"/>
  <c r="H91" i="17"/>
  <c r="H93" i="17"/>
  <c r="H94" i="17"/>
  <c r="H95" i="17"/>
  <c r="H99" i="17"/>
  <c r="H100" i="17"/>
  <c r="H101" i="17"/>
  <c r="H103" i="17"/>
  <c r="H104" i="17"/>
  <c r="H105" i="17"/>
  <c r="H107" i="17"/>
  <c r="H109" i="17"/>
  <c r="H112" i="17"/>
  <c r="H113" i="17"/>
  <c r="H114" i="17"/>
  <c r="H116" i="17"/>
  <c r="G7" i="17"/>
  <c r="G8" i="17"/>
  <c r="G9" i="17"/>
  <c r="G16" i="17"/>
  <c r="G17" i="17"/>
  <c r="G19" i="17"/>
  <c r="G21" i="17"/>
  <c r="G23" i="17"/>
  <c r="G24" i="17"/>
  <c r="G25" i="17"/>
  <c r="G32" i="17"/>
  <c r="G33" i="17"/>
  <c r="G39" i="17"/>
  <c r="G41" i="17"/>
  <c r="G42" i="17"/>
  <c r="G55" i="17"/>
  <c r="G56" i="17"/>
  <c r="G62" i="17"/>
  <c r="G65" i="17"/>
  <c r="G67" i="17"/>
  <c r="G68" i="17"/>
  <c r="G69" i="17"/>
  <c r="G70" i="17"/>
  <c r="G71" i="17"/>
  <c r="G73" i="17"/>
  <c r="G74" i="17"/>
  <c r="G76" i="17"/>
  <c r="G77" i="17"/>
  <c r="G78" i="17"/>
  <c r="G83" i="17"/>
  <c r="G86" i="17"/>
  <c r="G88" i="17"/>
  <c r="G89" i="17"/>
  <c r="G90" i="17"/>
  <c r="G91" i="17"/>
  <c r="G93" i="17"/>
  <c r="G94" i="17"/>
  <c r="G95" i="17"/>
  <c r="G99" i="17"/>
  <c r="G101" i="17"/>
  <c r="G103" i="17"/>
  <c r="G104" i="17"/>
  <c r="G105" i="17"/>
  <c r="G107" i="17"/>
  <c r="G109" i="17"/>
  <c r="G112" i="17"/>
  <c r="G113" i="17"/>
  <c r="G114" i="17"/>
  <c r="G116" i="17"/>
  <c r="F73" i="17"/>
  <c r="E7" i="17"/>
  <c r="E9" i="17"/>
  <c r="E16" i="17"/>
  <c r="E17" i="17"/>
  <c r="E19" i="17"/>
  <c r="E21" i="17"/>
  <c r="E23" i="17"/>
  <c r="E24" i="17"/>
  <c r="E25" i="17"/>
  <c r="E28" i="17"/>
  <c r="E30" i="17"/>
  <c r="E31" i="17"/>
  <c r="E32" i="17"/>
  <c r="E33" i="17"/>
  <c r="E37" i="17"/>
  <c r="E39" i="17"/>
  <c r="E41" i="17"/>
  <c r="E42" i="17"/>
  <c r="E55" i="17"/>
  <c r="E56" i="17"/>
  <c r="E57" i="17"/>
  <c r="E62" i="17"/>
  <c r="E65" i="17"/>
  <c r="E67" i="17"/>
  <c r="E68" i="17"/>
  <c r="E69" i="17"/>
  <c r="E70" i="17"/>
  <c r="E71" i="17"/>
  <c r="E73" i="17"/>
  <c r="E74" i="17"/>
  <c r="E76" i="17"/>
  <c r="E77" i="17"/>
  <c r="E78" i="17"/>
  <c r="E81" i="17"/>
  <c r="E82" i="17"/>
  <c r="E83" i="17"/>
  <c r="E85" i="17"/>
  <c r="E86" i="17"/>
  <c r="E88" i="17"/>
  <c r="E89" i="17"/>
  <c r="E90" i="17"/>
  <c r="E91" i="17"/>
  <c r="E93" i="17"/>
  <c r="E94" i="17"/>
  <c r="E95" i="17"/>
  <c r="E99" i="17"/>
  <c r="E100" i="17"/>
  <c r="E101" i="17"/>
  <c r="E103" i="17"/>
  <c r="E104" i="17"/>
  <c r="E105" i="17"/>
  <c r="E109" i="17"/>
  <c r="E112" i="17"/>
  <c r="E113" i="17"/>
  <c r="E114" i="17"/>
  <c r="E116" i="17"/>
  <c r="D8" i="17"/>
  <c r="D9" i="17"/>
  <c r="D17" i="17"/>
  <c r="D21" i="17"/>
  <c r="D23" i="17"/>
  <c r="D24" i="17"/>
  <c r="D25" i="17"/>
  <c r="D32" i="17"/>
  <c r="D33" i="17"/>
  <c r="D39" i="17"/>
  <c r="D41" i="17"/>
  <c r="D42" i="17"/>
  <c r="D55" i="17"/>
  <c r="D56" i="17"/>
  <c r="D57" i="17"/>
  <c r="D62" i="17"/>
  <c r="D65" i="17"/>
  <c r="D67" i="17"/>
  <c r="D68" i="17"/>
  <c r="D69" i="17"/>
  <c r="D70" i="17"/>
  <c r="D71" i="17"/>
  <c r="D73" i="17"/>
  <c r="D74" i="17"/>
  <c r="D76" i="17"/>
  <c r="D77" i="17"/>
  <c r="D78" i="17"/>
  <c r="D81" i="17"/>
  <c r="D82" i="17"/>
  <c r="D83" i="17"/>
  <c r="D85" i="17"/>
  <c r="D86" i="17"/>
  <c r="D88" i="17"/>
  <c r="D89" i="17"/>
  <c r="D90" i="17"/>
  <c r="D91" i="17"/>
  <c r="D93" i="17"/>
  <c r="D94" i="17"/>
  <c r="D95" i="17"/>
  <c r="D99" i="17"/>
  <c r="D101" i="17"/>
  <c r="D103" i="17"/>
  <c r="D104" i="17"/>
  <c r="D105" i="17"/>
  <c r="D109" i="17"/>
  <c r="D112" i="17"/>
  <c r="D113" i="17"/>
  <c r="D114" i="17"/>
  <c r="D116" i="17"/>
  <c r="C6" i="17"/>
  <c r="C7" i="17"/>
  <c r="C8" i="17"/>
  <c r="C9" i="17"/>
  <c r="C11" i="17"/>
  <c r="C12" i="17"/>
  <c r="C13" i="17"/>
  <c r="C14" i="17"/>
  <c r="C15" i="17"/>
  <c r="C16" i="17"/>
  <c r="C17" i="17"/>
  <c r="C19" i="17"/>
  <c r="C20" i="17"/>
  <c r="C21" i="17"/>
  <c r="C23" i="17"/>
  <c r="C24" i="17"/>
  <c r="C25" i="17"/>
  <c r="C28" i="17"/>
  <c r="C29" i="17"/>
  <c r="C30" i="17"/>
  <c r="C31" i="17"/>
  <c r="C32" i="17"/>
  <c r="C33" i="17"/>
  <c r="C35" i="17"/>
  <c r="C36" i="17"/>
  <c r="C38" i="17"/>
  <c r="C39" i="17"/>
  <c r="C40" i="17"/>
  <c r="C41" i="17"/>
  <c r="C42" i="17"/>
  <c r="C54" i="17"/>
  <c r="C55" i="17"/>
  <c r="C56" i="17"/>
  <c r="C57" i="17"/>
  <c r="C59" i="17"/>
  <c r="C60" i="17"/>
  <c r="C61" i="17"/>
  <c r="C62" i="17"/>
  <c r="C65" i="17"/>
  <c r="C67" i="17"/>
  <c r="C68" i="17"/>
  <c r="C69" i="17"/>
  <c r="C70" i="17"/>
  <c r="C71" i="17"/>
  <c r="C73" i="17"/>
  <c r="C74" i="17"/>
  <c r="C76" i="17"/>
  <c r="C77" i="17"/>
  <c r="C78" i="17"/>
  <c r="C81" i="17"/>
  <c r="C82" i="17"/>
  <c r="C83" i="17"/>
  <c r="C84" i="17"/>
  <c r="C86" i="17"/>
  <c r="C87" i="17"/>
  <c r="C88" i="17"/>
  <c r="C89" i="17"/>
  <c r="C90" i="17"/>
  <c r="C91" i="17"/>
  <c r="C93" i="17"/>
  <c r="C94" i="17"/>
  <c r="C95" i="17"/>
  <c r="C98" i="17"/>
  <c r="C99" i="17"/>
  <c r="C100" i="17"/>
  <c r="C101" i="17"/>
  <c r="C103" i="17"/>
  <c r="C104" i="17"/>
  <c r="C105" i="17"/>
  <c r="C107" i="17"/>
  <c r="C108" i="17"/>
  <c r="C109" i="17"/>
  <c r="C111" i="17"/>
  <c r="C112" i="17"/>
  <c r="C113" i="17"/>
  <c r="C114" i="17"/>
  <c r="C116" i="17"/>
  <c r="B12" i="17"/>
  <c r="B13" i="17"/>
  <c r="B14" i="17"/>
  <c r="B15" i="17"/>
  <c r="B16" i="17"/>
  <c r="B18" i="17"/>
  <c r="B19" i="17"/>
  <c r="B20" i="17"/>
  <c r="B22" i="17"/>
  <c r="B23" i="17"/>
  <c r="B24" i="17"/>
  <c r="B26" i="17"/>
  <c r="B27" i="17"/>
  <c r="B28" i="17"/>
  <c r="B29" i="17"/>
  <c r="B30" i="17"/>
  <c r="B31" i="17"/>
  <c r="B32" i="17"/>
  <c r="B34" i="17"/>
  <c r="B35" i="17"/>
  <c r="B36" i="17"/>
  <c r="B37" i="17"/>
  <c r="B38" i="17"/>
  <c r="B39" i="17"/>
  <c r="B40" i="17"/>
  <c r="B41" i="17"/>
  <c r="B42" i="17"/>
  <c r="B44" i="17"/>
  <c r="B48" i="17"/>
  <c r="B52" i="17"/>
  <c r="B53" i="17"/>
  <c r="B54" i="17"/>
  <c r="B55" i="17"/>
  <c r="B56" i="17"/>
  <c r="B58" i="17"/>
  <c r="B59" i="17"/>
  <c r="B60" i="17"/>
  <c r="B61" i="17"/>
  <c r="B62" i="17"/>
  <c r="B63" i="17"/>
  <c r="B64" i="17"/>
  <c r="B66" i="17"/>
  <c r="B67" i="17"/>
  <c r="B68" i="17"/>
  <c r="B69" i="17"/>
  <c r="B70" i="17"/>
  <c r="B72" i="17"/>
  <c r="B73" i="17"/>
  <c r="B74" i="17"/>
  <c r="B75" i="17"/>
  <c r="B76" i="17"/>
  <c r="B79" i="17"/>
  <c r="B80" i="17"/>
  <c r="B81" i="17"/>
  <c r="B82" i="17"/>
  <c r="B83" i="17"/>
  <c r="B84" i="17"/>
  <c r="B85" i="17"/>
  <c r="B87" i="17"/>
  <c r="B89" i="17"/>
  <c r="B90" i="17"/>
  <c r="B92" i="17"/>
  <c r="B93" i="17"/>
  <c r="B94" i="17"/>
  <c r="B96" i="17"/>
  <c r="B97" i="17"/>
  <c r="B98" i="17"/>
  <c r="B99" i="17"/>
  <c r="B100" i="17"/>
  <c r="B102" i="17"/>
  <c r="B103" i="17"/>
  <c r="B104" i="17"/>
  <c r="B106" i="17"/>
  <c r="B107" i="17"/>
  <c r="B108" i="17"/>
  <c r="B109" i="17"/>
  <c r="B110" i="17"/>
  <c r="B111" i="17"/>
  <c r="B112" i="17"/>
  <c r="B114" i="17"/>
  <c r="B115" i="17"/>
  <c r="B117" i="17"/>
  <c r="B118" i="17"/>
  <c r="B120" i="17"/>
  <c r="B121" i="17"/>
  <c r="B5" i="17"/>
  <c r="B6" i="17"/>
  <c r="B7" i="17"/>
  <c r="B8" i="17"/>
  <c r="B10" i="17"/>
  <c r="B11" i="17"/>
  <c r="B4" i="17"/>
  <c r="L24" i="17"/>
  <c r="I32" i="17"/>
  <c r="I24" i="17"/>
  <c r="I7" i="10"/>
  <c r="I7" i="17" s="1"/>
  <c r="F53" i="10"/>
  <c r="F55" i="17" s="1"/>
  <c r="F54" i="10"/>
  <c r="F56" i="17" s="1"/>
  <c r="F55" i="10"/>
  <c r="I57" i="17" s="1"/>
  <c r="F60" i="10"/>
  <c r="F62" i="17" s="1"/>
  <c r="F63" i="10"/>
  <c r="F65" i="17" s="1"/>
  <c r="F65" i="10"/>
  <c r="F67" i="17" s="1"/>
  <c r="F66" i="10"/>
  <c r="F68" i="17" s="1"/>
  <c r="F67" i="10"/>
  <c r="F69" i="17" s="1"/>
  <c r="F68" i="10"/>
  <c r="F70" i="17" s="1"/>
  <c r="F69" i="10"/>
  <c r="F71" i="17" s="1"/>
  <c r="F74" i="17"/>
  <c r="F74" i="10"/>
  <c r="F76" i="17" s="1"/>
  <c r="F75" i="10"/>
  <c r="F77" i="17" s="1"/>
  <c r="F76" i="10"/>
  <c r="F78" i="17" s="1"/>
  <c r="F79" i="10"/>
  <c r="F81" i="17" s="1"/>
  <c r="F80" i="10"/>
  <c r="F82" i="17" s="1"/>
  <c r="F81" i="10"/>
  <c r="F83" i="17" s="1"/>
  <c r="F83" i="10"/>
  <c r="F85" i="17" s="1"/>
  <c r="F86" i="17"/>
  <c r="F88" i="17"/>
  <c r="F87" i="10"/>
  <c r="F89" i="17" s="1"/>
  <c r="F88" i="10"/>
  <c r="F90" i="17" s="1"/>
  <c r="F89" i="10"/>
  <c r="F91" i="17" s="1"/>
  <c r="F91" i="10"/>
  <c r="F93" i="17" s="1"/>
  <c r="F92" i="10"/>
  <c r="F94" i="17" s="1"/>
  <c r="F93" i="10"/>
  <c r="F95" i="17" s="1"/>
  <c r="F97" i="10"/>
  <c r="F99" i="17" s="1"/>
  <c r="F99" i="10"/>
  <c r="F101" i="17" s="1"/>
  <c r="F101" i="10"/>
  <c r="F103" i="17" s="1"/>
  <c r="F102" i="10"/>
  <c r="F104" i="17" s="1"/>
  <c r="F103" i="10"/>
  <c r="F105" i="17" s="1"/>
  <c r="F107" i="10"/>
  <c r="F109" i="17" s="1"/>
  <c r="F111" i="10"/>
  <c r="F112" i="17" s="1"/>
  <c r="F112" i="10"/>
  <c r="F113" i="17" s="1"/>
  <c r="F113" i="10"/>
  <c r="F114" i="17" s="1"/>
  <c r="F115" i="10"/>
  <c r="F116" i="17" s="1"/>
  <c r="F8" i="17"/>
  <c r="F9" i="10"/>
  <c r="F9" i="17" s="1"/>
  <c r="F17" i="10"/>
  <c r="F17" i="17" s="1"/>
  <c r="F21" i="10"/>
  <c r="F21" i="17" s="1"/>
  <c r="F23" i="10"/>
  <c r="F23" i="17" s="1"/>
  <c r="F24" i="17"/>
  <c r="F25" i="10"/>
  <c r="F25" i="17" s="1"/>
  <c r="F32" i="17"/>
  <c r="F33" i="10"/>
  <c r="F33" i="17" s="1"/>
  <c r="F39" i="10"/>
  <c r="F39" i="17" s="1"/>
  <c r="F41" i="10"/>
  <c r="F41" i="17" s="1"/>
  <c r="F42" i="10"/>
  <c r="F42" i="17" s="1"/>
  <c r="E11" i="10"/>
  <c r="E11" i="17" s="1"/>
  <c r="C10" i="17"/>
  <c r="H8" i="17"/>
  <c r="C27" i="17"/>
  <c r="AG63" i="5"/>
  <c r="T15" i="5"/>
  <c r="T63" i="5" s="1"/>
  <c r="X63" i="5"/>
  <c r="O63" i="5"/>
  <c r="N63" i="5"/>
  <c r="K32" i="5"/>
  <c r="K63" i="5"/>
  <c r="B90" i="6"/>
  <c r="C100" i="10"/>
  <c r="C102" i="17" s="1"/>
  <c r="C95" i="10"/>
  <c r="C97" i="17" s="1"/>
  <c r="D98" i="10"/>
  <c r="D100" i="17" s="1"/>
  <c r="C98" i="7"/>
  <c r="C97" i="7"/>
  <c r="C96" i="7" s="1"/>
  <c r="AC42" i="28"/>
  <c r="AC19" i="28"/>
  <c r="X25" i="1"/>
  <c r="AJ23" i="1"/>
  <c r="AI29" i="1" s="1"/>
  <c r="AJ31" i="1"/>
  <c r="X31" i="1" s="1"/>
  <c r="AC31" i="1" s="1"/>
  <c r="AC42" i="1" s="1"/>
  <c r="T44" i="28"/>
  <c r="T36" i="28"/>
  <c r="T48" i="28" s="1"/>
  <c r="AJ48" i="28" s="1"/>
  <c r="AD48" i="28"/>
  <c r="AE48" i="28"/>
  <c r="AF48" i="28"/>
  <c r="AH48" i="28"/>
  <c r="AI48" i="28"/>
  <c r="T42" i="28"/>
  <c r="AJ42" i="28" s="1"/>
  <c r="AJ41" i="28"/>
  <c r="AS18" i="28"/>
  <c r="AC18" i="28" s="1"/>
  <c r="AJ18" i="28" s="1"/>
  <c r="T18" i="28" s="1"/>
  <c r="AE34" i="28"/>
  <c r="AF34" i="28"/>
  <c r="AH34" i="28"/>
  <c r="AJ19" i="28"/>
  <c r="I26" i="28"/>
  <c r="K66" i="6"/>
  <c r="L66" i="6"/>
  <c r="L69" i="6"/>
  <c r="L68" i="6"/>
  <c r="L67" i="6"/>
  <c r="L88" i="6"/>
  <c r="C48" i="6"/>
  <c r="K47" i="6"/>
  <c r="E33" i="6"/>
  <c r="F33" i="6"/>
  <c r="B115" i="6"/>
  <c r="O41" i="28"/>
  <c r="F39" i="5"/>
  <c r="F32" i="5"/>
  <c r="F63" i="5"/>
  <c r="C33" i="5"/>
  <c r="C39" i="5"/>
  <c r="C42" i="5"/>
  <c r="C32" i="5"/>
  <c r="C63" i="5" s="1"/>
  <c r="B42" i="5"/>
  <c r="B32" i="5" s="1"/>
  <c r="K54" i="6"/>
  <c r="K102" i="6"/>
  <c r="K70" i="6"/>
  <c r="K81" i="6"/>
  <c r="K87" i="6"/>
  <c r="K71" i="6"/>
  <c r="K77" i="6" s="1"/>
  <c r="K110" i="6" s="1"/>
  <c r="K112" i="6" s="1"/>
  <c r="K59" i="6"/>
  <c r="L77" i="6"/>
  <c r="L53" i="6"/>
  <c r="L54" i="6"/>
  <c r="L102" i="6"/>
  <c r="L70" i="6"/>
  <c r="L87" i="6"/>
  <c r="L59" i="6"/>
  <c r="L110" i="6"/>
  <c r="L43" i="6"/>
  <c r="L83" i="6"/>
  <c r="L75" i="6"/>
  <c r="L74" i="6"/>
  <c r="L73" i="6"/>
  <c r="L72" i="6"/>
  <c r="K43" i="6"/>
  <c r="D96" i="10"/>
  <c r="J46" i="1"/>
  <c r="J44" i="1"/>
  <c r="J26" i="1"/>
  <c r="J24" i="1"/>
  <c r="X34" i="28"/>
  <c r="U34" i="28"/>
  <c r="U28" i="2"/>
  <c r="V28" i="2"/>
  <c r="W28" i="2"/>
  <c r="X28" i="2"/>
  <c r="T28" i="2"/>
  <c r="U105" i="6"/>
  <c r="U87" i="6"/>
  <c r="T87" i="6"/>
  <c r="G96" i="10"/>
  <c r="G98" i="17" s="1"/>
  <c r="G82" i="17"/>
  <c r="T33" i="6"/>
  <c r="T43" i="6"/>
  <c r="T54" i="6"/>
  <c r="T59" i="6"/>
  <c r="T70" i="6"/>
  <c r="T77" i="6"/>
  <c r="T110" i="6" s="1"/>
  <c r="T112" i="6" s="1"/>
  <c r="T102" i="6"/>
  <c r="T105" i="6"/>
  <c r="U77" i="6"/>
  <c r="U70" i="6"/>
  <c r="G82" i="10"/>
  <c r="I82" i="10" s="1"/>
  <c r="I84" i="17" s="1"/>
  <c r="X17" i="6"/>
  <c r="V48" i="1"/>
  <c r="J48" i="1" s="1"/>
  <c r="AA41" i="28"/>
  <c r="K41" i="28"/>
  <c r="R41" i="28" s="1"/>
  <c r="B41" i="28" s="1"/>
  <c r="I41" i="28" s="1"/>
  <c r="B34" i="9" s="1"/>
  <c r="C25" i="11" s="1"/>
  <c r="E25" i="11" s="1"/>
  <c r="X40" i="1"/>
  <c r="X32" i="1"/>
  <c r="X33" i="1"/>
  <c r="X34" i="1"/>
  <c r="X35" i="1"/>
  <c r="X36" i="1"/>
  <c r="X37" i="1"/>
  <c r="X38" i="1"/>
  <c r="X24" i="1"/>
  <c r="AB24" i="1"/>
  <c r="Q24" i="1"/>
  <c r="Q23" i="1" s="1"/>
  <c r="Q27" i="1"/>
  <c r="Q40" i="1"/>
  <c r="Q32" i="1"/>
  <c r="Q33" i="1"/>
  <c r="Q34" i="1"/>
  <c r="Q35" i="1"/>
  <c r="Q31" i="1"/>
  <c r="Q42" i="1" s="1"/>
  <c r="AB42" i="1" s="1"/>
  <c r="Q45" i="1"/>
  <c r="Q44" i="1"/>
  <c r="Q48" i="1"/>
  <c r="Y29" i="1"/>
  <c r="Y42" i="1"/>
  <c r="Y48" i="1"/>
  <c r="Y52" i="1"/>
  <c r="AB25" i="1"/>
  <c r="X26" i="1"/>
  <c r="X29" i="1" s="1"/>
  <c r="X27" i="1"/>
  <c r="AC48" i="1"/>
  <c r="AB48" i="1"/>
  <c r="V36" i="1"/>
  <c r="J36" i="1" s="1"/>
  <c r="N36" i="1" s="1"/>
  <c r="V37" i="1"/>
  <c r="J37" i="1" s="1"/>
  <c r="N37" i="1" s="1"/>
  <c r="V38" i="1"/>
  <c r="J38" i="1" s="1"/>
  <c r="N38" i="1" s="1"/>
  <c r="U27" i="1"/>
  <c r="J27" i="1" s="1"/>
  <c r="K29" i="1"/>
  <c r="N46" i="1"/>
  <c r="N48" i="1"/>
  <c r="L42" i="1"/>
  <c r="L50" i="1"/>
  <c r="K42" i="1"/>
  <c r="K50" i="1" s="1"/>
  <c r="K48" i="1"/>
  <c r="K21" i="1"/>
  <c r="K52" i="1"/>
  <c r="T42" i="1"/>
  <c r="S50" i="1" s="1"/>
  <c r="D29" i="1"/>
  <c r="E29" i="1"/>
  <c r="T40" i="2"/>
  <c r="T44" i="2" s="1"/>
  <c r="U40" i="2"/>
  <c r="U44" i="2" s="1"/>
  <c r="V40" i="2"/>
  <c r="V44" i="2" s="1"/>
  <c r="W40" i="2"/>
  <c r="W44" i="2" s="1"/>
  <c r="X40" i="2"/>
  <c r="X44" i="2" s="1"/>
  <c r="J99" i="17"/>
  <c r="C58" i="17"/>
  <c r="L121" i="13"/>
  <c r="O121" i="13" s="1"/>
  <c r="Q121" i="13" s="1"/>
  <c r="L122" i="13"/>
  <c r="O122" i="13" s="1"/>
  <c r="Q122" i="13" s="1"/>
  <c r="M35" i="13"/>
  <c r="O39" i="13"/>
  <c r="O45" i="13"/>
  <c r="O50" i="13"/>
  <c r="Q50" i="13" s="1"/>
  <c r="L104" i="13"/>
  <c r="L105" i="13"/>
  <c r="L110" i="13"/>
  <c r="P120" i="13"/>
  <c r="P141" i="13" s="1"/>
  <c r="O133" i="18" s="1"/>
  <c r="K122" i="13"/>
  <c r="K37" i="13"/>
  <c r="K40" i="13"/>
  <c r="K41" i="13"/>
  <c r="J39" i="18" s="1"/>
  <c r="K46" i="13"/>
  <c r="H105" i="13"/>
  <c r="H173" i="13" s="1"/>
  <c r="K173" i="13" s="1"/>
  <c r="G121" i="13"/>
  <c r="G122" i="13"/>
  <c r="E46" i="13"/>
  <c r="C121" i="13"/>
  <c r="C122" i="13"/>
  <c r="P168" i="13"/>
  <c r="O159" i="18" s="1"/>
  <c r="L74" i="13"/>
  <c r="O74" i="13" s="1"/>
  <c r="L76" i="13"/>
  <c r="L77" i="13"/>
  <c r="O77" i="13" s="1"/>
  <c r="L80" i="13"/>
  <c r="L81" i="13"/>
  <c r="O81" i="13" s="1"/>
  <c r="L82" i="13"/>
  <c r="O82" i="13" s="1"/>
  <c r="L83" i="13"/>
  <c r="O83" i="13" s="1"/>
  <c r="L85" i="13"/>
  <c r="O85" i="13" s="1"/>
  <c r="L87" i="13"/>
  <c r="O87" i="13" s="1"/>
  <c r="O88" i="13"/>
  <c r="L89" i="13"/>
  <c r="O89" i="13" s="1"/>
  <c r="Q89" i="13" s="1"/>
  <c r="L90" i="13"/>
  <c r="O90" i="13" s="1"/>
  <c r="L114" i="13"/>
  <c r="L136" i="13" s="1"/>
  <c r="P54" i="13"/>
  <c r="P53" i="13" s="1"/>
  <c r="P135" i="13" s="1"/>
  <c r="P114" i="13"/>
  <c r="P136" i="13" s="1"/>
  <c r="O128" i="18" s="1"/>
  <c r="H74" i="13"/>
  <c r="K74" i="13" s="1"/>
  <c r="H76" i="13"/>
  <c r="H77" i="13"/>
  <c r="K77" i="13" s="1"/>
  <c r="H80" i="13"/>
  <c r="H81" i="13"/>
  <c r="K81" i="13" s="1"/>
  <c r="H82" i="13"/>
  <c r="K82" i="13" s="1"/>
  <c r="H83" i="13"/>
  <c r="K83" i="13" s="1"/>
  <c r="H85" i="13"/>
  <c r="K85" i="13" s="1"/>
  <c r="H87" i="13"/>
  <c r="K87" i="13" s="1"/>
  <c r="K88" i="13"/>
  <c r="H89" i="13"/>
  <c r="K89" i="13" s="1"/>
  <c r="H95" i="13"/>
  <c r="H96" i="13"/>
  <c r="K96" i="13" s="1"/>
  <c r="H97" i="13"/>
  <c r="H98" i="13"/>
  <c r="K98" i="13" s="1"/>
  <c r="H99" i="13"/>
  <c r="H100" i="13"/>
  <c r="K100" i="13" s="1"/>
  <c r="H23" i="13"/>
  <c r="H3" i="13" s="1"/>
  <c r="K55" i="13"/>
  <c r="H114" i="13"/>
  <c r="H136" i="13" s="1"/>
  <c r="E76" i="13"/>
  <c r="G77" i="13"/>
  <c r="E83" i="13"/>
  <c r="G85" i="13"/>
  <c r="G96" i="13"/>
  <c r="G97" i="13"/>
  <c r="G98" i="13"/>
  <c r="G99" i="13"/>
  <c r="C17" i="13"/>
  <c r="C15" i="13" s="1"/>
  <c r="F23" i="13"/>
  <c r="C114" i="13"/>
  <c r="C136" i="13" s="1"/>
  <c r="B128" i="18" s="1"/>
  <c r="Q158" i="13"/>
  <c r="M158" i="13"/>
  <c r="L149" i="18" s="1"/>
  <c r="M157" i="13"/>
  <c r="L148" i="18" s="1"/>
  <c r="P155" i="13"/>
  <c r="P156" i="13" s="1"/>
  <c r="P172" i="13" s="1"/>
  <c r="O163" i="18" s="1"/>
  <c r="L142" i="13"/>
  <c r="O143" i="13"/>
  <c r="N135" i="18" s="1"/>
  <c r="L144" i="13"/>
  <c r="O144" i="13" s="1"/>
  <c r="L145" i="13"/>
  <c r="O145" i="13" s="1"/>
  <c r="P144" i="13"/>
  <c r="P145" i="13"/>
  <c r="O16" i="13"/>
  <c r="O17" i="13"/>
  <c r="Q17" i="13" s="1"/>
  <c r="O18" i="13"/>
  <c r="Q18" i="13" s="1"/>
  <c r="O19" i="13"/>
  <c r="R19" i="13" s="1"/>
  <c r="Q19" i="18" s="1"/>
  <c r="O20" i="13"/>
  <c r="R20" i="13" s="1"/>
  <c r="Q20" i="18" s="1"/>
  <c r="O21" i="13"/>
  <c r="Q21" i="13" s="1"/>
  <c r="O24" i="13"/>
  <c r="O25" i="13"/>
  <c r="R25" i="13" s="1"/>
  <c r="Q25" i="18" s="1"/>
  <c r="O30" i="13"/>
  <c r="Q30" i="13" s="1"/>
  <c r="O35" i="13"/>
  <c r="O38" i="13"/>
  <c r="O42" i="13"/>
  <c r="O47" i="13"/>
  <c r="Q47" i="13" s="1"/>
  <c r="O48" i="13"/>
  <c r="O49" i="13"/>
  <c r="Q49" i="13" s="1"/>
  <c r="O106" i="13"/>
  <c r="Q106" i="13" s="1"/>
  <c r="O107" i="13"/>
  <c r="Q107" i="13" s="1"/>
  <c r="O112" i="13"/>
  <c r="Q112" i="13" s="1"/>
  <c r="K10" i="13"/>
  <c r="M10" i="13" s="1"/>
  <c r="K11" i="13"/>
  <c r="K13" i="13"/>
  <c r="M13" i="13" s="1"/>
  <c r="K16" i="13"/>
  <c r="K17" i="13"/>
  <c r="K18" i="13"/>
  <c r="K19" i="13"/>
  <c r="K20" i="13"/>
  <c r="K21" i="13"/>
  <c r="J21" i="18" s="1"/>
  <c r="K24" i="13"/>
  <c r="K25" i="13"/>
  <c r="K30" i="13"/>
  <c r="K36" i="13"/>
  <c r="M36" i="13" s="1"/>
  <c r="K38" i="13"/>
  <c r="M38" i="13" s="1"/>
  <c r="K39" i="13"/>
  <c r="K42" i="13"/>
  <c r="K45" i="13"/>
  <c r="J43" i="18" s="1"/>
  <c r="L43" i="18" s="1"/>
  <c r="K47" i="13"/>
  <c r="K48" i="13"/>
  <c r="M48" i="13" s="1"/>
  <c r="K49" i="13"/>
  <c r="K50" i="13"/>
  <c r="M50" i="13" s="1"/>
  <c r="K106" i="13"/>
  <c r="M106" i="13" s="1"/>
  <c r="K107" i="13"/>
  <c r="M107" i="13" s="1"/>
  <c r="K57" i="13"/>
  <c r="K115" i="13"/>
  <c r="K114" i="13" s="1"/>
  <c r="K136" i="13" s="1"/>
  <c r="K117" i="13"/>
  <c r="K118" i="13"/>
  <c r="H142" i="13"/>
  <c r="K143" i="13"/>
  <c r="H144" i="13"/>
  <c r="K144" i="13" s="1"/>
  <c r="H145" i="13"/>
  <c r="K145" i="13" s="1"/>
  <c r="G7" i="13"/>
  <c r="G10" i="13"/>
  <c r="G11" i="13"/>
  <c r="I11" i="13" s="1"/>
  <c r="G13" i="13"/>
  <c r="G16" i="13"/>
  <c r="I16" i="13" s="1"/>
  <c r="G17" i="13"/>
  <c r="G18" i="13"/>
  <c r="J18" i="13" s="1"/>
  <c r="G19" i="13"/>
  <c r="I19" i="13" s="1"/>
  <c r="G20" i="13"/>
  <c r="J20" i="13" s="1"/>
  <c r="G21" i="13"/>
  <c r="G24" i="13"/>
  <c r="G25" i="13"/>
  <c r="G37" i="13"/>
  <c r="G39" i="13"/>
  <c r="G45" i="13"/>
  <c r="G47" i="13"/>
  <c r="G48" i="13"/>
  <c r="I48" i="13" s="1"/>
  <c r="G49" i="13"/>
  <c r="G50" i="13"/>
  <c r="I50" i="13" s="1"/>
  <c r="G104" i="13"/>
  <c r="G106" i="13"/>
  <c r="I106" i="13" s="1"/>
  <c r="G107" i="13"/>
  <c r="G142" i="13"/>
  <c r="F134" i="18" s="1"/>
  <c r="G143" i="13"/>
  <c r="F135" i="18" s="1"/>
  <c r="D144" i="13"/>
  <c r="G144" i="13" s="1"/>
  <c r="D145" i="13"/>
  <c r="G145" i="13" s="1"/>
  <c r="F142" i="13"/>
  <c r="E134" i="18" s="1"/>
  <c r="F143" i="13"/>
  <c r="E135" i="18" s="1"/>
  <c r="C144" i="13"/>
  <c r="C146" i="13" s="1"/>
  <c r="B138" i="18" s="1"/>
  <c r="C145" i="13"/>
  <c r="G57" i="13"/>
  <c r="I57" i="13" s="1"/>
  <c r="O115" i="13"/>
  <c r="O117" i="13"/>
  <c r="Q117" i="13" s="1"/>
  <c r="O118" i="13"/>
  <c r="G115" i="13"/>
  <c r="I115" i="13" s="1"/>
  <c r="G117" i="13"/>
  <c r="G118" i="13"/>
  <c r="I118" i="13" s="1"/>
  <c r="Q118" i="13"/>
  <c r="E118" i="13"/>
  <c r="M117" i="13"/>
  <c r="E117" i="13"/>
  <c r="E115" i="13"/>
  <c r="M112" i="13"/>
  <c r="E107" i="13"/>
  <c r="E106" i="13"/>
  <c r="L100" i="13"/>
  <c r="O100" i="13" s="1"/>
  <c r="L99" i="13"/>
  <c r="O99" i="13" s="1"/>
  <c r="L98" i="13"/>
  <c r="O98" i="13" s="1"/>
  <c r="L97" i="13"/>
  <c r="L96" i="13"/>
  <c r="O96" i="13" s="1"/>
  <c r="Q96" i="13" s="1"/>
  <c r="L95" i="13"/>
  <c r="O94" i="13"/>
  <c r="K94" i="13"/>
  <c r="M94" i="13" s="1"/>
  <c r="O93" i="13"/>
  <c r="Q93" i="13" s="1"/>
  <c r="K93" i="13"/>
  <c r="M93" i="13" s="1"/>
  <c r="O91" i="13"/>
  <c r="K91" i="13"/>
  <c r="G91" i="13"/>
  <c r="I91" i="13" s="1"/>
  <c r="E91" i="13"/>
  <c r="O86" i="13"/>
  <c r="K86" i="13"/>
  <c r="Q78" i="13"/>
  <c r="M78" i="13"/>
  <c r="I78" i="13"/>
  <c r="E78" i="13"/>
  <c r="E77" i="13"/>
  <c r="O55" i="13"/>
  <c r="O57" i="13"/>
  <c r="O63" i="13"/>
  <c r="O64" i="13"/>
  <c r="K63" i="13"/>
  <c r="G64" i="13"/>
  <c r="F59" i="18" s="1"/>
  <c r="O61" i="13"/>
  <c r="K61" i="13"/>
  <c r="G61" i="13"/>
  <c r="I61" i="13" s="1"/>
  <c r="E61" i="13"/>
  <c r="Q57" i="13"/>
  <c r="E57" i="13"/>
  <c r="E49" i="13"/>
  <c r="E48" i="13"/>
  <c r="E47" i="13"/>
  <c r="J41" i="13"/>
  <c r="I39" i="18" s="1"/>
  <c r="E39" i="18"/>
  <c r="E41" i="13"/>
  <c r="D39" i="18" s="1"/>
  <c r="J39" i="13"/>
  <c r="I39" i="13"/>
  <c r="E39" i="13"/>
  <c r="E37" i="13"/>
  <c r="G30" i="13"/>
  <c r="E30" i="13"/>
  <c r="O29" i="13"/>
  <c r="K29" i="13"/>
  <c r="G29" i="13"/>
  <c r="E29" i="13"/>
  <c r="E25" i="13"/>
  <c r="E24" i="13"/>
  <c r="E21" i="13"/>
  <c r="I20" i="13"/>
  <c r="F20" i="13"/>
  <c r="E20" i="13"/>
  <c r="F19" i="13"/>
  <c r="E19" i="13"/>
  <c r="F18" i="13"/>
  <c r="E18" i="13"/>
  <c r="E16" i="13"/>
  <c r="O13" i="13"/>
  <c r="E13" i="13"/>
  <c r="O11" i="13"/>
  <c r="Q11" i="13" s="1"/>
  <c r="E11" i="13"/>
  <c r="O10" i="13"/>
  <c r="O9" i="13" s="1"/>
  <c r="O7" i="13"/>
  <c r="K7" i="13"/>
  <c r="O6" i="13"/>
  <c r="Q6" i="13" s="1"/>
  <c r="K6" i="13"/>
  <c r="P5" i="13"/>
  <c r="P3" i="13" s="1"/>
  <c r="L5" i="13"/>
  <c r="H5" i="13"/>
  <c r="X48" i="28"/>
  <c r="O34" i="28"/>
  <c r="O48" i="28"/>
  <c r="C39" i="9"/>
  <c r="D159" i="13" s="1"/>
  <c r="F34" i="28"/>
  <c r="O14" i="11"/>
  <c r="F42" i="11"/>
  <c r="P2" i="11"/>
  <c r="P41" i="11" s="1"/>
  <c r="M2" i="11"/>
  <c r="M41" i="11" s="1"/>
  <c r="O41" i="11" s="1"/>
  <c r="J2" i="11"/>
  <c r="J41" i="11" s="1"/>
  <c r="G2" i="11"/>
  <c r="G41" i="11" s="1"/>
  <c r="D2" i="11"/>
  <c r="D41" i="11" s="1"/>
  <c r="C41" i="11"/>
  <c r="P38" i="11"/>
  <c r="O35" i="11"/>
  <c r="L35" i="11"/>
  <c r="O34" i="11"/>
  <c r="L34" i="11"/>
  <c r="O33" i="11"/>
  <c r="L33" i="11"/>
  <c r="O31" i="11"/>
  <c r="L31" i="11"/>
  <c r="O30" i="11"/>
  <c r="O29" i="11"/>
  <c r="L29" i="11"/>
  <c r="I29" i="11"/>
  <c r="F29" i="11"/>
  <c r="O28" i="11"/>
  <c r="L28" i="11"/>
  <c r="O27" i="11"/>
  <c r="L27" i="11"/>
  <c r="O26" i="11"/>
  <c r="L26" i="11"/>
  <c r="O25" i="11"/>
  <c r="O24" i="11"/>
  <c r="O18" i="11"/>
  <c r="O17" i="11"/>
  <c r="L17" i="11"/>
  <c r="O16" i="11"/>
  <c r="L16" i="11"/>
  <c r="O15" i="11"/>
  <c r="L15" i="11"/>
  <c r="O13" i="11"/>
  <c r="L13" i="11"/>
  <c r="I13" i="11"/>
  <c r="F13" i="11"/>
  <c r="O11" i="11"/>
  <c r="L11" i="11"/>
  <c r="O10" i="11"/>
  <c r="O9" i="11"/>
  <c r="L9" i="11"/>
  <c r="O8" i="11"/>
  <c r="L8" i="11"/>
  <c r="P4" i="11"/>
  <c r="G11" i="7"/>
  <c r="F11" i="7"/>
  <c r="E11" i="7"/>
  <c r="D11" i="7"/>
  <c r="C11" i="7"/>
  <c r="J96" i="10"/>
  <c r="J98" i="17" s="1"/>
  <c r="J98" i="10"/>
  <c r="J100" i="17" s="1"/>
  <c r="G98" i="10"/>
  <c r="J79" i="10"/>
  <c r="J81" i="17" s="1"/>
  <c r="G79" i="10"/>
  <c r="J83" i="10"/>
  <c r="J85" i="17" s="1"/>
  <c r="G83" i="10"/>
  <c r="G85" i="17" s="1"/>
  <c r="J58" i="10"/>
  <c r="J60" i="17" s="1"/>
  <c r="G58" i="10"/>
  <c r="G60" i="17" s="1"/>
  <c r="D58" i="10"/>
  <c r="D60" i="17" s="1"/>
  <c r="J59" i="10"/>
  <c r="J61" i="17" s="1"/>
  <c r="G59" i="10"/>
  <c r="D59" i="10"/>
  <c r="D61" i="17" s="1"/>
  <c r="D108" i="10"/>
  <c r="D110" i="17" s="1"/>
  <c r="J106" i="10"/>
  <c r="J108" i="17" s="1"/>
  <c r="G106" i="10"/>
  <c r="G108" i="17" s="1"/>
  <c r="D106" i="10"/>
  <c r="E106" i="10" s="1"/>
  <c r="E108" i="17" s="1"/>
  <c r="D105" i="10"/>
  <c r="D107" i="17" s="1"/>
  <c r="J118" i="17"/>
  <c r="G118" i="17"/>
  <c r="D40" i="10"/>
  <c r="D40" i="17" s="1"/>
  <c r="J40" i="10"/>
  <c r="J40" i="17" s="1"/>
  <c r="G40" i="10"/>
  <c r="G40" i="17" s="1"/>
  <c r="E40" i="10"/>
  <c r="E40" i="17" s="1"/>
  <c r="H40" i="17"/>
  <c r="I40" i="10"/>
  <c r="I40" i="17" s="1"/>
  <c r="C45" i="10"/>
  <c r="C46" i="17" s="1"/>
  <c r="C46" i="10"/>
  <c r="D45" i="10"/>
  <c r="D46" i="17" s="1"/>
  <c r="D46" i="10"/>
  <c r="D47" i="17" s="1"/>
  <c r="G45" i="10"/>
  <c r="G46" i="17" s="1"/>
  <c r="G46" i="10"/>
  <c r="G47" i="17" s="1"/>
  <c r="J45" i="10"/>
  <c r="J46" i="17" s="1"/>
  <c r="J46" i="10"/>
  <c r="J47" i="17" s="1"/>
  <c r="J44" i="10"/>
  <c r="K46" i="10"/>
  <c r="M47" i="17"/>
  <c r="G44" i="10"/>
  <c r="I44" i="10" s="1"/>
  <c r="I45" i="17" s="1"/>
  <c r="E46" i="17"/>
  <c r="H46" i="17"/>
  <c r="I45" i="10"/>
  <c r="I46" i="17" s="1"/>
  <c r="D44" i="10"/>
  <c r="D45" i="17" s="1"/>
  <c r="C44" i="10"/>
  <c r="D118" i="10"/>
  <c r="F118" i="10" s="1"/>
  <c r="F119" i="17" s="1"/>
  <c r="E118" i="10"/>
  <c r="E119" i="17" s="1"/>
  <c r="G118" i="10"/>
  <c r="G119" i="17" s="1"/>
  <c r="H119" i="17"/>
  <c r="E117" i="10"/>
  <c r="E118" i="17" s="1"/>
  <c r="H118" i="17"/>
  <c r="D57" i="10"/>
  <c r="D59" i="17" s="1"/>
  <c r="G57" i="10"/>
  <c r="G59" i="17" s="1"/>
  <c r="J57" i="10"/>
  <c r="D75" i="17"/>
  <c r="I73" i="10"/>
  <c r="I75" i="17" s="1"/>
  <c r="J70" i="10"/>
  <c r="J109" i="10"/>
  <c r="J111" i="17" s="1"/>
  <c r="J67" i="10"/>
  <c r="J69" i="17" s="1"/>
  <c r="J52" i="10"/>
  <c r="G109" i="10"/>
  <c r="G52" i="10"/>
  <c r="G54" i="17" s="1"/>
  <c r="D109" i="10"/>
  <c r="D111" i="17" s="1"/>
  <c r="D52" i="10"/>
  <c r="J38" i="10"/>
  <c r="J38" i="17" s="1"/>
  <c r="J37" i="10"/>
  <c r="J37" i="17" s="1"/>
  <c r="J36" i="10"/>
  <c r="J36" i="17" s="1"/>
  <c r="J35" i="10"/>
  <c r="G38" i="10"/>
  <c r="G38" i="17" s="1"/>
  <c r="G37" i="10"/>
  <c r="G37" i="17" s="1"/>
  <c r="G36" i="10"/>
  <c r="G36" i="17" s="1"/>
  <c r="G35" i="10"/>
  <c r="D38" i="10"/>
  <c r="D37" i="10"/>
  <c r="D37" i="17" s="1"/>
  <c r="D36" i="10"/>
  <c r="D36" i="17" s="1"/>
  <c r="D35" i="10"/>
  <c r="J31" i="10"/>
  <c r="J31" i="17" s="1"/>
  <c r="J30" i="10"/>
  <c r="J30" i="17" s="1"/>
  <c r="J29" i="10"/>
  <c r="J29" i="17" s="1"/>
  <c r="J28" i="10"/>
  <c r="J28" i="17" s="1"/>
  <c r="G31" i="10"/>
  <c r="G31" i="17" s="1"/>
  <c r="G30" i="10"/>
  <c r="G30" i="17" s="1"/>
  <c r="G29" i="10"/>
  <c r="G28" i="10"/>
  <c r="D31" i="10"/>
  <c r="F31" i="10" s="1"/>
  <c r="F31" i="17" s="1"/>
  <c r="D30" i="10"/>
  <c r="F30" i="10" s="1"/>
  <c r="D29" i="10"/>
  <c r="D29" i="17" s="1"/>
  <c r="D28" i="10"/>
  <c r="J20" i="10"/>
  <c r="J20" i="17" s="1"/>
  <c r="G20" i="10"/>
  <c r="G20" i="17" s="1"/>
  <c r="D20" i="10"/>
  <c r="D19" i="10"/>
  <c r="F19" i="10" s="1"/>
  <c r="F19" i="17" s="1"/>
  <c r="J15" i="10"/>
  <c r="L15" i="10" s="1"/>
  <c r="N15" i="10" s="1"/>
  <c r="N15" i="17" s="1"/>
  <c r="J14" i="10"/>
  <c r="J14" i="17" s="1"/>
  <c r="J13" i="10"/>
  <c r="J13" i="17" s="1"/>
  <c r="J12" i="10"/>
  <c r="J12" i="17" s="1"/>
  <c r="J11" i="10"/>
  <c r="J11" i="17" s="1"/>
  <c r="G15" i="10"/>
  <c r="G14" i="10"/>
  <c r="G13" i="10"/>
  <c r="G13" i="17" s="1"/>
  <c r="G12" i="10"/>
  <c r="G12" i="17" s="1"/>
  <c r="G11" i="10"/>
  <c r="I11" i="10" s="1"/>
  <c r="I11" i="17" s="1"/>
  <c r="D16" i="10"/>
  <c r="D15" i="10"/>
  <c r="D15" i="17" s="1"/>
  <c r="D14" i="10"/>
  <c r="D14" i="17" s="1"/>
  <c r="D13" i="10"/>
  <c r="E13" i="10" s="1"/>
  <c r="E13" i="17" s="1"/>
  <c r="D12" i="10"/>
  <c r="D11" i="10"/>
  <c r="D11" i="17" s="1"/>
  <c r="J6" i="17"/>
  <c r="G6" i="10"/>
  <c r="D7" i="10"/>
  <c r="D6" i="10"/>
  <c r="D6" i="17" s="1"/>
  <c r="J85" i="10"/>
  <c r="J87" i="17" s="1"/>
  <c r="J90" i="10"/>
  <c r="J92" i="17" s="1"/>
  <c r="M51" i="10"/>
  <c r="M53" i="17" s="1"/>
  <c r="M58" i="17"/>
  <c r="M70" i="10"/>
  <c r="M72" i="17" s="1"/>
  <c r="I81" i="10"/>
  <c r="I83" i="17" s="1"/>
  <c r="I87" i="10"/>
  <c r="I89" i="17" s="1"/>
  <c r="I88" i="10"/>
  <c r="I90" i="17" s="1"/>
  <c r="I91" i="10"/>
  <c r="I92" i="10"/>
  <c r="I94" i="17" s="1"/>
  <c r="I53" i="10"/>
  <c r="I55" i="17" s="1"/>
  <c r="I54" i="10"/>
  <c r="I56" i="17" s="1"/>
  <c r="I65" i="10"/>
  <c r="I67" i="17" s="1"/>
  <c r="I66" i="10"/>
  <c r="I68" i="17" s="1"/>
  <c r="I67" i="10"/>
  <c r="I69" i="17" s="1"/>
  <c r="I68" i="10"/>
  <c r="I70" i="17" s="1"/>
  <c r="I74" i="10"/>
  <c r="I76" i="17" s="1"/>
  <c r="H66" i="17"/>
  <c r="G85" i="10"/>
  <c r="G87" i="17" s="1"/>
  <c r="G90" i="10"/>
  <c r="G92" i="17" s="1"/>
  <c r="G64" i="10"/>
  <c r="G66" i="17" s="1"/>
  <c r="E64" i="10"/>
  <c r="E66" i="17" s="1"/>
  <c r="D87" i="17"/>
  <c r="D90" i="10"/>
  <c r="D92" i="17" s="1"/>
  <c r="D64" i="10"/>
  <c r="F64" i="10" s="1"/>
  <c r="F66" i="17" s="1"/>
  <c r="C90" i="10"/>
  <c r="C92" i="17" s="1"/>
  <c r="C53" i="17"/>
  <c r="C64" i="10"/>
  <c r="C66" i="17" s="1"/>
  <c r="M95" i="10"/>
  <c r="M97" i="17" s="1"/>
  <c r="M100" i="10"/>
  <c r="M102" i="17" s="1"/>
  <c r="I97" i="10"/>
  <c r="I99" i="17" s="1"/>
  <c r="I101" i="10"/>
  <c r="I102" i="10"/>
  <c r="I104" i="17" s="1"/>
  <c r="I105" i="10"/>
  <c r="I107" i="17" s="1"/>
  <c r="I107" i="10"/>
  <c r="I109" i="17" s="1"/>
  <c r="I111" i="10"/>
  <c r="I112" i="17" s="1"/>
  <c r="I112" i="10"/>
  <c r="I113" i="17" s="1"/>
  <c r="I113" i="10"/>
  <c r="I114" i="17" s="1"/>
  <c r="G100" i="10"/>
  <c r="G102" i="17" s="1"/>
  <c r="D100" i="10"/>
  <c r="D102" i="17" s="1"/>
  <c r="M26" i="10"/>
  <c r="I41" i="10"/>
  <c r="I41" i="17" s="1"/>
  <c r="M78" i="10"/>
  <c r="M85" i="10"/>
  <c r="M87" i="17" s="1"/>
  <c r="M90" i="10"/>
  <c r="M92" i="17" s="1"/>
  <c r="J22" i="10"/>
  <c r="L22" i="10" s="1"/>
  <c r="M4" i="10"/>
  <c r="I16" i="10"/>
  <c r="I16" i="17" s="1"/>
  <c r="I19" i="10"/>
  <c r="I19" i="17" s="1"/>
  <c r="I23" i="10"/>
  <c r="I23" i="17" s="1"/>
  <c r="H22" i="17"/>
  <c r="G22" i="10"/>
  <c r="G22" i="17" s="1"/>
  <c r="E22" i="10"/>
  <c r="E22" i="17" s="1"/>
  <c r="D22" i="10"/>
  <c r="D22" i="17" s="1"/>
  <c r="C5" i="17"/>
  <c r="C22" i="17"/>
  <c r="C18" i="17"/>
  <c r="L65" i="10"/>
  <c r="L67" i="17" s="1"/>
  <c r="L66" i="10"/>
  <c r="H87" i="17"/>
  <c r="H92" i="17"/>
  <c r="E85" i="10"/>
  <c r="E87" i="17" s="1"/>
  <c r="E90" i="10"/>
  <c r="E92" i="17" s="1"/>
  <c r="L125" i="10"/>
  <c r="I125" i="10"/>
  <c r="F125" i="10"/>
  <c r="L113" i="10"/>
  <c r="L114" i="17" s="1"/>
  <c r="L112" i="10"/>
  <c r="L113" i="17" s="1"/>
  <c r="L111" i="10"/>
  <c r="L112" i="17" s="1"/>
  <c r="L107" i="10"/>
  <c r="L109" i="17" s="1"/>
  <c r="L105" i="10"/>
  <c r="L101" i="10"/>
  <c r="L103" i="17" s="1"/>
  <c r="H102" i="17"/>
  <c r="E100" i="10"/>
  <c r="E102" i="17" s="1"/>
  <c r="L92" i="10"/>
  <c r="L94" i="17" s="1"/>
  <c r="L91" i="10"/>
  <c r="L88" i="10"/>
  <c r="L87" i="10"/>
  <c r="L89" i="17" s="1"/>
  <c r="L82" i="10"/>
  <c r="L84" i="17" s="1"/>
  <c r="L81" i="10"/>
  <c r="L80" i="10"/>
  <c r="L82" i="17" s="1"/>
  <c r="L74" i="10"/>
  <c r="L76" i="17" s="1"/>
  <c r="L74" i="17"/>
  <c r="L54" i="10"/>
  <c r="L56" i="17" s="1"/>
  <c r="L53" i="10"/>
  <c r="L49" i="10"/>
  <c r="I49" i="10"/>
  <c r="F49" i="10"/>
  <c r="L48" i="10"/>
  <c r="I48" i="10"/>
  <c r="F48" i="10"/>
  <c r="L41" i="10"/>
  <c r="L41" i="17" s="1"/>
  <c r="L39" i="10"/>
  <c r="L39" i="17" s="1"/>
  <c r="E35" i="10"/>
  <c r="E35" i="17" s="1"/>
  <c r="L32" i="17"/>
  <c r="N32" i="17"/>
  <c r="K32" i="17"/>
  <c r="L23" i="10"/>
  <c r="L23" i="17" s="1"/>
  <c r="L19" i="10"/>
  <c r="L19" i="17" s="1"/>
  <c r="L16" i="10"/>
  <c r="L16" i="17" s="1"/>
  <c r="E14" i="10"/>
  <c r="E14" i="17" s="1"/>
  <c r="L8" i="17"/>
  <c r="E8" i="17"/>
  <c r="L7" i="10"/>
  <c r="L7" i="17" s="1"/>
  <c r="X28" i="1"/>
  <c r="X30" i="1"/>
  <c r="X39" i="1"/>
  <c r="X41" i="1"/>
  <c r="X44" i="1"/>
  <c r="X46" i="1"/>
  <c r="X48" i="1"/>
  <c r="K116" i="7"/>
  <c r="K115" i="7"/>
  <c r="L117" i="7"/>
  <c r="L111" i="13" s="1"/>
  <c r="O111" i="13" s="1"/>
  <c r="L116" i="7"/>
  <c r="L114" i="7" s="1"/>
  <c r="L115" i="7"/>
  <c r="I25" i="8"/>
  <c r="I27" i="8" s="1"/>
  <c r="M4" i="11" s="1"/>
  <c r="I26" i="8"/>
  <c r="R31" i="9" s="1"/>
  <c r="T31" i="9" s="1"/>
  <c r="I24" i="8"/>
  <c r="R30" i="9" s="1"/>
  <c r="T30" i="9" s="1"/>
  <c r="I11" i="8"/>
  <c r="H11" i="8"/>
  <c r="H25" i="8" s="1"/>
  <c r="G95" i="7"/>
  <c r="F105" i="7"/>
  <c r="F95" i="7"/>
  <c r="E95" i="7"/>
  <c r="G114" i="7"/>
  <c r="I7" i="8"/>
  <c r="G17" i="7"/>
  <c r="G26" i="7"/>
  <c r="G34" i="7" s="1"/>
  <c r="G41" i="7"/>
  <c r="G47" i="7"/>
  <c r="G52" i="7" s="1"/>
  <c r="G56" i="7"/>
  <c r="G61" i="7" s="1"/>
  <c r="M11" i="7"/>
  <c r="M17" i="7"/>
  <c r="M26" i="7"/>
  <c r="M41" i="7"/>
  <c r="M47" i="7"/>
  <c r="M56" i="7"/>
  <c r="M61" i="7" s="1"/>
  <c r="L44" i="7"/>
  <c r="L41" i="13" s="1"/>
  <c r="K39" i="18" s="1"/>
  <c r="N39" i="18" s="1"/>
  <c r="P39" i="18" s="1"/>
  <c r="L43" i="7"/>
  <c r="L37" i="13" s="1"/>
  <c r="L61" i="7"/>
  <c r="L56" i="7"/>
  <c r="L47" i="7"/>
  <c r="L26" i="7"/>
  <c r="L17" i="7"/>
  <c r="L11" i="7"/>
  <c r="H27" i="8"/>
  <c r="Q32" i="9"/>
  <c r="M33" i="9"/>
  <c r="Q33" i="9" s="1"/>
  <c r="U33" i="9" s="1"/>
  <c r="Q34" i="9"/>
  <c r="Q37" i="9"/>
  <c r="Q38" i="9"/>
  <c r="U38" i="9" s="1"/>
  <c r="V2" i="9"/>
  <c r="R2" i="9"/>
  <c r="Q2" i="9"/>
  <c r="M66" i="9"/>
  <c r="Q66" i="9" s="1"/>
  <c r="U66" i="9" s="1"/>
  <c r="M60" i="9"/>
  <c r="J30" i="11" s="1"/>
  <c r="L30" i="11" s="1"/>
  <c r="M58" i="9"/>
  <c r="Q58" i="9" s="1"/>
  <c r="M19" i="9"/>
  <c r="K148" i="18" s="1"/>
  <c r="M11" i="9"/>
  <c r="Q11" i="9" s="1"/>
  <c r="U11" i="9" s="1"/>
  <c r="M24" i="9"/>
  <c r="M22" i="9"/>
  <c r="M21" i="9"/>
  <c r="Q21" i="9" s="1"/>
  <c r="M23" i="9"/>
  <c r="M29" i="9"/>
  <c r="Q29" i="9" s="1"/>
  <c r="U29" i="9" s="1"/>
  <c r="M31" i="9"/>
  <c r="Q31" i="9" s="1"/>
  <c r="U31" i="9" s="1"/>
  <c r="M44" i="9"/>
  <c r="M47" i="9"/>
  <c r="Q47" i="9" s="1"/>
  <c r="M53" i="9"/>
  <c r="M28" i="9"/>
  <c r="Q28" i="9" s="1"/>
  <c r="U28" i="9" s="1"/>
  <c r="M13" i="9"/>
  <c r="Q13" i="9" s="1"/>
  <c r="M10" i="9"/>
  <c r="Q10" i="9" s="1"/>
  <c r="M9" i="9"/>
  <c r="M5" i="9"/>
  <c r="H33" i="9"/>
  <c r="L33" i="9" s="1"/>
  <c r="L14" i="9"/>
  <c r="L15" i="9"/>
  <c r="L27" i="9"/>
  <c r="L32" i="9"/>
  <c r="L34" i="9"/>
  <c r="L35" i="9"/>
  <c r="L37" i="9"/>
  <c r="L38" i="9"/>
  <c r="P38" i="9" s="1"/>
  <c r="L39" i="9"/>
  <c r="L40" i="9"/>
  <c r="L45" i="9"/>
  <c r="L48" i="9"/>
  <c r="L50" i="9"/>
  <c r="L54" i="9"/>
  <c r="L55" i="9"/>
  <c r="H66" i="9"/>
  <c r="G18" i="11" s="1"/>
  <c r="I18" i="11" s="1"/>
  <c r="H60" i="9"/>
  <c r="H59" i="9"/>
  <c r="L59" i="9" s="1"/>
  <c r="H61" i="9"/>
  <c r="L61" i="9" s="1"/>
  <c r="H58" i="9"/>
  <c r="L58" i="9" s="1"/>
  <c r="H49" i="9"/>
  <c r="L49" i="9" s="1"/>
  <c r="H47" i="9"/>
  <c r="G8" i="11" s="1"/>
  <c r="I8" i="11" s="1"/>
  <c r="H46" i="9"/>
  <c r="L46" i="9" s="1"/>
  <c r="H44" i="9"/>
  <c r="L44" i="9" s="1"/>
  <c r="H31" i="9"/>
  <c r="L31" i="9" s="1"/>
  <c r="P31" i="9" s="1"/>
  <c r="H30" i="9"/>
  <c r="L30" i="9" s="1"/>
  <c r="H29" i="9"/>
  <c r="L29" i="9" s="1"/>
  <c r="H28" i="9"/>
  <c r="L28" i="9" s="1"/>
  <c r="H24" i="9"/>
  <c r="L24" i="9" s="1"/>
  <c r="H23" i="9"/>
  <c r="L23" i="9" s="1"/>
  <c r="H22" i="9"/>
  <c r="L22" i="9" s="1"/>
  <c r="H21" i="9"/>
  <c r="L21" i="9" s="1"/>
  <c r="H20" i="9"/>
  <c r="L20" i="9" s="1"/>
  <c r="H19" i="9"/>
  <c r="H13" i="9"/>
  <c r="L13" i="9" s="1"/>
  <c r="H12" i="9"/>
  <c r="L12" i="9" s="1"/>
  <c r="H11" i="9"/>
  <c r="L11" i="9" s="1"/>
  <c r="H10" i="9"/>
  <c r="L10" i="9" s="1"/>
  <c r="H9" i="9"/>
  <c r="G10" i="9"/>
  <c r="G9" i="9"/>
  <c r="G11" i="9"/>
  <c r="G14" i="9"/>
  <c r="G15" i="9"/>
  <c r="G20" i="9"/>
  <c r="G21" i="9"/>
  <c r="G22" i="9"/>
  <c r="G23" i="9"/>
  <c r="G24" i="9"/>
  <c r="G27" i="9"/>
  <c r="G28" i="9"/>
  <c r="G29" i="9"/>
  <c r="G30" i="9"/>
  <c r="G31" i="9"/>
  <c r="K31" i="9" s="1"/>
  <c r="G33" i="9"/>
  <c r="G34" i="9"/>
  <c r="G35" i="9"/>
  <c r="G37" i="9"/>
  <c r="K37" i="9" s="1"/>
  <c r="G38" i="9"/>
  <c r="K38" i="9" s="1"/>
  <c r="G39" i="9"/>
  <c r="G40" i="9"/>
  <c r="G44" i="9"/>
  <c r="G45" i="9"/>
  <c r="G47" i="9"/>
  <c r="G48" i="9"/>
  <c r="G50" i="9"/>
  <c r="G53" i="9"/>
  <c r="G54" i="9"/>
  <c r="G55" i="9"/>
  <c r="G58" i="9"/>
  <c r="G60" i="9"/>
  <c r="G61" i="9"/>
  <c r="G66" i="9"/>
  <c r="C46" i="9"/>
  <c r="G46" i="9" s="1"/>
  <c r="F48" i="28"/>
  <c r="B32" i="9" s="1"/>
  <c r="B33" i="9"/>
  <c r="F33" i="9" s="1"/>
  <c r="B44" i="9"/>
  <c r="F44" i="9" s="1"/>
  <c r="B58" i="9"/>
  <c r="F58" i="9" s="1"/>
  <c r="K42" i="28"/>
  <c r="R42" i="28"/>
  <c r="B42" i="28" s="1"/>
  <c r="I42" i="28" s="1"/>
  <c r="AS36" i="28"/>
  <c r="AC36" i="28" s="1"/>
  <c r="AS37" i="28"/>
  <c r="AC37" i="28" s="1"/>
  <c r="AS38" i="28"/>
  <c r="AC38" i="28" s="1"/>
  <c r="AS39" i="28"/>
  <c r="AC39" i="28" s="1"/>
  <c r="AS40" i="28"/>
  <c r="AC40" i="28" s="1"/>
  <c r="AS43" i="28"/>
  <c r="AS41" i="28" s="1"/>
  <c r="AC41" i="28" s="1"/>
  <c r="AS44" i="28"/>
  <c r="AS48" i="28" s="1"/>
  <c r="AC44" i="28"/>
  <c r="AS45" i="28"/>
  <c r="AC45" i="28"/>
  <c r="AS46" i="28"/>
  <c r="AC46" i="28" s="1"/>
  <c r="B31" i="9"/>
  <c r="B24" i="9"/>
  <c r="F24" i="9" s="1"/>
  <c r="C31" i="1"/>
  <c r="D31" i="1"/>
  <c r="E31" i="1"/>
  <c r="H31" i="1"/>
  <c r="C42" i="1"/>
  <c r="J26" i="4"/>
  <c r="J27" i="4"/>
  <c r="J28" i="4"/>
  <c r="D29" i="4"/>
  <c r="G29" i="4"/>
  <c r="J29" i="4" s="1"/>
  <c r="J24" i="4" s="1"/>
  <c r="J31" i="4" s="1"/>
  <c r="G24" i="4"/>
  <c r="G31" i="4" s="1"/>
  <c r="D24" i="4"/>
  <c r="D31" i="4" s="1"/>
  <c r="C24" i="4"/>
  <c r="C31" i="4"/>
  <c r="J3" i="17"/>
  <c r="G3" i="17"/>
  <c r="D3" i="17"/>
  <c r="F31" i="9"/>
  <c r="C19" i="9"/>
  <c r="G19" i="9" s="1"/>
  <c r="C13" i="9"/>
  <c r="G13" i="9" s="1"/>
  <c r="C12" i="9"/>
  <c r="G12" i="9" s="1"/>
  <c r="B47" i="9"/>
  <c r="C8" i="11" s="1"/>
  <c r="G34" i="8"/>
  <c r="G12" i="12" s="1"/>
  <c r="M6" i="9"/>
  <c r="Q6" i="9" s="1"/>
  <c r="C5" i="9"/>
  <c r="C6" i="9"/>
  <c r="G6" i="9" s="1"/>
  <c r="C9" i="9"/>
  <c r="AA19" i="28"/>
  <c r="C49" i="9"/>
  <c r="B5" i="9"/>
  <c r="B6" i="9"/>
  <c r="B9" i="9"/>
  <c r="B10" i="9"/>
  <c r="F10" i="9" s="1"/>
  <c r="B11" i="9"/>
  <c r="B12" i="9"/>
  <c r="B13" i="9"/>
  <c r="B19" i="9"/>
  <c r="B21" i="9"/>
  <c r="F21" i="9" s="1"/>
  <c r="B22" i="9"/>
  <c r="F22" i="9" s="1"/>
  <c r="B23" i="9"/>
  <c r="B28" i="9"/>
  <c r="F28" i="9" s="1"/>
  <c r="I19" i="28"/>
  <c r="B29" i="9"/>
  <c r="F29" i="9" s="1"/>
  <c r="B30" i="9"/>
  <c r="B60" i="9"/>
  <c r="F60" i="9" s="1"/>
  <c r="B61" i="9"/>
  <c r="C16" i="11" s="1"/>
  <c r="C65" i="9"/>
  <c r="H65" i="9"/>
  <c r="L65" i="9" s="1"/>
  <c r="B66" i="9"/>
  <c r="F66" i="9" s="1"/>
  <c r="B65" i="9"/>
  <c r="C17" i="11" s="1"/>
  <c r="M2" i="9"/>
  <c r="L2" i="9"/>
  <c r="H2" i="9"/>
  <c r="C2" i="9"/>
  <c r="G2" i="9" s="1"/>
  <c r="E114" i="7"/>
  <c r="F41" i="7"/>
  <c r="AS27" i="28"/>
  <c r="AC27" i="28" s="1"/>
  <c r="AS28" i="28"/>
  <c r="AC28" i="28" s="1"/>
  <c r="AS29" i="28"/>
  <c r="AC29" i="28" s="1"/>
  <c r="AS30" i="28"/>
  <c r="AC30" i="28" s="1"/>
  <c r="AS31" i="28"/>
  <c r="AC31" i="28" s="1"/>
  <c r="K33" i="28"/>
  <c r="K47" i="28"/>
  <c r="K49" i="28"/>
  <c r="U48" i="28"/>
  <c r="U50" i="28" s="1"/>
  <c r="V34" i="28"/>
  <c r="V48" i="28"/>
  <c r="V50" i="28"/>
  <c r="W34" i="28"/>
  <c r="W48" i="28"/>
  <c r="W50" i="28" s="1"/>
  <c r="X50" i="28"/>
  <c r="Y34" i="28"/>
  <c r="Y48" i="28"/>
  <c r="Y50" i="28"/>
  <c r="AS21" i="28"/>
  <c r="AC21" i="28" s="1"/>
  <c r="AS22" i="28"/>
  <c r="AC22" i="28"/>
  <c r="AS23" i="28"/>
  <c r="AC23" i="28" s="1"/>
  <c r="AS24" i="28"/>
  <c r="AC24" i="28" s="1"/>
  <c r="AS25" i="28"/>
  <c r="AC25" i="28" s="1"/>
  <c r="AS26" i="28"/>
  <c r="AC26" i="28" s="1"/>
  <c r="AS20" i="28"/>
  <c r="AC20" i="28" s="1"/>
  <c r="L34" i="28"/>
  <c r="U33" i="6"/>
  <c r="V33" i="6"/>
  <c r="W33" i="6"/>
  <c r="X33" i="6"/>
  <c r="Y33" i="6"/>
  <c r="Z33" i="6"/>
  <c r="AA33" i="6"/>
  <c r="U102" i="6"/>
  <c r="U54" i="6"/>
  <c r="U110" i="6" s="1"/>
  <c r="U112" i="6" s="1"/>
  <c r="U59" i="6"/>
  <c r="U43" i="6"/>
  <c r="X43" i="6"/>
  <c r="Y41" i="2"/>
  <c r="Y40" i="2" s="1"/>
  <c r="Y44" i="2" s="1"/>
  <c r="Y29" i="2"/>
  <c r="Y28" i="2" s="1"/>
  <c r="Y30" i="2"/>
  <c r="Y31" i="2"/>
  <c r="Y32" i="2"/>
  <c r="Y23" i="2"/>
  <c r="Y22" i="2" s="1"/>
  <c r="S42" i="2"/>
  <c r="S40" i="2" s="1"/>
  <c r="S33" i="2"/>
  <c r="S28" i="2" s="1"/>
  <c r="S34" i="2"/>
  <c r="S35" i="2"/>
  <c r="S24" i="2"/>
  <c r="S25" i="2"/>
  <c r="S22" i="2"/>
  <c r="S18" i="2"/>
  <c r="R23" i="1"/>
  <c r="R29" i="1" s="1"/>
  <c r="V25" i="1"/>
  <c r="J25" i="1" s="1"/>
  <c r="N25" i="1" s="1"/>
  <c r="T48" i="1"/>
  <c r="T50" i="1" s="1"/>
  <c r="J40" i="1"/>
  <c r="J32" i="1"/>
  <c r="J33" i="1"/>
  <c r="J34" i="1"/>
  <c r="J35" i="1"/>
  <c r="N44" i="1"/>
  <c r="N26" i="1"/>
  <c r="E6" i="2"/>
  <c r="G11" i="8"/>
  <c r="G25" i="8" s="1"/>
  <c r="G27" i="8" s="1"/>
  <c r="I2" i="8"/>
  <c r="H2" i="8"/>
  <c r="G2" i="8"/>
  <c r="F2" i="8"/>
  <c r="F114" i="7"/>
  <c r="J108" i="10" s="1"/>
  <c r="J110" i="17" s="1"/>
  <c r="F128" i="7"/>
  <c r="F56" i="7"/>
  <c r="F61" i="7" s="1"/>
  <c r="F47" i="7"/>
  <c r="F26" i="7"/>
  <c r="F17" i="7"/>
  <c r="J41" i="7"/>
  <c r="K26" i="7"/>
  <c r="K17" i="7"/>
  <c r="K11" i="7"/>
  <c r="K34" i="7" s="1"/>
  <c r="K47" i="7"/>
  <c r="K52" i="7" s="1"/>
  <c r="K41" i="7"/>
  <c r="K56" i="7"/>
  <c r="K61" i="7" s="1"/>
  <c r="G2" i="7"/>
  <c r="F2" i="7"/>
  <c r="L2" i="7" s="1"/>
  <c r="L71" i="7" s="1"/>
  <c r="E2" i="7"/>
  <c r="D2" i="7"/>
  <c r="G71" i="7"/>
  <c r="F71" i="7"/>
  <c r="E71" i="7"/>
  <c r="D71" i="7"/>
  <c r="O43" i="6"/>
  <c r="O112" i="6" s="1"/>
  <c r="D82" i="10" s="1"/>
  <c r="O33" i="6"/>
  <c r="K33" i="6"/>
  <c r="M42" i="1"/>
  <c r="M50" i="1" s="1"/>
  <c r="Q24" i="2"/>
  <c r="Q25" i="2"/>
  <c r="Q22" i="2" s="1"/>
  <c r="K22" i="2" s="1"/>
  <c r="K24" i="2"/>
  <c r="K25" i="2"/>
  <c r="K27" i="2"/>
  <c r="Q33" i="2"/>
  <c r="K33" i="2"/>
  <c r="Q34" i="2"/>
  <c r="K34" i="2" s="1"/>
  <c r="Q35" i="2"/>
  <c r="K35" i="2"/>
  <c r="Q36" i="2"/>
  <c r="K36" i="2" s="1"/>
  <c r="Q37" i="2"/>
  <c r="K37" i="2"/>
  <c r="K38" i="2"/>
  <c r="Q39" i="2"/>
  <c r="K39" i="2" s="1"/>
  <c r="Q42" i="2"/>
  <c r="Q40" i="2" s="1"/>
  <c r="K40" i="2" s="1"/>
  <c r="K41" i="2"/>
  <c r="K42" i="2"/>
  <c r="Q43" i="2"/>
  <c r="K43" i="2" s="1"/>
  <c r="K45" i="2"/>
  <c r="F11" i="8"/>
  <c r="F25" i="8" s="1"/>
  <c r="F27" i="8" s="1"/>
  <c r="D4" i="11" s="1"/>
  <c r="E11" i="8"/>
  <c r="E25" i="8" s="1"/>
  <c r="E27" i="8" s="1"/>
  <c r="E78" i="7"/>
  <c r="E92" i="7" s="1"/>
  <c r="E128" i="7"/>
  <c r="J26" i="7"/>
  <c r="J17" i="7"/>
  <c r="J11" i="7"/>
  <c r="J47" i="7"/>
  <c r="J52" i="7"/>
  <c r="J56" i="7"/>
  <c r="J61" i="7" s="1"/>
  <c r="D56" i="7"/>
  <c r="D61" i="7" s="1"/>
  <c r="D47" i="7"/>
  <c r="D41" i="7"/>
  <c r="D52" i="7" s="1"/>
  <c r="D26" i="7"/>
  <c r="D17" i="7"/>
  <c r="E56" i="7"/>
  <c r="E61" i="7" s="1"/>
  <c r="E47" i="7"/>
  <c r="E41" i="7"/>
  <c r="E52" i="7"/>
  <c r="E26" i="7"/>
  <c r="E34" i="7" s="1"/>
  <c r="E67" i="7" s="1"/>
  <c r="E17" i="7"/>
  <c r="C46" i="6"/>
  <c r="C54" i="6" s="1"/>
  <c r="B46" i="6"/>
  <c r="B54" i="6"/>
  <c r="C34" i="28"/>
  <c r="D34" i="28"/>
  <c r="E34" i="28"/>
  <c r="G34" i="28"/>
  <c r="H34" i="28"/>
  <c r="B59" i="6"/>
  <c r="B43" i="6"/>
  <c r="B61" i="6"/>
  <c r="B70" i="6" s="1"/>
  <c r="B66" i="6"/>
  <c r="B71" i="6"/>
  <c r="B77" i="6"/>
  <c r="C115" i="7" s="1"/>
  <c r="B81" i="6"/>
  <c r="B87" i="6" s="1"/>
  <c r="B33" i="6"/>
  <c r="C81" i="6"/>
  <c r="C87" i="6"/>
  <c r="B102" i="6"/>
  <c r="C71" i="6"/>
  <c r="C77" i="6" s="1"/>
  <c r="C61" i="6"/>
  <c r="C70" i="6" s="1"/>
  <c r="C66" i="6"/>
  <c r="H32" i="1"/>
  <c r="H33" i="1"/>
  <c r="H42" i="1" s="1"/>
  <c r="H34" i="1"/>
  <c r="H35" i="1"/>
  <c r="H36" i="1"/>
  <c r="H37" i="1"/>
  <c r="H38" i="1"/>
  <c r="H39" i="1"/>
  <c r="H40" i="1"/>
  <c r="H41" i="1"/>
  <c r="E42" i="1"/>
  <c r="E52" i="1"/>
  <c r="E50" i="1"/>
  <c r="D48" i="1"/>
  <c r="D52" i="1" s="1"/>
  <c r="D42" i="1"/>
  <c r="D50" i="1"/>
  <c r="F28" i="2"/>
  <c r="G28" i="2"/>
  <c r="H28" i="2"/>
  <c r="E28" i="2"/>
  <c r="E44" i="2" s="1"/>
  <c r="E40" i="2"/>
  <c r="F40" i="2"/>
  <c r="F44" i="2"/>
  <c r="G22" i="2"/>
  <c r="G44" i="2" s="1"/>
  <c r="G40" i="2"/>
  <c r="H40" i="2"/>
  <c r="H44" i="2" s="1"/>
  <c r="I35" i="2"/>
  <c r="D22" i="2"/>
  <c r="D28" i="2"/>
  <c r="D44" i="2" s="1"/>
  <c r="D40" i="2"/>
  <c r="E17" i="6"/>
  <c r="F17" i="6"/>
  <c r="C17" i="6"/>
  <c r="E46" i="8"/>
  <c r="D86" i="7"/>
  <c r="D74" i="7" s="1"/>
  <c r="C86" i="7"/>
  <c r="D78" i="7"/>
  <c r="D105" i="7"/>
  <c r="D110" i="7"/>
  <c r="D120" i="7" s="1"/>
  <c r="C78" i="7"/>
  <c r="C128" i="7"/>
  <c r="C131" i="7"/>
  <c r="M98" i="7"/>
  <c r="L98" i="7"/>
  <c r="K98" i="7"/>
  <c r="J98" i="7"/>
  <c r="D100" i="13" s="1"/>
  <c r="G100" i="13" s="1"/>
  <c r="C124" i="7"/>
  <c r="C118" i="17" s="1"/>
  <c r="C47" i="7"/>
  <c r="C52" i="7" s="1"/>
  <c r="C56" i="7"/>
  <c r="C61" i="7" s="1"/>
  <c r="C67" i="7" s="1"/>
  <c r="C26" i="7"/>
  <c r="C17" i="7"/>
  <c r="C34" i="7"/>
  <c r="I56" i="7"/>
  <c r="I61" i="7" s="1"/>
  <c r="I47" i="7"/>
  <c r="I52" i="7"/>
  <c r="I26" i="7"/>
  <c r="I17" i="7"/>
  <c r="I11" i="7"/>
  <c r="I34" i="7"/>
  <c r="H25" i="1"/>
  <c r="F42" i="1"/>
  <c r="I24" i="2"/>
  <c r="I33" i="2"/>
  <c r="I34" i="2"/>
  <c r="I42" i="2"/>
  <c r="AL48" i="28"/>
  <c r="AL34" i="28"/>
  <c r="AL50" i="28" s="1"/>
  <c r="AM48" i="28"/>
  <c r="AM34" i="28"/>
  <c r="AM50" i="28"/>
  <c r="AN48" i="28"/>
  <c r="AN50" i="28" s="1"/>
  <c r="AN34" i="28"/>
  <c r="AO48" i="28"/>
  <c r="AO34" i="28"/>
  <c r="AO50" i="28" s="1"/>
  <c r="AP48" i="28"/>
  <c r="AP34" i="28"/>
  <c r="AP50" i="28" s="1"/>
  <c r="AQ48" i="28"/>
  <c r="AQ34" i="28"/>
  <c r="AQ50" i="28"/>
  <c r="AR48" i="28"/>
  <c r="AD50" i="28"/>
  <c r="AE50" i="28"/>
  <c r="AF50" i="28"/>
  <c r="AH50" i="28"/>
  <c r="Z48" i="28"/>
  <c r="L48" i="28"/>
  <c r="L50" i="28" s="1"/>
  <c r="M48" i="28"/>
  <c r="M34" i="28"/>
  <c r="M50" i="28"/>
  <c r="N48" i="28"/>
  <c r="N50" i="28" s="1"/>
  <c r="N34" i="28"/>
  <c r="O50" i="28"/>
  <c r="P48" i="28"/>
  <c r="P50" i="28" s="1"/>
  <c r="P34" i="28"/>
  <c r="Q48" i="28"/>
  <c r="H48" i="28"/>
  <c r="G48" i="28"/>
  <c r="C32" i="9" s="1"/>
  <c r="M32" i="11" s="1"/>
  <c r="O32" i="11" s="1"/>
  <c r="E48" i="28"/>
  <c r="D48" i="28"/>
  <c r="C48" i="28"/>
  <c r="I25" i="28"/>
  <c r="AU15" i="5"/>
  <c r="AT15" i="5"/>
  <c r="AS15" i="5"/>
  <c r="AQ15" i="5"/>
  <c r="AP15" i="5"/>
  <c r="AO15" i="5"/>
  <c r="AN15" i="5"/>
  <c r="AL15" i="5"/>
  <c r="AJ15" i="5"/>
  <c r="AI15" i="5"/>
  <c r="AH15" i="5"/>
  <c r="AG15" i="5"/>
  <c r="AF15" i="5"/>
  <c r="AE15" i="5"/>
  <c r="AD15" i="5"/>
  <c r="AC15" i="5"/>
  <c r="AA15" i="5"/>
  <c r="Z15" i="5"/>
  <c r="Y15" i="5"/>
  <c r="X15" i="5"/>
  <c r="W15" i="5"/>
  <c r="V15" i="5"/>
  <c r="U15" i="5"/>
  <c r="R15" i="5"/>
  <c r="Q15" i="5"/>
  <c r="P15" i="5"/>
  <c r="O15" i="5"/>
  <c r="N15" i="5"/>
  <c r="M15" i="5"/>
  <c r="L15" i="5"/>
  <c r="K15" i="5"/>
  <c r="I15" i="5"/>
  <c r="H15" i="5"/>
  <c r="G15" i="5"/>
  <c r="F15" i="5"/>
  <c r="E15" i="5"/>
  <c r="D15" i="5"/>
  <c r="C15" i="5"/>
  <c r="B15" i="5"/>
  <c r="AS54" i="6"/>
  <c r="AS110" i="6" s="1"/>
  <c r="AS59" i="6"/>
  <c r="AS70" i="6"/>
  <c r="AS77" i="6"/>
  <c r="AS87" i="6"/>
  <c r="AS43" i="6"/>
  <c r="AS106" i="6" s="1"/>
  <c r="AR54" i="6"/>
  <c r="AR59" i="6"/>
  <c r="AR70" i="6"/>
  <c r="AR77" i="6"/>
  <c r="AR87" i="6"/>
  <c r="AR43" i="6"/>
  <c r="AR106" i="6" s="1"/>
  <c r="AQ54" i="6"/>
  <c r="AQ110" i="6" s="1"/>
  <c r="AQ59" i="6"/>
  <c r="AQ70" i="6"/>
  <c r="AQ77" i="6"/>
  <c r="AQ87" i="6"/>
  <c r="AQ43" i="6"/>
  <c r="AQ106" i="6" s="1"/>
  <c r="AP54" i="6"/>
  <c r="AP59" i="6"/>
  <c r="AP70" i="6"/>
  <c r="AP77" i="6"/>
  <c r="AP87" i="6"/>
  <c r="AP43" i="6"/>
  <c r="AP106" i="6" s="1"/>
  <c r="AO54" i="6"/>
  <c r="AO110" i="6" s="1"/>
  <c r="AO59" i="6"/>
  <c r="AO70" i="6"/>
  <c r="AO77" i="6"/>
  <c r="AO87" i="6"/>
  <c r="AO43" i="6"/>
  <c r="AO106" i="6" s="1"/>
  <c r="AN54" i="6"/>
  <c r="AN59" i="6"/>
  <c r="AN70" i="6"/>
  <c r="AN77" i="6"/>
  <c r="AN87" i="6"/>
  <c r="AN43" i="6"/>
  <c r="AN106" i="6" s="1"/>
  <c r="AM54" i="6"/>
  <c r="AM110" i="6" s="1"/>
  <c r="AM59" i="6"/>
  <c r="AM70" i="6"/>
  <c r="AM77" i="6"/>
  <c r="AM87" i="6"/>
  <c r="AM43" i="6"/>
  <c r="AM106" i="6" s="1"/>
  <c r="AL54" i="6"/>
  <c r="AL59" i="6"/>
  <c r="AL70" i="6"/>
  <c r="AL77" i="6"/>
  <c r="AL87" i="6"/>
  <c r="AL43" i="6"/>
  <c r="AL106" i="6" s="1"/>
  <c r="AJ54" i="6"/>
  <c r="AJ110" i="6" s="1"/>
  <c r="AJ59" i="6"/>
  <c r="AJ70" i="6"/>
  <c r="AJ77" i="6"/>
  <c r="AJ87" i="6"/>
  <c r="AJ43" i="6"/>
  <c r="AJ106" i="6" s="1"/>
  <c r="AI54" i="6"/>
  <c r="AI106" i="6" s="1"/>
  <c r="AI59" i="6"/>
  <c r="AI70" i="6"/>
  <c r="AI77" i="6"/>
  <c r="AI87" i="6"/>
  <c r="AI43" i="6"/>
  <c r="AH54" i="6"/>
  <c r="AH106" i="6" s="1"/>
  <c r="AH59" i="6"/>
  <c r="AH70" i="6"/>
  <c r="AH77" i="6"/>
  <c r="AH87" i="6"/>
  <c r="AH43" i="6"/>
  <c r="AG54" i="6"/>
  <c r="AG106" i="6" s="1"/>
  <c r="AG59" i="6"/>
  <c r="AG70" i="6"/>
  <c r="AG77" i="6"/>
  <c r="AG87" i="6"/>
  <c r="AG110" i="6" s="1"/>
  <c r="AG43" i="6"/>
  <c r="M39" i="9" s="1"/>
  <c r="AF54" i="6"/>
  <c r="AF106" i="6" s="1"/>
  <c r="AF59" i="6"/>
  <c r="AF70" i="6"/>
  <c r="AF77" i="6"/>
  <c r="AF87" i="6"/>
  <c r="AF43" i="6"/>
  <c r="AE54" i="6"/>
  <c r="AE106" i="6" s="1"/>
  <c r="AE59" i="6"/>
  <c r="AE70" i="6"/>
  <c r="AE77" i="6"/>
  <c r="AE87" i="6"/>
  <c r="AE43" i="6"/>
  <c r="AD54" i="6"/>
  <c r="AD110" i="6" s="1"/>
  <c r="AD112" i="6" s="1"/>
  <c r="AD59" i="6"/>
  <c r="AD70" i="6"/>
  <c r="AD77" i="6"/>
  <c r="AD87" i="6"/>
  <c r="AD43" i="6"/>
  <c r="AD106" i="6"/>
  <c r="AC54" i="6"/>
  <c r="AC110" i="6" s="1"/>
  <c r="AC112" i="6" s="1"/>
  <c r="AC59" i="6"/>
  <c r="AC70" i="6"/>
  <c r="AC77" i="6"/>
  <c r="AC87" i="6"/>
  <c r="AC43" i="6"/>
  <c r="AC106" i="6"/>
  <c r="AA54" i="6"/>
  <c r="AA110" i="6" s="1"/>
  <c r="AA112" i="6" s="1"/>
  <c r="AA59" i="6"/>
  <c r="AA70" i="6"/>
  <c r="AA77" i="6"/>
  <c r="AA87" i="6"/>
  <c r="AA43" i="6"/>
  <c r="AA106" i="6"/>
  <c r="Z54" i="6"/>
  <c r="Z110" i="6" s="1"/>
  <c r="Z112" i="6" s="1"/>
  <c r="Z59" i="6"/>
  <c r="Z70" i="6"/>
  <c r="Z77" i="6"/>
  <c r="Z87" i="6"/>
  <c r="Z43" i="6"/>
  <c r="Z106" i="6"/>
  <c r="Y54" i="6"/>
  <c r="Y110" i="6" s="1"/>
  <c r="Y112" i="6" s="1"/>
  <c r="Y59" i="6"/>
  <c r="Y70" i="6"/>
  <c r="Y77" i="6"/>
  <c r="Y87" i="6"/>
  <c r="Y43" i="6"/>
  <c r="Y106" i="6"/>
  <c r="X54" i="6"/>
  <c r="X59" i="6"/>
  <c r="X70" i="6"/>
  <c r="X110" i="6" s="1"/>
  <c r="X112" i="6" s="1"/>
  <c r="X77" i="6"/>
  <c r="X87" i="6"/>
  <c r="W54" i="6"/>
  <c r="W106" i="6" s="1"/>
  <c r="W59" i="6"/>
  <c r="W70" i="6"/>
  <c r="W77" i="6"/>
  <c r="W87" i="6"/>
  <c r="W43" i="6"/>
  <c r="V54" i="6"/>
  <c r="V106" i="6" s="1"/>
  <c r="V59" i="6"/>
  <c r="V70" i="6"/>
  <c r="V77" i="6"/>
  <c r="V87" i="6"/>
  <c r="V43" i="6"/>
  <c r="R54" i="6"/>
  <c r="R106" i="6" s="1"/>
  <c r="R59" i="6"/>
  <c r="R70" i="6"/>
  <c r="R77" i="6"/>
  <c r="R87" i="6"/>
  <c r="R43" i="6"/>
  <c r="Q54" i="6"/>
  <c r="Q106" i="6" s="1"/>
  <c r="Q59" i="6"/>
  <c r="Q70" i="6"/>
  <c r="Q77" i="6"/>
  <c r="Q87" i="6"/>
  <c r="Q43" i="6"/>
  <c r="P54" i="6"/>
  <c r="P106" i="6" s="1"/>
  <c r="P59" i="6"/>
  <c r="P70" i="6"/>
  <c r="P77" i="6"/>
  <c r="P87" i="6"/>
  <c r="P43" i="6"/>
  <c r="O54" i="6"/>
  <c r="O59" i="6"/>
  <c r="O70" i="6"/>
  <c r="O77" i="6"/>
  <c r="O87" i="6"/>
  <c r="N54" i="6"/>
  <c r="N59" i="6"/>
  <c r="N70" i="6"/>
  <c r="N77" i="6"/>
  <c r="N106" i="6" s="1"/>
  <c r="N110" i="6" s="1"/>
  <c r="N112" i="6" s="1"/>
  <c r="N87" i="6"/>
  <c r="N43" i="6"/>
  <c r="M54" i="6"/>
  <c r="M59" i="6"/>
  <c r="M70" i="6"/>
  <c r="M77" i="6"/>
  <c r="M106" i="6" s="1"/>
  <c r="M110" i="6" s="1"/>
  <c r="M112" i="6" s="1"/>
  <c r="M87" i="6"/>
  <c r="M43" i="6"/>
  <c r="I54" i="6"/>
  <c r="I59" i="6"/>
  <c r="I70" i="6"/>
  <c r="I77" i="6"/>
  <c r="I106" i="6" s="1"/>
  <c r="I110" i="6" s="1"/>
  <c r="I112" i="6" s="1"/>
  <c r="I87" i="6"/>
  <c r="I43" i="6"/>
  <c r="H54" i="6"/>
  <c r="H59" i="6"/>
  <c r="H70" i="6"/>
  <c r="H77" i="6"/>
  <c r="H106" i="6" s="1"/>
  <c r="H110" i="6" s="1"/>
  <c r="H112" i="6" s="1"/>
  <c r="H87" i="6"/>
  <c r="H43" i="6"/>
  <c r="G54" i="6"/>
  <c r="G59" i="6"/>
  <c r="G70" i="6"/>
  <c r="G77" i="6"/>
  <c r="G106" i="6" s="1"/>
  <c r="G110" i="6" s="1"/>
  <c r="G112" i="6" s="1"/>
  <c r="G87" i="6"/>
  <c r="G43" i="6"/>
  <c r="F54" i="6"/>
  <c r="F59" i="6"/>
  <c r="F70" i="6"/>
  <c r="F77" i="6"/>
  <c r="F106" i="6" s="1"/>
  <c r="F110" i="6" s="1"/>
  <c r="F112" i="6" s="1"/>
  <c r="F87" i="6"/>
  <c r="F43" i="6"/>
  <c r="E54" i="6"/>
  <c r="E59" i="6"/>
  <c r="E70" i="6"/>
  <c r="E77" i="6"/>
  <c r="E106" i="6" s="1"/>
  <c r="E110" i="6" s="1"/>
  <c r="E112" i="6" s="1"/>
  <c r="E87" i="6"/>
  <c r="E43" i="6"/>
  <c r="D54" i="6"/>
  <c r="D59" i="6"/>
  <c r="D70" i="6"/>
  <c r="D77" i="6"/>
  <c r="D106" i="6" s="1"/>
  <c r="D110" i="6" s="1"/>
  <c r="D112" i="6" s="1"/>
  <c r="D87" i="6"/>
  <c r="D43" i="6"/>
  <c r="C59" i="6"/>
  <c r="C43" i="6"/>
  <c r="C106" i="6"/>
  <c r="C110" i="6"/>
  <c r="C112" i="6" s="1"/>
  <c r="AS102" i="6"/>
  <c r="AR102" i="6"/>
  <c r="AQ102" i="6"/>
  <c r="AP102" i="6"/>
  <c r="AO102" i="6"/>
  <c r="AN102" i="6"/>
  <c r="AM102" i="6"/>
  <c r="AL102" i="6"/>
  <c r="AJ102" i="6"/>
  <c r="AI102" i="6"/>
  <c r="AH102" i="6"/>
  <c r="AG102" i="6"/>
  <c r="AF102" i="6"/>
  <c r="AE102" i="6"/>
  <c r="AD102" i="6"/>
  <c r="AC102" i="6"/>
  <c r="AA102" i="6"/>
  <c r="Z102" i="6"/>
  <c r="Y102" i="6"/>
  <c r="X102" i="6"/>
  <c r="W102" i="6"/>
  <c r="V102" i="6"/>
  <c r="R102" i="6"/>
  <c r="Q102" i="6"/>
  <c r="P102" i="6"/>
  <c r="O102" i="6"/>
  <c r="N102" i="6"/>
  <c r="M102" i="6"/>
  <c r="I102" i="6"/>
  <c r="H102" i="6"/>
  <c r="G102" i="6"/>
  <c r="F102" i="6"/>
  <c r="E102" i="6"/>
  <c r="D102" i="6"/>
  <c r="C102" i="6"/>
  <c r="AS33" i="6"/>
  <c r="AS112" i="6" s="1"/>
  <c r="AR33" i="6"/>
  <c r="AQ33" i="6"/>
  <c r="AQ112" i="6" s="1"/>
  <c r="AP33" i="6"/>
  <c r="AO33" i="6"/>
  <c r="AO112" i="6" s="1"/>
  <c r="AN33" i="6"/>
  <c r="AM33" i="6"/>
  <c r="AM112" i="6" s="1"/>
  <c r="AL33" i="6"/>
  <c r="AJ33" i="6"/>
  <c r="AJ112" i="6" s="1"/>
  <c r="AI33" i="6"/>
  <c r="AH33" i="6"/>
  <c r="AG33" i="6"/>
  <c r="AG112" i="6"/>
  <c r="AF33" i="6"/>
  <c r="AE33" i="6"/>
  <c r="AD33" i="6"/>
  <c r="AC33" i="6"/>
  <c r="R33" i="6"/>
  <c r="Q33" i="6"/>
  <c r="P33" i="6"/>
  <c r="N33" i="6"/>
  <c r="M33" i="6"/>
  <c r="L33" i="6"/>
  <c r="I33" i="6"/>
  <c r="H33" i="6"/>
  <c r="G33" i="6"/>
  <c r="D33" i="6"/>
  <c r="C33" i="6"/>
  <c r="C50" i="28"/>
  <c r="D50" i="28"/>
  <c r="E50" i="28"/>
  <c r="F50" i="28"/>
  <c r="G50" i="28"/>
  <c r="AP6" i="28"/>
  <c r="AG6" i="28"/>
  <c r="X6" i="28"/>
  <c r="O6" i="28"/>
  <c r="F6" i="28"/>
  <c r="R42" i="1"/>
  <c r="AE29" i="1"/>
  <c r="C24" i="1"/>
  <c r="AI44" i="2"/>
  <c r="AO44" i="2" s="1"/>
  <c r="AA44" i="2" s="1"/>
  <c r="AG44" i="2" s="1"/>
  <c r="AJ44" i="2"/>
  <c r="AK44" i="2"/>
  <c r="AL44" i="2"/>
  <c r="AM44" i="2"/>
  <c r="AO42" i="2"/>
  <c r="AO41" i="2"/>
  <c r="AO38" i="2"/>
  <c r="AO35" i="2"/>
  <c r="AO34" i="2"/>
  <c r="AO33" i="2"/>
  <c r="AO32" i="2"/>
  <c r="AO29" i="2"/>
  <c r="AA29" i="2" s="1"/>
  <c r="AG29" i="2" s="1"/>
  <c r="AO26" i="2"/>
  <c r="AA26" i="2" s="1"/>
  <c r="AG26" i="2" s="1"/>
  <c r="AO25" i="2"/>
  <c r="AO24" i="2"/>
  <c r="AO23" i="2"/>
  <c r="AA23" i="2" s="1"/>
  <c r="AG23" i="2" s="1"/>
  <c r="AO20" i="2"/>
  <c r="AA20" i="2" s="1"/>
  <c r="AG20" i="2" s="1"/>
  <c r="AO19" i="2"/>
  <c r="AA42" i="2"/>
  <c r="AA41" i="2"/>
  <c r="AA38" i="2"/>
  <c r="AA35" i="2"/>
  <c r="AA34" i="2"/>
  <c r="AA33" i="2"/>
  <c r="AA32" i="2"/>
  <c r="AA31" i="2"/>
  <c r="AA30" i="2"/>
  <c r="AA25" i="2"/>
  <c r="AA24" i="2"/>
  <c r="AA19" i="2"/>
  <c r="L124" i="7"/>
  <c r="C125" i="7"/>
  <c r="C118" i="10" s="1"/>
  <c r="C119" i="17" s="1"/>
  <c r="C126" i="7"/>
  <c r="I75" i="7"/>
  <c r="I81" i="7"/>
  <c r="I82" i="7"/>
  <c r="B76" i="18" s="1"/>
  <c r="I83" i="7"/>
  <c r="I84" i="7"/>
  <c r="I100" i="7"/>
  <c r="I113" i="7"/>
  <c r="B98" i="18" s="1"/>
  <c r="I117" i="7"/>
  <c r="C111" i="13" s="1"/>
  <c r="B43" i="18"/>
  <c r="H43" i="18" s="1"/>
  <c r="J113" i="7"/>
  <c r="C98" i="18" s="1"/>
  <c r="F98" i="18" s="1"/>
  <c r="H98" i="18" s="1"/>
  <c r="C43" i="18"/>
  <c r="F43" i="18" s="1"/>
  <c r="E99" i="18"/>
  <c r="K113" i="7"/>
  <c r="G98" i="18" s="1"/>
  <c r="G96" i="18" s="1"/>
  <c r="K98" i="18"/>
  <c r="N98" i="18" s="1"/>
  <c r="Q98" i="18" s="1"/>
  <c r="K150" i="18"/>
  <c r="H5" i="9"/>
  <c r="L5" i="9" s="1"/>
  <c r="H6" i="9"/>
  <c r="L6" i="9" s="1"/>
  <c r="H37" i="18"/>
  <c r="D37" i="18"/>
  <c r="H33" i="18"/>
  <c r="D33" i="18"/>
  <c r="J99" i="18"/>
  <c r="M99" i="18" s="1"/>
  <c r="J100" i="18"/>
  <c r="F99" i="18"/>
  <c r="I99" i="18" s="1"/>
  <c r="F100" i="18"/>
  <c r="H100" i="18" s="1"/>
  <c r="D99" i="18"/>
  <c r="D100" i="18"/>
  <c r="J45" i="18"/>
  <c r="J46" i="18"/>
  <c r="J47" i="18"/>
  <c r="L47" i="18" s="1"/>
  <c r="J97" i="18"/>
  <c r="M97" i="18" s="1"/>
  <c r="C44" i="18"/>
  <c r="F44" i="18" s="1"/>
  <c r="I44" i="18" s="1"/>
  <c r="F45" i="18"/>
  <c r="F97" i="18"/>
  <c r="F46" i="18"/>
  <c r="H46" i="18" s="1"/>
  <c r="F47" i="18"/>
  <c r="H47" i="18" s="1"/>
  <c r="B44" i="18"/>
  <c r="E97" i="18"/>
  <c r="D45" i="18"/>
  <c r="D46" i="18"/>
  <c r="D47" i="18"/>
  <c r="D97" i="18"/>
  <c r="K42" i="18"/>
  <c r="K117" i="7"/>
  <c r="C96" i="18"/>
  <c r="J114" i="7"/>
  <c r="D110" i="13" s="1"/>
  <c r="J116" i="7"/>
  <c r="C103" i="18"/>
  <c r="F103" i="18" s="1"/>
  <c r="J117" i="7"/>
  <c r="D111" i="13" s="1"/>
  <c r="G111" i="13" s="1"/>
  <c r="J75" i="7"/>
  <c r="C71" i="18"/>
  <c r="C70" i="18" s="1"/>
  <c r="J83" i="7"/>
  <c r="C76" i="18" s="1"/>
  <c r="J84" i="7"/>
  <c r="C77" i="18" s="1"/>
  <c r="J97" i="7"/>
  <c r="C86" i="18"/>
  <c r="F86" i="18" s="1"/>
  <c r="C92" i="18"/>
  <c r="C18" i="18"/>
  <c r="F18" i="18" s="1"/>
  <c r="C19" i="18"/>
  <c r="C20" i="18"/>
  <c r="C25" i="18"/>
  <c r="K137" i="18"/>
  <c r="N137" i="18" s="1"/>
  <c r="K136" i="18"/>
  <c r="N136" i="18" s="1"/>
  <c r="G137" i="18"/>
  <c r="G136" i="18"/>
  <c r="J136" i="18" s="1"/>
  <c r="C137" i="18"/>
  <c r="F137" i="18" s="1"/>
  <c r="C136" i="18"/>
  <c r="B137" i="18"/>
  <c r="B136" i="18"/>
  <c r="B104" i="18"/>
  <c r="K113" i="18"/>
  <c r="O113" i="18"/>
  <c r="O32" i="18"/>
  <c r="O42" i="18"/>
  <c r="O96" i="18"/>
  <c r="G113" i="18"/>
  <c r="C113" i="18"/>
  <c r="B113" i="18"/>
  <c r="K71" i="18"/>
  <c r="K70" i="18" s="1"/>
  <c r="K76" i="18"/>
  <c r="N76" i="18" s="1"/>
  <c r="K77" i="18"/>
  <c r="N77" i="18" s="1"/>
  <c r="Q77" i="18" s="1"/>
  <c r="K78" i="18"/>
  <c r="N78" i="18" s="1"/>
  <c r="K15" i="18"/>
  <c r="K23" i="18"/>
  <c r="K52" i="18"/>
  <c r="K51" i="18" s="1"/>
  <c r="K127" i="18" s="1"/>
  <c r="K106" i="18"/>
  <c r="K128" i="18" s="1"/>
  <c r="O52" i="18"/>
  <c r="O51" i="18" s="1"/>
  <c r="O106" i="18"/>
  <c r="K75" i="7"/>
  <c r="G71" i="18" s="1"/>
  <c r="K83" i="7"/>
  <c r="G76" i="18"/>
  <c r="K84" i="7"/>
  <c r="G77" i="18" s="1"/>
  <c r="J77" i="18" s="1"/>
  <c r="G92" i="18"/>
  <c r="G11" i="18"/>
  <c r="G18" i="18"/>
  <c r="G19" i="18"/>
  <c r="G20" i="18"/>
  <c r="G25" i="18"/>
  <c r="G23" i="18" s="1"/>
  <c r="G52" i="18"/>
  <c r="G51" i="18" s="1"/>
  <c r="G127" i="18" s="1"/>
  <c r="G106" i="18"/>
  <c r="G128" i="18" s="1"/>
  <c r="C52" i="18"/>
  <c r="C51" i="18" s="1"/>
  <c r="C106" i="18"/>
  <c r="C128" i="18" s="1"/>
  <c r="B71" i="18"/>
  <c r="B70" i="18" s="1"/>
  <c r="D70" i="18" s="1"/>
  <c r="B77" i="18"/>
  <c r="B79" i="18"/>
  <c r="B83" i="18"/>
  <c r="B5" i="18"/>
  <c r="B11" i="18"/>
  <c r="B9" i="18" s="1"/>
  <c r="B18" i="18"/>
  <c r="B19" i="18"/>
  <c r="B20" i="18"/>
  <c r="B25" i="18"/>
  <c r="B23" i="18" s="1"/>
  <c r="B52" i="18"/>
  <c r="B51" i="18" s="1"/>
  <c r="B127" i="18" s="1"/>
  <c r="B106" i="18"/>
  <c r="O146" i="18"/>
  <c r="O147" i="18" s="1"/>
  <c r="O138" i="18"/>
  <c r="N16" i="18"/>
  <c r="N17" i="18"/>
  <c r="N18" i="18"/>
  <c r="N19" i="18"/>
  <c r="N20" i="18"/>
  <c r="N21" i="18"/>
  <c r="N24" i="18"/>
  <c r="N25" i="18"/>
  <c r="N33" i="18"/>
  <c r="P33" i="18" s="1"/>
  <c r="N34" i="18"/>
  <c r="P34" i="18" s="1"/>
  <c r="N36" i="18"/>
  <c r="N37" i="18"/>
  <c r="N38" i="18"/>
  <c r="N40" i="18"/>
  <c r="N43" i="18"/>
  <c r="P43" i="18" s="1"/>
  <c r="N44" i="18"/>
  <c r="N45" i="18"/>
  <c r="N46" i="18"/>
  <c r="N47" i="18"/>
  <c r="P47" i="18" s="1"/>
  <c r="N48" i="18"/>
  <c r="N97" i="18"/>
  <c r="Q97" i="18" s="1"/>
  <c r="N99" i="18"/>
  <c r="P99" i="18" s="1"/>
  <c r="N100" i="18"/>
  <c r="Q100" i="18" s="1"/>
  <c r="N103" i="18"/>
  <c r="P103" i="18" s="1"/>
  <c r="J10" i="18"/>
  <c r="J13" i="18"/>
  <c r="J28" i="18"/>
  <c r="J53" i="18"/>
  <c r="J54" i="18"/>
  <c r="J55" i="18"/>
  <c r="J108" i="18"/>
  <c r="J110" i="18"/>
  <c r="J111" i="18"/>
  <c r="F6" i="18"/>
  <c r="F7" i="18"/>
  <c r="H7" i="18" s="1"/>
  <c r="F10" i="18"/>
  <c r="C11" i="18"/>
  <c r="F12" i="18"/>
  <c r="I12" i="18" s="1"/>
  <c r="F13" i="18"/>
  <c r="F16" i="18"/>
  <c r="F17" i="18"/>
  <c r="F19" i="18"/>
  <c r="F21" i="18"/>
  <c r="F24" i="18"/>
  <c r="F53" i="18"/>
  <c r="F54" i="18"/>
  <c r="F55" i="18"/>
  <c r="H55" i="18" s="1"/>
  <c r="N108" i="18"/>
  <c r="P108" i="18" s="1"/>
  <c r="N110" i="18"/>
  <c r="N111" i="18"/>
  <c r="P111" i="18" s="1"/>
  <c r="N114" i="18"/>
  <c r="P114" i="18" s="1"/>
  <c r="J114" i="18"/>
  <c r="F108" i="18"/>
  <c r="H108" i="18" s="1"/>
  <c r="F110" i="18"/>
  <c r="H110" i="18" s="1"/>
  <c r="F111" i="18"/>
  <c r="H111" i="18" s="1"/>
  <c r="F114" i="18"/>
  <c r="F113" i="18" s="1"/>
  <c r="H113" i="18" s="1"/>
  <c r="D114" i="18"/>
  <c r="D111" i="18"/>
  <c r="D110" i="18"/>
  <c r="D108" i="18"/>
  <c r="M100" i="18"/>
  <c r="L100" i="18"/>
  <c r="E100" i="18"/>
  <c r="L99" i="18"/>
  <c r="N92" i="18"/>
  <c r="P92" i="18" s="1"/>
  <c r="N91" i="18"/>
  <c r="P91" i="18" s="1"/>
  <c r="J91" i="18"/>
  <c r="L91" i="18" s="1"/>
  <c r="F91" i="18"/>
  <c r="H91" i="18" s="1"/>
  <c r="E91" i="18"/>
  <c r="D91" i="18"/>
  <c r="N90" i="18"/>
  <c r="P90" i="18" s="1"/>
  <c r="J90" i="18"/>
  <c r="M90" i="18" s="1"/>
  <c r="F90" i="18"/>
  <c r="I90" i="18" s="1"/>
  <c r="H90" i="18"/>
  <c r="E90" i="18"/>
  <c r="D90" i="18"/>
  <c r="N89" i="18"/>
  <c r="P89" i="18" s="1"/>
  <c r="Q89" i="18"/>
  <c r="J89" i="18"/>
  <c r="M89" i="18" s="1"/>
  <c r="F89" i="18"/>
  <c r="H89" i="18" s="1"/>
  <c r="E89" i="18"/>
  <c r="D89" i="18"/>
  <c r="N88" i="18"/>
  <c r="Q88" i="18" s="1"/>
  <c r="J88" i="18"/>
  <c r="L88" i="18" s="1"/>
  <c r="F88" i="18"/>
  <c r="H88" i="18" s="1"/>
  <c r="E88" i="18"/>
  <c r="D88" i="18"/>
  <c r="N87" i="18"/>
  <c r="P87" i="18" s="1"/>
  <c r="J87" i="18"/>
  <c r="L87" i="18" s="1"/>
  <c r="F87" i="18"/>
  <c r="H87" i="18" s="1"/>
  <c r="E87" i="18"/>
  <c r="D87" i="18"/>
  <c r="N86" i="18"/>
  <c r="Q86" i="18" s="1"/>
  <c r="J86" i="18"/>
  <c r="M86" i="18" s="1"/>
  <c r="N84" i="18"/>
  <c r="P84" i="18" s="1"/>
  <c r="J84" i="18"/>
  <c r="F84" i="18"/>
  <c r="D84" i="18"/>
  <c r="N82" i="18"/>
  <c r="P82" i="18" s="1"/>
  <c r="J82" i="18"/>
  <c r="M82" i="18" s="1"/>
  <c r="F82" i="18"/>
  <c r="H82" i="18" s="1"/>
  <c r="E82" i="18"/>
  <c r="D82" i="18"/>
  <c r="N81" i="18"/>
  <c r="Q81" i="18" s="1"/>
  <c r="P81" i="18"/>
  <c r="J81" i="18"/>
  <c r="L81" i="18" s="1"/>
  <c r="F81" i="18"/>
  <c r="H81" i="18" s="1"/>
  <c r="E81" i="18"/>
  <c r="D81" i="18"/>
  <c r="N80" i="18"/>
  <c r="P80" i="18" s="1"/>
  <c r="J80" i="18"/>
  <c r="L80" i="18" s="1"/>
  <c r="M80" i="18"/>
  <c r="F80" i="18"/>
  <c r="I80" i="18" s="1"/>
  <c r="E80" i="18"/>
  <c r="D80" i="18"/>
  <c r="N79" i="18"/>
  <c r="P79" i="18" s="1"/>
  <c r="J79" i="18"/>
  <c r="M79" i="18" s="1"/>
  <c r="F79" i="18"/>
  <c r="I79" i="18" s="1"/>
  <c r="E79" i="18"/>
  <c r="D79" i="18"/>
  <c r="J78" i="18"/>
  <c r="F78" i="18"/>
  <c r="H78" i="18" s="1"/>
  <c r="E78" i="18"/>
  <c r="D78" i="18"/>
  <c r="L77" i="18"/>
  <c r="F76" i="18"/>
  <c r="O75" i="18"/>
  <c r="P74" i="18"/>
  <c r="L74" i="18"/>
  <c r="H74" i="18"/>
  <c r="D74" i="18"/>
  <c r="N73" i="18"/>
  <c r="Q73" i="18" s="1"/>
  <c r="J73" i="18"/>
  <c r="M73" i="18" s="1"/>
  <c r="F73" i="18"/>
  <c r="H73" i="18" s="1"/>
  <c r="E73" i="18"/>
  <c r="D73" i="18"/>
  <c r="N72" i="18"/>
  <c r="Q72" i="18" s="1"/>
  <c r="J72" i="18"/>
  <c r="L72" i="18" s="1"/>
  <c r="F72" i="18"/>
  <c r="H72" i="18" s="1"/>
  <c r="E72" i="18"/>
  <c r="D72" i="18"/>
  <c r="O70" i="18"/>
  <c r="N53" i="18"/>
  <c r="P53" i="18" s="1"/>
  <c r="N54" i="18"/>
  <c r="P54" i="18" s="1"/>
  <c r="N55" i="18"/>
  <c r="O57" i="18"/>
  <c r="K57" i="18"/>
  <c r="G57" i="18"/>
  <c r="B57" i="18"/>
  <c r="C57" i="18"/>
  <c r="D55" i="18"/>
  <c r="H54" i="18"/>
  <c r="D54" i="18"/>
  <c r="D53" i="18"/>
  <c r="D52" i="18"/>
  <c r="L48" i="18"/>
  <c r="D48" i="18"/>
  <c r="M44" i="18"/>
  <c r="L44" i="18"/>
  <c r="L40" i="18"/>
  <c r="L38" i="18"/>
  <c r="L37" i="18"/>
  <c r="L36" i="18"/>
  <c r="L33" i="18"/>
  <c r="F28" i="18"/>
  <c r="I28" i="18" s="1"/>
  <c r="D28" i="18"/>
  <c r="N27" i="18"/>
  <c r="J27" i="18"/>
  <c r="L27" i="18" s="1"/>
  <c r="F27" i="18"/>
  <c r="H27" i="18" s="1"/>
  <c r="E27" i="18"/>
  <c r="D27" i="18"/>
  <c r="L24" i="18"/>
  <c r="I24" i="18"/>
  <c r="I23" i="18" s="1"/>
  <c r="H24" i="18"/>
  <c r="H23" i="18" s="1"/>
  <c r="D24" i="18"/>
  <c r="O23" i="18"/>
  <c r="D21" i="18"/>
  <c r="D18" i="18"/>
  <c r="D17" i="18"/>
  <c r="L16" i="18"/>
  <c r="D16" i="18"/>
  <c r="O15" i="18"/>
  <c r="N13" i="18"/>
  <c r="D13" i="18"/>
  <c r="N12" i="18"/>
  <c r="M12" i="18"/>
  <c r="L12" i="18"/>
  <c r="E12" i="18"/>
  <c r="H12" i="18" s="1"/>
  <c r="D12" i="18"/>
  <c r="N11" i="18"/>
  <c r="P11" i="18" s="1"/>
  <c r="N10" i="18"/>
  <c r="D10" i="18"/>
  <c r="O9" i="18"/>
  <c r="N7" i="18"/>
  <c r="Q7" i="18" s="1"/>
  <c r="J7" i="18"/>
  <c r="L7" i="18" s="1"/>
  <c r="E7" i="18"/>
  <c r="D7" i="18"/>
  <c r="N6" i="18"/>
  <c r="P6" i="18" s="1"/>
  <c r="J6" i="18"/>
  <c r="M6" i="18" s="1"/>
  <c r="H6" i="18"/>
  <c r="E6" i="18"/>
  <c r="D6" i="18"/>
  <c r="O5" i="18"/>
  <c r="K5" i="18"/>
  <c r="G5" i="18"/>
  <c r="C5" i="18"/>
  <c r="L129" i="17"/>
  <c r="I129" i="17"/>
  <c r="F129" i="17"/>
  <c r="J126" i="17"/>
  <c r="I126" i="17"/>
  <c r="G126" i="17"/>
  <c r="F126" i="17"/>
  <c r="D126" i="17"/>
  <c r="O37" i="12"/>
  <c r="Q36" i="12"/>
  <c r="P36" i="12"/>
  <c r="O23" i="12"/>
  <c r="O35" i="12"/>
  <c r="O34" i="12"/>
  <c r="O33" i="12"/>
  <c r="O32" i="12"/>
  <c r="Q31" i="12"/>
  <c r="P31" i="12"/>
  <c r="O11" i="12"/>
  <c r="O30" i="12"/>
  <c r="O29" i="12"/>
  <c r="Q25" i="12"/>
  <c r="P25" i="12"/>
  <c r="O16" i="12"/>
  <c r="O25" i="12" s="1"/>
  <c r="O22" i="12"/>
  <c r="O21" i="12"/>
  <c r="O20" i="12"/>
  <c r="O19" i="12"/>
  <c r="O18" i="12"/>
  <c r="O17" i="12"/>
  <c r="O15" i="12"/>
  <c r="O14" i="12"/>
  <c r="O13" i="12"/>
  <c r="O12" i="12"/>
  <c r="O10" i="12"/>
  <c r="O9" i="12"/>
  <c r="O8" i="12"/>
  <c r="O7" i="12"/>
  <c r="L7" i="12"/>
  <c r="N7" i="12" s="1"/>
  <c r="I7" i="12"/>
  <c r="K7" i="12"/>
  <c r="F7" i="12"/>
  <c r="H7" i="12" s="1"/>
  <c r="E7" i="12"/>
  <c r="O6" i="12"/>
  <c r="O5" i="12"/>
  <c r="F5" i="12"/>
  <c r="O4" i="12"/>
  <c r="C59" i="9"/>
  <c r="D12" i="11" s="1"/>
  <c r="F12" i="11" s="1"/>
  <c r="V65" i="9"/>
  <c r="V66" i="9"/>
  <c r="M59" i="9"/>
  <c r="M61" i="9"/>
  <c r="Q61" i="9" s="1"/>
  <c r="U61" i="9" s="1"/>
  <c r="Q65" i="9"/>
  <c r="Q5" i="9"/>
  <c r="Q14" i="9"/>
  <c r="V58" i="9"/>
  <c r="V59" i="9"/>
  <c r="V60" i="9"/>
  <c r="V61" i="9"/>
  <c r="V19" i="9"/>
  <c r="V20" i="9"/>
  <c r="V21" i="9"/>
  <c r="V22" i="9"/>
  <c r="V23" i="9"/>
  <c r="V24" i="9"/>
  <c r="V27" i="9"/>
  <c r="V28" i="9"/>
  <c r="V32" i="9"/>
  <c r="V33" i="9"/>
  <c r="V29" i="9"/>
  <c r="V34" i="9"/>
  <c r="V37" i="9"/>
  <c r="V38" i="9"/>
  <c r="V39" i="9"/>
  <c r="V44" i="9"/>
  <c r="V45" i="9"/>
  <c r="V46" i="9"/>
  <c r="V47" i="9"/>
  <c r="V48" i="9"/>
  <c r="V49" i="9"/>
  <c r="V50" i="9"/>
  <c r="V53" i="9"/>
  <c r="V54" i="9"/>
  <c r="Q19" i="9"/>
  <c r="Q20" i="9"/>
  <c r="Q22" i="9"/>
  <c r="U22" i="9" s="1"/>
  <c r="Q23" i="9"/>
  <c r="U23" i="9" s="1"/>
  <c r="Q27" i="9"/>
  <c r="Q30" i="9"/>
  <c r="Q44" i="9"/>
  <c r="Q45" i="9"/>
  <c r="Q46" i="9"/>
  <c r="Q48" i="9"/>
  <c r="Q49" i="9"/>
  <c r="Q50" i="9"/>
  <c r="Q54" i="9"/>
  <c r="V5" i="9"/>
  <c r="V9" i="9"/>
  <c r="V10" i="9"/>
  <c r="V13" i="9"/>
  <c r="V14" i="9"/>
  <c r="V12" i="9"/>
  <c r="Q12" i="9"/>
  <c r="V11" i="9"/>
  <c r="R8" i="9"/>
  <c r="V6" i="9"/>
  <c r="V4" i="9"/>
  <c r="R4" i="9"/>
  <c r="T4" i="9" s="1"/>
  <c r="H7" i="8"/>
  <c r="M4" i="9" s="1"/>
  <c r="G7" i="8"/>
  <c r="F7" i="8"/>
  <c r="E7" i="8"/>
  <c r="M111" i="7"/>
  <c r="M112" i="7"/>
  <c r="M113" i="7"/>
  <c r="P105" i="13" s="1"/>
  <c r="M116" i="7"/>
  <c r="M114" i="7" s="1"/>
  <c r="P110" i="13" s="1"/>
  <c r="M117" i="7"/>
  <c r="P111" i="13" s="1"/>
  <c r="M118" i="7"/>
  <c r="M124" i="7"/>
  <c r="M125" i="7"/>
  <c r="M126" i="7"/>
  <c r="M131" i="7"/>
  <c r="L75" i="7"/>
  <c r="L76" i="7"/>
  <c r="L56" i="13" s="1"/>
  <c r="O56" i="13" s="1"/>
  <c r="L79" i="7"/>
  <c r="L80" i="7"/>
  <c r="L81" i="7"/>
  <c r="L82" i="7"/>
  <c r="L83" i="7"/>
  <c r="L84" i="7"/>
  <c r="L87" i="7"/>
  <c r="L88" i="7"/>
  <c r="L97" i="7"/>
  <c r="L99" i="7"/>
  <c r="L100" i="7"/>
  <c r="L111" i="7"/>
  <c r="L120" i="7" s="1"/>
  <c r="L112" i="7"/>
  <c r="L113" i="7"/>
  <c r="L118" i="7"/>
  <c r="L125" i="7"/>
  <c r="L128" i="7" s="1"/>
  <c r="L126" i="7"/>
  <c r="L131" i="7"/>
  <c r="D128" i="7"/>
  <c r="K76" i="7"/>
  <c r="K79" i="7"/>
  <c r="K80" i="7"/>
  <c r="K81" i="7"/>
  <c r="K82" i="7"/>
  <c r="K87" i="7"/>
  <c r="K88" i="7"/>
  <c r="K97" i="7"/>
  <c r="K99" i="7"/>
  <c r="K100" i="7"/>
  <c r="K111" i="7"/>
  <c r="K112" i="7"/>
  <c r="H104" i="13" s="1"/>
  <c r="K104" i="13" s="1"/>
  <c r="K118" i="7"/>
  <c r="K124" i="7"/>
  <c r="K125" i="7"/>
  <c r="K126" i="7"/>
  <c r="K131" i="7"/>
  <c r="J76" i="7"/>
  <c r="D56" i="13" s="1"/>
  <c r="J79" i="7"/>
  <c r="J78" i="7" s="1"/>
  <c r="J80" i="7"/>
  <c r="J81" i="7"/>
  <c r="J82" i="7"/>
  <c r="J87" i="7"/>
  <c r="J88" i="7"/>
  <c r="J99" i="7"/>
  <c r="J100" i="7"/>
  <c r="J105" i="7"/>
  <c r="J111" i="7"/>
  <c r="J112" i="7"/>
  <c r="J118" i="7"/>
  <c r="J124" i="7"/>
  <c r="J128" i="7" s="1"/>
  <c r="J125" i="7"/>
  <c r="J118" i="10" s="1"/>
  <c r="J119" i="17" s="1"/>
  <c r="J126" i="7"/>
  <c r="J131" i="7"/>
  <c r="G128" i="7"/>
  <c r="I131" i="7"/>
  <c r="I124" i="7"/>
  <c r="I117" i="10" s="1"/>
  <c r="I118" i="17" s="1"/>
  <c r="I125" i="7"/>
  <c r="I118" i="10" s="1"/>
  <c r="I126" i="7"/>
  <c r="I118" i="7"/>
  <c r="M97" i="7"/>
  <c r="M105" i="7" s="1"/>
  <c r="M107" i="7" s="1"/>
  <c r="M99" i="7"/>
  <c r="M100" i="7"/>
  <c r="M88" i="7"/>
  <c r="I88" i="7"/>
  <c r="M87" i="7"/>
  <c r="I87" i="7"/>
  <c r="M84" i="7"/>
  <c r="P83" i="13" s="1"/>
  <c r="M83" i="7"/>
  <c r="P81" i="13" s="1"/>
  <c r="M82" i="7"/>
  <c r="P82" i="13" s="1"/>
  <c r="M81" i="7"/>
  <c r="P80" i="13" s="1"/>
  <c r="M80" i="7"/>
  <c r="I80" i="7"/>
  <c r="M79" i="7"/>
  <c r="I79" i="7"/>
  <c r="I78" i="7" s="1"/>
  <c r="M76" i="7"/>
  <c r="I76" i="7"/>
  <c r="C56" i="13" s="1"/>
  <c r="M75" i="7"/>
  <c r="M2" i="7"/>
  <c r="M71" i="7" s="1"/>
  <c r="K2" i="7"/>
  <c r="K71" i="7" s="1"/>
  <c r="J2" i="7"/>
  <c r="J71" i="7" s="1"/>
  <c r="I2" i="7"/>
  <c r="I71" i="7" s="1"/>
  <c r="AP7" i="6"/>
  <c r="AG7" i="6"/>
  <c r="X7" i="6"/>
  <c r="O7" i="6"/>
  <c r="F7" i="6"/>
  <c r="AU63" i="5"/>
  <c r="AT63" i="5"/>
  <c r="AS63" i="5"/>
  <c r="AQ63" i="5"/>
  <c r="AP63" i="5"/>
  <c r="AO63" i="5"/>
  <c r="AN63" i="5"/>
  <c r="AL63" i="5"/>
  <c r="AJ63" i="5"/>
  <c r="AI63" i="5"/>
  <c r="AH63" i="5"/>
  <c r="AF63" i="5"/>
  <c r="AE63" i="5"/>
  <c r="AD63" i="5"/>
  <c r="AC63" i="5"/>
  <c r="AA63" i="5"/>
  <c r="Z63" i="5"/>
  <c r="Y63" i="5"/>
  <c r="W63" i="5"/>
  <c r="V63" i="5"/>
  <c r="U63" i="5"/>
  <c r="R63" i="5"/>
  <c r="Q63" i="5"/>
  <c r="P63" i="5"/>
  <c r="M63" i="5"/>
  <c r="L63" i="5"/>
  <c r="I29" i="5"/>
  <c r="I63" i="5" s="1"/>
  <c r="H29" i="5"/>
  <c r="H63" i="5" s="1"/>
  <c r="G29" i="5"/>
  <c r="G63" i="5" s="1"/>
  <c r="E29" i="5"/>
  <c r="E63" i="5" s="1"/>
  <c r="D29" i="5"/>
  <c r="D63" i="5" s="1"/>
  <c r="B63" i="5"/>
  <c r="AQ6" i="5"/>
  <c r="AG6" i="5"/>
  <c r="X6" i="5"/>
  <c r="O6" i="5"/>
  <c r="F6" i="5"/>
  <c r="AR4" i="5"/>
  <c r="AT31" i="4"/>
  <c r="AR31" i="4"/>
  <c r="AQ31" i="4"/>
  <c r="AP31" i="4"/>
  <c r="AO31" i="4"/>
  <c r="AN31" i="4"/>
  <c r="AK31" i="4"/>
  <c r="AI31" i="4"/>
  <c r="AH31" i="4"/>
  <c r="AG31" i="4"/>
  <c r="AF31" i="4"/>
  <c r="AE31" i="4"/>
  <c r="AB31" i="4"/>
  <c r="Z31" i="4"/>
  <c r="Y31" i="4"/>
  <c r="X31" i="4"/>
  <c r="W31" i="4"/>
  <c r="V31" i="4"/>
  <c r="S31" i="4"/>
  <c r="Q31" i="4"/>
  <c r="P31" i="4"/>
  <c r="O31" i="4"/>
  <c r="N31" i="4"/>
  <c r="M31" i="4"/>
  <c r="J21" i="4"/>
  <c r="F31" i="4"/>
  <c r="E31" i="4"/>
  <c r="J22" i="4"/>
  <c r="J20" i="4"/>
  <c r="AQ6" i="4"/>
  <c r="AH6" i="4"/>
  <c r="Y6" i="4"/>
  <c r="P6" i="4"/>
  <c r="F6" i="4"/>
  <c r="AB44" i="2"/>
  <c r="AC44" i="2"/>
  <c r="AD44" i="2"/>
  <c r="AE44" i="2"/>
  <c r="L44" i="2"/>
  <c r="M44" i="2"/>
  <c r="N44" i="2"/>
  <c r="O44" i="2"/>
  <c r="AK6" i="2"/>
  <c r="AC6" i="2"/>
  <c r="U6" i="2"/>
  <c r="M6" i="2"/>
  <c r="AF21" i="1"/>
  <c r="AF29" i="1"/>
  <c r="AF52" i="1" s="1"/>
  <c r="AF42" i="1"/>
  <c r="AF48" i="1"/>
  <c r="R48" i="1"/>
  <c r="R50" i="1" s="1"/>
  <c r="R52" i="1"/>
  <c r="H51" i="1"/>
  <c r="AE42" i="1"/>
  <c r="AE50" i="1" s="1"/>
  <c r="AE48" i="1"/>
  <c r="Y50" i="1"/>
  <c r="H28" i="1"/>
  <c r="AG19" i="2"/>
  <c r="AG24" i="2"/>
  <c r="AG25" i="2"/>
  <c r="I25" i="2"/>
  <c r="AG33" i="2"/>
  <c r="AG32" i="2"/>
  <c r="AG34" i="2"/>
  <c r="AG35" i="2"/>
  <c r="AG38" i="2"/>
  <c r="Y38" i="2"/>
  <c r="AG42" i="2"/>
  <c r="AG41" i="2"/>
  <c r="AB26" i="1"/>
  <c r="AB46" i="1"/>
  <c r="G83" i="18"/>
  <c r="C83" i="18"/>
  <c r="F83" i="18" s="1"/>
  <c r="C41" i="2"/>
  <c r="I41" i="2" s="1"/>
  <c r="I40" i="2" s="1"/>
  <c r="C40" i="2"/>
  <c r="C38" i="2"/>
  <c r="I38" i="2" s="1"/>
  <c r="C45" i="1"/>
  <c r="C48" i="1" s="1"/>
  <c r="C52" i="1" s="1"/>
  <c r="C46" i="1"/>
  <c r="H46" i="1" s="1"/>
  <c r="C23" i="2"/>
  <c r="C22" i="2" s="1"/>
  <c r="C44" i="2" s="1"/>
  <c r="Q44" i="2" s="1"/>
  <c r="K44" i="2" s="1"/>
  <c r="K23" i="2"/>
  <c r="C29" i="2"/>
  <c r="I29" i="2"/>
  <c r="I28" i="2" s="1"/>
  <c r="K29" i="2"/>
  <c r="C26" i="2"/>
  <c r="K26" i="2"/>
  <c r="I26" i="2"/>
  <c r="C30" i="2"/>
  <c r="I30" i="2"/>
  <c r="K30" i="2"/>
  <c r="C31" i="2"/>
  <c r="K31" i="2"/>
  <c r="I31" i="2"/>
  <c r="C32" i="2"/>
  <c r="I32" i="2" s="1"/>
  <c r="C28" i="2"/>
  <c r="K32" i="2"/>
  <c r="Q28" i="2"/>
  <c r="K28" i="2" s="1"/>
  <c r="Y20" i="2"/>
  <c r="K20" i="2" s="1"/>
  <c r="Q20" i="2" s="1"/>
  <c r="C20" i="2" s="1"/>
  <c r="I20" i="2" s="1"/>
  <c r="Y19" i="2"/>
  <c r="K19" i="2" s="1"/>
  <c r="Q19" i="2" s="1"/>
  <c r="C19" i="2" s="1"/>
  <c r="I19" i="2" s="1"/>
  <c r="K34" i="9"/>
  <c r="F38" i="9"/>
  <c r="V23" i="1"/>
  <c r="J23" i="1" s="1"/>
  <c r="N23" i="1"/>
  <c r="C27" i="1"/>
  <c r="C29" i="1"/>
  <c r="C50" i="1" s="1"/>
  <c r="H27" i="1"/>
  <c r="H29" i="1"/>
  <c r="H52" i="1" s="1"/>
  <c r="C90" i="13" s="1"/>
  <c r="H50" i="1"/>
  <c r="AB44" i="1"/>
  <c r="K8" i="17"/>
  <c r="I97" i="7"/>
  <c r="C94" i="13" s="1"/>
  <c r="C126" i="17"/>
  <c r="AB29" i="1"/>
  <c r="AA32" i="28"/>
  <c r="T22" i="28"/>
  <c r="AA22" i="28" s="1"/>
  <c r="K22" i="28" s="1"/>
  <c r="R22" i="28" s="1"/>
  <c r="B22" i="28" s="1"/>
  <c r="T21" i="28"/>
  <c r="AA21" i="28"/>
  <c r="K21" i="28" s="1"/>
  <c r="R21" i="28" s="1"/>
  <c r="B21" i="28" s="1"/>
  <c r="T20" i="28"/>
  <c r="AA20" i="28"/>
  <c r="K20" i="28" s="1"/>
  <c r="R20" i="28" s="1"/>
  <c r="T26" i="28"/>
  <c r="AA26" i="28"/>
  <c r="K26" i="28" s="1"/>
  <c r="R26" i="28" s="1"/>
  <c r="T25" i="28"/>
  <c r="AA25" i="28"/>
  <c r="K25" i="28" s="1"/>
  <c r="R25" i="28" s="1"/>
  <c r="T24" i="28"/>
  <c r="AA24" i="28"/>
  <c r="K24" i="28" s="1"/>
  <c r="R24" i="28" s="1"/>
  <c r="T23" i="28"/>
  <c r="AA23" i="28"/>
  <c r="K23" i="28" s="1"/>
  <c r="R23" i="28" s="1"/>
  <c r="B23" i="28" s="1"/>
  <c r="D89" i="13" s="1"/>
  <c r="G89" i="13" s="1"/>
  <c r="T30" i="28"/>
  <c r="AA30" i="28" s="1"/>
  <c r="K30" i="28" s="1"/>
  <c r="R30" i="28" s="1"/>
  <c r="B30" i="28" s="1"/>
  <c r="I30" i="28" s="1"/>
  <c r="T29" i="28"/>
  <c r="AA29" i="28"/>
  <c r="K29" i="28" s="1"/>
  <c r="R29" i="28" s="1"/>
  <c r="B29" i="28" s="1"/>
  <c r="I29" i="28"/>
  <c r="T28" i="28"/>
  <c r="AA28" i="28" s="1"/>
  <c r="K28" i="28" s="1"/>
  <c r="R28" i="28"/>
  <c r="B28" i="28" s="1"/>
  <c r="I28" i="28" s="1"/>
  <c r="T27" i="28"/>
  <c r="AA27" i="28"/>
  <c r="K27" i="28" s="1"/>
  <c r="R27" i="28" s="1"/>
  <c r="B27" i="28" s="1"/>
  <c r="I27" i="28" s="1"/>
  <c r="T31" i="28"/>
  <c r="AA31" i="28"/>
  <c r="K31" i="28"/>
  <c r="R31" i="28"/>
  <c r="B31" i="28" s="1"/>
  <c r="D87" i="13" s="1"/>
  <c r="G87" i="13" s="1"/>
  <c r="I31" i="28"/>
  <c r="AA36" i="28"/>
  <c r="K36" i="28"/>
  <c r="R36" i="28"/>
  <c r="B36" i="28"/>
  <c r="T37" i="28"/>
  <c r="AA37" i="28"/>
  <c r="K37" i="28"/>
  <c r="R37" i="28" s="1"/>
  <c r="B37" i="28" s="1"/>
  <c r="T38" i="28"/>
  <c r="AA38" i="28"/>
  <c r="K38" i="28" s="1"/>
  <c r="R38" i="28" s="1"/>
  <c r="B38" i="28" s="1"/>
  <c r="T39" i="28"/>
  <c r="AA39" i="28" s="1"/>
  <c r="K39" i="28" s="1"/>
  <c r="R39" i="28" s="1"/>
  <c r="B39" i="28" s="1"/>
  <c r="T40" i="28"/>
  <c r="AA40" i="28"/>
  <c r="K40" i="28"/>
  <c r="R40" i="28"/>
  <c r="B40" i="28" s="1"/>
  <c r="T43" i="28"/>
  <c r="AA43" i="28"/>
  <c r="K43" i="28"/>
  <c r="R43" i="28" s="1"/>
  <c r="B43" i="28" s="1"/>
  <c r="I43" i="28"/>
  <c r="AA44" i="28"/>
  <c r="T45" i="28"/>
  <c r="AA45" i="28" s="1"/>
  <c r="K45" i="28" s="1"/>
  <c r="R45" i="28"/>
  <c r="B45" i="28" s="1"/>
  <c r="I45" i="28" s="1"/>
  <c r="T46" i="28"/>
  <c r="AA46" i="28"/>
  <c r="K46" i="28"/>
  <c r="R46" i="28" s="1"/>
  <c r="B46" i="28" s="1"/>
  <c r="I46" i="28" s="1"/>
  <c r="O116" i="10"/>
  <c r="D107" i="7" l="1"/>
  <c r="E58" i="10"/>
  <c r="E60" i="17" s="1"/>
  <c r="E44" i="10"/>
  <c r="D40" i="13"/>
  <c r="I39" i="28"/>
  <c r="D36" i="13"/>
  <c r="I36" i="28"/>
  <c r="D88" i="13"/>
  <c r="G88" i="13" s="1"/>
  <c r="I40" i="28"/>
  <c r="C36" i="13"/>
  <c r="D38" i="13"/>
  <c r="I37" i="28"/>
  <c r="I21" i="28"/>
  <c r="B20" i="28"/>
  <c r="I20" i="28" s="1"/>
  <c r="B24" i="28"/>
  <c r="I24" i="28" s="1"/>
  <c r="K44" i="28"/>
  <c r="R44" i="28" s="1"/>
  <c r="B44" i="28" s="1"/>
  <c r="I44" i="28" s="1"/>
  <c r="AA48" i="28"/>
  <c r="K48" i="28" s="1"/>
  <c r="D42" i="13"/>
  <c r="I38" i="28"/>
  <c r="I23" i="28"/>
  <c r="D86" i="13"/>
  <c r="G86" i="13" s="1"/>
  <c r="I22" i="28"/>
  <c r="K32" i="28"/>
  <c r="R32" i="28" s="1"/>
  <c r="B32" i="28" s="1"/>
  <c r="B86" i="18"/>
  <c r="P159" i="13"/>
  <c r="O150" i="18" s="1"/>
  <c r="I87" i="18"/>
  <c r="H114" i="18"/>
  <c r="B96" i="18"/>
  <c r="D96" i="18" s="1"/>
  <c r="I18" i="18"/>
  <c r="C104" i="18"/>
  <c r="G149" i="18"/>
  <c r="J149" i="18" s="1"/>
  <c r="AE110" i="6"/>
  <c r="AE112" i="6" s="1"/>
  <c r="F82" i="10"/>
  <c r="D78" i="10"/>
  <c r="G4" i="11"/>
  <c r="G30" i="8"/>
  <c r="I23" i="2"/>
  <c r="I22" i="2" s="1"/>
  <c r="I44" i="2" s="1"/>
  <c r="C116" i="7"/>
  <c r="B110" i="6"/>
  <c r="B112" i="6" s="1"/>
  <c r="B106" i="6"/>
  <c r="O127" i="18"/>
  <c r="P137" i="13"/>
  <c r="O129" i="18" s="1"/>
  <c r="T34" i="28"/>
  <c r="AA18" i="28"/>
  <c r="K18" i="28" s="1"/>
  <c r="R18" i="28" s="1"/>
  <c r="B18" i="28" s="1"/>
  <c r="I18" i="28" s="1"/>
  <c r="F5" i="18"/>
  <c r="I5" i="18" s="1"/>
  <c r="P110" i="6"/>
  <c r="P112" i="6" s="1"/>
  <c r="Q110" i="6"/>
  <c r="Q112" i="6" s="1"/>
  <c r="R110" i="6"/>
  <c r="R112" i="6" s="1"/>
  <c r="V110" i="6"/>
  <c r="V112" i="6" s="1"/>
  <c r="W110" i="6"/>
  <c r="W112" i="6" s="1"/>
  <c r="L159" i="13"/>
  <c r="J24" i="11"/>
  <c r="L24" i="11" s="1"/>
  <c r="Q39" i="9"/>
  <c r="AF50" i="1"/>
  <c r="K95" i="7"/>
  <c r="D5" i="18"/>
  <c r="AF110" i="6"/>
  <c r="AF112" i="6" s="1"/>
  <c r="AL110" i="6"/>
  <c r="AL112" i="6" s="1"/>
  <c r="AN110" i="6"/>
  <c r="AN112" i="6" s="1"/>
  <c r="AP110" i="6"/>
  <c r="AP112" i="6" s="1"/>
  <c r="AR110" i="6"/>
  <c r="AR112" i="6" s="1"/>
  <c r="S44" i="2"/>
  <c r="AC48" i="28"/>
  <c r="N31" i="1"/>
  <c r="N42" i="1"/>
  <c r="Q29" i="1"/>
  <c r="AB23" i="1"/>
  <c r="D134" i="7"/>
  <c r="C114" i="7"/>
  <c r="C150" i="18"/>
  <c r="D173" i="13"/>
  <c r="G173" i="13" s="1"/>
  <c r="F159" i="13"/>
  <c r="E159" i="13"/>
  <c r="G159" i="13"/>
  <c r="G23" i="13"/>
  <c r="V42" i="1"/>
  <c r="AI42" i="1"/>
  <c r="X23" i="1"/>
  <c r="AS34" i="28"/>
  <c r="AC34" i="28" s="1"/>
  <c r="AC50" i="28" s="1"/>
  <c r="AH110" i="6"/>
  <c r="AH112" i="6" s="1"/>
  <c r="AI110" i="6"/>
  <c r="AI112" i="6" s="1"/>
  <c r="L34" i="7"/>
  <c r="M52" i="7"/>
  <c r="V31" i="1"/>
  <c r="J31" i="1" s="1"/>
  <c r="C50" i="10"/>
  <c r="C74" i="7"/>
  <c r="C92" i="7" s="1"/>
  <c r="D34" i="7"/>
  <c r="D67" i="7" s="1"/>
  <c r="F52" i="7"/>
  <c r="G32" i="9"/>
  <c r="K32" i="9" s="1"/>
  <c r="G67" i="7"/>
  <c r="P65" i="13"/>
  <c r="M143" i="13"/>
  <c r="L135" i="18" s="1"/>
  <c r="J135" i="18"/>
  <c r="O142" i="13"/>
  <c r="K134" i="18"/>
  <c r="P130" i="13"/>
  <c r="O122" i="18" s="1"/>
  <c r="F96" i="10"/>
  <c r="H96" i="10" s="1"/>
  <c r="H95" i="10" s="1"/>
  <c r="D95" i="10"/>
  <c r="L112" i="6"/>
  <c r="H24" i="11"/>
  <c r="D24" i="11"/>
  <c r="F24" i="11" s="1"/>
  <c r="J67" i="7"/>
  <c r="J34" i="7"/>
  <c r="G148" i="18"/>
  <c r="M34" i="7"/>
  <c r="J25" i="8"/>
  <c r="K142" i="13"/>
  <c r="J134" i="18" s="1"/>
  <c r="G134" i="18"/>
  <c r="N37" i="13"/>
  <c r="O41" i="13"/>
  <c r="R41" i="13" s="1"/>
  <c r="Q39" i="18" s="1"/>
  <c r="I6" i="18"/>
  <c r="I7" i="18"/>
  <c r="L55" i="18"/>
  <c r="I91" i="18"/>
  <c r="P27" i="18"/>
  <c r="D19" i="18"/>
  <c r="I27" i="18"/>
  <c r="L108" i="18"/>
  <c r="M77" i="18"/>
  <c r="E18" i="18"/>
  <c r="D113" i="18"/>
  <c r="L6" i="18"/>
  <c r="P7" i="18"/>
  <c r="L53" i="18"/>
  <c r="L73" i="18"/>
  <c r="Q79" i="18"/>
  <c r="H80" i="18"/>
  <c r="I81" i="18"/>
  <c r="L82" i="18"/>
  <c r="P88" i="18"/>
  <c r="H28" i="18"/>
  <c r="I72" i="18"/>
  <c r="H79" i="18"/>
  <c r="M87" i="18"/>
  <c r="Q90" i="18"/>
  <c r="E44" i="18"/>
  <c r="H44" i="18" s="1"/>
  <c r="J113" i="18"/>
  <c r="F106" i="18"/>
  <c r="Q82" i="18"/>
  <c r="H84" i="18"/>
  <c r="I88" i="18"/>
  <c r="L89" i="18"/>
  <c r="M91" i="18"/>
  <c r="P98" i="18"/>
  <c r="N113" i="18"/>
  <c r="P113" i="18" s="1"/>
  <c r="N106" i="18"/>
  <c r="P106" i="18" s="1"/>
  <c r="E70" i="18"/>
  <c r="L110" i="18"/>
  <c r="G15" i="18"/>
  <c r="H5" i="18"/>
  <c r="E19" i="18"/>
  <c r="Q99" i="18"/>
  <c r="D128" i="18"/>
  <c r="H128" i="18"/>
  <c r="G129" i="18"/>
  <c r="K129" i="18"/>
  <c r="O3" i="18"/>
  <c r="H53" i="18"/>
  <c r="L54" i="18"/>
  <c r="E71" i="18"/>
  <c r="L97" i="18"/>
  <c r="H19" i="18"/>
  <c r="F96" i="18"/>
  <c r="H96" i="18" s="1"/>
  <c r="P55" i="18"/>
  <c r="P73" i="18"/>
  <c r="L79" i="18"/>
  <c r="L84" i="18"/>
  <c r="L86" i="18"/>
  <c r="L90" i="18"/>
  <c r="P97" i="18"/>
  <c r="D106" i="18"/>
  <c r="H97" i="18"/>
  <c r="H99" i="18"/>
  <c r="H83" i="18"/>
  <c r="Q6" i="18"/>
  <c r="N52" i="18"/>
  <c r="N51" i="18" s="1"/>
  <c r="P72" i="18"/>
  <c r="J92" i="18"/>
  <c r="M92" i="18" s="1"/>
  <c r="L114" i="18"/>
  <c r="F52" i="18"/>
  <c r="F51" i="18" s="1"/>
  <c r="H51" i="18" s="1"/>
  <c r="L136" i="18"/>
  <c r="D25" i="18"/>
  <c r="I98" i="18"/>
  <c r="C75" i="18"/>
  <c r="E104" i="18"/>
  <c r="K138" i="18"/>
  <c r="F150" i="18"/>
  <c r="H150" i="18" s="1"/>
  <c r="F104" i="18"/>
  <c r="F102" i="18" s="1"/>
  <c r="I19" i="18"/>
  <c r="D44" i="18"/>
  <c r="J83" i="18"/>
  <c r="E25" i="18"/>
  <c r="N71" i="18"/>
  <c r="Q71" i="18" s="1"/>
  <c r="M78" i="18"/>
  <c r="I96" i="18"/>
  <c r="Q76" i="18"/>
  <c r="P76" i="18"/>
  <c r="I83" i="18"/>
  <c r="J5" i="18"/>
  <c r="N5" i="18"/>
  <c r="M7" i="18"/>
  <c r="H21" i="18"/>
  <c r="M27" i="18"/>
  <c r="M72" i="18"/>
  <c r="I73" i="18"/>
  <c r="I78" i="18"/>
  <c r="Q80" i="18"/>
  <c r="M81" i="18"/>
  <c r="I82" i="18"/>
  <c r="P86" i="18"/>
  <c r="Q87" i="18"/>
  <c r="M88" i="18"/>
  <c r="I89" i="18"/>
  <c r="Q91" i="18"/>
  <c r="Q92" i="18"/>
  <c r="P110" i="18"/>
  <c r="J106" i="18"/>
  <c r="J52" i="18"/>
  <c r="N96" i="18"/>
  <c r="I97" i="18"/>
  <c r="K164" i="18"/>
  <c r="N164" i="18" s="1"/>
  <c r="E96" i="18"/>
  <c r="P100" i="18"/>
  <c r="D104" i="18"/>
  <c r="L111" i="18"/>
  <c r="B42" i="18"/>
  <c r="D20" i="18"/>
  <c r="I100" i="18"/>
  <c r="C102" i="18"/>
  <c r="C94" i="18" s="1"/>
  <c r="C125" i="18" s="1"/>
  <c r="C42" i="18"/>
  <c r="K96" i="18"/>
  <c r="I77" i="13"/>
  <c r="F20" i="18"/>
  <c r="Q78" i="18"/>
  <c r="P78" i="18"/>
  <c r="I76" i="18"/>
  <c r="H76" i="18"/>
  <c r="C9" i="18"/>
  <c r="E9" i="18" s="1"/>
  <c r="F11" i="18"/>
  <c r="I11" i="18" s="1"/>
  <c r="E11" i="18"/>
  <c r="D11" i="18"/>
  <c r="G138" i="18"/>
  <c r="J137" i="18"/>
  <c r="K105" i="7"/>
  <c r="D86" i="18"/>
  <c r="E86" i="18"/>
  <c r="M120" i="7"/>
  <c r="M110" i="7"/>
  <c r="L92" i="18"/>
  <c r="E76" i="18"/>
  <c r="D76" i="18"/>
  <c r="G9" i="18"/>
  <c r="J11" i="18"/>
  <c r="J76" i="18"/>
  <c r="G75" i="18"/>
  <c r="F77" i="18"/>
  <c r="D77" i="18"/>
  <c r="E77" i="18"/>
  <c r="H111" i="13"/>
  <c r="K111" i="13" s="1"/>
  <c r="G104" i="18"/>
  <c r="C98" i="13"/>
  <c r="C37" i="10"/>
  <c r="C34" i="10" s="1"/>
  <c r="F107" i="7"/>
  <c r="L4" i="12"/>
  <c r="N4" i="12" s="1"/>
  <c r="H56" i="13"/>
  <c r="K56" i="13" s="1"/>
  <c r="D137" i="18"/>
  <c r="E20" i="18"/>
  <c r="K128" i="7"/>
  <c r="M128" i="7"/>
  <c r="M134" i="7" s="1"/>
  <c r="M137" i="7" s="1"/>
  <c r="P109" i="13"/>
  <c r="O102" i="18" s="1"/>
  <c r="E92" i="18"/>
  <c r="F92" i="18"/>
  <c r="D92" i="18"/>
  <c r="P74" i="13"/>
  <c r="P73" i="13" s="1"/>
  <c r="L95" i="7"/>
  <c r="P99" i="13"/>
  <c r="P92" i="13" s="1"/>
  <c r="O85" i="18" s="1"/>
  <c r="M95" i="7"/>
  <c r="I128" i="7"/>
  <c r="J95" i="7"/>
  <c r="L110" i="7"/>
  <c r="L78" i="7"/>
  <c r="L74" i="7" s="1"/>
  <c r="L92" i="7" s="1"/>
  <c r="P173" i="13"/>
  <c r="O164" i="18" s="1"/>
  <c r="P103" i="13"/>
  <c r="P77" i="18"/>
  <c r="H137" i="18"/>
  <c r="B15" i="18"/>
  <c r="B3" i="18" s="1"/>
  <c r="G70" i="18"/>
  <c r="J71" i="18"/>
  <c r="K67" i="7"/>
  <c r="G42" i="11"/>
  <c r="I42" i="11" s="1"/>
  <c r="G5" i="12"/>
  <c r="H5" i="12" s="1"/>
  <c r="E105" i="7"/>
  <c r="E107" i="7" s="1"/>
  <c r="D34" i="10"/>
  <c r="M78" i="7"/>
  <c r="B75" i="18"/>
  <c r="L78" i="18"/>
  <c r="F34" i="7"/>
  <c r="K28" i="18" s="1"/>
  <c r="G108" i="10"/>
  <c r="G110" i="17" s="1"/>
  <c r="E110" i="7"/>
  <c r="E120" i="7" s="1"/>
  <c r="J110" i="7"/>
  <c r="J120" i="7"/>
  <c r="K78" i="7"/>
  <c r="L105" i="7"/>
  <c r="I86" i="18"/>
  <c r="H86" i="18"/>
  <c r="C23" i="18"/>
  <c r="E23" i="18" s="1"/>
  <c r="F25" i="18"/>
  <c r="F71" i="18"/>
  <c r="D71" i="18"/>
  <c r="J98" i="18"/>
  <c r="B164" i="18"/>
  <c r="E98" i="18"/>
  <c r="D98" i="18"/>
  <c r="I67" i="7"/>
  <c r="M108" i="10"/>
  <c r="G110" i="7"/>
  <c r="G120" i="7" s="1"/>
  <c r="M42" i="11"/>
  <c r="O42" i="11" s="1"/>
  <c r="G105" i="7"/>
  <c r="G107" i="7" s="1"/>
  <c r="G134" i="7" s="1"/>
  <c r="G137" i="7" s="1"/>
  <c r="K114" i="7"/>
  <c r="K110" i="7" s="1"/>
  <c r="D20" i="17"/>
  <c r="E20" i="10"/>
  <c r="C47" i="17"/>
  <c r="E46" i="10"/>
  <c r="E47" i="17" s="1"/>
  <c r="C138" i="18"/>
  <c r="D138" i="18" s="1"/>
  <c r="J74" i="7"/>
  <c r="J92" i="7" s="1"/>
  <c r="J107" i="7" s="1"/>
  <c r="D74" i="13"/>
  <c r="D109" i="13"/>
  <c r="D102" i="13" s="1"/>
  <c r="D133" i="13" s="1"/>
  <c r="G110" i="13"/>
  <c r="G109" i="13" s="1"/>
  <c r="L41" i="7"/>
  <c r="L52" i="7" s="1"/>
  <c r="L67" i="7" s="1"/>
  <c r="J5" i="12"/>
  <c r="L5" i="12" s="1"/>
  <c r="N5" i="12" s="1"/>
  <c r="J42" i="11"/>
  <c r="L42" i="11" s="1"/>
  <c r="Q99" i="13"/>
  <c r="C5" i="12"/>
  <c r="E5" i="12" s="1"/>
  <c r="I96" i="7"/>
  <c r="I95" i="7" s="1"/>
  <c r="I105" i="7" s="1"/>
  <c r="I107" i="7" s="1"/>
  <c r="C95" i="7"/>
  <c r="C15" i="18"/>
  <c r="E15" i="18" s="1"/>
  <c r="D94" i="13"/>
  <c r="G94" i="13" s="1"/>
  <c r="I94" i="13" s="1"/>
  <c r="D93" i="13"/>
  <c r="D92" i="13" s="1"/>
  <c r="C85" i="18" s="1"/>
  <c r="I74" i="7"/>
  <c r="C74" i="13"/>
  <c r="K35" i="18"/>
  <c r="L34" i="13"/>
  <c r="L32" i="13" s="1"/>
  <c r="L132" i="13" s="1"/>
  <c r="F110" i="7"/>
  <c r="F120" i="7" s="1"/>
  <c r="F38" i="10"/>
  <c r="E38" i="10"/>
  <c r="E38" i="17" s="1"/>
  <c r="J59" i="17"/>
  <c r="M62" i="10"/>
  <c r="Q83" i="13"/>
  <c r="O37" i="13"/>
  <c r="Q37" i="13" s="1"/>
  <c r="I98" i="7"/>
  <c r="C100" i="13" s="1"/>
  <c r="C83" i="10"/>
  <c r="F9" i="13"/>
  <c r="L39" i="18"/>
  <c r="E10" i="13"/>
  <c r="G114" i="13"/>
  <c r="G136" i="13" s="1"/>
  <c r="P17" i="18"/>
  <c r="M115" i="13"/>
  <c r="M11" i="13"/>
  <c r="N11" i="13"/>
  <c r="C5" i="13"/>
  <c r="N74" i="13"/>
  <c r="E83" i="18"/>
  <c r="D83" i="18"/>
  <c r="O36" i="12"/>
  <c r="O31" i="12"/>
  <c r="V30" i="9"/>
  <c r="K60" i="9"/>
  <c r="L4" i="9"/>
  <c r="P13" i="9"/>
  <c r="P22" i="9"/>
  <c r="I24" i="11"/>
  <c r="U30" i="9"/>
  <c r="V16" i="9"/>
  <c r="Q4" i="9"/>
  <c r="K33" i="9"/>
  <c r="P21" i="9"/>
  <c r="P24" i="9"/>
  <c r="P176" i="13"/>
  <c r="O167" i="18" s="1"/>
  <c r="P161" i="13"/>
  <c r="O105" i="13"/>
  <c r="Q105" i="13" s="1"/>
  <c r="L173" i="13"/>
  <c r="M173" i="13" s="1"/>
  <c r="P40" i="18"/>
  <c r="K3" i="18"/>
  <c r="K122" i="18" s="1"/>
  <c r="D43" i="18"/>
  <c r="G43" i="18" s="1"/>
  <c r="G42" i="18" s="1"/>
  <c r="G30" i="18" s="1"/>
  <c r="G124" i="18" s="1"/>
  <c r="J11" i="13"/>
  <c r="P19" i="18"/>
  <c r="O23" i="13"/>
  <c r="R23" i="13" s="1"/>
  <c r="Q23" i="18" s="1"/>
  <c r="J173" i="13"/>
  <c r="I173" i="13"/>
  <c r="Q157" i="13"/>
  <c r="I43" i="18"/>
  <c r="I42" i="18" s="1"/>
  <c r="M63" i="13"/>
  <c r="L58" i="18" s="1"/>
  <c r="J58" i="18"/>
  <c r="L21" i="18"/>
  <c r="M39" i="18"/>
  <c r="N20" i="13"/>
  <c r="J20" i="18"/>
  <c r="Q35" i="13"/>
  <c r="J42" i="18"/>
  <c r="L42" i="18" s="1"/>
  <c r="E17" i="13"/>
  <c r="R18" i="13"/>
  <c r="Q18" i="18" s="1"/>
  <c r="D35" i="18"/>
  <c r="H35" i="18"/>
  <c r="O62" i="13"/>
  <c r="N58" i="18"/>
  <c r="I117" i="13"/>
  <c r="I37" i="13"/>
  <c r="J35" i="18"/>
  <c r="F35" i="18"/>
  <c r="N25" i="13"/>
  <c r="J25" i="18"/>
  <c r="M19" i="13"/>
  <c r="J19" i="18"/>
  <c r="O15" i="13"/>
  <c r="R64" i="13"/>
  <c r="N59" i="18"/>
  <c r="O114" i="13"/>
  <c r="O136" i="13" s="1"/>
  <c r="P21" i="18"/>
  <c r="P38" i="18"/>
  <c r="P48" i="18"/>
  <c r="G15" i="13"/>
  <c r="M18" i="13"/>
  <c r="J18" i="18"/>
  <c r="M145" i="13"/>
  <c r="H146" i="13"/>
  <c r="C3" i="13"/>
  <c r="P146" i="13"/>
  <c r="Q143" i="13"/>
  <c r="P135" i="18" s="1"/>
  <c r="R143" i="13"/>
  <c r="Q135" i="18" s="1"/>
  <c r="H73" i="13"/>
  <c r="L103" i="13"/>
  <c r="H103" i="13"/>
  <c r="K103" i="13" s="1"/>
  <c r="K105" i="13"/>
  <c r="M105" i="13" s="1"/>
  <c r="L92" i="13"/>
  <c r="K85" i="18" s="1"/>
  <c r="L109" i="13"/>
  <c r="K102" i="18" s="1"/>
  <c r="H92" i="13"/>
  <c r="G85" i="18" s="1"/>
  <c r="K80" i="13"/>
  <c r="N80" i="13" s="1"/>
  <c r="O76" i="13"/>
  <c r="Q76" i="13" s="1"/>
  <c r="L73" i="13"/>
  <c r="P24" i="18"/>
  <c r="P18" i="18"/>
  <c r="P44" i="18"/>
  <c r="P46" i="18"/>
  <c r="L45" i="18"/>
  <c r="N42" i="18"/>
  <c r="H45" i="18"/>
  <c r="F23" i="18"/>
  <c r="L10" i="18"/>
  <c r="P12" i="18"/>
  <c r="D57" i="18"/>
  <c r="P51" i="18"/>
  <c r="B129" i="18"/>
  <c r="C127" i="18"/>
  <c r="C129" i="18" s="1"/>
  <c r="D51" i="18"/>
  <c r="L52" i="18"/>
  <c r="N23" i="18"/>
  <c r="P25" i="18"/>
  <c r="E57" i="18"/>
  <c r="P45" i="18"/>
  <c r="L46" i="18"/>
  <c r="F42" i="18"/>
  <c r="O30" i="18"/>
  <c r="O61" i="18" s="1"/>
  <c r="P36" i="18"/>
  <c r="P37" i="18"/>
  <c r="N15" i="18"/>
  <c r="P15" i="18" s="1"/>
  <c r="L17" i="18"/>
  <c r="P16" i="18"/>
  <c r="P20" i="18"/>
  <c r="P13" i="18"/>
  <c r="H13" i="18"/>
  <c r="H10" i="18"/>
  <c r="P10" i="18"/>
  <c r="N9" i="18"/>
  <c r="L13" i="18"/>
  <c r="Q24" i="13"/>
  <c r="I25" i="13"/>
  <c r="E145" i="13"/>
  <c r="J143" i="13"/>
  <c r="I135" i="18" s="1"/>
  <c r="I13" i="13"/>
  <c r="J19" i="13"/>
  <c r="Q25" i="13"/>
  <c r="I7" i="13"/>
  <c r="M21" i="13"/>
  <c r="I24" i="13"/>
  <c r="M30" i="13"/>
  <c r="I49" i="13"/>
  <c r="I143" i="13"/>
  <c r="H135" i="18" s="1"/>
  <c r="Q41" i="13"/>
  <c r="Q48" i="13"/>
  <c r="M49" i="13"/>
  <c r="Q86" i="13"/>
  <c r="I107" i="13"/>
  <c r="K23" i="13"/>
  <c r="N23" i="13" s="1"/>
  <c r="I122" i="13"/>
  <c r="E114" i="13"/>
  <c r="E136" i="13" s="1"/>
  <c r="Q74" i="13"/>
  <c r="J136" i="13"/>
  <c r="I114" i="13"/>
  <c r="I136" i="13" s="1"/>
  <c r="N19" i="13"/>
  <c r="Q38" i="13"/>
  <c r="E7" i="13"/>
  <c r="I18" i="13"/>
  <c r="M24" i="13"/>
  <c r="M25" i="13"/>
  <c r="Q29" i="13"/>
  <c r="M47" i="13"/>
  <c r="M57" i="13"/>
  <c r="G83" i="13"/>
  <c r="I83" i="13" s="1"/>
  <c r="Q94" i="13"/>
  <c r="M114" i="13"/>
  <c r="M136" i="13" s="1"/>
  <c r="M118" i="13"/>
  <c r="E143" i="13"/>
  <c r="D135" i="18" s="1"/>
  <c r="N143" i="13"/>
  <c r="M135" i="18" s="1"/>
  <c r="E89" i="13"/>
  <c r="E23" i="13"/>
  <c r="F103" i="13"/>
  <c r="Q115" i="13"/>
  <c r="J25" i="13"/>
  <c r="O110" i="13"/>
  <c r="O109" i="13" s="1"/>
  <c r="N102" i="18" s="1"/>
  <c r="D5" i="13"/>
  <c r="M45" i="13"/>
  <c r="E88" i="13"/>
  <c r="E100" i="13"/>
  <c r="G103" i="13"/>
  <c r="G102" i="13" s="1"/>
  <c r="K146" i="13"/>
  <c r="N142" i="13"/>
  <c r="M134" i="18" s="1"/>
  <c r="M142" i="13"/>
  <c r="L134" i="18" s="1"/>
  <c r="I6" i="13"/>
  <c r="G5" i="13"/>
  <c r="I5" i="13" s="1"/>
  <c r="I145" i="13"/>
  <c r="I142" i="13"/>
  <c r="H134" i="18" s="1"/>
  <c r="G146" i="13"/>
  <c r="J142" i="13"/>
  <c r="I134" i="18" s="1"/>
  <c r="M144" i="13"/>
  <c r="I144" i="13"/>
  <c r="I158" i="13"/>
  <c r="O146" i="13"/>
  <c r="I157" i="13"/>
  <c r="E6" i="13"/>
  <c r="M6" i="13"/>
  <c r="Q16" i="13"/>
  <c r="M20" i="13"/>
  <c r="I21" i="13"/>
  <c r="M29" i="13"/>
  <c r="I30" i="13"/>
  <c r="Q61" i="13"/>
  <c r="M74" i="13"/>
  <c r="M86" i="13"/>
  <c r="Q91" i="13"/>
  <c r="F99" i="13"/>
  <c r="E103" i="13"/>
  <c r="E142" i="13"/>
  <c r="D134" i="18" s="1"/>
  <c r="E144" i="13"/>
  <c r="E157" i="13"/>
  <c r="E158" i="13"/>
  <c r="I10" i="13"/>
  <c r="Q10" i="13"/>
  <c r="Q23" i="13"/>
  <c r="I29" i="13"/>
  <c r="Q42" i="13"/>
  <c r="I47" i="13"/>
  <c r="M61" i="13"/>
  <c r="F83" i="13"/>
  <c r="M91" i="13"/>
  <c r="L146" i="13"/>
  <c r="K5" i="13"/>
  <c r="M7" i="13"/>
  <c r="R11" i="13"/>
  <c r="Q11" i="18" s="1"/>
  <c r="F104" i="13"/>
  <c r="D146" i="13"/>
  <c r="I98" i="13"/>
  <c r="E86" i="13"/>
  <c r="E122" i="13"/>
  <c r="G76" i="13"/>
  <c r="I76" i="13" s="1"/>
  <c r="E87" i="13"/>
  <c r="M104" i="13"/>
  <c r="M96" i="13"/>
  <c r="I89" i="13"/>
  <c r="E121" i="13"/>
  <c r="L130" i="13"/>
  <c r="Q20" i="13"/>
  <c r="R15" i="13"/>
  <c r="Q15" i="18" s="1"/>
  <c r="Q19" i="13"/>
  <c r="Q13" i="13"/>
  <c r="O5" i="13"/>
  <c r="Q7" i="13"/>
  <c r="N46" i="13"/>
  <c r="N18" i="13"/>
  <c r="M17" i="13"/>
  <c r="K15" i="13"/>
  <c r="M15" i="13" s="1"/>
  <c r="M16" i="13"/>
  <c r="H130" i="13"/>
  <c r="K9" i="13"/>
  <c r="N9" i="13" s="1"/>
  <c r="J23" i="13"/>
  <c r="I23" i="13"/>
  <c r="D130" i="13"/>
  <c r="I17" i="13"/>
  <c r="G9" i="13"/>
  <c r="E9" i="13"/>
  <c r="E15" i="13"/>
  <c r="F15" i="13"/>
  <c r="M56" i="13"/>
  <c r="Q88" i="13"/>
  <c r="J37" i="13"/>
  <c r="F64" i="13"/>
  <c r="E59" i="18" s="1"/>
  <c r="E97" i="13"/>
  <c r="C43" i="10"/>
  <c r="L96" i="10"/>
  <c r="L98" i="17" s="1"/>
  <c r="E82" i="10"/>
  <c r="E84" i="17" s="1"/>
  <c r="L36" i="10"/>
  <c r="L36" i="17" s="1"/>
  <c r="I20" i="10"/>
  <c r="I20" i="17" s="1"/>
  <c r="L106" i="10"/>
  <c r="L108" i="17" s="1"/>
  <c r="L83" i="10"/>
  <c r="L85" i="17" s="1"/>
  <c r="M47" i="10"/>
  <c r="M48" i="17" s="1"/>
  <c r="M50" i="10"/>
  <c r="M145" i="10" s="1"/>
  <c r="M151" i="17" s="1"/>
  <c r="E96" i="10"/>
  <c r="E95" i="10" s="1"/>
  <c r="E97" i="17" s="1"/>
  <c r="M77" i="10"/>
  <c r="M79" i="17" s="1"/>
  <c r="M66" i="17"/>
  <c r="M22" i="17"/>
  <c r="L59" i="10"/>
  <c r="N59" i="10" s="1"/>
  <c r="J5" i="10"/>
  <c r="J5" i="17" s="1"/>
  <c r="D66" i="17"/>
  <c r="N23" i="17"/>
  <c r="N39" i="17"/>
  <c r="L97" i="10"/>
  <c r="N97" i="10" s="1"/>
  <c r="F90" i="10"/>
  <c r="F92" i="17" s="1"/>
  <c r="M4" i="17"/>
  <c r="M80" i="17"/>
  <c r="M26" i="17"/>
  <c r="F22" i="10"/>
  <c r="F22" i="17" s="1"/>
  <c r="F85" i="10"/>
  <c r="F87" i="17" s="1"/>
  <c r="E29" i="10"/>
  <c r="E27" i="10" s="1"/>
  <c r="E27" i="17" s="1"/>
  <c r="F100" i="10"/>
  <c r="F102" i="17" s="1"/>
  <c r="H117" i="17"/>
  <c r="E105" i="10"/>
  <c r="E107" i="17" s="1"/>
  <c r="E6" i="10"/>
  <c r="E6" i="17" s="1"/>
  <c r="L117" i="10"/>
  <c r="L118" i="17" s="1"/>
  <c r="E36" i="10"/>
  <c r="E36" i="17" s="1"/>
  <c r="E109" i="10"/>
  <c r="E111" i="17" s="1"/>
  <c r="F6" i="10"/>
  <c r="D136" i="18"/>
  <c r="F136" i="18"/>
  <c r="F108" i="10"/>
  <c r="L14" i="10"/>
  <c r="N14" i="10" s="1"/>
  <c r="N14" i="17" s="1"/>
  <c r="L30" i="10"/>
  <c r="L57" i="10"/>
  <c r="L59" i="17" s="1"/>
  <c r="I36" i="10"/>
  <c r="I36" i="17" s="1"/>
  <c r="I70" i="10"/>
  <c r="K70" i="10" s="1"/>
  <c r="K72" i="17" s="1"/>
  <c r="I90" i="10"/>
  <c r="I92" i="17" s="1"/>
  <c r="I58" i="10"/>
  <c r="I60" i="17" s="1"/>
  <c r="F45" i="10"/>
  <c r="F46" i="17" s="1"/>
  <c r="F59" i="10"/>
  <c r="E59" i="10"/>
  <c r="E61" i="17" s="1"/>
  <c r="N16" i="17"/>
  <c r="L98" i="10"/>
  <c r="L67" i="10"/>
  <c r="L69" i="17" s="1"/>
  <c r="I80" i="10"/>
  <c r="I82" i="17" s="1"/>
  <c r="I57" i="10"/>
  <c r="E57" i="10"/>
  <c r="E59" i="17" s="1"/>
  <c r="J95" i="10"/>
  <c r="J97" i="17" s="1"/>
  <c r="F14" i="10"/>
  <c r="D31" i="17"/>
  <c r="L83" i="17"/>
  <c r="L6" i="10"/>
  <c r="J27" i="10"/>
  <c r="J27" i="17" s="1"/>
  <c r="I52" i="10"/>
  <c r="K52" i="10" s="1"/>
  <c r="K54" i="17" s="1"/>
  <c r="F37" i="10"/>
  <c r="F37" i="17" s="1"/>
  <c r="F11" i="10"/>
  <c r="F11" i="17" s="1"/>
  <c r="D38" i="17"/>
  <c r="N7" i="17"/>
  <c r="L11" i="10"/>
  <c r="L11" i="17" s="1"/>
  <c r="E15" i="10"/>
  <c r="E15" i="17" s="1"/>
  <c r="L28" i="10"/>
  <c r="L28" i="17" s="1"/>
  <c r="L40" i="10"/>
  <c r="N40" i="17" s="1"/>
  <c r="L45" i="10"/>
  <c r="N113" i="10"/>
  <c r="G18" i="10"/>
  <c r="G18" i="17" s="1"/>
  <c r="I13" i="10"/>
  <c r="I13" i="17" s="1"/>
  <c r="I38" i="10"/>
  <c r="I38" i="17" s="1"/>
  <c r="I30" i="10"/>
  <c r="I30" i="17" s="1"/>
  <c r="D43" i="10"/>
  <c r="D44" i="17" s="1"/>
  <c r="I106" i="10"/>
  <c r="K106" i="10" s="1"/>
  <c r="K108" i="17" s="1"/>
  <c r="J43" i="10"/>
  <c r="G78" i="10"/>
  <c r="G80" i="17" s="1"/>
  <c r="J68" i="10"/>
  <c r="L68" i="10" s="1"/>
  <c r="D10" i="10"/>
  <c r="F10" i="10" s="1"/>
  <c r="G34" i="10"/>
  <c r="G34" i="17" s="1"/>
  <c r="F36" i="10"/>
  <c r="H36" i="10" s="1"/>
  <c r="J15" i="17"/>
  <c r="L37" i="10"/>
  <c r="L37" i="17" s="1"/>
  <c r="I31" i="10"/>
  <c r="I31" i="17" s="1"/>
  <c r="L12" i="10"/>
  <c r="N12" i="17" s="1"/>
  <c r="N19" i="17"/>
  <c r="L20" i="10"/>
  <c r="L31" i="10"/>
  <c r="L38" i="10"/>
  <c r="N38" i="10" s="1"/>
  <c r="N38" i="17" s="1"/>
  <c r="N41" i="17"/>
  <c r="K97" i="10"/>
  <c r="K99" i="17" s="1"/>
  <c r="L109" i="10"/>
  <c r="G10" i="10"/>
  <c r="G10" i="17" s="1"/>
  <c r="I12" i="10"/>
  <c r="I12" i="17" s="1"/>
  <c r="J18" i="10"/>
  <c r="I37" i="10"/>
  <c r="I37" i="17" s="1"/>
  <c r="I96" i="10"/>
  <c r="I98" i="17" s="1"/>
  <c r="G51" i="10"/>
  <c r="G53" i="17" s="1"/>
  <c r="F40" i="10"/>
  <c r="F40" i="17" s="1"/>
  <c r="F15" i="10"/>
  <c r="I46" i="10"/>
  <c r="D120" i="13"/>
  <c r="M41" i="13"/>
  <c r="E40" i="13"/>
  <c r="Q85" i="13"/>
  <c r="Q45" i="13"/>
  <c r="M39" i="13"/>
  <c r="E45" i="13"/>
  <c r="E50" i="13"/>
  <c r="O80" i="13"/>
  <c r="E96" i="13"/>
  <c r="M42" i="13"/>
  <c r="I45" i="13"/>
  <c r="I87" i="13"/>
  <c r="M122" i="13"/>
  <c r="M37" i="13"/>
  <c r="M46" i="13"/>
  <c r="M40" i="13"/>
  <c r="C164" i="18"/>
  <c r="K58" i="9"/>
  <c r="V8" i="9"/>
  <c r="K21" i="9"/>
  <c r="P10" i="9"/>
  <c r="P23" i="9"/>
  <c r="K149" i="18"/>
  <c r="K28" i="9"/>
  <c r="K66" i="9"/>
  <c r="C4" i="9"/>
  <c r="P28" i="9"/>
  <c r="N148" i="18"/>
  <c r="P148" i="18" s="1"/>
  <c r="V31" i="9"/>
  <c r="B4" i="9"/>
  <c r="G5" i="9"/>
  <c r="G4" i="9" s="1"/>
  <c r="H10" i="11"/>
  <c r="Q24" i="9"/>
  <c r="U24" i="9" s="1"/>
  <c r="E10" i="11"/>
  <c r="K29" i="9"/>
  <c r="M63" i="9"/>
  <c r="L12" i="12"/>
  <c r="N12" i="12" s="1"/>
  <c r="K22" i="9"/>
  <c r="E18" i="11"/>
  <c r="P29" i="9"/>
  <c r="E12" i="12"/>
  <c r="C149" i="18"/>
  <c r="E149" i="18" s="1"/>
  <c r="B18" i="9"/>
  <c r="K24" i="9"/>
  <c r="K30" i="9"/>
  <c r="P33" i="9"/>
  <c r="Q60" i="9"/>
  <c r="U60" i="9" s="1"/>
  <c r="N150" i="18"/>
  <c r="C8" i="9"/>
  <c r="K10" i="9"/>
  <c r="L47" i="9"/>
  <c r="Q59" i="9"/>
  <c r="U59" i="9" s="1"/>
  <c r="H4" i="9"/>
  <c r="J150" i="18"/>
  <c r="B63" i="9"/>
  <c r="K23" i="9"/>
  <c r="K11" i="9"/>
  <c r="G31" i="11"/>
  <c r="I31" i="11" s="1"/>
  <c r="C31" i="11"/>
  <c r="E31" i="11" s="1"/>
  <c r="Q98" i="13"/>
  <c r="I86" i="13"/>
  <c r="M55" i="13"/>
  <c r="Q56" i="13"/>
  <c r="Q39" i="13"/>
  <c r="Q55" i="13"/>
  <c r="G120" i="13"/>
  <c r="H62" i="13"/>
  <c r="M98" i="13"/>
  <c r="E99" i="13"/>
  <c r="G55" i="13"/>
  <c r="G36" i="13"/>
  <c r="O40" i="13"/>
  <c r="Q40" i="13" s="1"/>
  <c r="E55" i="13"/>
  <c r="I99" i="13"/>
  <c r="M87" i="13"/>
  <c r="L54" i="13"/>
  <c r="F37" i="13"/>
  <c r="K76" i="13"/>
  <c r="M76" i="13" s="1"/>
  <c r="M88" i="13"/>
  <c r="J72" i="17"/>
  <c r="L70" i="10"/>
  <c r="L72" i="17" s="1"/>
  <c r="H35" i="17"/>
  <c r="D7" i="17"/>
  <c r="D5" i="10"/>
  <c r="F5" i="10" s="1"/>
  <c r="G14" i="17"/>
  <c r="I14" i="10"/>
  <c r="L29" i="10"/>
  <c r="L58" i="10"/>
  <c r="L73" i="10"/>
  <c r="L93" i="17"/>
  <c r="L90" i="10"/>
  <c r="L107" i="17"/>
  <c r="E116" i="10"/>
  <c r="E117" i="17" s="1"/>
  <c r="G15" i="17"/>
  <c r="I15" i="10"/>
  <c r="F30" i="17"/>
  <c r="H30" i="17"/>
  <c r="D119" i="17"/>
  <c r="L55" i="17"/>
  <c r="L90" i="17"/>
  <c r="I100" i="10"/>
  <c r="I102" i="17" s="1"/>
  <c r="I103" i="17"/>
  <c r="G84" i="17"/>
  <c r="L15" i="17"/>
  <c r="F12" i="10"/>
  <c r="F12" i="17" s="1"/>
  <c r="E12" i="10"/>
  <c r="E12" i="17" s="1"/>
  <c r="F16" i="10"/>
  <c r="F16" i="17" s="1"/>
  <c r="D16" i="17"/>
  <c r="F20" i="10"/>
  <c r="H20" i="10" s="1"/>
  <c r="G29" i="17"/>
  <c r="I29" i="10"/>
  <c r="D35" i="17"/>
  <c r="F35" i="10"/>
  <c r="F35" i="17" s="1"/>
  <c r="G35" i="17"/>
  <c r="I35" i="10"/>
  <c r="J35" i="17"/>
  <c r="J34" i="10"/>
  <c r="L35" i="10"/>
  <c r="D54" i="17"/>
  <c r="D51" i="10"/>
  <c r="E52" i="10"/>
  <c r="E51" i="10" s="1"/>
  <c r="E53" i="17" s="1"/>
  <c r="J54" i="17"/>
  <c r="J51" i="10"/>
  <c r="L52" i="10"/>
  <c r="J75" i="17"/>
  <c r="K73" i="10"/>
  <c r="K75" i="17" s="1"/>
  <c r="E75" i="17"/>
  <c r="E70" i="10"/>
  <c r="E72" i="17" s="1"/>
  <c r="I119" i="17"/>
  <c r="I116" i="10"/>
  <c r="I117" i="17" s="1"/>
  <c r="E45" i="17"/>
  <c r="J45" i="17"/>
  <c r="L44" i="10"/>
  <c r="D116" i="10"/>
  <c r="D118" i="17"/>
  <c r="D108" i="17"/>
  <c r="F106" i="10"/>
  <c r="H106" i="10" s="1"/>
  <c r="G61" i="17"/>
  <c r="G56" i="10"/>
  <c r="G58" i="17" s="1"/>
  <c r="G116" i="10"/>
  <c r="G117" i="17" s="1"/>
  <c r="F29" i="10"/>
  <c r="H29" i="10" s="1"/>
  <c r="H27" i="10" s="1"/>
  <c r="D12" i="17"/>
  <c r="I93" i="17"/>
  <c r="L68" i="17"/>
  <c r="F43" i="10"/>
  <c r="G6" i="17"/>
  <c r="G5" i="10"/>
  <c r="D13" i="17"/>
  <c r="F13" i="10"/>
  <c r="H13" i="10" s="1"/>
  <c r="G81" i="17"/>
  <c r="I79" i="10"/>
  <c r="I81" i="17" s="1"/>
  <c r="F7" i="10"/>
  <c r="F7" i="17" s="1"/>
  <c r="F52" i="10"/>
  <c r="H52" i="10" s="1"/>
  <c r="H51" i="10" s="1"/>
  <c r="L13" i="10"/>
  <c r="K44" i="10"/>
  <c r="K45" i="17" s="1"/>
  <c r="L88" i="17"/>
  <c r="L85" i="10"/>
  <c r="G27" i="10"/>
  <c r="G27" i="17" s="1"/>
  <c r="G43" i="10"/>
  <c r="G44" i="17" s="1"/>
  <c r="I64" i="10"/>
  <c r="I88" i="17"/>
  <c r="I85" i="10"/>
  <c r="I87" i="17" s="1"/>
  <c r="D19" i="17"/>
  <c r="D18" i="10"/>
  <c r="E18" i="10" s="1"/>
  <c r="D28" i="17"/>
  <c r="D27" i="10"/>
  <c r="D27" i="17" s="1"/>
  <c r="F28" i="10"/>
  <c r="F28" i="17" s="1"/>
  <c r="G28" i="17"/>
  <c r="I28" i="10"/>
  <c r="C34" i="17"/>
  <c r="C37" i="17"/>
  <c r="G111" i="17"/>
  <c r="I109" i="10"/>
  <c r="C75" i="17"/>
  <c r="G75" i="17"/>
  <c r="G70" i="10"/>
  <c r="G72" i="17" s="1"/>
  <c r="I59" i="10"/>
  <c r="G100" i="17"/>
  <c r="I98" i="10"/>
  <c r="I100" i="17" s="1"/>
  <c r="D84" i="17"/>
  <c r="D77" i="10"/>
  <c r="F117" i="10"/>
  <c r="F118" i="17" s="1"/>
  <c r="I6" i="10"/>
  <c r="G11" i="17"/>
  <c r="L108" i="10"/>
  <c r="I83" i="10"/>
  <c r="I85" i="17" s="1"/>
  <c r="J78" i="10"/>
  <c r="D70" i="10"/>
  <c r="D72" i="17" s="1"/>
  <c r="D56" i="10"/>
  <c r="C116" i="10"/>
  <c r="C117" i="17" s="1"/>
  <c r="J56" i="10"/>
  <c r="F58" i="10"/>
  <c r="H58" i="10" s="1"/>
  <c r="D98" i="17"/>
  <c r="D30" i="17"/>
  <c r="G45" i="17"/>
  <c r="J116" i="10"/>
  <c r="F44" i="10"/>
  <c r="F98" i="10"/>
  <c r="F100" i="17" s="1"/>
  <c r="L46" i="10"/>
  <c r="L79" i="10"/>
  <c r="J10" i="10"/>
  <c r="C44" i="17"/>
  <c r="C45" i="17"/>
  <c r="G95" i="10"/>
  <c r="F46" i="10"/>
  <c r="F109" i="10"/>
  <c r="H109" i="10" s="1"/>
  <c r="F105" i="10"/>
  <c r="F107" i="17" s="1"/>
  <c r="F73" i="10"/>
  <c r="F57" i="10"/>
  <c r="H57" i="10" s="1"/>
  <c r="L22" i="17"/>
  <c r="N22" i="17"/>
  <c r="J22" i="17"/>
  <c r="I22" i="10"/>
  <c r="N8" i="17"/>
  <c r="I73" i="17"/>
  <c r="R17" i="9"/>
  <c r="T8" i="9"/>
  <c r="H30" i="8"/>
  <c r="H41" i="8" s="1"/>
  <c r="H49" i="8" s="1"/>
  <c r="J61" i="10" s="1"/>
  <c r="J4" i="11"/>
  <c r="U10" i="9"/>
  <c r="G59" i="9"/>
  <c r="C63" i="9"/>
  <c r="G63" i="9" s="1"/>
  <c r="J148" i="18"/>
  <c r="M8" i="9"/>
  <c r="M16" i="9"/>
  <c r="Q9" i="9"/>
  <c r="J14" i="11"/>
  <c r="L14" i="11" s="1"/>
  <c r="Q53" i="9"/>
  <c r="M18" i="9"/>
  <c r="O18" i="9" s="1"/>
  <c r="M17" i="9"/>
  <c r="Q18" i="9"/>
  <c r="U21" i="9"/>
  <c r="I4" i="11"/>
  <c r="G7" i="11"/>
  <c r="F30" i="9"/>
  <c r="F23" i="9"/>
  <c r="B16" i="9"/>
  <c r="I30" i="8"/>
  <c r="E14" i="11"/>
  <c r="F14" i="11"/>
  <c r="G65" i="9"/>
  <c r="D17" i="11"/>
  <c r="F17" i="11" s="1"/>
  <c r="G39" i="8"/>
  <c r="G41" i="8" s="1"/>
  <c r="G49" i="8" s="1"/>
  <c r="L9" i="9"/>
  <c r="H8" i="9"/>
  <c r="H17" i="9" s="1"/>
  <c r="H53" i="9"/>
  <c r="L60" i="9"/>
  <c r="G30" i="11"/>
  <c r="I30" i="11" s="1"/>
  <c r="K30" i="11" s="1"/>
  <c r="H18" i="11"/>
  <c r="U58" i="9"/>
  <c r="F12" i="12"/>
  <c r="C4" i="11"/>
  <c r="E30" i="8"/>
  <c r="E41" i="8" s="1"/>
  <c r="E49" i="8" s="1"/>
  <c r="F30" i="8"/>
  <c r="F41" i="8" s="1"/>
  <c r="F49" i="8" s="1"/>
  <c r="C18" i="9"/>
  <c r="C148" i="18"/>
  <c r="B8" i="9"/>
  <c r="G49" i="9"/>
  <c r="L19" i="9"/>
  <c r="H18" i="9"/>
  <c r="K18" i="11"/>
  <c r="F53" i="9"/>
  <c r="F11" i="9"/>
  <c r="K44" i="9"/>
  <c r="H63" i="9"/>
  <c r="C30" i="11"/>
  <c r="E30" i="11" s="1"/>
  <c r="H16" i="9"/>
  <c r="U37" i="9"/>
  <c r="C16" i="9"/>
  <c r="G16" i="9" s="1"/>
  <c r="L66" i="9"/>
  <c r="C72" i="17"/>
  <c r="V63" i="9"/>
  <c r="V18" i="9"/>
  <c r="I96" i="13"/>
  <c r="G63" i="13"/>
  <c r="R83" i="13"/>
  <c r="J99" i="13"/>
  <c r="E104" i="13"/>
  <c r="C54" i="13"/>
  <c r="C53" i="13" s="1"/>
  <c r="C135" i="13" s="1"/>
  <c r="N41" i="13"/>
  <c r="C173" i="13"/>
  <c r="E63" i="13"/>
  <c r="D58" i="18" s="1"/>
  <c r="F62" i="13"/>
  <c r="E85" i="13"/>
  <c r="K99" i="13"/>
  <c r="M99" i="13" s="1"/>
  <c r="F63" i="13"/>
  <c r="E58" i="18" s="1"/>
  <c r="M100" i="13"/>
  <c r="K54" i="13"/>
  <c r="K53" i="13" s="1"/>
  <c r="H54" i="13"/>
  <c r="H53" i="13" s="1"/>
  <c r="H135" i="13" s="1"/>
  <c r="H137" i="13" s="1"/>
  <c r="C120" i="13"/>
  <c r="K25" i="11"/>
  <c r="K32" i="11"/>
  <c r="H25" i="11"/>
  <c r="H32" i="11"/>
  <c r="E32" i="11"/>
  <c r="G8" i="9"/>
  <c r="E27" i="9"/>
  <c r="D150" i="18"/>
  <c r="E150" i="18"/>
  <c r="Q100" i="13"/>
  <c r="E64" i="13"/>
  <c r="D59" i="18" s="1"/>
  <c r="O54" i="13"/>
  <c r="O53" i="13" s="1"/>
  <c r="Q77" i="13"/>
  <c r="E56" i="13"/>
  <c r="K64" i="13"/>
  <c r="J59" i="18" s="1"/>
  <c r="I100" i="13"/>
  <c r="I104" i="13"/>
  <c r="Q87" i="13"/>
  <c r="M89" i="13"/>
  <c r="N63" i="13"/>
  <c r="M58" i="18" s="1"/>
  <c r="Q63" i="13"/>
  <c r="P58" i="18" s="1"/>
  <c r="I88" i="13"/>
  <c r="N83" i="13"/>
  <c r="M83" i="13"/>
  <c r="M85" i="13"/>
  <c r="Q64" i="13"/>
  <c r="P59" i="18" s="1"/>
  <c r="M77" i="13"/>
  <c r="I85" i="13"/>
  <c r="O97" i="13"/>
  <c r="E42" i="13"/>
  <c r="K97" i="13"/>
  <c r="K34" i="13"/>
  <c r="J32" i="18" s="1"/>
  <c r="G46" i="13"/>
  <c r="G44" i="13" s="1"/>
  <c r="H120" i="13"/>
  <c r="K121" i="13"/>
  <c r="I121" i="13"/>
  <c r="O104" i="13"/>
  <c r="G56" i="13"/>
  <c r="D54" i="13"/>
  <c r="D53" i="13" s="1"/>
  <c r="D135" i="13" s="1"/>
  <c r="D137" i="13" s="1"/>
  <c r="F46" i="13"/>
  <c r="I64" i="13"/>
  <c r="H59" i="18" s="1"/>
  <c r="O120" i="13"/>
  <c r="I41" i="13"/>
  <c r="H39" i="18" s="1"/>
  <c r="J64" i="13"/>
  <c r="I59" i="18" s="1"/>
  <c r="I97" i="13"/>
  <c r="R99" i="13"/>
  <c r="O46" i="13"/>
  <c r="O44" i="13" s="1"/>
  <c r="L120" i="13"/>
  <c r="L141" i="13" s="1"/>
  <c r="K133" i="18" s="1"/>
  <c r="O36" i="13"/>
  <c r="F98" i="17" l="1"/>
  <c r="L14" i="17"/>
  <c r="L38" i="17"/>
  <c r="L5" i="10"/>
  <c r="N5" i="17" s="1"/>
  <c r="E134" i="7"/>
  <c r="E137" i="7" s="1"/>
  <c r="J134" i="7"/>
  <c r="L107" i="7"/>
  <c r="L134" i="7" s="1"/>
  <c r="L137" i="7" s="1"/>
  <c r="AI50" i="1"/>
  <c r="X42" i="1"/>
  <c r="C108" i="10"/>
  <c r="I114" i="7"/>
  <c r="AJ34" i="28"/>
  <c r="T50" i="28"/>
  <c r="AA34" i="28"/>
  <c r="K34" i="28" s="1"/>
  <c r="B34" i="18"/>
  <c r="F34" i="18"/>
  <c r="C34" i="13"/>
  <c r="J34" i="18"/>
  <c r="L34" i="18" s="1"/>
  <c r="E36" i="13"/>
  <c r="B48" i="28"/>
  <c r="Q59" i="18"/>
  <c r="Q115" i="18"/>
  <c r="P177" i="13"/>
  <c r="O168" i="18" s="1"/>
  <c r="O152" i="18"/>
  <c r="E164" i="18"/>
  <c r="C92" i="13"/>
  <c r="B85" i="18" s="1"/>
  <c r="Q164" i="18"/>
  <c r="J42" i="1"/>
  <c r="D137" i="7"/>
  <c r="I32" i="28"/>
  <c r="B34" i="28"/>
  <c r="R48" i="28"/>
  <c r="C34" i="18"/>
  <c r="G34" i="18"/>
  <c r="D34" i="13"/>
  <c r="D32" i="13" s="1"/>
  <c r="D132" i="13" s="1"/>
  <c r="D134" i="13" s="1"/>
  <c r="D138" i="13" s="1"/>
  <c r="D162" i="13" s="1"/>
  <c r="C153" i="18" s="1"/>
  <c r="K42" i="11"/>
  <c r="Q142" i="13"/>
  <c r="P134" i="18" s="1"/>
  <c r="N134" i="18"/>
  <c r="N138" i="18" s="1"/>
  <c r="M67" i="7"/>
  <c r="F84" i="17"/>
  <c r="H82" i="10"/>
  <c r="C40" i="18"/>
  <c r="D40" i="18" s="1"/>
  <c r="G40" i="18"/>
  <c r="H40" i="18" s="1"/>
  <c r="G42" i="13"/>
  <c r="I42" i="13" s="1"/>
  <c r="O137" i="13"/>
  <c r="N129" i="18" s="1"/>
  <c r="N128" i="18"/>
  <c r="F67" i="7"/>
  <c r="F134" i="7"/>
  <c r="F137" i="7" s="1"/>
  <c r="I159" i="13"/>
  <c r="J159" i="13"/>
  <c r="Q50" i="1"/>
  <c r="V29" i="1"/>
  <c r="J29" i="1" s="1"/>
  <c r="N29" i="1" s="1"/>
  <c r="N50" i="1" s="1"/>
  <c r="D90" i="13" s="1"/>
  <c r="AS50" i="28"/>
  <c r="P84" i="13" s="1"/>
  <c r="O159" i="13"/>
  <c r="N159" i="13"/>
  <c r="M159" i="13"/>
  <c r="L150" i="18" s="1"/>
  <c r="G36" i="18"/>
  <c r="H36" i="18" s="1"/>
  <c r="C36" i="18"/>
  <c r="D36" i="18" s="1"/>
  <c r="E38" i="13"/>
  <c r="G38" i="13"/>
  <c r="I38" i="13" s="1"/>
  <c r="I48" i="28"/>
  <c r="G38" i="18"/>
  <c r="H38" i="18" s="1"/>
  <c r="C38" i="18"/>
  <c r="D38" i="18" s="1"/>
  <c r="G40" i="13"/>
  <c r="I40" i="13" s="1"/>
  <c r="E138" i="18"/>
  <c r="D15" i="18"/>
  <c r="F127" i="18"/>
  <c r="H52" i="18"/>
  <c r="F94" i="18"/>
  <c r="L113" i="18"/>
  <c r="F164" i="18"/>
  <c r="H106" i="18"/>
  <c r="H129" i="18"/>
  <c r="N70" i="18"/>
  <c r="P70" i="18" s="1"/>
  <c r="I150" i="18"/>
  <c r="P52" i="18"/>
  <c r="P71" i="18"/>
  <c r="G3" i="18"/>
  <c r="G122" i="18" s="1"/>
  <c r="B68" i="18"/>
  <c r="D75" i="18"/>
  <c r="D42" i="18"/>
  <c r="G68" i="18"/>
  <c r="E42" i="18"/>
  <c r="E75" i="18"/>
  <c r="C68" i="18"/>
  <c r="F68" i="18" s="1"/>
  <c r="P164" i="18"/>
  <c r="H11" i="18"/>
  <c r="H9" i="18" s="1"/>
  <c r="H164" i="18"/>
  <c r="F9" i="18"/>
  <c r="N57" i="18"/>
  <c r="Q57" i="18" s="1"/>
  <c r="P96" i="18"/>
  <c r="D149" i="18"/>
  <c r="J51" i="18"/>
  <c r="P5" i="18"/>
  <c r="J128" i="18"/>
  <c r="L106" i="18"/>
  <c r="L5" i="18"/>
  <c r="P138" i="18"/>
  <c r="Q138" i="18"/>
  <c r="F44" i="17"/>
  <c r="H43" i="10"/>
  <c r="H44" i="17" s="1"/>
  <c r="D73" i="13"/>
  <c r="G74" i="13"/>
  <c r="C3" i="18"/>
  <c r="C122" i="18" s="1"/>
  <c r="F45" i="17"/>
  <c r="H44" i="10"/>
  <c r="H45" i="17" s="1"/>
  <c r="F10" i="17"/>
  <c r="H10" i="10"/>
  <c r="F14" i="17"/>
  <c r="H14" i="10"/>
  <c r="L98" i="18"/>
  <c r="M98" i="18"/>
  <c r="J96" i="18"/>
  <c r="J68" i="18"/>
  <c r="H20" i="18"/>
  <c r="H15" i="18" s="1"/>
  <c r="I20" i="18"/>
  <c r="E98" i="13"/>
  <c r="F75" i="17"/>
  <c r="H73" i="10"/>
  <c r="H15" i="10"/>
  <c r="H15" i="17" s="1"/>
  <c r="G93" i="13"/>
  <c r="G92" i="13" s="1"/>
  <c r="F85" i="18" s="1"/>
  <c r="D9" i="18"/>
  <c r="E94" i="13"/>
  <c r="H104" i="18"/>
  <c r="J104" i="18"/>
  <c r="I104" i="18"/>
  <c r="L137" i="18"/>
  <c r="L47" i="17"/>
  <c r="N46" i="10"/>
  <c r="N47" i="17" s="1"/>
  <c r="I108" i="10"/>
  <c r="K108" i="10" s="1"/>
  <c r="K110" i="17" s="1"/>
  <c r="K58" i="10"/>
  <c r="K60" i="17" s="1"/>
  <c r="I5" i="12"/>
  <c r="K5" i="12" s="1"/>
  <c r="K36" i="10"/>
  <c r="K36" i="17" s="1"/>
  <c r="F6" i="17"/>
  <c r="H6" i="10"/>
  <c r="H5" i="10" s="1"/>
  <c r="E93" i="13"/>
  <c r="F15" i="18"/>
  <c r="I15" i="18" s="1"/>
  <c r="O3" i="13"/>
  <c r="R3" i="13" s="1"/>
  <c r="Q3" i="18" s="1"/>
  <c r="L6" i="12"/>
  <c r="N6" i="12" s="1"/>
  <c r="C78" i="10"/>
  <c r="C85" i="17"/>
  <c r="M114" i="10"/>
  <c r="M115" i="17" s="1"/>
  <c r="M64" i="17"/>
  <c r="C73" i="13"/>
  <c r="F74" i="13"/>
  <c r="F70" i="18"/>
  <c r="I71" i="18"/>
  <c r="H71" i="18"/>
  <c r="K83" i="18"/>
  <c r="N28" i="18"/>
  <c r="M28" i="18"/>
  <c r="L28" i="18"/>
  <c r="D23" i="18"/>
  <c r="K107" i="7"/>
  <c r="E85" i="18"/>
  <c r="D85" i="18"/>
  <c r="F47" i="17"/>
  <c r="H46" i="10"/>
  <c r="H47" i="17" s="1"/>
  <c r="H108" i="10"/>
  <c r="H110" i="17" s="1"/>
  <c r="K32" i="18"/>
  <c r="K30" i="18" s="1"/>
  <c r="K124" i="18" s="1"/>
  <c r="N35" i="18"/>
  <c r="L11" i="18"/>
  <c r="J9" i="18"/>
  <c r="L9" i="18" s="1"/>
  <c r="M11" i="18"/>
  <c r="F110" i="17"/>
  <c r="R74" i="13"/>
  <c r="F38" i="17"/>
  <c r="H38" i="10"/>
  <c r="H38" i="17" s="1"/>
  <c r="I77" i="18"/>
  <c r="H77" i="18"/>
  <c r="F75" i="18"/>
  <c r="O141" i="13"/>
  <c r="R141" i="13" s="1"/>
  <c r="Q133" i="18" s="1"/>
  <c r="J70" i="17"/>
  <c r="F61" i="17"/>
  <c r="H59" i="10"/>
  <c r="H56" i="10" s="1"/>
  <c r="E43" i="10"/>
  <c r="E44" i="17" s="1"/>
  <c r="E74" i="13"/>
  <c r="R37" i="13"/>
  <c r="Q35" i="18" s="1"/>
  <c r="C42" i="11"/>
  <c r="E42" i="11" s="1"/>
  <c r="C105" i="7"/>
  <c r="C107" i="7" s="1"/>
  <c r="C134" i="7" s="1"/>
  <c r="C137" i="7" s="1"/>
  <c r="N42" i="11"/>
  <c r="H110" i="13"/>
  <c r="G103" i="18"/>
  <c r="M110" i="17"/>
  <c r="M104" i="10"/>
  <c r="K120" i="7"/>
  <c r="J70" i="18"/>
  <c r="L71" i="18"/>
  <c r="M71" i="18"/>
  <c r="F125" i="18"/>
  <c r="P102" i="13"/>
  <c r="H42" i="11"/>
  <c r="I92" i="18"/>
  <c r="H92" i="18"/>
  <c r="C26" i="10"/>
  <c r="C47" i="10" s="1"/>
  <c r="C48" i="17" s="1"/>
  <c r="M76" i="18"/>
  <c r="L76" i="18"/>
  <c r="J75" i="18"/>
  <c r="J138" i="18"/>
  <c r="G164" i="18"/>
  <c r="I36" i="13"/>
  <c r="H141" i="13"/>
  <c r="G133" i="18" s="1"/>
  <c r="D164" i="18"/>
  <c r="E5" i="13"/>
  <c r="E173" i="13"/>
  <c r="C12" i="32"/>
  <c r="G3" i="13"/>
  <c r="J3" i="13" s="1"/>
  <c r="N105" i="13"/>
  <c r="R105" i="13"/>
  <c r="O73" i="13"/>
  <c r="Q73" i="13" s="1"/>
  <c r="E44" i="9"/>
  <c r="D154" i="13"/>
  <c r="E48" i="9"/>
  <c r="E29" i="9"/>
  <c r="O24" i="9"/>
  <c r="L154" i="13"/>
  <c r="L61" i="10"/>
  <c r="J62" i="10"/>
  <c r="J114" i="10" s="1"/>
  <c r="J104" i="10" s="1"/>
  <c r="E21" i="9"/>
  <c r="C154" i="13"/>
  <c r="B145" i="18" s="1"/>
  <c r="E47" i="9"/>
  <c r="H154" i="13"/>
  <c r="E50" i="9"/>
  <c r="E9" i="9"/>
  <c r="O173" i="13"/>
  <c r="N173" i="13"/>
  <c r="O34" i="13"/>
  <c r="O32" i="13" s="1"/>
  <c r="O132" i="13" s="1"/>
  <c r="N124" i="18" s="1"/>
  <c r="M18" i="18"/>
  <c r="L18" i="18"/>
  <c r="E35" i="18"/>
  <c r="I35" i="18"/>
  <c r="J15" i="18"/>
  <c r="C130" i="13"/>
  <c r="F130" i="13" s="1"/>
  <c r="J23" i="18"/>
  <c r="L25" i="18"/>
  <c r="M25" i="18"/>
  <c r="G62" i="13"/>
  <c r="F58" i="18"/>
  <c r="F57" i="18" s="1"/>
  <c r="L35" i="18"/>
  <c r="M35" i="18"/>
  <c r="L53" i="13"/>
  <c r="L65" i="13" s="1"/>
  <c r="G133" i="13"/>
  <c r="J57" i="18"/>
  <c r="Q114" i="13"/>
  <c r="Q136" i="13" s="1"/>
  <c r="P128" i="18" s="1"/>
  <c r="M19" i="18"/>
  <c r="L19" i="18"/>
  <c r="M20" i="18"/>
  <c r="L20" i="18"/>
  <c r="K62" i="13"/>
  <c r="M62" i="13" s="1"/>
  <c r="E146" i="13"/>
  <c r="R146" i="13"/>
  <c r="Q146" i="13"/>
  <c r="M80" i="13"/>
  <c r="R80" i="13"/>
  <c r="G61" i="18"/>
  <c r="P42" i="18"/>
  <c r="H42" i="18"/>
  <c r="N3" i="18"/>
  <c r="P166" i="18"/>
  <c r="D129" i="18"/>
  <c r="H127" i="18"/>
  <c r="D127" i="18"/>
  <c r="P23" i="18"/>
  <c r="J30" i="18"/>
  <c r="M42" i="18"/>
  <c r="B122" i="18"/>
  <c r="P9" i="18"/>
  <c r="R110" i="13"/>
  <c r="Q110" i="13"/>
  <c r="C168" i="13"/>
  <c r="C141" i="13"/>
  <c r="B133" i="18" s="1"/>
  <c r="D141" i="13"/>
  <c r="J83" i="13"/>
  <c r="M23" i="13"/>
  <c r="Q54" i="13"/>
  <c r="F73" i="13"/>
  <c r="Q5" i="13"/>
  <c r="M5" i="13"/>
  <c r="F173" i="13"/>
  <c r="I9" i="13"/>
  <c r="F146" i="13"/>
  <c r="I93" i="13"/>
  <c r="J9" i="13"/>
  <c r="J146" i="13"/>
  <c r="I146" i="13"/>
  <c r="M9" i="13"/>
  <c r="Q15" i="13"/>
  <c r="M146" i="13"/>
  <c r="N146" i="13"/>
  <c r="G73" i="13"/>
  <c r="J73" i="13" s="1"/>
  <c r="K73" i="13"/>
  <c r="N73" i="13" s="1"/>
  <c r="I103" i="13"/>
  <c r="N99" i="13"/>
  <c r="Q3" i="13"/>
  <c r="O130" i="13"/>
  <c r="Q9" i="13"/>
  <c r="R9" i="13"/>
  <c r="Q9" i="18" s="1"/>
  <c r="N15" i="13"/>
  <c r="K3" i="13"/>
  <c r="K130" i="13" s="1"/>
  <c r="J15" i="13"/>
  <c r="I15" i="13"/>
  <c r="F3" i="13"/>
  <c r="E3" i="18" s="1"/>
  <c r="E3" i="13"/>
  <c r="E130" i="13"/>
  <c r="E120" i="13"/>
  <c r="M54" i="13"/>
  <c r="L40" i="17"/>
  <c r="E78" i="10"/>
  <c r="E80" i="17" s="1"/>
  <c r="I56" i="10"/>
  <c r="K56" i="10" s="1"/>
  <c r="K58" i="17" s="1"/>
  <c r="E98" i="17"/>
  <c r="N106" i="10"/>
  <c r="L61" i="17"/>
  <c r="H82" i="17"/>
  <c r="I18" i="10"/>
  <c r="I18" i="17" s="1"/>
  <c r="N36" i="10"/>
  <c r="N36" i="17" s="1"/>
  <c r="K20" i="10"/>
  <c r="K20" i="17" s="1"/>
  <c r="M132" i="10"/>
  <c r="M138" i="17" s="1"/>
  <c r="L12" i="17"/>
  <c r="M52" i="17"/>
  <c r="E10" i="10"/>
  <c r="E10" i="17" s="1"/>
  <c r="L99" i="17"/>
  <c r="L95" i="10"/>
  <c r="L97" i="17" s="1"/>
  <c r="G77" i="10"/>
  <c r="G79" i="17" s="1"/>
  <c r="L5" i="17"/>
  <c r="K30" i="10"/>
  <c r="K30" i="17" s="1"/>
  <c r="E29" i="17"/>
  <c r="I78" i="10"/>
  <c r="I80" i="17" s="1"/>
  <c r="I72" i="17"/>
  <c r="L27" i="10"/>
  <c r="L27" i="17" s="1"/>
  <c r="D10" i="17"/>
  <c r="F27" i="10"/>
  <c r="F27" i="17" s="1"/>
  <c r="N70" i="10"/>
  <c r="E5" i="10"/>
  <c r="E5" i="17" s="1"/>
  <c r="N28" i="17"/>
  <c r="F138" i="18"/>
  <c r="H136" i="18"/>
  <c r="N11" i="17"/>
  <c r="K38" i="10"/>
  <c r="K38" i="17" s="1"/>
  <c r="J26" i="10"/>
  <c r="J26" i="17" s="1"/>
  <c r="N57" i="10"/>
  <c r="L100" i="17"/>
  <c r="H14" i="17"/>
  <c r="J4" i="10"/>
  <c r="J4" i="17" s="1"/>
  <c r="I108" i="17"/>
  <c r="K92" i="17"/>
  <c r="K13" i="10"/>
  <c r="K13" i="17" s="1"/>
  <c r="E56" i="10"/>
  <c r="E58" i="17" s="1"/>
  <c r="L30" i="17"/>
  <c r="N30" i="10"/>
  <c r="N30" i="17" s="1"/>
  <c r="N37" i="17"/>
  <c r="H61" i="17"/>
  <c r="I59" i="17"/>
  <c r="K57" i="10"/>
  <c r="K59" i="17" s="1"/>
  <c r="L20" i="17"/>
  <c r="N20" i="10"/>
  <c r="N20" i="17" s="1"/>
  <c r="L6" i="17"/>
  <c r="N6" i="10"/>
  <c r="N6" i="17" s="1"/>
  <c r="I51" i="10"/>
  <c r="K51" i="10" s="1"/>
  <c r="K53" i="17" s="1"/>
  <c r="L46" i="17"/>
  <c r="N46" i="17"/>
  <c r="G26" i="10"/>
  <c r="G26" i="17" s="1"/>
  <c r="E54" i="17"/>
  <c r="J64" i="10"/>
  <c r="J66" i="17" s="1"/>
  <c r="J102" i="10"/>
  <c r="J104" i="17" s="1"/>
  <c r="F36" i="17"/>
  <c r="I54" i="17"/>
  <c r="F15" i="17"/>
  <c r="I47" i="17"/>
  <c r="K47" i="17" s="1"/>
  <c r="I43" i="10"/>
  <c r="J18" i="17"/>
  <c r="L18" i="10"/>
  <c r="L111" i="17"/>
  <c r="N109" i="10"/>
  <c r="L31" i="17"/>
  <c r="N31" i="17"/>
  <c r="J44" i="17"/>
  <c r="L43" i="10"/>
  <c r="J103" i="13"/>
  <c r="I63" i="13"/>
  <c r="H58" i="18" s="1"/>
  <c r="I92" i="13"/>
  <c r="Q80" i="13"/>
  <c r="Q53" i="13"/>
  <c r="N149" i="18"/>
  <c r="H31" i="11"/>
  <c r="K8" i="9"/>
  <c r="C17" i="9"/>
  <c r="E17" i="9" s="1"/>
  <c r="O29" i="9"/>
  <c r="B17" i="9"/>
  <c r="B26" i="9" s="1"/>
  <c r="Q63" i="9"/>
  <c r="U63" i="9" s="1"/>
  <c r="E33" i="9"/>
  <c r="E55" i="9"/>
  <c r="E8" i="9"/>
  <c r="E30" i="9"/>
  <c r="E61" i="9"/>
  <c r="E13" i="9"/>
  <c r="E31" i="9"/>
  <c r="E53" i="9"/>
  <c r="F63" i="9"/>
  <c r="Q150" i="18"/>
  <c r="P150" i="18"/>
  <c r="E6" i="9"/>
  <c r="E11" i="9"/>
  <c r="E39" i="9"/>
  <c r="E60" i="9"/>
  <c r="E12" i="9"/>
  <c r="E34" i="9"/>
  <c r="E66" i="9"/>
  <c r="E18" i="9"/>
  <c r="E35" i="9"/>
  <c r="E58" i="9"/>
  <c r="E63" i="9"/>
  <c r="H30" i="11"/>
  <c r="M150" i="18"/>
  <c r="J164" i="18"/>
  <c r="E24" i="9"/>
  <c r="E46" i="9"/>
  <c r="E65" i="9"/>
  <c r="E16" i="9"/>
  <c r="E40" i="9"/>
  <c r="E5" i="9"/>
  <c r="E22" i="9"/>
  <c r="K4" i="11"/>
  <c r="F149" i="18"/>
  <c r="J63" i="13"/>
  <c r="I58" i="18" s="1"/>
  <c r="E62" i="13"/>
  <c r="I55" i="13"/>
  <c r="G97" i="17"/>
  <c r="I95" i="10"/>
  <c r="I97" i="17" s="1"/>
  <c r="J117" i="17"/>
  <c r="L116" i="10"/>
  <c r="L117" i="17" s="1"/>
  <c r="L110" i="17"/>
  <c r="N108" i="10"/>
  <c r="I6" i="17"/>
  <c r="K6" i="10"/>
  <c r="K6" i="17" s="1"/>
  <c r="L13" i="17"/>
  <c r="N13" i="10"/>
  <c r="N13" i="17" s="1"/>
  <c r="F13" i="17"/>
  <c r="F34" i="10"/>
  <c r="D34" i="17"/>
  <c r="J58" i="17"/>
  <c r="L56" i="10"/>
  <c r="F29" i="17"/>
  <c r="L35" i="17"/>
  <c r="N35" i="17"/>
  <c r="I29" i="17"/>
  <c r="K29" i="10"/>
  <c r="K29" i="17" s="1"/>
  <c r="L70" i="17"/>
  <c r="F70" i="10"/>
  <c r="F72" i="17" s="1"/>
  <c r="E34" i="10"/>
  <c r="E34" i="17" s="1"/>
  <c r="F59" i="17"/>
  <c r="F60" i="17"/>
  <c r="H60" i="17"/>
  <c r="J80" i="17"/>
  <c r="J77" i="10"/>
  <c r="J79" i="17" s="1"/>
  <c r="F78" i="10"/>
  <c r="F80" i="17" s="1"/>
  <c r="D80" i="17"/>
  <c r="I61" i="17"/>
  <c r="K59" i="10"/>
  <c r="K61" i="17" s="1"/>
  <c r="L87" i="17"/>
  <c r="F54" i="17"/>
  <c r="G5" i="17"/>
  <c r="I5" i="10"/>
  <c r="G4" i="10"/>
  <c r="L64" i="10"/>
  <c r="D117" i="17"/>
  <c r="F116" i="10"/>
  <c r="F117" i="17" s="1"/>
  <c r="J34" i="17"/>
  <c r="L34" i="10"/>
  <c r="L92" i="17"/>
  <c r="L75" i="17"/>
  <c r="N73" i="10"/>
  <c r="L81" i="17"/>
  <c r="L78" i="10"/>
  <c r="D97" i="17"/>
  <c r="F95" i="10"/>
  <c r="F97" i="17" s="1"/>
  <c r="D18" i="17"/>
  <c r="F18" i="10"/>
  <c r="H98" i="17"/>
  <c r="H97" i="17"/>
  <c r="J53" i="17"/>
  <c r="L51" i="10"/>
  <c r="I35" i="17"/>
  <c r="I34" i="10"/>
  <c r="F20" i="17"/>
  <c r="L29" i="17"/>
  <c r="N29" i="10"/>
  <c r="N29" i="17" s="1"/>
  <c r="F111" i="17"/>
  <c r="H111" i="17"/>
  <c r="I66" i="17"/>
  <c r="I110" i="17"/>
  <c r="I15" i="17"/>
  <c r="K15" i="10"/>
  <c r="K15" i="17" s="1"/>
  <c r="D5" i="17"/>
  <c r="D4" i="10"/>
  <c r="D26" i="10"/>
  <c r="F26" i="10" s="1"/>
  <c r="F26" i="17" s="1"/>
  <c r="J10" i="17"/>
  <c r="L10" i="10"/>
  <c r="D58" i="17"/>
  <c r="F56" i="10"/>
  <c r="F58" i="17" s="1"/>
  <c r="I111" i="17"/>
  <c r="K109" i="10"/>
  <c r="K111" i="17" s="1"/>
  <c r="I27" i="10"/>
  <c r="I28" i="17"/>
  <c r="I10" i="10"/>
  <c r="F108" i="17"/>
  <c r="H108" i="17"/>
  <c r="L45" i="17"/>
  <c r="N45" i="17"/>
  <c r="L54" i="17"/>
  <c r="N52" i="10"/>
  <c r="F51" i="10"/>
  <c r="F53" i="17" s="1"/>
  <c r="D53" i="17"/>
  <c r="E20" i="17"/>
  <c r="E18" i="17"/>
  <c r="L60" i="17"/>
  <c r="N58" i="10"/>
  <c r="K14" i="10"/>
  <c r="K14" i="17" s="1"/>
  <c r="I14" i="17"/>
  <c r="I22" i="17"/>
  <c r="K22" i="17"/>
  <c r="F5" i="17"/>
  <c r="C4" i="17"/>
  <c r="D79" i="17"/>
  <c r="F77" i="10"/>
  <c r="F79" i="17" s="1"/>
  <c r="G23" i="11"/>
  <c r="G61" i="10"/>
  <c r="G62" i="10" s="1"/>
  <c r="D32" i="9"/>
  <c r="D44" i="9"/>
  <c r="D48" i="9"/>
  <c r="D54" i="9"/>
  <c r="D24" i="9"/>
  <c r="D33" i="9"/>
  <c r="D37" i="9"/>
  <c r="D45" i="9"/>
  <c r="D49" i="9"/>
  <c r="D55" i="9"/>
  <c r="D14" i="9"/>
  <c r="D34" i="9"/>
  <c r="D39" i="9"/>
  <c r="D46" i="9"/>
  <c r="D50" i="9"/>
  <c r="D58" i="9"/>
  <c r="D31" i="9"/>
  <c r="D53" i="9"/>
  <c r="D16" i="9"/>
  <c r="D35" i="9"/>
  <c r="D59" i="9"/>
  <c r="D22" i="9"/>
  <c r="D40" i="9"/>
  <c r="D66" i="9"/>
  <c r="D47" i="9"/>
  <c r="D38" i="9"/>
  <c r="D9" i="9"/>
  <c r="D5" i="9"/>
  <c r="D27" i="9"/>
  <c r="D4" i="9"/>
  <c r="D30" i="9"/>
  <c r="Q8" i="9"/>
  <c r="Q16" i="9"/>
  <c r="S9" i="9" s="1"/>
  <c r="H26" i="9"/>
  <c r="J17" i="9"/>
  <c r="L17" i="9"/>
  <c r="J63" i="17"/>
  <c r="D60" i="9"/>
  <c r="G145" i="18"/>
  <c r="L16" i="9"/>
  <c r="J60" i="9"/>
  <c r="J59" i="9"/>
  <c r="J58" i="9"/>
  <c r="J44" i="9"/>
  <c r="J39" i="9"/>
  <c r="J33" i="9"/>
  <c r="J32" i="9"/>
  <c r="J28" i="9"/>
  <c r="J27" i="9"/>
  <c r="J22" i="9"/>
  <c r="J13" i="9"/>
  <c r="J11" i="9"/>
  <c r="J54" i="9"/>
  <c r="J46" i="9"/>
  <c r="J45" i="9"/>
  <c r="J38" i="9"/>
  <c r="J37" i="9"/>
  <c r="J31" i="9"/>
  <c r="J30" i="9"/>
  <c r="J21" i="9"/>
  <c r="J20" i="9"/>
  <c r="J19" i="9"/>
  <c r="J10" i="9"/>
  <c r="J9" i="9"/>
  <c r="J61" i="9"/>
  <c r="J50" i="9"/>
  <c r="J48" i="9"/>
  <c r="J34" i="9"/>
  <c r="J24" i="9"/>
  <c r="J16" i="9"/>
  <c r="J12" i="9"/>
  <c r="J66" i="9"/>
  <c r="J4" i="9"/>
  <c r="J65" i="9"/>
  <c r="J47" i="9"/>
  <c r="J5" i="9"/>
  <c r="J49" i="9"/>
  <c r="J29" i="9"/>
  <c r="J23" i="9"/>
  <c r="J14" i="9"/>
  <c r="J6" i="9"/>
  <c r="D10" i="9"/>
  <c r="D65" i="9"/>
  <c r="N19" i="9"/>
  <c r="F148" i="18"/>
  <c r="E148" i="18"/>
  <c r="D148" i="18"/>
  <c r="D21" i="9"/>
  <c r="E4" i="11"/>
  <c r="C7" i="11"/>
  <c r="J8" i="9"/>
  <c r="I41" i="8"/>
  <c r="I49" i="8" s="1"/>
  <c r="M23" i="11" s="1"/>
  <c r="M36" i="11" s="1"/>
  <c r="J30" i="8"/>
  <c r="D13" i="9"/>
  <c r="K145" i="18"/>
  <c r="O66" i="9"/>
  <c r="O46" i="9"/>
  <c r="O34" i="9"/>
  <c r="O12" i="9"/>
  <c r="O6" i="9"/>
  <c r="O5" i="9"/>
  <c r="O65" i="9"/>
  <c r="O60" i="9"/>
  <c r="O49" i="9"/>
  <c r="O48" i="9"/>
  <c r="O47" i="9"/>
  <c r="O33" i="9"/>
  <c r="O28" i="9"/>
  <c r="O23" i="9"/>
  <c r="O22" i="9"/>
  <c r="O16" i="9"/>
  <c r="O14" i="9"/>
  <c r="O59" i="9"/>
  <c r="O54" i="9"/>
  <c r="O45" i="9"/>
  <c r="O31" i="9"/>
  <c r="O9" i="9"/>
  <c r="O37" i="9"/>
  <c r="O19" i="9"/>
  <c r="O13" i="9"/>
  <c r="O11" i="9"/>
  <c r="O32" i="9"/>
  <c r="O20" i="9"/>
  <c r="O50" i="9"/>
  <c r="O39" i="9"/>
  <c r="O27" i="9"/>
  <c r="O58" i="9"/>
  <c r="O53" i="9"/>
  <c r="O44" i="9"/>
  <c r="O38" i="9"/>
  <c r="O30" i="9"/>
  <c r="O21" i="9"/>
  <c r="O10" i="9"/>
  <c r="O63" i="9"/>
  <c r="T17" i="9"/>
  <c r="V17" i="9"/>
  <c r="V26" i="9" s="1"/>
  <c r="V36" i="9" s="1"/>
  <c r="V41" i="9" s="1"/>
  <c r="V52" i="9" s="1"/>
  <c r="V56" i="9" s="1"/>
  <c r="R26" i="9"/>
  <c r="D61" i="9"/>
  <c r="L18" i="9"/>
  <c r="J18" i="9"/>
  <c r="D8" i="9"/>
  <c r="D11" i="9"/>
  <c r="E14" i="9"/>
  <c r="E37" i="9"/>
  <c r="C145" i="18"/>
  <c r="E23" i="9"/>
  <c r="E45" i="9"/>
  <c r="E28" i="9"/>
  <c r="F16" i="9"/>
  <c r="E10" i="9"/>
  <c r="E32" i="9"/>
  <c r="E38" i="9"/>
  <c r="E54" i="9"/>
  <c r="E4" i="9"/>
  <c r="F17" i="9"/>
  <c r="G18" i="9"/>
  <c r="K18" i="9" s="1"/>
  <c r="F18" i="9"/>
  <c r="D61" i="10"/>
  <c r="H12" i="12"/>
  <c r="L8" i="9"/>
  <c r="D12" i="9"/>
  <c r="F8" i="9"/>
  <c r="I7" i="11"/>
  <c r="O4" i="9"/>
  <c r="D18" i="9"/>
  <c r="U53" i="9"/>
  <c r="O8" i="9"/>
  <c r="E59" i="9"/>
  <c r="D63" i="9"/>
  <c r="D28" i="9"/>
  <c r="L63" i="9"/>
  <c r="J63" i="9"/>
  <c r="C23" i="11"/>
  <c r="C36" i="11" s="1"/>
  <c r="G14" i="11"/>
  <c r="I14" i="11" s="1"/>
  <c r="K14" i="11" s="1"/>
  <c r="J53" i="9"/>
  <c r="L53" i="9"/>
  <c r="K53" i="9"/>
  <c r="I12" i="12"/>
  <c r="K12" i="12" s="1"/>
  <c r="M7" i="11"/>
  <c r="O4" i="11"/>
  <c r="J23" i="11"/>
  <c r="L23" i="11" s="1"/>
  <c r="P66" i="9"/>
  <c r="D29" i="9"/>
  <c r="D6" i="9"/>
  <c r="D7" i="11"/>
  <c r="F4" i="11"/>
  <c r="H4" i="11" s="1"/>
  <c r="P60" i="9"/>
  <c r="E49" i="9"/>
  <c r="D23" i="9"/>
  <c r="U18" i="9"/>
  <c r="Q17" i="9"/>
  <c r="M26" i="9"/>
  <c r="O17" i="9"/>
  <c r="K63" i="9"/>
  <c r="O61" i="9"/>
  <c r="L4" i="11"/>
  <c r="N4" i="11" s="1"/>
  <c r="J7" i="11"/>
  <c r="N61" i="10"/>
  <c r="L63" i="17"/>
  <c r="I61" i="9"/>
  <c r="I59" i="9"/>
  <c r="I29" i="9"/>
  <c r="I54" i="9"/>
  <c r="I45" i="9"/>
  <c r="I39" i="9"/>
  <c r="I32" i="9"/>
  <c r="K16" i="9"/>
  <c r="I12" i="9"/>
  <c r="I4" i="9"/>
  <c r="I38" i="9"/>
  <c r="I46" i="9"/>
  <c r="I10" i="9"/>
  <c r="I66" i="9"/>
  <c r="I30" i="9"/>
  <c r="I50" i="9"/>
  <c r="I23" i="9"/>
  <c r="I20" i="9"/>
  <c r="I13" i="9"/>
  <c r="I9" i="9"/>
  <c r="I60" i="9"/>
  <c r="I53" i="9"/>
  <c r="I47" i="9"/>
  <c r="I33" i="9"/>
  <c r="I27" i="9"/>
  <c r="I5" i="9"/>
  <c r="I44" i="9"/>
  <c r="I65" i="9"/>
  <c r="I58" i="9"/>
  <c r="I34" i="9"/>
  <c r="I49" i="9"/>
  <c r="I31" i="9"/>
  <c r="I28" i="9"/>
  <c r="I19" i="9"/>
  <c r="I16" i="9"/>
  <c r="I6" i="9"/>
  <c r="I63" i="9"/>
  <c r="I21" i="9"/>
  <c r="I48" i="9"/>
  <c r="I24" i="9"/>
  <c r="I22" i="9"/>
  <c r="I14" i="9"/>
  <c r="I11" i="9"/>
  <c r="I8" i="9"/>
  <c r="I37" i="9"/>
  <c r="N64" i="13"/>
  <c r="M59" i="18" s="1"/>
  <c r="M64" i="13"/>
  <c r="L59" i="18" s="1"/>
  <c r="J92" i="13"/>
  <c r="K135" i="13"/>
  <c r="K137" i="13" s="1"/>
  <c r="D65" i="13"/>
  <c r="M34" i="13"/>
  <c r="N34" i="13"/>
  <c r="E54" i="13"/>
  <c r="O103" i="13"/>
  <c r="O102" i="13" s="1"/>
  <c r="N94" i="18" s="1"/>
  <c r="Q104" i="13"/>
  <c r="Q109" i="13"/>
  <c r="R109" i="13"/>
  <c r="Q97" i="13"/>
  <c r="O92" i="13"/>
  <c r="N85" i="18" s="1"/>
  <c r="P85" i="18" s="1"/>
  <c r="E53" i="13"/>
  <c r="F44" i="13"/>
  <c r="E44" i="13"/>
  <c r="Q46" i="13"/>
  <c r="R46" i="13"/>
  <c r="Q44" i="18" s="1"/>
  <c r="N44" i="13"/>
  <c r="M44" i="13"/>
  <c r="L102" i="13"/>
  <c r="K94" i="18" s="1"/>
  <c r="K125" i="18" s="1"/>
  <c r="N103" i="13"/>
  <c r="M103" i="13"/>
  <c r="I46" i="13"/>
  <c r="J46" i="13"/>
  <c r="R62" i="13"/>
  <c r="Q62" i="13"/>
  <c r="Q120" i="13"/>
  <c r="M97" i="13"/>
  <c r="K92" i="13"/>
  <c r="J85" i="18" s="1"/>
  <c r="M85" i="18" s="1"/>
  <c r="E135" i="13"/>
  <c r="E137" i="13" s="1"/>
  <c r="C137" i="13"/>
  <c r="J62" i="13"/>
  <c r="I62" i="13"/>
  <c r="Q36" i="13"/>
  <c r="F92" i="13"/>
  <c r="E92" i="13"/>
  <c r="I120" i="13"/>
  <c r="I56" i="13"/>
  <c r="G54" i="13"/>
  <c r="K120" i="13"/>
  <c r="M121" i="13"/>
  <c r="I77" i="10" l="1"/>
  <c r="H6" i="17"/>
  <c r="J137" i="7"/>
  <c r="I164" i="18"/>
  <c r="AB50" i="1"/>
  <c r="AC50" i="1"/>
  <c r="C32" i="13"/>
  <c r="F34" i="13"/>
  <c r="E32" i="18" s="1"/>
  <c r="AA50" i="28"/>
  <c r="AJ50" i="28"/>
  <c r="L84" i="13" s="1"/>
  <c r="C110" i="17"/>
  <c r="E108" i="10"/>
  <c r="E110" i="17" s="1"/>
  <c r="E30" i="18"/>
  <c r="Q159" i="13"/>
  <c r="R159" i="13"/>
  <c r="C32" i="18"/>
  <c r="C30" i="18" s="1"/>
  <c r="C124" i="18" s="1"/>
  <c r="C126" i="18" s="1"/>
  <c r="H34" i="18"/>
  <c r="G141" i="13"/>
  <c r="F133" i="18" s="1"/>
  <c r="C133" i="18"/>
  <c r="D139" i="13"/>
  <c r="P133" i="13"/>
  <c r="O94" i="18"/>
  <c r="H78" i="10"/>
  <c r="H84" i="17"/>
  <c r="G34" i="13"/>
  <c r="B32" i="18"/>
  <c r="B30" i="18" s="1"/>
  <c r="D34" i="18"/>
  <c r="D32" i="18" s="1"/>
  <c r="E34" i="13" s="1"/>
  <c r="E32" i="13" s="1"/>
  <c r="E132" i="13" s="1"/>
  <c r="I134" i="7"/>
  <c r="I137" i="7" s="1"/>
  <c r="I110" i="7"/>
  <c r="C110" i="13"/>
  <c r="C109" i="13" s="1"/>
  <c r="B103" i="18"/>
  <c r="P90" i="13"/>
  <c r="P79" i="13" s="1"/>
  <c r="P72" i="13" s="1"/>
  <c r="X50" i="1"/>
  <c r="G90" i="13"/>
  <c r="E90" i="13"/>
  <c r="F90" i="13"/>
  <c r="R34" i="28"/>
  <c r="I34" i="28"/>
  <c r="B50" i="28"/>
  <c r="V50" i="1"/>
  <c r="L85" i="18"/>
  <c r="Q85" i="18"/>
  <c r="D68" i="18"/>
  <c r="P102" i="18"/>
  <c r="Q102" i="18"/>
  <c r="F3" i="18"/>
  <c r="I3" i="18" s="1"/>
  <c r="Q141" i="13"/>
  <c r="P133" i="18" s="1"/>
  <c r="N133" i="18"/>
  <c r="E68" i="18"/>
  <c r="D3" i="18"/>
  <c r="M9" i="18"/>
  <c r="K61" i="18"/>
  <c r="L32" i="18"/>
  <c r="L30" i="18" s="1"/>
  <c r="C61" i="18"/>
  <c r="P57" i="18"/>
  <c r="H3" i="18"/>
  <c r="L128" i="18"/>
  <c r="E61" i="18"/>
  <c r="J127" i="18"/>
  <c r="L51" i="18"/>
  <c r="E73" i="13"/>
  <c r="I75" i="18"/>
  <c r="H75" i="18"/>
  <c r="P28" i="18"/>
  <c r="I70" i="18"/>
  <c r="H70" i="18"/>
  <c r="L96" i="18"/>
  <c r="M96" i="18"/>
  <c r="F18" i="17"/>
  <c r="H18" i="10"/>
  <c r="H18" i="17" s="1"/>
  <c r="F34" i="17"/>
  <c r="H34" i="10"/>
  <c r="H26" i="10" s="1"/>
  <c r="M138" i="18"/>
  <c r="L138" i="18"/>
  <c r="H85" i="18"/>
  <c r="I85" i="18"/>
  <c r="M106" i="17"/>
  <c r="M94" i="10"/>
  <c r="I68" i="18"/>
  <c r="D4" i="17"/>
  <c r="E4" i="10"/>
  <c r="I58" i="17"/>
  <c r="G47" i="10"/>
  <c r="G48" i="17" s="1"/>
  <c r="L62" i="10"/>
  <c r="L64" i="17" s="1"/>
  <c r="L70" i="18"/>
  <c r="M70" i="18"/>
  <c r="G102" i="18"/>
  <c r="J103" i="18"/>
  <c r="H103" i="18"/>
  <c r="I103" i="18"/>
  <c r="M32" i="18"/>
  <c r="N32" i="18"/>
  <c r="P35" i="18"/>
  <c r="N83" i="18"/>
  <c r="L83" i="18"/>
  <c r="K75" i="18"/>
  <c r="K68" i="18" s="1"/>
  <c r="M68" i="18" s="1"/>
  <c r="M83" i="18"/>
  <c r="H70" i="10"/>
  <c r="H72" i="17" s="1"/>
  <c r="H75" i="17"/>
  <c r="K110" i="13"/>
  <c r="H109" i="13"/>
  <c r="K134" i="7"/>
  <c r="C77" i="10"/>
  <c r="C79" i="17" s="1"/>
  <c r="C80" i="17"/>
  <c r="I74" i="13"/>
  <c r="J74" i="13"/>
  <c r="G130" i="13"/>
  <c r="I130" i="13" s="1"/>
  <c r="K141" i="13"/>
  <c r="J3" i="18"/>
  <c r="J61" i="18" s="1"/>
  <c r="L61" i="18" s="1"/>
  <c r="C6" i="32"/>
  <c r="D12" i="32"/>
  <c r="D10" i="32"/>
  <c r="D11" i="32"/>
  <c r="J141" i="13"/>
  <c r="I141" i="13"/>
  <c r="R73" i="13"/>
  <c r="H160" i="13"/>
  <c r="K154" i="13"/>
  <c r="H155" i="13"/>
  <c r="O154" i="13"/>
  <c r="L160" i="13"/>
  <c r="N151" i="18" s="1"/>
  <c r="L155" i="13"/>
  <c r="O155" i="13" s="1"/>
  <c r="L156" i="13"/>
  <c r="E61" i="10"/>
  <c r="E50" i="10" s="1"/>
  <c r="E52" i="17" s="1"/>
  <c r="D62" i="10"/>
  <c r="E62" i="10" s="1"/>
  <c r="C26" i="9"/>
  <c r="C36" i="9" s="1"/>
  <c r="G36" i="9" s="1"/>
  <c r="D160" i="13"/>
  <c r="C151" i="18" s="1"/>
  <c r="F151" i="18" s="1"/>
  <c r="D171" i="13"/>
  <c r="G171" i="13" s="1"/>
  <c r="D155" i="13"/>
  <c r="G154" i="13"/>
  <c r="L168" i="13"/>
  <c r="O168" i="13" s="1"/>
  <c r="S63" i="9"/>
  <c r="F6" i="9"/>
  <c r="J50" i="10"/>
  <c r="J4" i="12" s="1"/>
  <c r="J34" i="12" s="1"/>
  <c r="G17" i="9"/>
  <c r="C155" i="13"/>
  <c r="B146" i="18" s="1"/>
  <c r="C160" i="13"/>
  <c r="B151" i="18" s="1"/>
  <c r="E154" i="13"/>
  <c r="F154" i="13"/>
  <c r="C156" i="13"/>
  <c r="B147" i="18" s="1"/>
  <c r="H168" i="13"/>
  <c r="K168" i="13" s="1"/>
  <c r="J159" i="18" s="1"/>
  <c r="D168" i="13"/>
  <c r="G168" i="13" s="1"/>
  <c r="E77" i="10"/>
  <c r="E79" i="17" s="1"/>
  <c r="O65" i="13"/>
  <c r="R65" i="13" s="1"/>
  <c r="R173" i="13"/>
  <c r="Q173" i="13"/>
  <c r="M15" i="18"/>
  <c r="L133" i="13"/>
  <c r="L134" i="13" s="1"/>
  <c r="L135" i="13"/>
  <c r="L137" i="13" s="1"/>
  <c r="L23" i="18"/>
  <c r="M23" i="18"/>
  <c r="P3" i="18"/>
  <c r="M57" i="18"/>
  <c r="L57" i="18"/>
  <c r="I57" i="18"/>
  <c r="H57" i="18"/>
  <c r="O133" i="13"/>
  <c r="M53" i="13"/>
  <c r="R130" i="13"/>
  <c r="Q122" i="18" s="1"/>
  <c r="Q130" i="13"/>
  <c r="P122" i="18" s="1"/>
  <c r="E141" i="13"/>
  <c r="D133" i="18" s="1"/>
  <c r="L15" i="18"/>
  <c r="N122" i="18"/>
  <c r="J124" i="18"/>
  <c r="M30" i="18"/>
  <c r="C160" i="18"/>
  <c r="F160" i="18" s="1"/>
  <c r="C130" i="18"/>
  <c r="F122" i="18"/>
  <c r="H122" i="18" s="1"/>
  <c r="E122" i="18"/>
  <c r="D122" i="18"/>
  <c r="N62" i="13"/>
  <c r="I3" i="13"/>
  <c r="F141" i="13"/>
  <c r="E133" i="18" s="1"/>
  <c r="M73" i="13"/>
  <c r="I73" i="13"/>
  <c r="N3" i="13"/>
  <c r="M3" i="13"/>
  <c r="M130" i="13"/>
  <c r="N130" i="13"/>
  <c r="K18" i="10"/>
  <c r="K18" i="17" s="1"/>
  <c r="I53" i="17"/>
  <c r="C26" i="17"/>
  <c r="F4" i="10"/>
  <c r="J47" i="10"/>
  <c r="J48" i="17" s="1"/>
  <c r="L4" i="10"/>
  <c r="N4" i="10" s="1"/>
  <c r="N4" i="17" s="1"/>
  <c r="N27" i="17"/>
  <c r="L102" i="10"/>
  <c r="L100" i="10" s="1"/>
  <c r="L102" i="17" s="1"/>
  <c r="I138" i="18"/>
  <c r="H138" i="18"/>
  <c r="D26" i="17"/>
  <c r="K64" i="10"/>
  <c r="K66" i="17" s="1"/>
  <c r="J100" i="10"/>
  <c r="J102" i="17" s="1"/>
  <c r="L18" i="17"/>
  <c r="N18" i="10"/>
  <c r="N18" i="17" s="1"/>
  <c r="L44" i="17"/>
  <c r="N44" i="17"/>
  <c r="K43" i="10"/>
  <c r="K44" i="17" s="1"/>
  <c r="I44" i="17"/>
  <c r="H36" i="17"/>
  <c r="O36" i="11"/>
  <c r="O23" i="11"/>
  <c r="J64" i="17"/>
  <c r="O7" i="11"/>
  <c r="M19" i="11"/>
  <c r="M40" i="11" s="1"/>
  <c r="P149" i="18"/>
  <c r="F26" i="9"/>
  <c r="P165" i="18"/>
  <c r="D17" i="9"/>
  <c r="C64" i="17"/>
  <c r="C114" i="10"/>
  <c r="C104" i="10" s="1"/>
  <c r="C94" i="10" s="1"/>
  <c r="I149" i="18"/>
  <c r="H149" i="18"/>
  <c r="G26" i="9"/>
  <c r="K26" i="9" s="1"/>
  <c r="K5" i="9"/>
  <c r="L114" i="10"/>
  <c r="L50" i="10"/>
  <c r="L52" i="17" s="1"/>
  <c r="S18" i="9"/>
  <c r="H14" i="11"/>
  <c r="G19" i="11"/>
  <c r="L164" i="18"/>
  <c r="M164" i="18"/>
  <c r="S53" i="9"/>
  <c r="G63" i="17"/>
  <c r="I27" i="17"/>
  <c r="I26" i="10"/>
  <c r="K27" i="10"/>
  <c r="K27" i="17" s="1"/>
  <c r="I34" i="17"/>
  <c r="K34" i="10"/>
  <c r="K34" i="17" s="1"/>
  <c r="G4" i="17"/>
  <c r="I4" i="10"/>
  <c r="H54" i="17"/>
  <c r="D47" i="10"/>
  <c r="F47" i="10" s="1"/>
  <c r="E26" i="10"/>
  <c r="E26" i="17" s="1"/>
  <c r="N10" i="10"/>
  <c r="N10" i="17" s="1"/>
  <c r="L10" i="17"/>
  <c r="H5" i="17"/>
  <c r="I5" i="17"/>
  <c r="K5" i="10"/>
  <c r="K5" i="17" s="1"/>
  <c r="H29" i="17"/>
  <c r="K10" i="10"/>
  <c r="K10" i="17" s="1"/>
  <c r="I10" i="17"/>
  <c r="H20" i="17"/>
  <c r="L53" i="17"/>
  <c r="N51" i="10"/>
  <c r="L80" i="17"/>
  <c r="L77" i="10"/>
  <c r="H59" i="17"/>
  <c r="H58" i="17"/>
  <c r="L34" i="17"/>
  <c r="N34" i="10"/>
  <c r="N34" i="17" s="1"/>
  <c r="L26" i="10"/>
  <c r="L66" i="17"/>
  <c r="L58" i="17"/>
  <c r="N56" i="10"/>
  <c r="H13" i="17"/>
  <c r="H10" i="17"/>
  <c r="K79" i="17"/>
  <c r="I79" i="17"/>
  <c r="U17" i="9"/>
  <c r="Q26" i="9"/>
  <c r="S17" i="9"/>
  <c r="R36" i="9"/>
  <c r="T36" i="9" s="1"/>
  <c r="T26" i="9"/>
  <c r="I18" i="9"/>
  <c r="J36" i="11"/>
  <c r="L36" i="11" s="1"/>
  <c r="N63" i="9"/>
  <c r="P63" i="9"/>
  <c r="N32" i="9"/>
  <c r="N54" i="9"/>
  <c r="N45" i="9"/>
  <c r="N38" i="9"/>
  <c r="N31" i="9"/>
  <c r="P16" i="9"/>
  <c r="N10" i="9"/>
  <c r="N34" i="9"/>
  <c r="N29" i="9"/>
  <c r="N24" i="9"/>
  <c r="N12" i="9"/>
  <c r="N65" i="9"/>
  <c r="N39" i="9"/>
  <c r="N37" i="9"/>
  <c r="N27" i="9"/>
  <c r="N13" i="9"/>
  <c r="N11" i="9"/>
  <c r="N5" i="9"/>
  <c r="N50" i="9"/>
  <c r="N58" i="9"/>
  <c r="N48" i="9"/>
  <c r="N33" i="9"/>
  <c r="N59" i="9"/>
  <c r="N44" i="9"/>
  <c r="N49" i="9"/>
  <c r="N28" i="9"/>
  <c r="N23" i="9"/>
  <c r="N14" i="9"/>
  <c r="N6" i="9"/>
  <c r="N22" i="9"/>
  <c r="N16" i="9"/>
  <c r="N46" i="9"/>
  <c r="N30" i="9"/>
  <c r="N4" i="9"/>
  <c r="N61" i="9"/>
  <c r="N21" i="9"/>
  <c r="N47" i="9"/>
  <c r="N20" i="9"/>
  <c r="P17" i="9"/>
  <c r="N17" i="9"/>
  <c r="I23" i="11"/>
  <c r="G36" i="11"/>
  <c r="G43" i="11" s="1"/>
  <c r="I61" i="10"/>
  <c r="I63" i="17" s="1"/>
  <c r="J19" i="11"/>
  <c r="L19" i="11" s="1"/>
  <c r="L7" i="11"/>
  <c r="N7" i="11" s="1"/>
  <c r="N60" i="9"/>
  <c r="C43" i="11"/>
  <c r="C45" i="11" s="1"/>
  <c r="N9" i="9"/>
  <c r="F61" i="10"/>
  <c r="D63" i="17"/>
  <c r="N18" i="9"/>
  <c r="P18" i="9"/>
  <c r="N145" i="18"/>
  <c r="K146" i="18"/>
  <c r="N146" i="18" s="1"/>
  <c r="K159" i="18"/>
  <c r="E7" i="11"/>
  <c r="C19" i="11"/>
  <c r="G146" i="18"/>
  <c r="J146" i="18" s="1"/>
  <c r="G159" i="18"/>
  <c r="J145" i="18"/>
  <c r="U8" i="9"/>
  <c r="S8" i="9"/>
  <c r="F5" i="9"/>
  <c r="D145" i="18"/>
  <c r="B159" i="18"/>
  <c r="E145" i="18"/>
  <c r="B36" i="9"/>
  <c r="D26" i="9"/>
  <c r="C146" i="18"/>
  <c r="F146" i="18" s="1"/>
  <c r="C159" i="18"/>
  <c r="F159" i="18" s="1"/>
  <c r="C162" i="18"/>
  <c r="F162" i="18" s="1"/>
  <c r="F145" i="18"/>
  <c r="I148" i="18"/>
  <c r="H148" i="18"/>
  <c r="U16" i="9"/>
  <c r="S49" i="9"/>
  <c r="S48" i="9"/>
  <c r="S22" i="9"/>
  <c r="S14" i="9"/>
  <c r="S59" i="9"/>
  <c r="S58" i="9"/>
  <c r="S50" i="9"/>
  <c r="S39" i="9"/>
  <c r="S38" i="9"/>
  <c r="S32" i="9"/>
  <c r="S31" i="9"/>
  <c r="S27" i="9"/>
  <c r="S11" i="9"/>
  <c r="S66" i="9"/>
  <c r="S20" i="9"/>
  <c r="S61" i="9"/>
  <c r="S54" i="9"/>
  <c r="S45" i="9"/>
  <c r="S28" i="9"/>
  <c r="S5" i="9"/>
  <c r="S44" i="9"/>
  <c r="S33" i="9"/>
  <c r="S30" i="9"/>
  <c r="S34" i="9"/>
  <c r="S12" i="9"/>
  <c r="S46" i="9"/>
  <c r="S19" i="9"/>
  <c r="S16" i="9"/>
  <c r="S4" i="9"/>
  <c r="S24" i="9"/>
  <c r="S47" i="9"/>
  <c r="S13" i="9"/>
  <c r="S60" i="9"/>
  <c r="S37" i="9"/>
  <c r="S6" i="9"/>
  <c r="S21" i="9"/>
  <c r="S23" i="9"/>
  <c r="S65" i="9"/>
  <c r="S10" i="9"/>
  <c r="S29" i="9"/>
  <c r="K6" i="9"/>
  <c r="V42" i="9"/>
  <c r="M36" i="9"/>
  <c r="O26" i="9"/>
  <c r="D19" i="11"/>
  <c r="F7" i="11"/>
  <c r="N66" i="9"/>
  <c r="P53" i="9"/>
  <c r="N53" i="9"/>
  <c r="C63" i="17"/>
  <c r="K7" i="11"/>
  <c r="I19" i="11"/>
  <c r="P8" i="9"/>
  <c r="N8" i="9"/>
  <c r="L26" i="9"/>
  <c r="H36" i="9"/>
  <c r="J26" i="9"/>
  <c r="G64" i="17"/>
  <c r="G114" i="10"/>
  <c r="G104" i="10" s="1"/>
  <c r="I104" i="10" s="1"/>
  <c r="I62" i="10"/>
  <c r="G50" i="10"/>
  <c r="E64" i="17"/>
  <c r="F36" i="9"/>
  <c r="E36" i="9"/>
  <c r="M120" i="13"/>
  <c r="R34" i="13"/>
  <c r="Q32" i="18" s="1"/>
  <c r="Q34" i="13"/>
  <c r="N92" i="13"/>
  <c r="M92" i="13"/>
  <c r="I44" i="13"/>
  <c r="J44" i="13"/>
  <c r="H65" i="13"/>
  <c r="K65" i="13"/>
  <c r="N32" i="13"/>
  <c r="N132" i="13" s="1"/>
  <c r="Q44" i="13"/>
  <c r="R44" i="13"/>
  <c r="Q42" i="18" s="1"/>
  <c r="R103" i="13"/>
  <c r="Q103" i="13"/>
  <c r="R92" i="13"/>
  <c r="Q92" i="13"/>
  <c r="G53" i="13"/>
  <c r="I54" i="13"/>
  <c r="M32" i="13"/>
  <c r="M132" i="13" s="1"/>
  <c r="N62" i="10" l="1"/>
  <c r="E63" i="17"/>
  <c r="H34" i="17"/>
  <c r="K137" i="7"/>
  <c r="D30" i="18"/>
  <c r="P129" i="13"/>
  <c r="P149" i="13"/>
  <c r="P150" i="13" s="1"/>
  <c r="P124" i="13"/>
  <c r="O116" i="18" s="1"/>
  <c r="N141" i="13"/>
  <c r="J133" i="18"/>
  <c r="I90" i="13"/>
  <c r="J90" i="13"/>
  <c r="D103" i="18"/>
  <c r="E103" i="18"/>
  <c r="H77" i="10"/>
  <c r="H79" i="17" s="1"/>
  <c r="H80" i="17"/>
  <c r="C131" i="18"/>
  <c r="G139" i="13"/>
  <c r="F131" i="18" s="1"/>
  <c r="H84" i="13"/>
  <c r="K50" i="28"/>
  <c r="C38" i="11"/>
  <c r="B51" i="29"/>
  <c r="E19" i="11"/>
  <c r="C102" i="13"/>
  <c r="B102" i="18"/>
  <c r="F109" i="13"/>
  <c r="E109" i="13"/>
  <c r="B124" i="18"/>
  <c r="B61" i="18"/>
  <c r="N19" i="11"/>
  <c r="N38" i="11" s="1"/>
  <c r="B48" i="29"/>
  <c r="H90" i="13"/>
  <c r="K90" i="13" s="1"/>
  <c r="J50" i="1"/>
  <c r="I34" i="13"/>
  <c r="H32" i="18" s="1"/>
  <c r="H30" i="18" s="1"/>
  <c r="G32" i="13"/>
  <c r="G132" i="13" s="1"/>
  <c r="G134" i="13" s="1"/>
  <c r="F32" i="18"/>
  <c r="F30" i="18" s="1"/>
  <c r="J34" i="13"/>
  <c r="I32" i="18" s="1"/>
  <c r="I133" i="18"/>
  <c r="H133" i="18"/>
  <c r="C132" i="13"/>
  <c r="C65" i="13"/>
  <c r="F32" i="13"/>
  <c r="F132" i="13" s="1"/>
  <c r="B49" i="29"/>
  <c r="K19" i="11"/>
  <c r="D151" i="18"/>
  <c r="E151" i="18"/>
  <c r="P151" i="18"/>
  <c r="Q151" i="18"/>
  <c r="G151" i="18"/>
  <c r="I151" i="18" s="1"/>
  <c r="J151" i="18"/>
  <c r="R50" i="28"/>
  <c r="D84" i="13"/>
  <c r="I50" i="28"/>
  <c r="C84" i="13" s="1"/>
  <c r="C79" i="13" s="1"/>
  <c r="Q90" i="13"/>
  <c r="R90" i="13"/>
  <c r="P134" i="13"/>
  <c r="O125" i="18"/>
  <c r="O84" i="13"/>
  <c r="O79" i="13" s="1"/>
  <c r="L79" i="13"/>
  <c r="L72" i="13" s="1"/>
  <c r="M3" i="18"/>
  <c r="D61" i="18"/>
  <c r="N159" i="18"/>
  <c r="P159" i="18" s="1"/>
  <c r="L171" i="13"/>
  <c r="K126" i="18"/>
  <c r="O134" i="13"/>
  <c r="N125" i="18"/>
  <c r="I122" i="18"/>
  <c r="J122" i="18"/>
  <c r="L122" i="18" s="1"/>
  <c r="J129" i="18"/>
  <c r="L127" i="18"/>
  <c r="Q83" i="18"/>
  <c r="P83" i="18"/>
  <c r="N75" i="18"/>
  <c r="M96" i="17"/>
  <c r="M142" i="10"/>
  <c r="M147" i="17" s="1"/>
  <c r="M138" i="10"/>
  <c r="M143" i="17" s="1"/>
  <c r="M134" i="10"/>
  <c r="M139" i="17" s="1"/>
  <c r="M131" i="10"/>
  <c r="M137" i="17" s="1"/>
  <c r="M140" i="10"/>
  <c r="M145" i="17" s="1"/>
  <c r="M119" i="10"/>
  <c r="P68" i="13"/>
  <c r="P67" i="13"/>
  <c r="E47" i="10"/>
  <c r="G94" i="18"/>
  <c r="I102" i="18"/>
  <c r="H102" i="18"/>
  <c r="C46" i="11"/>
  <c r="J132" i="10"/>
  <c r="L132" i="10" s="1"/>
  <c r="F4" i="17"/>
  <c r="E168" i="13"/>
  <c r="N68" i="18"/>
  <c r="N30" i="18"/>
  <c r="P32" i="18"/>
  <c r="L75" i="18"/>
  <c r="L68" i="18" s="1"/>
  <c r="H68" i="18"/>
  <c r="N110" i="13"/>
  <c r="M110" i="13"/>
  <c r="F48" i="17"/>
  <c r="H47" i="10"/>
  <c r="K109" i="13"/>
  <c r="J109" i="13"/>
  <c r="I109" i="13"/>
  <c r="H102" i="13"/>
  <c r="M103" i="18"/>
  <c r="J102" i="18"/>
  <c r="L103" i="18"/>
  <c r="M75" i="18"/>
  <c r="J130" i="13"/>
  <c r="M141" i="13"/>
  <c r="C9" i="32"/>
  <c r="C7" i="32"/>
  <c r="C8" i="32"/>
  <c r="M135" i="13"/>
  <c r="M137" i="13" s="1"/>
  <c r="I168" i="13"/>
  <c r="J21" i="12"/>
  <c r="L21" i="12" s="1"/>
  <c r="N21" i="12" s="1"/>
  <c r="J6" i="12"/>
  <c r="J33" i="12" s="1"/>
  <c r="M43" i="11"/>
  <c r="I17" i="9"/>
  <c r="K17" i="9"/>
  <c r="D161" i="13"/>
  <c r="C152" i="18" s="1"/>
  <c r="F152" i="18" s="1"/>
  <c r="D176" i="13"/>
  <c r="G160" i="13"/>
  <c r="O156" i="13"/>
  <c r="L172" i="13"/>
  <c r="O172" i="13" s="1"/>
  <c r="Q172" i="13" s="1"/>
  <c r="H156" i="13"/>
  <c r="K155" i="13"/>
  <c r="F63" i="17"/>
  <c r="H61" i="10"/>
  <c r="J154" i="13"/>
  <c r="I154" i="13"/>
  <c r="Q155" i="13"/>
  <c r="R155" i="13"/>
  <c r="N154" i="13"/>
  <c r="M154" i="13"/>
  <c r="L145" i="18" s="1"/>
  <c r="Q168" i="13"/>
  <c r="M168" i="13"/>
  <c r="C41" i="9"/>
  <c r="J145" i="10"/>
  <c r="J151" i="17" s="1"/>
  <c r="J52" i="17"/>
  <c r="C161" i="13"/>
  <c r="B152" i="18" s="1"/>
  <c r="E160" i="13"/>
  <c r="F160" i="13"/>
  <c r="C176" i="13"/>
  <c r="B167" i="18" s="1"/>
  <c r="D156" i="13"/>
  <c r="E156" i="13" s="1"/>
  <c r="G155" i="13"/>
  <c r="L161" i="13"/>
  <c r="L177" i="13" s="1"/>
  <c r="L176" i="13"/>
  <c r="O160" i="13"/>
  <c r="H161" i="13"/>
  <c r="H176" i="13"/>
  <c r="K160" i="13"/>
  <c r="E26" i="9"/>
  <c r="C172" i="13"/>
  <c r="E155" i="13"/>
  <c r="F155" i="13"/>
  <c r="R154" i="13"/>
  <c r="Q154" i="13"/>
  <c r="L3" i="18"/>
  <c r="L138" i="13"/>
  <c r="L124" i="18"/>
  <c r="M124" i="18"/>
  <c r="M61" i="18"/>
  <c r="N50" i="10"/>
  <c r="L4" i="17"/>
  <c r="D48" i="17"/>
  <c r="L104" i="17"/>
  <c r="J106" i="17"/>
  <c r="E48" i="17"/>
  <c r="J115" i="17"/>
  <c r="O19" i="11"/>
  <c r="M38" i="11"/>
  <c r="J43" i="11"/>
  <c r="L43" i="11" s="1"/>
  <c r="L38" i="11"/>
  <c r="I26" i="9"/>
  <c r="J38" i="11"/>
  <c r="G147" i="18"/>
  <c r="G163" i="18" s="1"/>
  <c r="C115" i="17"/>
  <c r="E4" i="17"/>
  <c r="L79" i="17"/>
  <c r="I4" i="17"/>
  <c r="I47" i="10"/>
  <c r="K4" i="10"/>
  <c r="K4" i="17" s="1"/>
  <c r="K61" i="10"/>
  <c r="K63" i="17" s="1"/>
  <c r="K26" i="10"/>
  <c r="K26" i="17" s="1"/>
  <c r="I26" i="17"/>
  <c r="L47" i="10"/>
  <c r="N26" i="10"/>
  <c r="N26" i="17" s="1"/>
  <c r="L26" i="17"/>
  <c r="H27" i="17"/>
  <c r="H26" i="17"/>
  <c r="H53" i="17"/>
  <c r="H41" i="9"/>
  <c r="L36" i="9"/>
  <c r="J36" i="9"/>
  <c r="C145" i="10"/>
  <c r="C151" i="17" s="1"/>
  <c r="C52" i="17"/>
  <c r="C132" i="10"/>
  <c r="C138" i="17" s="1"/>
  <c r="C4" i="12"/>
  <c r="C34" i="12" s="1"/>
  <c r="H159" i="18"/>
  <c r="F62" i="10"/>
  <c r="D114" i="10"/>
  <c r="D64" i="17"/>
  <c r="G38" i="11"/>
  <c r="H146" i="18"/>
  <c r="I146" i="18"/>
  <c r="M146" i="18"/>
  <c r="I36" i="11"/>
  <c r="K23" i="11"/>
  <c r="D159" i="18"/>
  <c r="M145" i="18"/>
  <c r="Q146" i="18"/>
  <c r="P146" i="18"/>
  <c r="K147" i="18"/>
  <c r="C37" i="11"/>
  <c r="U26" i="9"/>
  <c r="Q36" i="9"/>
  <c r="S26" i="9"/>
  <c r="M41" i="9"/>
  <c r="O36" i="9"/>
  <c r="I43" i="11"/>
  <c r="G45" i="11"/>
  <c r="G46" i="11" s="1"/>
  <c r="P26" i="9"/>
  <c r="N26" i="9"/>
  <c r="H7" i="11"/>
  <c r="F19" i="11"/>
  <c r="I145" i="18"/>
  <c r="H145" i="18"/>
  <c r="C147" i="18"/>
  <c r="D147" i="18" s="1"/>
  <c r="D163" i="18" s="1"/>
  <c r="D36" i="9"/>
  <c r="B41" i="9"/>
  <c r="F41" i="9" s="1"/>
  <c r="B163" i="18"/>
  <c r="E146" i="18"/>
  <c r="D146" i="18"/>
  <c r="L159" i="18"/>
  <c r="P145" i="18"/>
  <c r="Q145" i="18"/>
  <c r="D50" i="10"/>
  <c r="R41" i="9"/>
  <c r="I114" i="10"/>
  <c r="I64" i="17"/>
  <c r="K62" i="10"/>
  <c r="K64" i="17" s="1"/>
  <c r="G115" i="17"/>
  <c r="G4" i="12"/>
  <c r="G34" i="12" s="1"/>
  <c r="G52" i="17"/>
  <c r="I50" i="10"/>
  <c r="G145" i="10"/>
  <c r="G151" i="17" s="1"/>
  <c r="G132" i="10"/>
  <c r="G138" i="17" s="1"/>
  <c r="J30" i="12"/>
  <c r="N114" i="10"/>
  <c r="L104" i="10"/>
  <c r="L115" i="17"/>
  <c r="L138" i="17"/>
  <c r="N138" i="17" s="1"/>
  <c r="L34" i="12"/>
  <c r="N34" i="12" s="1"/>
  <c r="I36" i="9"/>
  <c r="K36" i="9"/>
  <c r="C52" i="9"/>
  <c r="C43" i="9"/>
  <c r="G41" i="9"/>
  <c r="E41" i="9"/>
  <c r="C42" i="9"/>
  <c r="D169" i="13"/>
  <c r="G135" i="13"/>
  <c r="G137" i="13" s="1"/>
  <c r="I53" i="13"/>
  <c r="R102" i="13"/>
  <c r="Q94" i="18" s="1"/>
  <c r="Q102" i="13"/>
  <c r="P94" i="18" s="1"/>
  <c r="L169" i="13"/>
  <c r="R32" i="13"/>
  <c r="J32" i="13"/>
  <c r="J132" i="13" s="1"/>
  <c r="N65" i="13"/>
  <c r="M65" i="13"/>
  <c r="Q32" i="13"/>
  <c r="Q132" i="13" s="1"/>
  <c r="P124" i="18" s="1"/>
  <c r="G138" i="13" l="1"/>
  <c r="G65" i="13"/>
  <c r="J138" i="17"/>
  <c r="K176" i="13"/>
  <c r="J167" i="18" s="1"/>
  <c r="G167" i="18"/>
  <c r="O177" i="13"/>
  <c r="K168" i="18"/>
  <c r="N168" i="18" s="1"/>
  <c r="P168" i="18" s="1"/>
  <c r="R79" i="13"/>
  <c r="Q79" i="13"/>
  <c r="Q72" i="13" s="1"/>
  <c r="E124" i="18"/>
  <c r="D124" i="18"/>
  <c r="E102" i="13"/>
  <c r="E133" i="13" s="1"/>
  <c r="E134" i="13" s="1"/>
  <c r="C133" i="13"/>
  <c r="F102" i="13"/>
  <c r="F133" i="13" s="1"/>
  <c r="K84" i="13"/>
  <c r="K79" i="13" s="1"/>
  <c r="H79" i="13"/>
  <c r="H72" i="13" s="1"/>
  <c r="H149" i="13" s="1"/>
  <c r="R132" i="13"/>
  <c r="Q124" i="18" s="1"/>
  <c r="Q30" i="18"/>
  <c r="H177" i="13"/>
  <c r="G152" i="18"/>
  <c r="J152" i="18"/>
  <c r="G176" i="13"/>
  <c r="F167" i="18" s="1"/>
  <c r="C167" i="18"/>
  <c r="C72" i="13"/>
  <c r="F134" i="13"/>
  <c r="O64" i="18"/>
  <c r="O63" i="18"/>
  <c r="D152" i="18"/>
  <c r="E152" i="18"/>
  <c r="H152" i="18"/>
  <c r="I152" i="18"/>
  <c r="O126" i="18"/>
  <c r="P171" i="13"/>
  <c r="O162" i="18" s="1"/>
  <c r="P169" i="13"/>
  <c r="O160" i="18" s="1"/>
  <c r="P138" i="13"/>
  <c r="G84" i="13"/>
  <c r="G79" i="13" s="1"/>
  <c r="D79" i="13"/>
  <c r="D72" i="13" s="1"/>
  <c r="F65" i="13"/>
  <c r="E65" i="13"/>
  <c r="I32" i="13"/>
  <c r="I132" i="13" s="1"/>
  <c r="H151" i="18"/>
  <c r="M133" i="18"/>
  <c r="L133" i="18"/>
  <c r="B50" i="29"/>
  <c r="H19" i="11"/>
  <c r="O38" i="11"/>
  <c r="B47" i="29"/>
  <c r="B52" i="29" s="1"/>
  <c r="O176" i="13"/>
  <c r="K167" i="18"/>
  <c r="N167" i="18" s="1"/>
  <c r="P167" i="18" s="1"/>
  <c r="L129" i="13"/>
  <c r="L124" i="13"/>
  <c r="L149" i="13"/>
  <c r="L150" i="13" s="1"/>
  <c r="O72" i="13"/>
  <c r="C134" i="13"/>
  <c r="F61" i="18"/>
  <c r="F124" i="18"/>
  <c r="I30" i="18"/>
  <c r="N90" i="13"/>
  <c r="M90" i="13"/>
  <c r="E102" i="18"/>
  <c r="D102" i="18"/>
  <c r="B94" i="18"/>
  <c r="P131" i="13"/>
  <c r="O121" i="18"/>
  <c r="L162" i="13"/>
  <c r="K130" i="18"/>
  <c r="G162" i="13"/>
  <c r="F153" i="18" s="1"/>
  <c r="O138" i="13"/>
  <c r="N126" i="18"/>
  <c r="O169" i="13"/>
  <c r="N160" i="18" s="1"/>
  <c r="P160" i="18" s="1"/>
  <c r="K160" i="18"/>
  <c r="O171" i="13"/>
  <c r="K162" i="18"/>
  <c r="N162" i="18" s="1"/>
  <c r="M122" i="18"/>
  <c r="P30" i="18"/>
  <c r="J147" i="18"/>
  <c r="L129" i="18"/>
  <c r="M129" i="18"/>
  <c r="L102" i="18"/>
  <c r="M102" i="18"/>
  <c r="N61" i="18"/>
  <c r="G125" i="18"/>
  <c r="I94" i="18"/>
  <c r="H94" i="18"/>
  <c r="M127" i="10"/>
  <c r="M122" i="10"/>
  <c r="M120" i="17"/>
  <c r="M131" i="17" s="1"/>
  <c r="M121" i="10"/>
  <c r="M122" i="17" s="1"/>
  <c r="N109" i="13"/>
  <c r="M109" i="13"/>
  <c r="K102" i="13"/>
  <c r="J94" i="18" s="1"/>
  <c r="L45" i="11"/>
  <c r="N43" i="11"/>
  <c r="L145" i="10"/>
  <c r="L151" i="17" s="1"/>
  <c r="N151" i="17" s="1"/>
  <c r="I102" i="13"/>
  <c r="J102" i="13"/>
  <c r="J133" i="13" s="1"/>
  <c r="J134" i="13" s="1"/>
  <c r="H133" i="13"/>
  <c r="H134" i="13" s="1"/>
  <c r="P75" i="18"/>
  <c r="P68" i="18" s="1"/>
  <c r="F156" i="13"/>
  <c r="R172" i="13"/>
  <c r="E114" i="10"/>
  <c r="D104" i="10"/>
  <c r="F104" i="10" s="1"/>
  <c r="N160" i="13"/>
  <c r="K161" i="13"/>
  <c r="N161" i="13" s="1"/>
  <c r="M160" i="13"/>
  <c r="E176" i="13"/>
  <c r="D167" i="18" s="1"/>
  <c r="F64" i="17"/>
  <c r="H62" i="10"/>
  <c r="H64" i="17" s="1"/>
  <c r="M176" i="13"/>
  <c r="N155" i="13"/>
  <c r="M155" i="13"/>
  <c r="L146" i="18" s="1"/>
  <c r="J155" i="13"/>
  <c r="I155" i="13"/>
  <c r="K156" i="13"/>
  <c r="H172" i="13"/>
  <c r="K172" i="13" s="1"/>
  <c r="I176" i="13"/>
  <c r="H167" i="18" s="1"/>
  <c r="M45" i="11"/>
  <c r="O43" i="11"/>
  <c r="Q176" i="13"/>
  <c r="R156" i="13"/>
  <c r="Q156" i="13"/>
  <c r="R177" i="13"/>
  <c r="Q168" i="18" s="1"/>
  <c r="Q177" i="13"/>
  <c r="I160" i="13"/>
  <c r="K151" i="18" s="1"/>
  <c r="M151" i="18" s="1"/>
  <c r="J160" i="13"/>
  <c r="Q160" i="13"/>
  <c r="O161" i="13"/>
  <c r="N152" i="18" s="1"/>
  <c r="R160" i="13"/>
  <c r="D172" i="13"/>
  <c r="G172" i="13" s="1"/>
  <c r="G156" i="13"/>
  <c r="F161" i="13"/>
  <c r="E161" i="13"/>
  <c r="C177" i="13"/>
  <c r="B168" i="18" s="1"/>
  <c r="H63" i="17"/>
  <c r="G161" i="13"/>
  <c r="D177" i="13"/>
  <c r="Q133" i="13"/>
  <c r="Q149" i="13"/>
  <c r="R133" i="13"/>
  <c r="J94" i="10"/>
  <c r="J138" i="10" s="1"/>
  <c r="J45" i="11"/>
  <c r="J46" i="11" s="1"/>
  <c r="E147" i="18"/>
  <c r="C106" i="17"/>
  <c r="I48" i="17"/>
  <c r="K47" i="10"/>
  <c r="K48" i="17" s="1"/>
  <c r="H48" i="17"/>
  <c r="H4" i="17"/>
  <c r="H106" i="17"/>
  <c r="N47" i="10"/>
  <c r="N48" i="17" s="1"/>
  <c r="L48" i="17"/>
  <c r="K163" i="18"/>
  <c r="N163" i="18" s="1"/>
  <c r="N147" i="18"/>
  <c r="M52" i="9"/>
  <c r="M42" i="9"/>
  <c r="O41" i="9"/>
  <c r="M43" i="9"/>
  <c r="R43" i="9"/>
  <c r="T41" i="9"/>
  <c r="R42" i="9"/>
  <c r="R52" i="9"/>
  <c r="P36" i="9"/>
  <c r="N36" i="9"/>
  <c r="I38" i="11"/>
  <c r="K36" i="11"/>
  <c r="K38" i="11" s="1"/>
  <c r="C6" i="12"/>
  <c r="C33" i="12" s="1"/>
  <c r="C21" i="12"/>
  <c r="D4" i="12"/>
  <c r="D132" i="10"/>
  <c r="D138" i="17" s="1"/>
  <c r="E138" i="17" s="1"/>
  <c r="F50" i="10"/>
  <c r="D52" i="17"/>
  <c r="D145" i="10"/>
  <c r="D151" i="17" s="1"/>
  <c r="E151" i="17" s="1"/>
  <c r="B52" i="9"/>
  <c r="B42" i="9"/>
  <c r="B43" i="9"/>
  <c r="D41" i="9"/>
  <c r="F147" i="18"/>
  <c r="C163" i="18"/>
  <c r="E163" i="18" s="1"/>
  <c r="K43" i="11"/>
  <c r="I45" i="11"/>
  <c r="U36" i="9"/>
  <c r="S36" i="9"/>
  <c r="Q41" i="9"/>
  <c r="D115" i="17"/>
  <c r="F114" i="10"/>
  <c r="J163" i="18"/>
  <c r="H42" i="9"/>
  <c r="J41" i="9"/>
  <c r="L41" i="9"/>
  <c r="H43" i="9"/>
  <c r="H52" i="9"/>
  <c r="K52" i="17"/>
  <c r="I52" i="17"/>
  <c r="I145" i="10"/>
  <c r="I132" i="10"/>
  <c r="G21" i="12"/>
  <c r="I4" i="12"/>
  <c r="K4" i="12" s="1"/>
  <c r="G6" i="12"/>
  <c r="G33" i="12" s="1"/>
  <c r="G94" i="10"/>
  <c r="G106" i="17"/>
  <c r="I115" i="17"/>
  <c r="K114" i="10"/>
  <c r="K115" i="17" s="1"/>
  <c r="L30" i="12"/>
  <c r="N30" i="12" s="1"/>
  <c r="L106" i="17"/>
  <c r="L94" i="10"/>
  <c r="N104" i="10"/>
  <c r="I41" i="9"/>
  <c r="K41" i="9"/>
  <c r="G43" i="9"/>
  <c r="G42" i="9"/>
  <c r="D8" i="12"/>
  <c r="C56" i="9"/>
  <c r="E52" i="9"/>
  <c r="G52" i="9"/>
  <c r="I65" i="13"/>
  <c r="J65" i="13"/>
  <c r="I135" i="13"/>
  <c r="I137" i="13" s="1"/>
  <c r="G169" i="13"/>
  <c r="Q65" i="13"/>
  <c r="H124" i="13" l="1"/>
  <c r="G116" i="18" s="1"/>
  <c r="H50" i="10"/>
  <c r="H52" i="17" s="1"/>
  <c r="J119" i="10"/>
  <c r="J140" i="10"/>
  <c r="Q169" i="13"/>
  <c r="O123" i="18"/>
  <c r="P166" i="13"/>
  <c r="O157" i="18" s="1"/>
  <c r="P140" i="13"/>
  <c r="I61" i="18"/>
  <c r="H61" i="18"/>
  <c r="K116" i="18"/>
  <c r="L67" i="13"/>
  <c r="L68" i="13"/>
  <c r="P162" i="13"/>
  <c r="O130" i="18"/>
  <c r="P165" i="13"/>
  <c r="O156" i="18" s="1"/>
  <c r="C129" i="13"/>
  <c r="C124" i="13"/>
  <c r="F72" i="13"/>
  <c r="N79" i="13"/>
  <c r="M79" i="13"/>
  <c r="M72" i="13" s="1"/>
  <c r="G177" i="13"/>
  <c r="F168" i="18" s="1"/>
  <c r="C168" i="18"/>
  <c r="E94" i="18"/>
  <c r="D94" i="18"/>
  <c r="B125" i="18"/>
  <c r="C138" i="13"/>
  <c r="C171" i="13"/>
  <c r="C169" i="13"/>
  <c r="L131" i="13"/>
  <c r="K121" i="18"/>
  <c r="K123" i="18" s="1"/>
  <c r="E79" i="13"/>
  <c r="E72" i="13" s="1"/>
  <c r="M161" i="13"/>
  <c r="L152" i="18" s="1"/>
  <c r="L151" i="18"/>
  <c r="O129" i="13"/>
  <c r="O149" i="13"/>
  <c r="O124" i="13"/>
  <c r="R72" i="13"/>
  <c r="D149" i="13"/>
  <c r="D150" i="13" s="1"/>
  <c r="D124" i="13"/>
  <c r="G72" i="13"/>
  <c r="D129" i="13"/>
  <c r="F79" i="13"/>
  <c r="Q152" i="18"/>
  <c r="P152" i="18"/>
  <c r="H124" i="18"/>
  <c r="I124" i="18"/>
  <c r="F126" i="18"/>
  <c r="F130" i="18" s="1"/>
  <c r="J79" i="13"/>
  <c r="I79" i="13"/>
  <c r="I72" i="13" s="1"/>
  <c r="I149" i="13" s="1"/>
  <c r="K177" i="13"/>
  <c r="G168" i="18"/>
  <c r="K72" i="13"/>
  <c r="H129" i="13"/>
  <c r="C149" i="13"/>
  <c r="L167" i="18"/>
  <c r="Q171" i="13"/>
  <c r="R171" i="13"/>
  <c r="Q134" i="13"/>
  <c r="P126" i="18" s="1"/>
  <c r="P125" i="18"/>
  <c r="R134" i="13"/>
  <c r="Q126" i="18" s="1"/>
  <c r="Q125" i="18"/>
  <c r="P162" i="18"/>
  <c r="Q162" i="18"/>
  <c r="N130" i="18"/>
  <c r="R138" i="13"/>
  <c r="Q130" i="18" s="1"/>
  <c r="Q138" i="13"/>
  <c r="P130" i="18" s="1"/>
  <c r="O162" i="13"/>
  <c r="L139" i="13"/>
  <c r="K153" i="18"/>
  <c r="M147" i="18"/>
  <c r="L46" i="11"/>
  <c r="N46" i="11" s="1"/>
  <c r="N45" i="11"/>
  <c r="G63" i="18"/>
  <c r="G64" i="18"/>
  <c r="P61" i="18"/>
  <c r="Q61" i="18"/>
  <c r="M46" i="11"/>
  <c r="O46" i="11" s="1"/>
  <c r="O45" i="11"/>
  <c r="J125" i="18"/>
  <c r="H171" i="13"/>
  <c r="H138" i="13"/>
  <c r="I138" i="13" s="1"/>
  <c r="H169" i="13"/>
  <c r="K169" i="13" s="1"/>
  <c r="I133" i="13"/>
  <c r="I134" i="13" s="1"/>
  <c r="K133" i="13"/>
  <c r="K134" i="13" s="1"/>
  <c r="M102" i="13"/>
  <c r="L94" i="18" s="1"/>
  <c r="N102" i="13"/>
  <c r="K124" i="13"/>
  <c r="J116" i="18" s="1"/>
  <c r="K149" i="13"/>
  <c r="H150" i="13"/>
  <c r="I46" i="11"/>
  <c r="K46" i="11" s="1"/>
  <c r="K45" i="11"/>
  <c r="H68" i="13"/>
  <c r="H67" i="13"/>
  <c r="G126" i="18"/>
  <c r="I125" i="18"/>
  <c r="H125" i="18"/>
  <c r="E172" i="13"/>
  <c r="I156" i="13"/>
  <c r="J156" i="13"/>
  <c r="I177" i="13"/>
  <c r="H168" i="18" s="1"/>
  <c r="J177" i="13"/>
  <c r="I168" i="18" s="1"/>
  <c r="E177" i="13"/>
  <c r="D168" i="18" s="1"/>
  <c r="M172" i="13"/>
  <c r="N172" i="13"/>
  <c r="E4" i="12"/>
  <c r="D34" i="12"/>
  <c r="F34" i="12" s="1"/>
  <c r="H34" i="12" s="1"/>
  <c r="J161" i="13"/>
  <c r="I161" i="13"/>
  <c r="K152" i="18" s="1"/>
  <c r="M152" i="18" s="1"/>
  <c r="M156" i="13"/>
  <c r="L147" i="18" s="1"/>
  <c r="N156" i="13"/>
  <c r="E104" i="10"/>
  <c r="E106" i="17" s="1"/>
  <c r="E115" i="17"/>
  <c r="H138" i="17"/>
  <c r="F115" i="17"/>
  <c r="H114" i="10"/>
  <c r="H115" i="17" s="1"/>
  <c r="I172" i="13"/>
  <c r="J172" i="13"/>
  <c r="R161" i="13"/>
  <c r="Q161" i="13"/>
  <c r="F172" i="13"/>
  <c r="J96" i="17"/>
  <c r="J131" i="10"/>
  <c r="L131" i="10" s="1"/>
  <c r="J134" i="10"/>
  <c r="J139" i="17" s="1"/>
  <c r="J142" i="10"/>
  <c r="J147" i="17" s="1"/>
  <c r="C142" i="10"/>
  <c r="C147" i="17" s="1"/>
  <c r="C134" i="10"/>
  <c r="C139" i="17" s="1"/>
  <c r="C96" i="17"/>
  <c r="C138" i="10"/>
  <c r="C143" i="17" s="1"/>
  <c r="C140" i="10"/>
  <c r="C145" i="17" s="1"/>
  <c r="C131" i="10"/>
  <c r="C137" i="17" s="1"/>
  <c r="C119" i="10"/>
  <c r="P41" i="9"/>
  <c r="N41" i="9"/>
  <c r="L42" i="9"/>
  <c r="F106" i="17"/>
  <c r="D94" i="10"/>
  <c r="D119" i="10" s="1"/>
  <c r="D106" i="17"/>
  <c r="D21" i="12"/>
  <c r="F21" i="12" s="1"/>
  <c r="H21" i="12" s="1"/>
  <c r="D6" i="12"/>
  <c r="F4" i="12"/>
  <c r="H4" i="12" s="1"/>
  <c r="M56" i="9"/>
  <c r="J8" i="12"/>
  <c r="L8" i="12"/>
  <c r="N8" i="12" s="1"/>
  <c r="O52" i="9"/>
  <c r="D52" i="9"/>
  <c r="C8" i="12"/>
  <c r="C9" i="12" s="1"/>
  <c r="B56" i="9"/>
  <c r="F56" i="9" s="1"/>
  <c r="C30" i="12"/>
  <c r="M163" i="18"/>
  <c r="L163" i="18"/>
  <c r="Q42" i="9"/>
  <c r="U41" i="9"/>
  <c r="Q43" i="9"/>
  <c r="S41" i="9"/>
  <c r="Q52" i="9"/>
  <c r="T52" i="9"/>
  <c r="R56" i="9"/>
  <c r="P147" i="18"/>
  <c r="Q147" i="18"/>
  <c r="I147" i="18"/>
  <c r="F163" i="18"/>
  <c r="H147" i="18"/>
  <c r="F52" i="9"/>
  <c r="H56" i="9"/>
  <c r="G8" i="12"/>
  <c r="L52" i="9"/>
  <c r="J52" i="9"/>
  <c r="F145" i="10"/>
  <c r="F151" i="17" s="1"/>
  <c r="H151" i="17" s="1"/>
  <c r="F52" i="17"/>
  <c r="F132" i="10"/>
  <c r="F138" i="17" s="1"/>
  <c r="P163" i="18"/>
  <c r="Q163" i="18"/>
  <c r="I138" i="17"/>
  <c r="K138" i="17"/>
  <c r="G96" i="17"/>
  <c r="G138" i="10"/>
  <c r="G143" i="17" s="1"/>
  <c r="G142" i="10"/>
  <c r="G147" i="17" s="1"/>
  <c r="G131" i="10"/>
  <c r="G137" i="17" s="1"/>
  <c r="G140" i="10"/>
  <c r="G145" i="17" s="1"/>
  <c r="G134" i="10"/>
  <c r="G139" i="17" s="1"/>
  <c r="G119" i="10"/>
  <c r="I21" i="12"/>
  <c r="K21" i="12" s="1"/>
  <c r="I34" i="12"/>
  <c r="K34" i="12" s="1"/>
  <c r="I151" i="17"/>
  <c r="K151" i="17" s="1"/>
  <c r="I94" i="10"/>
  <c r="I106" i="17"/>
  <c r="K104" i="10"/>
  <c r="K106" i="17" s="1"/>
  <c r="I6" i="12"/>
  <c r="K6" i="12" s="1"/>
  <c r="G30" i="12"/>
  <c r="J120" i="17"/>
  <c r="J131" i="17" s="1"/>
  <c r="L119" i="10"/>
  <c r="J121" i="10"/>
  <c r="J122" i="17" s="1"/>
  <c r="J122" i="10"/>
  <c r="J120" i="10"/>
  <c r="J121" i="17" s="1"/>
  <c r="J127" i="10"/>
  <c r="J143" i="17"/>
  <c r="L138" i="10"/>
  <c r="L33" i="12"/>
  <c r="N33" i="12" s="1"/>
  <c r="L140" i="10"/>
  <c r="J145" i="17"/>
  <c r="J137" i="17"/>
  <c r="N94" i="10"/>
  <c r="L96" i="17"/>
  <c r="D13" i="12"/>
  <c r="G56" i="9"/>
  <c r="C64" i="9"/>
  <c r="C68" i="9" s="1"/>
  <c r="E56" i="9"/>
  <c r="I52" i="9"/>
  <c r="K52" i="9"/>
  <c r="D9" i="12"/>
  <c r="F8" i="12"/>
  <c r="E119" i="10" l="1"/>
  <c r="N72" i="13"/>
  <c r="K129" i="13"/>
  <c r="G129" i="13"/>
  <c r="G149" i="13"/>
  <c r="G124" i="13"/>
  <c r="J72" i="13"/>
  <c r="Q124" i="13"/>
  <c r="O67" i="13"/>
  <c r="O68" i="13"/>
  <c r="N116" i="18"/>
  <c r="R124" i="13"/>
  <c r="L166" i="13"/>
  <c r="L165" i="13"/>
  <c r="L140" i="13"/>
  <c r="D125" i="18"/>
  <c r="E125" i="18"/>
  <c r="B126" i="18"/>
  <c r="K63" i="18"/>
  <c r="K64" i="18"/>
  <c r="C70" i="9"/>
  <c r="I163" i="18"/>
  <c r="H163" i="18"/>
  <c r="D68" i="13"/>
  <c r="C116" i="18"/>
  <c r="D67" i="13"/>
  <c r="R149" i="13"/>
  <c r="O150" i="13"/>
  <c r="E169" i="13"/>
  <c r="B116" i="18"/>
  <c r="E124" i="13"/>
  <c r="C67" i="13"/>
  <c r="F124" i="13"/>
  <c r="C68" i="13"/>
  <c r="O153" i="18"/>
  <c r="P139" i="13"/>
  <c r="O131" i="18" s="1"/>
  <c r="O132" i="18"/>
  <c r="O140" i="18" s="1"/>
  <c r="P167" i="13"/>
  <c r="O158" i="18" s="1"/>
  <c r="P148" i="13"/>
  <c r="C150" i="13"/>
  <c r="E149" i="13"/>
  <c r="F149" i="13"/>
  <c r="J168" i="18"/>
  <c r="N177" i="13"/>
  <c r="M177" i="13"/>
  <c r="N121" i="18"/>
  <c r="N123" i="18" s="1"/>
  <c r="R129" i="13"/>
  <c r="Q121" i="18" s="1"/>
  <c r="O131" i="13"/>
  <c r="Q129" i="13"/>
  <c r="P121" i="18" s="1"/>
  <c r="E171" i="13"/>
  <c r="F171" i="13"/>
  <c r="B121" i="18"/>
  <c r="B123" i="18" s="1"/>
  <c r="E129" i="13"/>
  <c r="D121" i="18" s="1"/>
  <c r="F129" i="13"/>
  <c r="E121" i="18" s="1"/>
  <c r="C131" i="13"/>
  <c r="H131" i="13"/>
  <c r="G121" i="18"/>
  <c r="G123" i="18" s="1"/>
  <c r="D131" i="13"/>
  <c r="C121" i="18"/>
  <c r="C123" i="18" s="1"/>
  <c r="B130" i="18"/>
  <c r="E138" i="13"/>
  <c r="F138" i="13"/>
  <c r="C162" i="13"/>
  <c r="N133" i="13"/>
  <c r="N134" i="13" s="1"/>
  <c r="M94" i="18"/>
  <c r="N153" i="18"/>
  <c r="Q162" i="13"/>
  <c r="P153" i="18" s="1"/>
  <c r="R162" i="13"/>
  <c r="Q153" i="18" s="1"/>
  <c r="K138" i="13"/>
  <c r="J130" i="18" s="1"/>
  <c r="J126" i="18"/>
  <c r="K131" i="18"/>
  <c r="O139" i="13"/>
  <c r="M133" i="13"/>
  <c r="M134" i="13" s="1"/>
  <c r="M138" i="13" s="1"/>
  <c r="M149" i="13"/>
  <c r="K171" i="13"/>
  <c r="I171" i="13"/>
  <c r="J171" i="13"/>
  <c r="N149" i="13"/>
  <c r="K150" i="13"/>
  <c r="M125" i="18"/>
  <c r="L125" i="18"/>
  <c r="G130" i="18"/>
  <c r="G160" i="18"/>
  <c r="G162" i="18"/>
  <c r="I126" i="18"/>
  <c r="H126" i="18"/>
  <c r="M124" i="13"/>
  <c r="K68" i="13"/>
  <c r="N124" i="13"/>
  <c r="K67" i="13"/>
  <c r="H162" i="13"/>
  <c r="H140" i="13"/>
  <c r="G132" i="18" s="1"/>
  <c r="J138" i="13"/>
  <c r="L116" i="18"/>
  <c r="M116" i="18"/>
  <c r="J63" i="18"/>
  <c r="J64" i="18"/>
  <c r="M169" i="13"/>
  <c r="L160" i="18" s="1"/>
  <c r="I169" i="13"/>
  <c r="E6" i="12"/>
  <c r="D33" i="12"/>
  <c r="F33" i="12" s="1"/>
  <c r="H33" i="12" s="1"/>
  <c r="L142" i="10"/>
  <c r="L147" i="17" s="1"/>
  <c r="N147" i="17" s="1"/>
  <c r="L134" i="10"/>
  <c r="C127" i="10"/>
  <c r="C120" i="10"/>
  <c r="C121" i="17" s="1"/>
  <c r="C120" i="17"/>
  <c r="C131" i="17" s="1"/>
  <c r="C122" i="10"/>
  <c r="C121" i="10"/>
  <c r="C122" i="17" s="1"/>
  <c r="E8" i="12"/>
  <c r="H8" i="12"/>
  <c r="E21" i="12"/>
  <c r="N52" i="9"/>
  <c r="P52" i="9"/>
  <c r="E34" i="12"/>
  <c r="S52" i="9"/>
  <c r="Q56" i="9"/>
  <c r="U52" i="9"/>
  <c r="F6" i="12"/>
  <c r="H6" i="12" s="1"/>
  <c r="D30" i="12"/>
  <c r="F30" i="12" s="1"/>
  <c r="H30" i="12" s="1"/>
  <c r="G9" i="12"/>
  <c r="G10" i="12" s="1"/>
  <c r="I8" i="12"/>
  <c r="K8" i="12" s="1"/>
  <c r="T56" i="9"/>
  <c r="R64" i="9"/>
  <c r="C13" i="12"/>
  <c r="B64" i="9"/>
  <c r="F64" i="9" s="1"/>
  <c r="D56" i="9"/>
  <c r="L13" i="12"/>
  <c r="N13" i="12" s="1"/>
  <c r="M64" i="9"/>
  <c r="J13" i="12"/>
  <c r="O56" i="9"/>
  <c r="H64" i="9"/>
  <c r="G13" i="12"/>
  <c r="J56" i="9"/>
  <c r="L56" i="9"/>
  <c r="C10" i="12"/>
  <c r="J9" i="12"/>
  <c r="J10" i="12" s="1"/>
  <c r="D131" i="10"/>
  <c r="D137" i="17" s="1"/>
  <c r="E137" i="17" s="1"/>
  <c r="D134" i="10"/>
  <c r="D139" i="17" s="1"/>
  <c r="E139" i="17" s="1"/>
  <c r="E94" i="10"/>
  <c r="D142" i="10"/>
  <c r="D147" i="17" s="1"/>
  <c r="E147" i="17" s="1"/>
  <c r="D140" i="10"/>
  <c r="D145" i="17" s="1"/>
  <c r="E145" i="17" s="1"/>
  <c r="D138" i="10"/>
  <c r="D143" i="17" s="1"/>
  <c r="E143" i="17" s="1"/>
  <c r="F94" i="10"/>
  <c r="H94" i="10" s="1"/>
  <c r="D96" i="17"/>
  <c r="I33" i="12"/>
  <c r="K33" i="12" s="1"/>
  <c r="I30" i="12"/>
  <c r="K30" i="12" s="1"/>
  <c r="G121" i="10"/>
  <c r="G122" i="17" s="1"/>
  <c r="G120" i="10"/>
  <c r="G121" i="17" s="1"/>
  <c r="G120" i="17"/>
  <c r="G131" i="17" s="1"/>
  <c r="G122" i="10"/>
  <c r="G127" i="10"/>
  <c r="I134" i="10"/>
  <c r="I140" i="10"/>
  <c r="I138" i="10"/>
  <c r="I96" i="17"/>
  <c r="I131" i="10"/>
  <c r="I142" i="10"/>
  <c r="I119" i="10"/>
  <c r="K94" i="10"/>
  <c r="K96" i="17" s="1"/>
  <c r="L137" i="17"/>
  <c r="N137" i="17" s="1"/>
  <c r="L120" i="17"/>
  <c r="L131" i="17" s="1"/>
  <c r="N131" i="17" s="1"/>
  <c r="N119" i="10"/>
  <c r="L121" i="10"/>
  <c r="L122" i="17" s="1"/>
  <c r="L122" i="10"/>
  <c r="L127" i="10"/>
  <c r="L145" i="17"/>
  <c r="N145" i="17" s="1"/>
  <c r="L143" i="17"/>
  <c r="N143" i="17" s="1"/>
  <c r="N138" i="10"/>
  <c r="D10" i="12"/>
  <c r="F9" i="12"/>
  <c r="E9" i="12"/>
  <c r="G64" i="9"/>
  <c r="E64" i="9"/>
  <c r="K56" i="9"/>
  <c r="I56" i="9"/>
  <c r="E13" i="12"/>
  <c r="F13" i="12"/>
  <c r="H13" i="12" s="1"/>
  <c r="D14" i="12"/>
  <c r="D15" i="12" s="1"/>
  <c r="L139" i="17" l="1"/>
  <c r="N139" i="17" s="1"/>
  <c r="N138" i="13"/>
  <c r="M130" i="18" s="1"/>
  <c r="K162" i="13"/>
  <c r="J153" i="18" s="1"/>
  <c r="C140" i="13"/>
  <c r="C165" i="13"/>
  <c r="F131" i="13"/>
  <c r="E131" i="13"/>
  <c r="C166" i="13"/>
  <c r="E67" i="13"/>
  <c r="E68" i="13"/>
  <c r="O166" i="13"/>
  <c r="K157" i="18"/>
  <c r="D140" i="13"/>
  <c r="D166" i="13"/>
  <c r="C157" i="18" s="1"/>
  <c r="D165" i="13"/>
  <c r="B63" i="18"/>
  <c r="E116" i="18"/>
  <c r="B64" i="18"/>
  <c r="D116" i="18"/>
  <c r="R67" i="13"/>
  <c r="R68" i="13"/>
  <c r="Q68" i="13"/>
  <c r="Q67" i="13"/>
  <c r="F121" i="18"/>
  <c r="F123" i="18" s="1"/>
  <c r="G131" i="13"/>
  <c r="I129" i="13"/>
  <c r="H121" i="18" s="1"/>
  <c r="J129" i="13"/>
  <c r="I121" i="18" s="1"/>
  <c r="B153" i="18"/>
  <c r="E162" i="13"/>
  <c r="D153" i="18" s="1"/>
  <c r="C139" i="13"/>
  <c r="F162" i="13"/>
  <c r="E153" i="18" s="1"/>
  <c r="M168" i="18"/>
  <c r="L168" i="18"/>
  <c r="G150" i="13"/>
  <c r="J149" i="13"/>
  <c r="F67" i="13"/>
  <c r="F68" i="13"/>
  <c r="K132" i="18"/>
  <c r="L167" i="13"/>
  <c r="O167" i="13" s="1"/>
  <c r="L148" i="13"/>
  <c r="N63" i="18"/>
  <c r="N64" i="18"/>
  <c r="P116" i="18"/>
  <c r="Q116" i="18"/>
  <c r="J121" i="18"/>
  <c r="J123" i="18" s="1"/>
  <c r="M129" i="13"/>
  <c r="L121" i="18" s="1"/>
  <c r="N129" i="13"/>
  <c r="M121" i="18" s="1"/>
  <c r="K131" i="13"/>
  <c r="D130" i="18"/>
  <c r="E130" i="18"/>
  <c r="H165" i="13"/>
  <c r="H166" i="13"/>
  <c r="B157" i="18"/>
  <c r="E123" i="18"/>
  <c r="D123" i="18"/>
  <c r="R131" i="13"/>
  <c r="Q123" i="18" s="1"/>
  <c r="Q131" i="13"/>
  <c r="P123" i="18" s="1"/>
  <c r="O140" i="13"/>
  <c r="O148" i="13" s="1"/>
  <c r="C64" i="18"/>
  <c r="C63" i="18"/>
  <c r="D126" i="18"/>
  <c r="B160" i="18"/>
  <c r="D160" i="18" s="1"/>
  <c r="E126" i="18"/>
  <c r="B162" i="18"/>
  <c r="O165" i="13"/>
  <c r="K156" i="18"/>
  <c r="N156" i="18" s="1"/>
  <c r="F116" i="18"/>
  <c r="G67" i="13"/>
  <c r="G68" i="13"/>
  <c r="I124" i="13"/>
  <c r="J124" i="13"/>
  <c r="L130" i="18"/>
  <c r="G153" i="18"/>
  <c r="H139" i="13"/>
  <c r="Q139" i="13"/>
  <c r="P131" i="18" s="1"/>
  <c r="N131" i="18"/>
  <c r="R139" i="13"/>
  <c r="Q131" i="18" s="1"/>
  <c r="M64" i="18"/>
  <c r="M63" i="18"/>
  <c r="M68" i="13"/>
  <c r="M67" i="13"/>
  <c r="N162" i="13"/>
  <c r="M153" i="18" s="1"/>
  <c r="J162" i="13"/>
  <c r="I153" i="18" s="1"/>
  <c r="I162" i="13"/>
  <c r="H153" i="18" s="1"/>
  <c r="L63" i="18"/>
  <c r="L64" i="18"/>
  <c r="N67" i="13"/>
  <c r="N68" i="13"/>
  <c r="J160" i="18"/>
  <c r="H160" i="18"/>
  <c r="M171" i="13"/>
  <c r="N171" i="13"/>
  <c r="N142" i="10"/>
  <c r="H148" i="13"/>
  <c r="H167" i="13"/>
  <c r="J162" i="18"/>
  <c r="I162" i="18"/>
  <c r="H162" i="18"/>
  <c r="I130" i="18"/>
  <c r="H130" i="18"/>
  <c r="L126" i="18"/>
  <c r="M126" i="18"/>
  <c r="E30" i="12"/>
  <c r="I10" i="12"/>
  <c r="K10" i="12" s="1"/>
  <c r="G29" i="12"/>
  <c r="I29" i="12" s="1"/>
  <c r="G11" i="12"/>
  <c r="F119" i="10"/>
  <c r="H119" i="10" s="1"/>
  <c r="D127" i="10"/>
  <c r="D120" i="10"/>
  <c r="D121" i="17" s="1"/>
  <c r="D121" i="10"/>
  <c r="D122" i="17" s="1"/>
  <c r="D120" i="17"/>
  <c r="D131" i="17" s="1"/>
  <c r="E131" i="17" s="1"/>
  <c r="D122" i="10"/>
  <c r="L64" i="9"/>
  <c r="H68" i="9"/>
  <c r="J64" i="9"/>
  <c r="R68" i="9"/>
  <c r="T64" i="9"/>
  <c r="V64" i="9"/>
  <c r="V68" i="9" s="1"/>
  <c r="V71" i="9" s="1"/>
  <c r="P56" i="9"/>
  <c r="N56" i="9"/>
  <c r="U56" i="9"/>
  <c r="S56" i="9"/>
  <c r="E33" i="12"/>
  <c r="H9" i="12"/>
  <c r="F134" i="10"/>
  <c r="F139" i="17" s="1"/>
  <c r="F96" i="17"/>
  <c r="F142" i="10"/>
  <c r="F147" i="17" s="1"/>
  <c r="H147" i="17" s="1"/>
  <c r="F131" i="10"/>
  <c r="F137" i="17" s="1"/>
  <c r="F140" i="10"/>
  <c r="F145" i="17" s="1"/>
  <c r="H145" i="17" s="1"/>
  <c r="F138" i="10"/>
  <c r="F143" i="17" s="1"/>
  <c r="H143" i="17" s="1"/>
  <c r="E96" i="17"/>
  <c r="L9" i="12"/>
  <c r="N9" i="12" s="1"/>
  <c r="J14" i="12"/>
  <c r="L14" i="12" s="1"/>
  <c r="D64" i="9"/>
  <c r="B68" i="9"/>
  <c r="F68" i="9" s="1"/>
  <c r="C29" i="12"/>
  <c r="C32" i="12" s="1"/>
  <c r="C11" i="12"/>
  <c r="I9" i="12"/>
  <c r="K9" i="12" s="1"/>
  <c r="J11" i="12"/>
  <c r="L10" i="12"/>
  <c r="N10" i="12" s="1"/>
  <c r="J29" i="12"/>
  <c r="G14" i="12"/>
  <c r="I14" i="12" s="1"/>
  <c r="I13" i="12"/>
  <c r="K13" i="12" s="1"/>
  <c r="Q64" i="9"/>
  <c r="O64" i="9"/>
  <c r="M68" i="9"/>
  <c r="C14" i="12"/>
  <c r="C17" i="12" s="1"/>
  <c r="C18" i="12" s="1"/>
  <c r="I147" i="17"/>
  <c r="K147" i="17" s="1"/>
  <c r="K142" i="10"/>
  <c r="I145" i="17"/>
  <c r="K145" i="17" s="1"/>
  <c r="K140" i="10"/>
  <c r="I120" i="10"/>
  <c r="I121" i="17" s="1"/>
  <c r="I122" i="10"/>
  <c r="I120" i="17"/>
  <c r="I131" i="17" s="1"/>
  <c r="K131" i="17" s="1"/>
  <c r="I121" i="10"/>
  <c r="I122" i="17" s="1"/>
  <c r="I127" i="10"/>
  <c r="K119" i="10"/>
  <c r="I143" i="17"/>
  <c r="K143" i="17" s="1"/>
  <c r="K138" i="10"/>
  <c r="I137" i="17"/>
  <c r="K137" i="17"/>
  <c r="I139" i="17"/>
  <c r="K139" i="17"/>
  <c r="N121" i="10"/>
  <c r="F14" i="12"/>
  <c r="D17" i="12"/>
  <c r="D18" i="12" s="1"/>
  <c r="K64" i="9"/>
  <c r="I64" i="9"/>
  <c r="D16" i="12"/>
  <c r="F15" i="12"/>
  <c r="D35" i="12"/>
  <c r="G68" i="9"/>
  <c r="E68" i="9"/>
  <c r="D23" i="11"/>
  <c r="C71" i="9"/>
  <c r="D11" i="12"/>
  <c r="D29" i="12"/>
  <c r="E10" i="12"/>
  <c r="F10" i="12"/>
  <c r="H10" i="12" s="1"/>
  <c r="M162" i="13" l="1"/>
  <c r="L153" i="18" s="1"/>
  <c r="R165" i="13"/>
  <c r="Q165" i="13"/>
  <c r="K140" i="18"/>
  <c r="K158" i="18"/>
  <c r="I68" i="13"/>
  <c r="I67" i="13"/>
  <c r="Q156" i="18"/>
  <c r="P156" i="18"/>
  <c r="N132" i="18"/>
  <c r="N140" i="18" s="1"/>
  <c r="Q140" i="13"/>
  <c r="R140" i="13"/>
  <c r="P64" i="18"/>
  <c r="P63" i="18"/>
  <c r="N158" i="18"/>
  <c r="R167" i="13"/>
  <c r="Q167" i="13"/>
  <c r="D63" i="18"/>
  <c r="D64" i="18"/>
  <c r="G165" i="13"/>
  <c r="C156" i="18"/>
  <c r="F156" i="18" s="1"/>
  <c r="R166" i="13"/>
  <c r="Q166" i="13"/>
  <c r="N157" i="18"/>
  <c r="F139" i="13"/>
  <c r="E131" i="18" s="1"/>
  <c r="B131" i="18"/>
  <c r="E139" i="13"/>
  <c r="D131" i="18" s="1"/>
  <c r="K68" i="9"/>
  <c r="E162" i="18"/>
  <c r="D162" i="18"/>
  <c r="G157" i="18"/>
  <c r="J157" i="18" s="1"/>
  <c r="K166" i="13"/>
  <c r="L123" i="18"/>
  <c r="M123" i="18"/>
  <c r="G140" i="13"/>
  <c r="I131" i="13"/>
  <c r="J131" i="13"/>
  <c r="E63" i="18"/>
  <c r="E64" i="18"/>
  <c r="C132" i="18"/>
  <c r="D148" i="13"/>
  <c r="D167" i="13"/>
  <c r="G167" i="13" s="1"/>
  <c r="B156" i="18"/>
  <c r="F165" i="13"/>
  <c r="E165" i="13"/>
  <c r="J67" i="13"/>
  <c r="J68" i="13"/>
  <c r="F63" i="18"/>
  <c r="H116" i="18"/>
  <c r="F64" i="18"/>
  <c r="I116" i="18"/>
  <c r="G156" i="18"/>
  <c r="J156" i="18" s="1"/>
  <c r="K165" i="13"/>
  <c r="M131" i="13"/>
  <c r="M140" i="13" s="1"/>
  <c r="L132" i="18" s="1"/>
  <c r="N131" i="13"/>
  <c r="K140" i="13"/>
  <c r="Q64" i="18"/>
  <c r="Q63" i="18"/>
  <c r="I123" i="18"/>
  <c r="H123" i="18"/>
  <c r="B132" i="18"/>
  <c r="E140" i="13"/>
  <c r="C148" i="13"/>
  <c r="C167" i="13"/>
  <c r="F140" i="13"/>
  <c r="M148" i="13"/>
  <c r="I139" i="13"/>
  <c r="H131" i="18" s="1"/>
  <c r="G131" i="18"/>
  <c r="K139" i="13"/>
  <c r="J139" i="13"/>
  <c r="I131" i="18" s="1"/>
  <c r="L162" i="18"/>
  <c r="M162" i="18"/>
  <c r="G140" i="18"/>
  <c r="G158" i="18"/>
  <c r="M157" i="18"/>
  <c r="L157" i="18"/>
  <c r="K167" i="13"/>
  <c r="J167" i="13"/>
  <c r="I167" i="13"/>
  <c r="L156" i="18"/>
  <c r="L15" i="12"/>
  <c r="N15" i="12" s="1"/>
  <c r="N14" i="12"/>
  <c r="D19" i="12"/>
  <c r="F19" i="12" s="1"/>
  <c r="F18" i="12"/>
  <c r="C19" i="12"/>
  <c r="E18" i="12"/>
  <c r="L11" i="12"/>
  <c r="N11" i="12" s="1"/>
  <c r="J15" i="12"/>
  <c r="H120" i="10"/>
  <c r="H121" i="10"/>
  <c r="H14" i="12"/>
  <c r="G15" i="12"/>
  <c r="I15" i="12" s="1"/>
  <c r="E14" i="12"/>
  <c r="F121" i="10"/>
  <c r="F122" i="17" s="1"/>
  <c r="F127" i="10"/>
  <c r="F122" i="10"/>
  <c r="F120" i="17"/>
  <c r="F131" i="17" s="1"/>
  <c r="H131" i="17" s="1"/>
  <c r="F120" i="10"/>
  <c r="F121" i="17" s="1"/>
  <c r="K14" i="12"/>
  <c r="G17" i="12"/>
  <c r="B71" i="9"/>
  <c r="D68" i="9"/>
  <c r="B70" i="9"/>
  <c r="J17" i="12"/>
  <c r="P64" i="9"/>
  <c r="N64" i="9"/>
  <c r="K29" i="12"/>
  <c r="E120" i="10"/>
  <c r="E121" i="17" s="1"/>
  <c r="E120" i="17"/>
  <c r="E121" i="10"/>
  <c r="E122" i="17" s="1"/>
  <c r="H137" i="17"/>
  <c r="H139" i="17"/>
  <c r="H96" i="17"/>
  <c r="H15" i="12"/>
  <c r="M71" i="9"/>
  <c r="O68" i="9"/>
  <c r="C31" i="12"/>
  <c r="H71" i="9"/>
  <c r="J68" i="9"/>
  <c r="L68" i="9"/>
  <c r="G32" i="12"/>
  <c r="I11" i="12"/>
  <c r="K11" i="12" s="1"/>
  <c r="C15" i="12"/>
  <c r="C35" i="12" s="1"/>
  <c r="U64" i="9"/>
  <c r="Q68" i="9"/>
  <c r="S64" i="9"/>
  <c r="L29" i="12"/>
  <c r="N29" i="12" s="1"/>
  <c r="J32" i="12"/>
  <c r="T68" i="9"/>
  <c r="R71" i="9"/>
  <c r="R74" i="9"/>
  <c r="K120" i="17"/>
  <c r="K121" i="10"/>
  <c r="K122" i="17" s="1"/>
  <c r="F11" i="12"/>
  <c r="H11" i="12" s="1"/>
  <c r="D20" i="12"/>
  <c r="E11" i="12"/>
  <c r="F35" i="12"/>
  <c r="D37" i="12"/>
  <c r="F17" i="12"/>
  <c r="E17" i="12"/>
  <c r="D36" i="11"/>
  <c r="F23" i="11"/>
  <c r="E23" i="11"/>
  <c r="F16" i="12"/>
  <c r="D32" i="12"/>
  <c r="E29" i="12"/>
  <c r="F29" i="12"/>
  <c r="H29" i="12" s="1"/>
  <c r="I68" i="9"/>
  <c r="G71" i="9"/>
  <c r="B158" i="18" l="1"/>
  <c r="B140" i="18"/>
  <c r="M165" i="13"/>
  <c r="N165" i="13"/>
  <c r="M156" i="18" s="1"/>
  <c r="H156" i="18"/>
  <c r="I156" i="18"/>
  <c r="F167" i="13"/>
  <c r="E167" i="13"/>
  <c r="J132" i="18"/>
  <c r="K148" i="13"/>
  <c r="N140" i="13"/>
  <c r="C140" i="18"/>
  <c r="C158" i="18"/>
  <c r="F158" i="18" s="1"/>
  <c r="M166" i="13"/>
  <c r="N166" i="13"/>
  <c r="Q157" i="18"/>
  <c r="P157" i="18"/>
  <c r="J165" i="13"/>
  <c r="I165" i="13"/>
  <c r="Q132" i="18"/>
  <c r="Q140" i="18" s="1"/>
  <c r="R148" i="13"/>
  <c r="F148" i="13"/>
  <c r="E132" i="18"/>
  <c r="E140" i="18" s="1"/>
  <c r="I64" i="18"/>
  <c r="I63" i="18"/>
  <c r="E156" i="18"/>
  <c r="D156" i="18"/>
  <c r="F132" i="18"/>
  <c r="F140" i="18" s="1"/>
  <c r="J140" i="13"/>
  <c r="G148" i="13"/>
  <c r="I140" i="13"/>
  <c r="Q158" i="18"/>
  <c r="P158" i="18"/>
  <c r="P132" i="18"/>
  <c r="P140" i="18" s="1"/>
  <c r="Q148" i="13"/>
  <c r="H63" i="18"/>
  <c r="H64" i="18"/>
  <c r="G35" i="12"/>
  <c r="E148" i="13"/>
  <c r="D132" i="18"/>
  <c r="D140" i="18" s="1"/>
  <c r="M139" i="13"/>
  <c r="L131" i="18" s="1"/>
  <c r="N139" i="13"/>
  <c r="M131" i="18" s="1"/>
  <c r="J131" i="18"/>
  <c r="M167" i="13"/>
  <c r="N167" i="13"/>
  <c r="J158" i="18"/>
  <c r="I158" i="18"/>
  <c r="H158" i="18"/>
  <c r="J140" i="18"/>
  <c r="L140" i="18"/>
  <c r="L17" i="12"/>
  <c r="N17" i="12" s="1"/>
  <c r="J18" i="12"/>
  <c r="J16" i="12"/>
  <c r="L16" i="12" s="1"/>
  <c r="N16" i="12" s="1"/>
  <c r="J35" i="12"/>
  <c r="J37" i="12" s="1"/>
  <c r="I17" i="12"/>
  <c r="K17" i="12" s="1"/>
  <c r="G18" i="12"/>
  <c r="C20" i="12"/>
  <c r="C22" i="12" s="1"/>
  <c r="C23" i="12" s="1"/>
  <c r="E19" i="12"/>
  <c r="K15" i="12"/>
  <c r="G16" i="12"/>
  <c r="H16" i="12" s="1"/>
  <c r="H35" i="12"/>
  <c r="H17" i="12"/>
  <c r="H121" i="17"/>
  <c r="H120" i="17"/>
  <c r="H122" i="17"/>
  <c r="C16" i="12"/>
  <c r="E15" i="12"/>
  <c r="L71" i="9"/>
  <c r="N68" i="9"/>
  <c r="P68" i="9"/>
  <c r="J31" i="12"/>
  <c r="L32" i="12"/>
  <c r="U68" i="9"/>
  <c r="Q71" i="9"/>
  <c r="S68" i="9"/>
  <c r="G31" i="12"/>
  <c r="I32" i="12"/>
  <c r="I35" i="12"/>
  <c r="G37" i="12"/>
  <c r="I37" i="12" s="1"/>
  <c r="F32" i="12"/>
  <c r="E32" i="12"/>
  <c r="E31" i="12" s="1"/>
  <c r="D31" i="12"/>
  <c r="F36" i="11"/>
  <c r="F38" i="11" s="1"/>
  <c r="H23" i="11"/>
  <c r="H36" i="11" s="1"/>
  <c r="H38" i="11" s="1"/>
  <c r="F37" i="12"/>
  <c r="D22" i="12"/>
  <c r="D23" i="12" s="1"/>
  <c r="D36" i="12" s="1"/>
  <c r="F20" i="12"/>
  <c r="D38" i="11"/>
  <c r="D43" i="11"/>
  <c r="E36" i="11"/>
  <c r="E38" i="11" s="1"/>
  <c r="I148" i="13" l="1"/>
  <c r="H132" i="18"/>
  <c r="H140" i="18" s="1"/>
  <c r="M132" i="18"/>
  <c r="M140" i="18" s="1"/>
  <c r="N148" i="13"/>
  <c r="J148" i="13"/>
  <c r="I132" i="18"/>
  <c r="I140" i="18" s="1"/>
  <c r="D158" i="18"/>
  <c r="E158" i="18"/>
  <c r="M158" i="18"/>
  <c r="L158" i="18"/>
  <c r="K35" i="12"/>
  <c r="L35" i="12"/>
  <c r="N35" i="12" s="1"/>
  <c r="G19" i="12"/>
  <c r="I18" i="12"/>
  <c r="K18" i="12" s="1"/>
  <c r="J19" i="12"/>
  <c r="L18" i="12"/>
  <c r="N18" i="12" s="1"/>
  <c r="F43" i="11"/>
  <c r="F45" i="11" s="1"/>
  <c r="F46" i="11" s="1"/>
  <c r="D45" i="11"/>
  <c r="E20" i="12"/>
  <c r="H18" i="12"/>
  <c r="F23" i="12"/>
  <c r="F25" i="12" s="1"/>
  <c r="D25" i="12"/>
  <c r="I16" i="12"/>
  <c r="K16" i="12" s="1"/>
  <c r="H37" i="12"/>
  <c r="K32" i="12"/>
  <c r="K31" i="12" s="1"/>
  <c r="I31" i="12"/>
  <c r="E16" i="12"/>
  <c r="K37" i="12"/>
  <c r="L37" i="12"/>
  <c r="N37" i="12" s="1"/>
  <c r="N32" i="12"/>
  <c r="N31" i="12" s="1"/>
  <c r="L31" i="12"/>
  <c r="C37" i="12"/>
  <c r="C36" i="12" s="1"/>
  <c r="E35" i="12"/>
  <c r="H32" i="12"/>
  <c r="H31" i="12" s="1"/>
  <c r="F31" i="12"/>
  <c r="E43" i="11"/>
  <c r="F22" i="12"/>
  <c r="E22" i="12"/>
  <c r="D46" i="11" l="1"/>
  <c r="E46" i="11" s="1"/>
  <c r="E45" i="11"/>
  <c r="I19" i="12"/>
  <c r="K19" i="12" s="1"/>
  <c r="G20" i="12"/>
  <c r="H19" i="12"/>
  <c r="L19" i="12"/>
  <c r="N19" i="12" s="1"/>
  <c r="J20" i="12"/>
  <c r="F36" i="12"/>
  <c r="E37" i="12"/>
  <c r="C25" i="12"/>
  <c r="E23" i="12"/>
  <c r="H43" i="11"/>
  <c r="H45" i="11" s="1"/>
  <c r="H46" i="11" s="1"/>
  <c r="E36" i="12" l="1"/>
  <c r="G22" i="12"/>
  <c r="I20" i="12"/>
  <c r="K20" i="12" s="1"/>
  <c r="H20" i="12"/>
  <c r="J22" i="12"/>
  <c r="L20" i="12"/>
  <c r="N20" i="12" s="1"/>
  <c r="E25" i="12"/>
  <c r="J23" i="12" l="1"/>
  <c r="L22" i="12"/>
  <c r="N22" i="12" s="1"/>
  <c r="G23" i="12"/>
  <c r="I22" i="12"/>
  <c r="K22" i="12" s="1"/>
  <c r="H22" i="12"/>
  <c r="G25" i="12" l="1"/>
  <c r="I23" i="12"/>
  <c r="H23" i="12"/>
  <c r="H36" i="12" s="1"/>
  <c r="G36" i="12"/>
  <c r="J36" i="12"/>
  <c r="J25" i="12"/>
  <c r="L23" i="12"/>
  <c r="N23" i="12" s="1"/>
  <c r="N25" i="12" l="1"/>
  <c r="N36" i="12"/>
  <c r="L25" i="12"/>
  <c r="L36" i="12"/>
  <c r="H25" i="12"/>
  <c r="K23" i="12"/>
  <c r="I25" i="12"/>
  <c r="I36" i="12"/>
  <c r="K36" i="12" l="1"/>
  <c r="K25" i="12"/>
  <c r="F166" i="13"/>
  <c r="G166" i="13"/>
  <c r="I166" i="13" s="1"/>
  <c r="E166" i="13"/>
  <c r="F157" i="18"/>
  <c r="H157" i="18" l="1"/>
  <c r="I157" i="18"/>
  <c r="D157" i="18"/>
  <c r="E157" i="18"/>
  <c r="J166" i="13"/>
</calcChain>
</file>

<file path=xl/sharedStrings.xml><?xml version="1.0" encoding="utf-8"?>
<sst xmlns="http://schemas.openxmlformats.org/spreadsheetml/2006/main" count="2272" uniqueCount="952">
  <si>
    <t>- 38 -</t>
  </si>
  <si>
    <t>TABLEAU  1  : ACTIF IMMOBILISE</t>
  </si>
  <si>
    <t>TABLEAU  2  : AMORTISSEMENTS</t>
  </si>
  <si>
    <t>TABLEAU 4 : PROVISIONS INSCRITES AU BILAN</t>
  </si>
  <si>
    <t>Dénomination sociale de l'entreprise :</t>
  </si>
  <si>
    <t>ETAT ANNEXE</t>
  </si>
  <si>
    <t>2iris SARL</t>
  </si>
  <si>
    <t>Sigle usuel :</t>
  </si>
  <si>
    <t>2iris</t>
  </si>
  <si>
    <t>PAGE 21/28</t>
  </si>
  <si>
    <t>PAGE 19/28</t>
  </si>
  <si>
    <t>2IRIS</t>
  </si>
  <si>
    <t>Adresse : Dakar, Point rues 16 x 37 , Villa N°4325</t>
  </si>
  <si>
    <t>PAGE 18/28</t>
  </si>
  <si>
    <t>N° d'identification fiscale : 0046489632 2V2</t>
  </si>
  <si>
    <t>Exercice clos le :</t>
  </si>
  <si>
    <t>Durée (en mois) :</t>
  </si>
  <si>
    <t>Exercice du</t>
  </si>
  <si>
    <t>au</t>
  </si>
  <si>
    <t xml:space="preserve">            SITUATIONS ET MOUVEMENTS</t>
  </si>
  <si>
    <t>A</t>
  </si>
  <si>
    <r>
      <t xml:space="preserve">              AUGMENTATIONS       </t>
    </r>
    <r>
      <rPr>
        <b/>
        <sz val="10"/>
        <rFont val="Arial"/>
        <family val="2"/>
      </rPr>
      <t xml:space="preserve"> B</t>
    </r>
  </si>
  <si>
    <r>
      <t xml:space="preserve">DIMINUTIONS       </t>
    </r>
    <r>
      <rPr>
        <b/>
        <sz val="10"/>
        <rFont val="Arial"/>
        <family val="2"/>
      </rPr>
      <t xml:space="preserve"> C</t>
    </r>
  </si>
  <si>
    <t>D = A + B - C</t>
  </si>
  <si>
    <r>
      <t xml:space="preserve">              AUGMENTATIONS       </t>
    </r>
    <r>
      <rPr>
        <b/>
        <sz val="10"/>
        <rFont val="Arial"/>
        <family val="2"/>
      </rPr>
      <t xml:space="preserve"> B</t>
    </r>
  </si>
  <si>
    <r>
      <t xml:space="preserve">DIMINUTIONS       </t>
    </r>
    <r>
      <rPr>
        <b/>
        <sz val="10"/>
        <rFont val="Arial"/>
        <family val="2"/>
      </rPr>
      <t xml:space="preserve"> C</t>
    </r>
  </si>
  <si>
    <r>
      <t xml:space="preserve">              AUGMENTATIONS       </t>
    </r>
    <r>
      <rPr>
        <b/>
        <sz val="10"/>
        <rFont val="Arial"/>
        <family val="2"/>
      </rPr>
      <t xml:space="preserve"> B</t>
    </r>
  </si>
  <si>
    <r>
      <t xml:space="preserve">DIMINUTIONS       </t>
    </r>
    <r>
      <rPr>
        <b/>
        <sz val="10"/>
        <rFont val="Arial"/>
        <family val="2"/>
      </rPr>
      <t xml:space="preserve"> C</t>
    </r>
  </si>
  <si>
    <r>
      <t xml:space="preserve">              AUGMENTATIONS       </t>
    </r>
    <r>
      <rPr>
        <b/>
        <sz val="10"/>
        <rFont val="Arial"/>
        <family val="2"/>
      </rPr>
      <t xml:space="preserve"> B</t>
    </r>
  </si>
  <si>
    <r>
      <t xml:space="preserve">DIMINUTIONS       </t>
    </r>
    <r>
      <rPr>
        <b/>
        <sz val="10"/>
        <rFont val="Arial"/>
        <family val="2"/>
      </rPr>
      <t xml:space="preserve"> C</t>
    </r>
  </si>
  <si>
    <r>
      <t xml:space="preserve">              AUGMENTATIONS       </t>
    </r>
    <r>
      <rPr>
        <b/>
        <sz val="10"/>
        <rFont val="Arial"/>
        <family val="2"/>
      </rPr>
      <t xml:space="preserve"> B</t>
    </r>
  </si>
  <si>
    <r>
      <t xml:space="preserve">DIMINUTIONS       </t>
    </r>
    <r>
      <rPr>
        <b/>
        <sz val="10"/>
        <rFont val="Arial"/>
        <family val="2"/>
      </rPr>
      <t xml:space="preserve"> C</t>
    </r>
  </si>
  <si>
    <t xml:space="preserve">MONTANT </t>
  </si>
  <si>
    <t>Acquisitions</t>
  </si>
  <si>
    <t>Virements de</t>
  </si>
  <si>
    <t>Suite à une</t>
  </si>
  <si>
    <t>Cessions</t>
  </si>
  <si>
    <t>MONTANT</t>
  </si>
  <si>
    <t>BRUT A</t>
  </si>
  <si>
    <t>Apports</t>
  </si>
  <si>
    <t>poste à poste</t>
  </si>
  <si>
    <t>réévaluation</t>
  </si>
  <si>
    <t>Scissions</t>
  </si>
  <si>
    <t>BRUT A LA</t>
  </si>
  <si>
    <t>L'OUVER-</t>
  </si>
  <si>
    <t>Créations</t>
  </si>
  <si>
    <t>pratiquée</t>
  </si>
  <si>
    <t>Hors service</t>
  </si>
  <si>
    <t>CLOTURE</t>
  </si>
  <si>
    <t>TURE DE</t>
  </si>
  <si>
    <t>au cours</t>
  </si>
  <si>
    <t>DE</t>
  </si>
  <si>
    <t xml:space="preserve">                     SITUATIONS ET</t>
  </si>
  <si>
    <t>B</t>
  </si>
  <si>
    <t>C</t>
  </si>
  <si>
    <t xml:space="preserve"> RUBRIQUES</t>
  </si>
  <si>
    <t>L'EXERCICE</t>
  </si>
  <si>
    <t xml:space="preserve">                     MOUVEMENTS</t>
  </si>
  <si>
    <t>PROVISIONS</t>
  </si>
  <si>
    <t>de l'exercice</t>
  </si>
  <si>
    <t>AUGMENTATIONS : DOTATIONS</t>
  </si>
  <si>
    <t>DIMINUTIONS : REPRISES</t>
  </si>
  <si>
    <t xml:space="preserve"> CHARGES IMMOBILISEES</t>
  </si>
  <si>
    <t>HORS</t>
  </si>
  <si>
    <t>A LA</t>
  </si>
  <si>
    <t xml:space="preserve">  B</t>
  </si>
  <si>
    <t>AMORTISSEMENTS</t>
  </si>
  <si>
    <t>DIMINUTIONS :</t>
  </si>
  <si>
    <t>CUMUL DES</t>
  </si>
  <si>
    <t>L'OUVERTURE</t>
  </si>
  <si>
    <t>D'EXPLOI-</t>
  </si>
  <si>
    <t>FINAN-</t>
  </si>
  <si>
    <t>ACTIVITES</t>
  </si>
  <si>
    <t>CLOTURE DE</t>
  </si>
  <si>
    <t xml:space="preserve"> Frais d'établissement et charges à répartir</t>
  </si>
  <si>
    <t>CUMULES</t>
  </si>
  <si>
    <t>AUGMENTATIONS :</t>
  </si>
  <si>
    <t>Amortissements relatifs aux</t>
  </si>
  <si>
    <t>A L'OUVERTURE</t>
  </si>
  <si>
    <t>DOTATIONS</t>
  </si>
  <si>
    <t xml:space="preserve"> éléments sortis de l'actif</t>
  </si>
  <si>
    <t>A LA CLOTURE</t>
  </si>
  <si>
    <t>TATION</t>
  </si>
  <si>
    <t>CIERES</t>
  </si>
  <si>
    <t>ORDINAIRES</t>
  </si>
  <si>
    <t xml:space="preserve">  RUBRIQUES</t>
  </si>
  <si>
    <t>DE L'EXERCICE</t>
  </si>
  <si>
    <t xml:space="preserve"> Primes de remboursement des obligations</t>
  </si>
  <si>
    <t>NATURE</t>
  </si>
  <si>
    <t xml:space="preserve">
</t>
  </si>
  <si>
    <t xml:space="preserve"> 1. Provisions réglementées</t>
  </si>
  <si>
    <t xml:space="preserve"> IMMOBILISATIONS INCORPORELLES</t>
  </si>
  <si>
    <t xml:space="preserve"> 2. Provisions financières pour risques et charges</t>
  </si>
  <si>
    <t xml:space="preserve"> Brevets, licences, logiciels</t>
  </si>
  <si>
    <t xml:space="preserve"> TOTAL</t>
  </si>
  <si>
    <t xml:space="preserve"> 2.1 Pour litiges</t>
  </si>
  <si>
    <t xml:space="preserve"> Fonds commercial</t>
  </si>
  <si>
    <t xml:space="preserve"> Autres immobilisations incorporelles</t>
  </si>
  <si>
    <t xml:space="preserve"> 2.3 Autres provisions pour risques &amp; charges</t>
  </si>
  <si>
    <t xml:space="preserve"> IMMOBILISATIONS CORPORELLES</t>
  </si>
  <si>
    <t xml:space="preserve"> Terrains</t>
  </si>
  <si>
    <t xml:space="preserve"> 3. Provisions pour dépréciation des immobilisations</t>
  </si>
  <si>
    <t xml:space="preserve"> Bâtiments</t>
  </si>
  <si>
    <t xml:space="preserve"> Installations et agencements</t>
  </si>
  <si>
    <t xml:space="preserve"> Matériel</t>
  </si>
  <si>
    <t xml:space="preserve">  TOTAL (I)</t>
  </si>
  <si>
    <t xml:space="preserve"> TOTAL (I)</t>
  </si>
  <si>
    <t xml:space="preserve"> Matériel de transport</t>
  </si>
  <si>
    <t xml:space="preserve"> AVANCES ET ACOMPTES VERSES SUR</t>
  </si>
  <si>
    <t xml:space="preserve"> IMMOBILISATIONS</t>
  </si>
  <si>
    <t xml:space="preserve"> IMMOBILISATIONS FINANCIERES</t>
  </si>
  <si>
    <t xml:space="preserve"> 4. Dépréciations des stocks</t>
  </si>
  <si>
    <t xml:space="preserve"> Titres de participation</t>
  </si>
  <si>
    <t xml:space="preserve"> 4.1 Marchandises</t>
  </si>
  <si>
    <t xml:space="preserve"> Autres immobilisations financières</t>
  </si>
  <si>
    <t xml:space="preserve"> 4.2 Matières premières </t>
  </si>
  <si>
    <t>AVANCES ET ACOMPTES VERSES SUR  IMMOBILISATIONS</t>
  </si>
  <si>
    <t xml:space="preserve"> 4.3 Encours de production</t>
  </si>
  <si>
    <t xml:space="preserve"> TOTAL GENERAL</t>
  </si>
  <si>
    <t xml:space="preserve"> TOTAL (II)</t>
  </si>
  <si>
    <t xml:space="preserve"> 4.4 Produits fabriqués</t>
  </si>
  <si>
    <t>Titres de participation</t>
  </si>
  <si>
    <t>Autres immobilisations financières</t>
  </si>
  <si>
    <t xml:space="preserve"> Nota : Inscrire au bas du tableau, s'ils sont significatifs, les montants (par postes référencés) d'immobilisations incorporelles et corporelles en cours à la clôture.</t>
  </si>
  <si>
    <t xml:space="preserve"> 5. Dépréciations et risques provisionnés sur Tiers</t>
  </si>
  <si>
    <t xml:space="preserve"> 6. Dépréciations et risques provisionnés sur actifs de Trésorerie</t>
  </si>
  <si>
    <t xml:space="preserve"> TOTAL (I ) + (II)</t>
  </si>
  <si>
    <t xml:space="preserve"> TOTAL (III)</t>
  </si>
  <si>
    <t xml:space="preserve"> TOTAL (I + II + III)</t>
  </si>
  <si>
    <t xml:space="preserve">                                                        Total des Dotations de l'exercice</t>
  </si>
  <si>
    <t>- 41 -</t>
  </si>
  <si>
    <t>TABLEAU 5  : BIENS PRIS EN CREDIT-BAIL ET CONTRATS ASSIMILES</t>
  </si>
  <si>
    <t>PAGE 22/28</t>
  </si>
  <si>
    <t xml:space="preserve">                                      TABLEAU 6  : ECHEANCES DES CREANCES A LA CLOTURE DE L'EXERCICE</t>
  </si>
  <si>
    <t>PAGE 23/28</t>
  </si>
  <si>
    <t xml:space="preserve">             SITUATIONS ET MOUVEMENTS</t>
  </si>
  <si>
    <r>
      <t xml:space="preserve">AUGMENTATIONS  </t>
    </r>
    <r>
      <rPr>
        <b/>
        <sz val="10"/>
        <rFont val="Arial"/>
        <family val="2"/>
      </rPr>
      <t>B</t>
    </r>
  </si>
  <si>
    <r>
      <t xml:space="preserve">DIMINUTIONS </t>
    </r>
    <r>
      <rPr>
        <b/>
        <sz val="10"/>
        <rFont val="Arial"/>
        <family val="2"/>
      </rPr>
      <t xml:space="preserve"> C</t>
    </r>
  </si>
  <si>
    <t>CREANCES</t>
  </si>
  <si>
    <r>
      <t xml:space="preserve">AUGMENTATIONS  </t>
    </r>
    <r>
      <rPr>
        <b/>
        <sz val="10"/>
        <rFont val="Arial"/>
        <family val="2"/>
      </rPr>
      <t>B</t>
    </r>
  </si>
  <si>
    <r>
      <t xml:space="preserve">DIMINUTIONS </t>
    </r>
    <r>
      <rPr>
        <b/>
        <sz val="10"/>
        <rFont val="Arial"/>
        <family val="2"/>
      </rPr>
      <t xml:space="preserve"> C</t>
    </r>
  </si>
  <si>
    <r>
      <t xml:space="preserve">AUGMENTATIONS  </t>
    </r>
    <r>
      <rPr>
        <b/>
        <sz val="10"/>
        <rFont val="Arial"/>
        <family val="2"/>
      </rPr>
      <t>B</t>
    </r>
  </si>
  <si>
    <r>
      <t xml:space="preserve">DIMINUTIONS </t>
    </r>
    <r>
      <rPr>
        <b/>
        <sz val="10"/>
        <rFont val="Arial"/>
        <family val="2"/>
      </rPr>
      <t xml:space="preserve"> C</t>
    </r>
  </si>
  <si>
    <r>
      <t xml:space="preserve">AUGMENTATIONS  </t>
    </r>
    <r>
      <rPr>
        <b/>
        <sz val="10"/>
        <rFont val="Arial"/>
        <family val="2"/>
      </rPr>
      <t>B</t>
    </r>
  </si>
  <si>
    <r>
      <t xml:space="preserve">DIMINUTIONS </t>
    </r>
    <r>
      <rPr>
        <b/>
        <sz val="10"/>
        <rFont val="Arial"/>
        <family val="2"/>
      </rPr>
      <t xml:space="preserve"> C</t>
    </r>
  </si>
  <si>
    <r>
      <t xml:space="preserve">AUGMENTATIONS  </t>
    </r>
    <r>
      <rPr>
        <b/>
        <sz val="10"/>
        <rFont val="Arial"/>
        <family val="2"/>
      </rPr>
      <t>B</t>
    </r>
  </si>
  <si>
    <r>
      <t xml:space="preserve">DIMINUTIONS </t>
    </r>
    <r>
      <rPr>
        <b/>
        <sz val="10"/>
        <rFont val="Arial"/>
        <family val="2"/>
      </rPr>
      <t xml:space="preserve"> C</t>
    </r>
  </si>
  <si>
    <t>ANALYSE PAR ECHEANCES</t>
  </si>
  <si>
    <t>AUTRES ANALYSES</t>
  </si>
  <si>
    <t>DU</t>
  </si>
  <si>
    <t>A UN AN AU PLUS</t>
  </si>
  <si>
    <t>A PLUS D'UN</t>
  </si>
  <si>
    <t>A PLUS DE</t>
  </si>
  <si>
    <t>CONTRAT</t>
  </si>
  <si>
    <t>MONTANTS</t>
  </si>
  <si>
    <t>BRUT</t>
  </si>
  <si>
    <t>(I ; M ; A)</t>
  </si>
  <si>
    <t>AN ET A DEUX</t>
  </si>
  <si>
    <t>DEUX ANS</t>
  </si>
  <si>
    <t>EN DEVISES</t>
  </si>
  <si>
    <t>ENVERS LES</t>
  </si>
  <si>
    <t>REPRE-</t>
  </si>
  <si>
    <t>DONT</t>
  </si>
  <si>
    <t>ANS AU PLUS</t>
  </si>
  <si>
    <t>ENTREPRISES</t>
  </si>
  <si>
    <t>SENTES</t>
  </si>
  <si>
    <t>(1)</t>
  </si>
  <si>
    <t>ECHUES</t>
  </si>
  <si>
    <t>LIEES</t>
  </si>
  <si>
    <t>PAR EFFETS</t>
  </si>
  <si>
    <t xml:space="preserve"> CREANCES DE L'ACTIF  IMMOBILISE (I)</t>
  </si>
  <si>
    <t xml:space="preserve"> Prêts (1)</t>
  </si>
  <si>
    <t xml:space="preserve"> Créances rattachées à des  participations</t>
  </si>
  <si>
    <t xml:space="preserve"> Autres immobilisations  financières</t>
  </si>
  <si>
    <t>TABLEAU 7  : ECHEANCES DES DETTES A LA CLOTURE DE L'EXERCICE</t>
  </si>
  <si>
    <t>PAGE 24/28</t>
  </si>
  <si>
    <t>CREANCES DE L'ACTIF CIRCULANT (II)</t>
  </si>
  <si>
    <t>DETTES</t>
  </si>
  <si>
    <t xml:space="preserve"> Clients et comptes  rattachés</t>
  </si>
  <si>
    <t xml:space="preserve"> Personnel</t>
  </si>
  <si>
    <t xml:space="preserve"> Sécurité sociale et autres organismes sociaux</t>
  </si>
  <si>
    <t xml:space="preserve"> Etat</t>
  </si>
  <si>
    <t xml:space="preserve"> Organismes internationaux</t>
  </si>
  <si>
    <t xml:space="preserve"> Associés et groupe</t>
  </si>
  <si>
    <t xml:space="preserve"> Débiteurs divers</t>
  </si>
  <si>
    <t xml:space="preserve"> Créances H.A.O.</t>
  </si>
  <si>
    <t>LPV</t>
  </si>
  <si>
    <t xml:space="preserve"> DETTES FINANCIERES ET RESSOURCES ASSIMILEES</t>
  </si>
  <si>
    <t xml:space="preserve"> Emprunts obligataires conver tibles (1)</t>
  </si>
  <si>
    <t xml:space="preserve"> TOTAL (I) + (II)</t>
  </si>
  <si>
    <t xml:space="preserve"> Autres emprunts obligataires (1)</t>
  </si>
  <si>
    <t xml:space="preserve"> Emprunts et dettes des établissements de crédit (1)</t>
  </si>
  <si>
    <t xml:space="preserve">                     </t>
  </si>
  <si>
    <t xml:space="preserve"> Autres dettes financières (1) (2)</t>
  </si>
  <si>
    <t>(1) Prêts accordés en cours d'exercice : montant :</t>
  </si>
  <si>
    <t xml:space="preserve"> / Remboursements obtenus en cours d'exercice : montant :</t>
  </si>
  <si>
    <t xml:space="preserve">                        </t>
  </si>
  <si>
    <t xml:space="preserve"> (1) I : Crédit-bail immobilier ; M : Crédit-bail mobilier ; A : Autres contrats (dédoubler le poste si montants significatifs).</t>
  </si>
  <si>
    <t xml:space="preserve"> Dettes de crédit-bail immobilier</t>
  </si>
  <si>
    <t xml:space="preserve"> Dettes de crédit-bail mobilier</t>
  </si>
  <si>
    <t xml:space="preserve"> Dettes sur contrats assimilés</t>
  </si>
  <si>
    <t xml:space="preserve"> DETTES DU PASSIF CIRCULANT</t>
  </si>
  <si>
    <t xml:space="preserve"> Fournisseurs et comptes rattachés</t>
  </si>
  <si>
    <t xml:space="preserve"> Sécurité sociale et organismes  sociaux</t>
  </si>
  <si>
    <t xml:space="preserve"> Créditeurs divers</t>
  </si>
  <si>
    <t xml:space="preserve"> Dettes H.A.O.</t>
  </si>
  <si>
    <t xml:space="preserve"> Produits constatés d'avance</t>
  </si>
  <si>
    <t xml:space="preserve"> TOTAL (I) + (II) + (III)</t>
  </si>
  <si>
    <t xml:space="preserve"> (1) Emprunts souscrits en cours d'exercice : </t>
  </si>
  <si>
    <t xml:space="preserve">         /          Emprunts remboursés en cours d'exercice : </t>
  </si>
  <si>
    <t xml:space="preserve"> (2) Total des dettes envers les associés (personnes physiques).</t>
  </si>
  <si>
    <t xml:space="preserve">                        ACTIF</t>
  </si>
  <si>
    <t>Net</t>
  </si>
  <si>
    <t xml:space="preserve">  ACTIF IMMOBILISE (1)</t>
  </si>
  <si>
    <t xml:space="preserve">Eléments de Produits et de Charges </t>
  </si>
  <si>
    <t>Notes</t>
  </si>
  <si>
    <t>Exercices comptables</t>
  </si>
  <si>
    <t>Ventes de marchandises (a)</t>
  </si>
  <si>
    <t>+</t>
  </si>
  <si>
    <t>Achats de marchandises</t>
  </si>
  <si>
    <t>-</t>
  </si>
  <si>
    <t>variation de stocks</t>
  </si>
  <si>
    <t>+/-</t>
  </si>
  <si>
    <t>MARGE COMMERCIALE (I)</t>
  </si>
  <si>
    <t>Ventes de produits fabriqués (b)</t>
  </si>
  <si>
    <t>Travaux et services vendus ( c )</t>
  </si>
  <si>
    <t>Produits accessoires (d)</t>
  </si>
  <si>
    <t>CHIFFRE  D'AFFAIRES (a)+(b)+(c)+(d)</t>
  </si>
  <si>
    <t>Production Immobilisée</t>
  </si>
  <si>
    <t>Subvention d'exploitation</t>
  </si>
  <si>
    <t xml:space="preserve">  Charges immobilisées</t>
  </si>
  <si>
    <t>Autres produits</t>
  </si>
  <si>
    <t xml:space="preserve">  Frais d'établissement et charges  à répartir</t>
  </si>
  <si>
    <t>Transferts de charges d'exploitation</t>
  </si>
  <si>
    <t>Achats de matières premières et fournitures liées</t>
  </si>
  <si>
    <t xml:space="preserve">  Primes de remboursement des obligations</t>
  </si>
  <si>
    <t xml:space="preserve"> variation de stocks de matières</t>
  </si>
  <si>
    <t xml:space="preserve">  </t>
  </si>
  <si>
    <t>Autres achats</t>
  </si>
  <si>
    <t xml:space="preserve">  Immobilisations incorporelles</t>
  </si>
  <si>
    <t>Variations de stocks d'autres approvisionnement</t>
  </si>
  <si>
    <t xml:space="preserve">  Frais de recherche et développement</t>
  </si>
  <si>
    <t>Transport</t>
  </si>
  <si>
    <t xml:space="preserve">  Brevets, licences, logiciels</t>
  </si>
  <si>
    <t>Services extérieurs</t>
  </si>
  <si>
    <t xml:space="preserve">  Fonds commercial</t>
  </si>
  <si>
    <t>Impôts et taxes</t>
  </si>
  <si>
    <t>Autres charges</t>
  </si>
  <si>
    <t xml:space="preserve">  Autres immobilisations incorporelles</t>
  </si>
  <si>
    <t>VALEUR AJOUTEE (II)</t>
  </si>
  <si>
    <r>
      <t xml:space="preserve">(-) Charges de personnel  </t>
    </r>
    <r>
      <rPr>
        <b/>
        <sz val="12"/>
        <color rgb="FF000000"/>
        <rFont val="Arial"/>
        <family val="2"/>
      </rPr>
      <t>(1)</t>
    </r>
  </si>
  <si>
    <t xml:space="preserve">  Immobilisations corporelles</t>
  </si>
  <si>
    <t xml:space="preserve">  Terrains</t>
  </si>
  <si>
    <t xml:space="preserve">  Bâtiments</t>
  </si>
  <si>
    <t>EXCEDENT BRUT D'EXPLOITATION (III)</t>
  </si>
  <si>
    <t xml:space="preserve">  Installations et agencements</t>
  </si>
  <si>
    <t xml:space="preserve">  Matériel</t>
  </si>
  <si>
    <t>Reprises d'amortissements, provisions et dépréciations</t>
  </si>
  <si>
    <t xml:space="preserve">  Matériel de transport</t>
  </si>
  <si>
    <t xml:space="preserve">  Avances et acomptes versés sur   immobilisations</t>
  </si>
  <si>
    <t>Dotations d'amortissements, provisions et dépréciations</t>
  </si>
  <si>
    <t>3C28</t>
  </si>
  <si>
    <t>RESULTAT D'EXPLOITATION (IV)</t>
  </si>
  <si>
    <t xml:space="preserve">  Immobilisations financières</t>
  </si>
  <si>
    <t xml:space="preserve">Revenus financiers &amp; assimilés </t>
  </si>
  <si>
    <t xml:space="preserve">  Titres de participation</t>
  </si>
  <si>
    <t>Reprises de provisions et dépréciations financières</t>
  </si>
  <si>
    <t xml:space="preserve">  Autres immobilisations financières</t>
  </si>
  <si>
    <t>Transferts de charges financières</t>
  </si>
  <si>
    <t xml:space="preserve">  (1) dont H. A. O. :</t>
  </si>
  <si>
    <t>Dotations aux provisions et dépréciations financières</t>
  </si>
  <si>
    <t xml:space="preserve">                Brut</t>
  </si>
  <si>
    <t xml:space="preserve">                Net</t>
  </si>
  <si>
    <r>
      <t xml:space="preserve">  </t>
    </r>
    <r>
      <rPr>
        <b/>
        <sz val="11"/>
        <rFont val="Arial"/>
        <family val="2"/>
      </rPr>
      <t>TOTAL ACTIF IMMOBILISE (I)</t>
    </r>
  </si>
  <si>
    <t xml:space="preserve">  ACTIF CIRCULANT</t>
  </si>
  <si>
    <t xml:space="preserve">  Actif circulant H. A. O.</t>
  </si>
  <si>
    <t>RESULTAT FINANCIER (V)</t>
  </si>
  <si>
    <t xml:space="preserve">  Marchandises</t>
  </si>
  <si>
    <t xml:space="preserve">  Matières premières et autres  Approvisionnements</t>
  </si>
  <si>
    <t>RESULTAT DES ACTIVITES ORDINAIRES (VI)= (IV) + (V)</t>
  </si>
  <si>
    <t xml:space="preserve">  En-cours</t>
  </si>
  <si>
    <t xml:space="preserve">Produits des cessions d'immobilisations </t>
  </si>
  <si>
    <t>3D</t>
  </si>
  <si>
    <t xml:space="preserve">  Produits fabriqués</t>
  </si>
  <si>
    <t xml:space="preserve">  Créances et emplois assimilés</t>
  </si>
  <si>
    <t xml:space="preserve">  Fournisseurs, avances versées</t>
  </si>
  <si>
    <t xml:space="preserve">  Clients</t>
  </si>
  <si>
    <t xml:space="preserve">  Autres créances</t>
  </si>
  <si>
    <t xml:space="preserve">  TOTAL ACTIF CIRCULANT (II)</t>
  </si>
  <si>
    <t xml:space="preserve">  TRESORERIE-ACTIF</t>
  </si>
  <si>
    <t xml:space="preserve">  Titres de placement</t>
  </si>
  <si>
    <t xml:space="preserve">  Valeurs à encaisser</t>
  </si>
  <si>
    <t xml:space="preserve">  Banques, chèques postaux, caisse</t>
  </si>
  <si>
    <t xml:space="preserve">  TOTAL TRESORERIE-ACTIF (III)</t>
  </si>
  <si>
    <t xml:space="preserve">  Ecarts de conversion-Actif (IV)</t>
  </si>
  <si>
    <t xml:space="preserve">  (perte probable de change)</t>
  </si>
  <si>
    <t xml:space="preserve">  TOTAL GENERAL (I + II + III + IV)</t>
  </si>
  <si>
    <t>Autres produits HAO</t>
  </si>
  <si>
    <t xml:space="preserve">Valeurs comptables des cessions d'immobilisations </t>
  </si>
  <si>
    <t>Autres charges HAO</t>
  </si>
  <si>
    <t xml:space="preserve">                                PASSIF</t>
  </si>
  <si>
    <t xml:space="preserve">                        (avant répartition)</t>
  </si>
  <si>
    <t xml:space="preserve">  CAPITAUX PROPRES ET RESSOURCES  ASSIMILEES</t>
  </si>
  <si>
    <t xml:space="preserve">  Capital</t>
  </si>
  <si>
    <t xml:space="preserve">  Actionnaires capital non appelé                                   -</t>
  </si>
  <si>
    <t xml:space="preserve">  Primes et réserves</t>
  </si>
  <si>
    <t xml:space="preserve">  Primes d'apport, d'émission, de fusion</t>
  </si>
  <si>
    <t xml:space="preserve">  Ecarts de réévaluation</t>
  </si>
  <si>
    <t>RESULTAT HORS ACTIVITES ORDINAIRES (VII)</t>
  </si>
  <si>
    <t>Participation des travailleurs</t>
  </si>
  <si>
    <t>RESULTAT NET COMPTABLE (VII)</t>
  </si>
  <si>
    <t>(1) Frais de personnel extérieur</t>
  </si>
  <si>
    <t>TSIGC -- DIAGNOSTIC FINANCIER APPROFONDI</t>
  </si>
  <si>
    <t xml:space="preserve">  Réserves indisponibles</t>
  </si>
  <si>
    <t>Eléments de charges et de produits</t>
  </si>
  <si>
    <t xml:space="preserve">  Réserves libres</t>
  </si>
  <si>
    <t>% (I.A N)</t>
  </si>
  <si>
    <t>% (I.A N-1)</t>
  </si>
  <si>
    <t>% variation</t>
  </si>
  <si>
    <t>% (I.A N-2)</t>
  </si>
  <si>
    <t xml:space="preserve">  Report à nouveau  (+ ou -)</t>
  </si>
  <si>
    <t xml:space="preserve">  Résultat net de l'exercice (bénéfice + ou perte -)</t>
  </si>
  <si>
    <t xml:space="preserve">  Autres capitaux propres</t>
  </si>
  <si>
    <t xml:space="preserve">  Subventions d'investissement</t>
  </si>
  <si>
    <t xml:space="preserve">  Provisions réglementées et fonds assimilés</t>
  </si>
  <si>
    <t>Réintégration de dotations et dépréciations d'actifs</t>
  </si>
  <si>
    <t xml:space="preserve">  TOTAL CAPITAUX PROPRES (I)</t>
  </si>
  <si>
    <t>% (I.A N-3)</t>
  </si>
  <si>
    <t>% (I.A N-4)</t>
  </si>
  <si>
    <r>
      <t>Solde 1: Marge commerciale</t>
    </r>
    <r>
      <rPr>
        <b/>
        <sz val="11"/>
        <rFont val="Arial"/>
        <family val="2"/>
      </rPr>
      <t xml:space="preserve"> (S1)</t>
    </r>
  </si>
  <si>
    <r>
      <rPr>
        <sz val="11"/>
        <rFont val="Arial"/>
        <family val="2"/>
      </rPr>
      <t xml:space="preserve">(a) </t>
    </r>
    <r>
      <rPr>
        <u/>
        <sz val="11"/>
        <rFont val="Arial"/>
        <family val="2"/>
      </rPr>
      <t>vente de marchandises</t>
    </r>
  </si>
  <si>
    <r>
      <rPr>
        <sz val="11"/>
        <rFont val="Arial"/>
        <family val="2"/>
      </rPr>
      <t xml:space="preserve">(-) </t>
    </r>
    <r>
      <rPr>
        <u/>
        <sz val="11"/>
        <rFont val="Arial"/>
        <family val="2"/>
      </rPr>
      <t>cout d'achat des marchandises vendues</t>
    </r>
  </si>
  <si>
    <r>
      <rPr>
        <b/>
        <u/>
        <sz val="11"/>
        <rFont val="Arial"/>
        <family val="2"/>
      </rPr>
      <t>Solde 2: Production de l'exercice</t>
    </r>
    <r>
      <rPr>
        <b/>
        <sz val="11"/>
        <rFont val="Arial"/>
        <family val="2"/>
      </rPr>
      <t xml:space="preserve"> (S2)</t>
    </r>
  </si>
  <si>
    <t xml:space="preserve">  DETTES FINANCIERES ET RESSOURCES ASSIMILEES (1)</t>
  </si>
  <si>
    <t xml:space="preserve">  Provisions financières pour risques et charges</t>
  </si>
  <si>
    <t>production stockée (ou destokage)</t>
  </si>
  <si>
    <t xml:space="preserve">  TOTAL DETTES FINANCIERES (II)</t>
  </si>
  <si>
    <t xml:space="preserve">  TOTAL RESSOURCES STABLES (I + II)</t>
  </si>
  <si>
    <t>production immobilisée</t>
  </si>
  <si>
    <t xml:space="preserve">  PASSIF CIRCULANT</t>
  </si>
  <si>
    <t xml:space="preserve">  Dettes circulantes H.A.O. et ressources assimilées</t>
  </si>
  <si>
    <t>(+) subvention d'exploitation pour complément au Chiffre d'affaires</t>
  </si>
  <si>
    <t xml:space="preserve">  Clients, avances reçues</t>
  </si>
  <si>
    <t xml:space="preserve">  Fournisseurs d'exploitation</t>
  </si>
  <si>
    <t xml:space="preserve">  Autres dettes</t>
  </si>
  <si>
    <t xml:space="preserve">  Risques provisionnés/ Provisions sur risque à court terme</t>
  </si>
  <si>
    <t xml:space="preserve">  TOTAL PASSIF CIRCULANT (III)</t>
  </si>
  <si>
    <t xml:space="preserve">  TRESORERIE PASSIF</t>
  </si>
  <si>
    <t xml:space="preserve">  Banques, crédits d'escompte</t>
  </si>
  <si>
    <t xml:space="preserve">  Banques, crédits de trésorerie</t>
  </si>
  <si>
    <t xml:space="preserve">  Banques, découverts</t>
  </si>
  <si>
    <t xml:space="preserve">  TOTAL TRESORERIE-PASSIF (IV)</t>
  </si>
  <si>
    <t xml:space="preserve">  Ecarts de conversion-Passif (V)</t>
  </si>
  <si>
    <t xml:space="preserve">  (gain probable de change)</t>
  </si>
  <si>
    <t xml:space="preserve">  TOTAL GENERAL (I + II + III + IV + V)</t>
  </si>
  <si>
    <t xml:space="preserve">Indicateur d'activité ( I.A): Chiffre d'affaires </t>
  </si>
  <si>
    <t xml:space="preserve"> </t>
  </si>
  <si>
    <t>Production Globale : S1 + S2</t>
  </si>
  <si>
    <r>
      <rPr>
        <b/>
        <u/>
        <sz val="11"/>
        <rFont val="Arial"/>
        <family val="2"/>
      </rPr>
      <t>Solde 3: Consommation de l'exercice</t>
    </r>
    <r>
      <rPr>
        <b/>
        <sz val="11"/>
        <rFont val="Arial"/>
        <family val="2"/>
      </rPr>
      <t xml:space="preserve"> (S3)</t>
    </r>
  </si>
  <si>
    <t>achats de MP et fournitures liées</t>
  </si>
  <si>
    <t>(+/-) variation de stock</t>
  </si>
  <si>
    <t xml:space="preserve">autres achats </t>
  </si>
  <si>
    <t>transport</t>
  </si>
  <si>
    <t>services exterieurs nets</t>
  </si>
  <si>
    <r>
      <rPr>
        <b/>
        <u/>
        <sz val="11"/>
        <rFont val="Arial"/>
        <family val="2"/>
      </rPr>
      <t>Solde 4: Valeur Ajoutée Corrigée</t>
    </r>
    <r>
      <rPr>
        <b/>
        <sz val="11"/>
        <rFont val="Arial"/>
        <family val="2"/>
      </rPr>
      <t xml:space="preserve"> (S4)</t>
    </r>
  </si>
  <si>
    <t xml:space="preserve">autres  subventions d'exploitation nettes (du domplément au CA) </t>
  </si>
  <si>
    <t>autres produits</t>
  </si>
  <si>
    <t>(-) impôts et taxes</t>
  </si>
  <si>
    <t>(-) autres charges d'exploitation</t>
  </si>
  <si>
    <t>(-) charges de personnel</t>
  </si>
  <si>
    <t>reprises de charges pour dépréc. &amp; prov. pour risques à court terme</t>
  </si>
  <si>
    <t xml:space="preserve">transfert de charges d'exploitation </t>
  </si>
  <si>
    <t>(-) charges pour dépréc. &amp; prov. pour risques à court terme</t>
  </si>
  <si>
    <r>
      <rPr>
        <b/>
        <u/>
        <sz val="11"/>
        <rFont val="Arial"/>
        <family val="2"/>
      </rPr>
      <t>Solde 5: EBE corrigé</t>
    </r>
    <r>
      <rPr>
        <b/>
        <sz val="11"/>
        <rFont val="Arial"/>
        <family val="2"/>
      </rPr>
      <t xml:space="preserve"> (S5)</t>
    </r>
  </si>
  <si>
    <t>(+) reprises d'Amort, prov. pour dépréc. et autres exploit (reprises non circulantes)</t>
  </si>
  <si>
    <t>(-) dotations aux Amort, Provisions et dépréciations d'exploitation non circulant</t>
  </si>
  <si>
    <t>(-) dotations aux amort, sur location-acquisition (crédit-bail)</t>
  </si>
  <si>
    <r>
      <rPr>
        <b/>
        <u/>
        <sz val="11"/>
        <rFont val="Arial"/>
        <family val="2"/>
      </rPr>
      <t>Solde 6: Résultat d'Exploitation</t>
    </r>
    <r>
      <rPr>
        <b/>
        <sz val="11"/>
        <rFont val="Arial"/>
        <family val="2"/>
      </rPr>
      <t xml:space="preserve"> (S6)</t>
    </r>
  </si>
  <si>
    <t>Revenus financiers</t>
  </si>
  <si>
    <t>gains de change</t>
  </si>
  <si>
    <t>(+) reprises de provisions et dépréciations financières</t>
  </si>
  <si>
    <t>transfert de charges à caractère financier</t>
  </si>
  <si>
    <t>(-) Perte de change</t>
  </si>
  <si>
    <t>(-) dotations aux provisions et dépréciations financières</t>
  </si>
  <si>
    <t>(-) charges nettes sur cession de VMP</t>
  </si>
  <si>
    <r>
      <rPr>
        <b/>
        <u/>
        <sz val="11"/>
        <rFont val="Arial"/>
        <family val="2"/>
      </rPr>
      <t>Solde 7: Résultat Economique</t>
    </r>
    <r>
      <rPr>
        <b/>
        <sz val="11"/>
        <rFont val="Arial"/>
        <family val="2"/>
      </rPr>
      <t xml:space="preserve"> (S7)</t>
    </r>
  </si>
  <si>
    <t>(-) Charges d'intérêts financiers sur emprunts</t>
  </si>
  <si>
    <t>(-)  charges d'intérêts sur contrat location-acquisition (crédit-bail)</t>
  </si>
  <si>
    <r>
      <rPr>
        <b/>
        <u/>
        <sz val="11"/>
        <rFont val="Arial"/>
        <family val="2"/>
      </rPr>
      <t>Solde 8: Résultat courant avant IS</t>
    </r>
    <r>
      <rPr>
        <b/>
        <sz val="11"/>
        <rFont val="Arial"/>
        <family val="2"/>
      </rPr>
      <t xml:space="preserve">  (S8)</t>
    </r>
  </si>
  <si>
    <t xml:space="preserve">  (-) Valeurs comptables des cessions d'immobilisations</t>
  </si>
  <si>
    <t xml:space="preserve">  (-) Autres charges H.A.O.</t>
  </si>
  <si>
    <r>
      <rPr>
        <b/>
        <u/>
        <sz val="11"/>
        <rFont val="Arial"/>
        <family val="2"/>
      </rPr>
      <t>Solde 8: Résultat HAO</t>
    </r>
    <r>
      <rPr>
        <b/>
        <sz val="11"/>
        <rFont val="Arial"/>
        <family val="2"/>
      </rPr>
      <t xml:space="preserve">  (S8)</t>
    </r>
  </si>
  <si>
    <t>Résultat avant prélèvement</t>
  </si>
  <si>
    <t>(-) Participation des salariés</t>
  </si>
  <si>
    <t>(-) impôt sur les sociétés</t>
  </si>
  <si>
    <r>
      <rPr>
        <b/>
        <u/>
        <sz val="11"/>
        <rFont val="Arial"/>
        <family val="2"/>
      </rPr>
      <t>Solde 11: Résultat Net Comptable</t>
    </r>
    <r>
      <rPr>
        <b/>
        <sz val="11"/>
        <rFont val="Arial"/>
        <family val="2"/>
      </rPr>
      <t xml:space="preserve"> (S9)</t>
    </r>
  </si>
  <si>
    <t>BILAN PATRIMONIAL</t>
  </si>
  <si>
    <t>Eléments de calcul</t>
  </si>
  <si>
    <t>VAR %</t>
  </si>
  <si>
    <t>VAR%</t>
  </si>
  <si>
    <t>Actif realisable à +1 an (A)</t>
  </si>
  <si>
    <t>Immobilisations incorporelles</t>
  </si>
  <si>
    <t>brevets,licences</t>
  </si>
  <si>
    <t>frais de developpement et de prospection</t>
  </si>
  <si>
    <t>Immobilisations corporelles</t>
  </si>
  <si>
    <t>terrains</t>
  </si>
  <si>
    <t>batiments</t>
  </si>
  <si>
    <t>installations et amenagements</t>
  </si>
  <si>
    <t>materiel industriel</t>
  </si>
  <si>
    <t>materiel de transport</t>
  </si>
  <si>
    <t>avances et accomptes sur immobilisations</t>
  </si>
  <si>
    <t>Immobilisations financières à +1 an</t>
  </si>
  <si>
    <t>titre de participation</t>
  </si>
  <si>
    <t>autres immobilisations financieres</t>
  </si>
  <si>
    <t>Stocks realisable à +1 an</t>
  </si>
  <si>
    <t>stocks realisables à +1 an</t>
  </si>
  <si>
    <t>Actif realisable à - 1 an (B)</t>
  </si>
  <si>
    <t>Stocks à moins 1 an</t>
  </si>
  <si>
    <t>CAF (SYSCOA revisé)</t>
  </si>
  <si>
    <t>matieres premieres et autre appro</t>
  </si>
  <si>
    <t xml:space="preserve">EBE du SYSCOA </t>
  </si>
  <si>
    <t>en-cours</t>
  </si>
  <si>
    <t>produits fabriqués</t>
  </si>
  <si>
    <t>(-) stocks réalisables à -1an</t>
  </si>
  <si>
    <t xml:space="preserve">  (-) Produits des cessions courantes d'immobilisations</t>
  </si>
  <si>
    <t xml:space="preserve">CAPACITE D'AUTOFINANCEMENT D'EXPLOITATION </t>
  </si>
  <si>
    <t>Creances à moins 1 an</t>
  </si>
  <si>
    <t xml:space="preserve">  (+) transferts de charges financières</t>
  </si>
  <si>
    <t>Fournisseurs, Avances versés</t>
  </si>
  <si>
    <t xml:space="preserve">  (+) transferts de charges HAO</t>
  </si>
  <si>
    <t xml:space="preserve">  (+) Revenus financiers</t>
  </si>
  <si>
    <t>Créances clients</t>
  </si>
  <si>
    <t xml:space="preserve">  (+) Gains de change</t>
  </si>
  <si>
    <t>(-) Ecart de conversion-passif  sur creances</t>
  </si>
  <si>
    <t xml:space="preserve">  (+) Produits HAO (hors quote part sur SI &amp; Cessions d'immo HAO)</t>
  </si>
  <si>
    <t>(-) Frais financiers</t>
  </si>
  <si>
    <t>(-)  Charge constatées d'avance</t>
  </si>
  <si>
    <t>Créances de cession d'immobilisation ( actif circulant HAO )</t>
  </si>
  <si>
    <t>(-) Pertes de change</t>
  </si>
  <si>
    <t>Prêts à court terme</t>
  </si>
  <si>
    <t>(-) Charges HAO</t>
  </si>
  <si>
    <t>(-) Participations des salariés</t>
  </si>
  <si>
    <t>Tresorerie actif</t>
  </si>
  <si>
    <t>(-) Impots sur les sociétés</t>
  </si>
  <si>
    <t>Titres de placement</t>
  </si>
  <si>
    <t>CAF Dégagée</t>
  </si>
  <si>
    <t>TOTAL ACTIF REDRESSE</t>
  </si>
  <si>
    <t>Résultat Net Comptable</t>
  </si>
  <si>
    <t>capitaux propres redressés ( C )</t>
  </si>
  <si>
    <t xml:space="preserve">  (+) Dotations aux amortissements d'exploitation (dont dotations location-acquisition)</t>
  </si>
  <si>
    <t>Capital social</t>
  </si>
  <si>
    <t>capital</t>
  </si>
  <si>
    <t xml:space="preserve">  (+) Dotations aux provisions et aux dépréciations d'exploitation</t>
  </si>
  <si>
    <t>(-) actionnaires,capital non appelé</t>
  </si>
  <si>
    <t xml:space="preserve">  (+) Dotations aux provisions et aux dépréciations financières</t>
  </si>
  <si>
    <t>prime d'emission, d'apport et fusion</t>
  </si>
  <si>
    <t xml:space="preserve">  (+) Dotations HAO</t>
  </si>
  <si>
    <t>Reserves et Report à nouveeau</t>
  </si>
  <si>
    <t>reserves indisponibles</t>
  </si>
  <si>
    <t>report à nouveau</t>
  </si>
  <si>
    <t xml:space="preserve">STRUCTURE DE LA RENTABILITE </t>
  </si>
  <si>
    <t>Resultat net de l'exercice</t>
  </si>
  <si>
    <t>CAPITAUX PROPRES redressés</t>
  </si>
  <si>
    <t>(-) Dividendes prelevées</t>
  </si>
  <si>
    <t>Autres capitaux propres nets</t>
  </si>
  <si>
    <t>DETTES FINANCIERES</t>
  </si>
  <si>
    <t>subvention d'investissement</t>
  </si>
  <si>
    <t>(-) impot latent sur subvention d'investissement</t>
  </si>
  <si>
    <t>ACTIF ECONOMIQUE</t>
  </si>
  <si>
    <t>provisions reglementées et fonds assimilés</t>
  </si>
  <si>
    <t>(-) impot latent sur provision reglementées</t>
  </si>
  <si>
    <t>Resultat Economique (RE) avant IS</t>
  </si>
  <si>
    <t xml:space="preserve">Capacité de remboursement: </t>
  </si>
  <si>
    <t>Reéquilibrage des non valeurs de l'actif</t>
  </si>
  <si>
    <t xml:space="preserve">  - IS theorique sur RE</t>
  </si>
  <si>
    <t>(-) Charges immobilisées</t>
  </si>
  <si>
    <t>(-) frais de recherche et de developpement</t>
  </si>
  <si>
    <t>Resultat Economique (RE) après IS</t>
  </si>
  <si>
    <t>(-) fonds commercial et droit au bail non liquidable</t>
  </si>
  <si>
    <t>Taux de rentabilité economique apres IS</t>
  </si>
  <si>
    <t>(-) retraitement sur charges constatées d'avance</t>
  </si>
  <si>
    <t xml:space="preserve">Charges d'intérêts financiers </t>
  </si>
  <si>
    <t>Resultat courant (RC) avant IS</t>
  </si>
  <si>
    <t>Dettes exigibles à plus d'un an (D)</t>
  </si>
  <si>
    <t xml:space="preserve">  - IS theorique sur RC</t>
  </si>
  <si>
    <t>Resultat courant (RC) après IS</t>
  </si>
  <si>
    <t>Taux de rentabilité financière apres IS</t>
  </si>
  <si>
    <t>Emprunts et engagements auprès des établissements de crédits à MLT</t>
  </si>
  <si>
    <t>Economie d'IS sur charges d'intérêts financiers</t>
  </si>
  <si>
    <t>emprunts obligataires</t>
  </si>
  <si>
    <t>Charges d'intérêts financiers après IS</t>
  </si>
  <si>
    <t>Coût de la dette apres IS</t>
  </si>
  <si>
    <t>Levier financier</t>
  </si>
  <si>
    <t>emprunts aupres des etablissements de credit + un an</t>
  </si>
  <si>
    <t>ratio d'endettement (bras de levier)</t>
  </si>
  <si>
    <t>(-) interets courus non echus (ICNE) sur emprunt</t>
  </si>
  <si>
    <t>Effet de levier  total</t>
  </si>
  <si>
    <t>solde emprunt fictif sur loyer credit bail à plus d'un an</t>
  </si>
  <si>
    <t>Reconstitution de la rentabilité financière</t>
  </si>
  <si>
    <t>Contrôle</t>
  </si>
  <si>
    <t>Décomposition par DuPont</t>
  </si>
  <si>
    <t>dettes financieres diverses</t>
  </si>
  <si>
    <t xml:space="preserve">Décomposition des rentabilités </t>
  </si>
  <si>
    <t>taux de marge economique: Resultat Eco apres IS / Chiffre d'affaires</t>
  </si>
  <si>
    <t>Provisions pour risque &amp; charges nettes</t>
  </si>
  <si>
    <t>taux de rotation de l'actif economique: Chiffre d'affaires / Actif Economique</t>
  </si>
  <si>
    <t>(-) Ecarts de conversion-Actif sur dettes financières</t>
  </si>
  <si>
    <t>Reconstition de la rentabilité économique</t>
  </si>
  <si>
    <t xml:space="preserve">(-) Ecarts de conversion-Actif sur créances d'exploitation </t>
  </si>
  <si>
    <t>Taux de rotation sur actif ou Efficacité Productive : CA / Actif Economique</t>
  </si>
  <si>
    <t>Fiscaité latente à plus d'un an</t>
  </si>
  <si>
    <t>Taux d'endettement: 1 + Dettes /Capitaux propres</t>
  </si>
  <si>
    <t>Marge bénéficière sur rentabilité financières</t>
  </si>
  <si>
    <t>(+) impot latent sur provisions réglementées à + 1 an</t>
  </si>
  <si>
    <t>(+) impot latent sur subv d'invest à + 1 an</t>
  </si>
  <si>
    <t>Reconstition de la rentabilité financière</t>
  </si>
  <si>
    <t>Dettes exigibles à moins d'un an ( E )</t>
  </si>
  <si>
    <t>Emprunts et engagements auprès des établissements de crédits à CT</t>
  </si>
  <si>
    <t>Emprunts auprès des établissements de crédit à 1 an au plus</t>
  </si>
  <si>
    <t xml:space="preserve">Solde emprunt fictif sur loyer crédit-bail à 1 an au plus </t>
  </si>
  <si>
    <t>(+) ICNE sur emprunts</t>
  </si>
  <si>
    <t>Fiscalité latente à 1 an au plus</t>
  </si>
  <si>
    <t>(+) impôt latent sur provisions réglementées  à 1an au plus</t>
  </si>
  <si>
    <t xml:space="preserve">(+) impôt latent  sur subvention d'investissement à 1 an au plus </t>
  </si>
  <si>
    <t>Passif circulant d'exploitation</t>
  </si>
  <si>
    <t xml:space="preserve">Clients, avances reçues </t>
  </si>
  <si>
    <t xml:space="preserve">Fournisseurs d'exploitation </t>
  </si>
  <si>
    <t>(+) Ecarts de conversion-passif sur dettes d'exploitation</t>
  </si>
  <si>
    <t>Dettes fiscales &amp; Sociales</t>
  </si>
  <si>
    <t xml:space="preserve">Provisions pour risque à court terme </t>
  </si>
  <si>
    <t>Trésorerie passif</t>
  </si>
  <si>
    <t>TOTAL PASSIF REDRESSE</t>
  </si>
  <si>
    <t xml:space="preserve">DIAGNOSTIC PATRIMONIAL DES COMPTES </t>
  </si>
  <si>
    <t>Observations</t>
  </si>
  <si>
    <t>CADRAGE SECTORIEL</t>
  </si>
  <si>
    <t xml:space="preserve">         1. Analyse de la solvabilité</t>
  </si>
  <si>
    <t>Solvabilité:  Capitaux Propres redressés / Total Passif redressé</t>
  </si>
  <si>
    <t xml:space="preserve">         2. Analyse de l'exigibilité et du risque du risque de faillite</t>
  </si>
  <si>
    <t xml:space="preserve">       2.1. Analyse de la structure financière </t>
  </si>
  <si>
    <t>Fond de roulement patrimonial: {B} - {E}</t>
  </si>
  <si>
    <t>Fond de roulement patrimonial: {C} + {D} - {A}</t>
  </si>
  <si>
    <t>Fond de roulement Patrimonial Propre: {B} - [ {D} + {E} ]</t>
  </si>
  <si>
    <t xml:space="preserve">       2.2. Analyse de la liquidité  </t>
  </si>
  <si>
    <t>Ratio de liquidité générale: {B} / {E}</t>
  </si>
  <si>
    <t>Ratio de liquidité réduite: {B} - Stocks  / {E}</t>
  </si>
  <si>
    <t>Ratio de liquidité immédiate: Actifs deTrésorerie / {E}</t>
  </si>
  <si>
    <t xml:space="preserve">       2.3. Analyse de l'autonomie financière</t>
  </si>
  <si>
    <t>Ratio d'autonomie financière: { D } / { C }</t>
  </si>
  <si>
    <t>Evaluation du Risque de faillite</t>
  </si>
  <si>
    <t>BILAN FONCTIONNEL</t>
  </si>
  <si>
    <r>
      <rPr>
        <b/>
        <sz val="13"/>
        <rFont val="Arial"/>
        <family val="2"/>
      </rPr>
      <t>Exercices</t>
    </r>
  </si>
  <si>
    <t>VARIATIONS</t>
  </si>
  <si>
    <t>Valeur</t>
  </si>
  <si>
    <t>Relative</t>
  </si>
  <si>
    <t>Emplois Acycliques  Stables</t>
  </si>
  <si>
    <t>Mesures de redressement</t>
  </si>
  <si>
    <t></t>
  </si>
  <si>
    <t xml:space="preserve"> </t>
  </si>
  <si>
    <t>immobilisations incorporelles</t>
  </si>
  <si>
    <t xml:space="preserve">immobilisations corporelles </t>
  </si>
  <si>
    <t>immobilisations financières</t>
  </si>
  <si>
    <t>Actif immobilisé brut</t>
  </si>
  <si>
    <t>(+) Cumul des Dotations aux amortissements</t>
  </si>
  <si>
    <t>Emplois Cycliques Stables</t>
  </si>
  <si>
    <t xml:space="preserve">  Stocks cycliques bruts</t>
  </si>
  <si>
    <t>Stocks de marchandises</t>
  </si>
  <si>
    <t>provisions sur stocks marchandises</t>
  </si>
  <si>
    <t>Stocks de matières premières</t>
  </si>
  <si>
    <t>provisions sur stocks MP</t>
  </si>
  <si>
    <t>Stocks de Produits fabriqués</t>
  </si>
  <si>
    <t>provisions sur stocks PF</t>
  </si>
  <si>
    <t xml:space="preserve">Stocks Encours </t>
  </si>
  <si>
    <t>provisions sur Encours</t>
  </si>
  <si>
    <t xml:space="preserve">  Créancess  cycliques  brutes</t>
  </si>
  <si>
    <t>Fournisseurs, avances versées</t>
  </si>
  <si>
    <t>provisions sur créances clients</t>
  </si>
  <si>
    <t>(-)  ECP sur créances d'exploitation</t>
  </si>
  <si>
    <t>(+)  ECA sur créances d'exploitation</t>
  </si>
  <si>
    <t>charges constatées d'avance liées à l'exploitation</t>
  </si>
  <si>
    <t>Emplois Acycliques Instables</t>
  </si>
  <si>
    <t xml:space="preserve">Débiteurs divers </t>
  </si>
  <si>
    <t>autres créances Hors Exploitation</t>
  </si>
  <si>
    <t>Actionnaires, CSANV</t>
  </si>
  <si>
    <t>autres provisions pour dépréciation (HE ou actifs de trésorerie)</t>
  </si>
  <si>
    <t>Trésorerie-Actif</t>
  </si>
  <si>
    <t>Disponibilités, Valeurs à encaisser, Banques, Cheques postaux</t>
  </si>
  <si>
    <t>Fournisseurs d'exploitation</t>
  </si>
  <si>
    <t>TOTAL EMPLOIS FONCTIONNEL</t>
  </si>
  <si>
    <t>EXERCICES</t>
  </si>
  <si>
    <t>Relatives</t>
  </si>
  <si>
    <t>Ressources Acycliques Stables</t>
  </si>
  <si>
    <t>Ressources propres externes</t>
  </si>
  <si>
    <t>Capital appelé</t>
  </si>
  <si>
    <t>Subventions d'investissement brutes</t>
  </si>
  <si>
    <t>Prime d'emission, de fusion et d'apport</t>
  </si>
  <si>
    <t>Réserves et report à nouveau</t>
  </si>
  <si>
    <t>Résultat net de l'exercice</t>
  </si>
  <si>
    <t>provisions réglementées</t>
  </si>
  <si>
    <t>provisions pour pertes de change</t>
  </si>
  <si>
    <t>dépréciations sur immobilisations</t>
  </si>
  <si>
    <t>dépréciations sur actifs circulants et titres de Trésorerie</t>
  </si>
  <si>
    <t>Provisions pour risque à court terme</t>
  </si>
  <si>
    <t xml:space="preserve">Dotations aux amortissements </t>
  </si>
  <si>
    <t>Emprunts obligataires</t>
  </si>
  <si>
    <t>emprunts auprès des établissements de crédit</t>
  </si>
  <si>
    <t>(-)  Intérêts Courus Non Echus (ICNE) sur emprunts</t>
  </si>
  <si>
    <t>(-) ECA sur dettes financières</t>
  </si>
  <si>
    <t>(+) ECP sur dettes financières</t>
  </si>
  <si>
    <t>dette fictive sur loyer  crédit bail</t>
  </si>
  <si>
    <t>Dettes financières diverses</t>
  </si>
  <si>
    <t>Ressources Cycliques Stables</t>
  </si>
  <si>
    <t>avances et acomptes recus sur commandes</t>
  </si>
  <si>
    <t>dettes fournisseurs et comptes rattachés</t>
  </si>
  <si>
    <t>(+) Ecart de conversion-passif sur dettes d'exploitation</t>
  </si>
  <si>
    <t>(-) Ecart de conversion-actif sur dettes d'exploitation</t>
  </si>
  <si>
    <t xml:space="preserve">Autre Passif cyclique d'exploitation </t>
  </si>
  <si>
    <t>produits constatés d'avance liés à l'exploitation</t>
  </si>
  <si>
    <t>Ressources Acycliques Instables</t>
  </si>
  <si>
    <t>Dettes sur immobilisations</t>
  </si>
  <si>
    <t>Dettes d'IS (impôts sur les bénéfices)</t>
  </si>
  <si>
    <t>Trésorerie-Passif</t>
  </si>
  <si>
    <t>Banques, établissement financiers et crédits de trésorerie</t>
  </si>
  <si>
    <t>Banque, Crédit d'escompte</t>
  </si>
  <si>
    <t>TOTAL RESSOURCES FONCTIONNEL</t>
  </si>
  <si>
    <t>Eléments d'équilibre du bilan_Fonctionnel</t>
  </si>
  <si>
    <t>Exercices</t>
  </si>
  <si>
    <t>Ressources Acycliques Stables (RAS)</t>
  </si>
  <si>
    <t xml:space="preserve"> -    </t>
  </si>
  <si>
    <t>Emplois Acycliques  Stables (EAS)</t>
  </si>
  <si>
    <t>Fonds de Roulement Fonctionnel ( FDR )</t>
  </si>
  <si>
    <t>Ressources Cycliques   Stables</t>
  </si>
  <si>
    <t>BFRE</t>
  </si>
  <si>
    <t>BFRHE</t>
  </si>
  <si>
    <t>BFR GLOBAL</t>
  </si>
  <si>
    <t>Trésorerie  =  FDR - BFR Global</t>
  </si>
  <si>
    <t>Contrôle de la trésorerie</t>
  </si>
  <si>
    <t>valeurs mobilières de placement</t>
  </si>
  <si>
    <t>disponibilités</t>
  </si>
  <si>
    <t xml:space="preserve">(-) Soldes créditeurs de banque </t>
  </si>
  <si>
    <t>(-) Banque, Crédit d'escompte</t>
  </si>
  <si>
    <t>Trésorerie (Contrôle)</t>
  </si>
  <si>
    <t>DIAGNOSTIC FONCTIONNEL DU RISQUE DE FAILLITE</t>
  </si>
  <si>
    <t>Calculs intermédiaires</t>
  </si>
  <si>
    <t>Indicateur d'activité: Chiffre d'affaires CA HT</t>
  </si>
  <si>
    <t xml:space="preserve">TVA à 18% </t>
  </si>
  <si>
    <t>Chiffre d'affaires TTC</t>
  </si>
  <si>
    <t>Coût annuel d'achat de MP consommées  (CAMC)</t>
  </si>
  <si>
    <t xml:space="preserve">Coût Achat annuel des stocks de Mses Vendu </t>
  </si>
  <si>
    <t>Consommation en provenance des tiers (Achats TTC)</t>
  </si>
  <si>
    <t>Coût de Production annuel des PF = 85% du CAHT (Hypothèse)</t>
  </si>
  <si>
    <t>Coût de P° annuel des encours de Production</t>
  </si>
  <si>
    <t>Commentaire</t>
  </si>
  <si>
    <t>FDR/BFRE</t>
  </si>
  <si>
    <t>(FDR - BFRE )*360/CAHT   (en jour de CA HT)</t>
  </si>
  <si>
    <t>Trésorerie en jour CAHT</t>
  </si>
  <si>
    <t>CBC en jour de CAHT</t>
  </si>
  <si>
    <t>CBC / BFRE</t>
  </si>
  <si>
    <t>BFRE en jours de CAHT</t>
  </si>
  <si>
    <t>Durée de crédit-clients ( Jrs de vente TTC )</t>
  </si>
  <si>
    <t>Durée de crédit Frs: ( Jrs d'Achat TTC )</t>
  </si>
  <si>
    <t>Durée stockage Mses ( Jrs de CAMV )</t>
  </si>
  <si>
    <t>Durée stockage MP ( Jrs de CAMPC )</t>
  </si>
  <si>
    <t>Durée de stockage ou écoulement des Prod Fab ( Jrs de Coûrt de Prod )</t>
  </si>
  <si>
    <t xml:space="preserve">Durée de stockage des Encours de P° ( Jrs de Coûrt de Prod Encours ) </t>
  </si>
  <si>
    <r>
      <t>Méthode descendante</t>
    </r>
    <r>
      <rPr>
        <b/>
        <sz val="12"/>
        <color rgb="FF0066CC"/>
        <rFont val="Arial"/>
        <family val="2"/>
      </rPr>
      <t xml:space="preserve"> (directe)</t>
    </r>
  </si>
  <si>
    <r>
      <t xml:space="preserve">Méthode ascendante </t>
    </r>
    <r>
      <rPr>
        <b/>
        <sz val="12"/>
        <color rgb="FF0066CC"/>
        <rFont val="Arial"/>
        <family val="2"/>
      </rPr>
      <t xml:space="preserve"> (indirecte)</t>
    </r>
  </si>
  <si>
    <t>Impôt  théorique (IS)</t>
  </si>
  <si>
    <r>
      <rPr>
        <b/>
        <sz val="14"/>
        <rFont val="Arial"/>
        <family val="2"/>
      </rPr>
      <t>Exercices</t>
    </r>
  </si>
  <si>
    <r>
      <rPr>
        <b/>
        <u/>
        <sz val="14"/>
        <rFont val="Arial"/>
        <family val="2"/>
      </rPr>
      <t>Ressources propres internes</t>
    </r>
  </si>
  <si>
    <r>
      <rPr>
        <b/>
        <u/>
        <sz val="14"/>
        <rFont val="Arial"/>
        <family val="2"/>
      </rPr>
      <t>Dettes financières</t>
    </r>
  </si>
  <si>
    <r>
      <rPr>
        <b/>
        <sz val="14"/>
        <color rgb="FF000090"/>
        <rFont val="Arial"/>
        <family val="2"/>
      </rPr>
      <t xml:space="preserve">A- </t>
    </r>
    <r>
      <rPr>
        <b/>
        <u/>
        <sz val="14"/>
        <color rgb="FF000090"/>
        <rFont val="Arial"/>
        <family val="2"/>
      </rPr>
      <t>Diagnostic de la régle d'équilibre fonctionnel à  partir des ratios de structure fonctionnelle</t>
    </r>
  </si>
  <si>
    <r>
      <rPr>
        <b/>
        <sz val="14"/>
        <color rgb="FF000090"/>
        <rFont val="Arial"/>
        <family val="2"/>
      </rPr>
      <t xml:space="preserve">B- </t>
    </r>
    <r>
      <rPr>
        <b/>
        <u/>
        <sz val="14"/>
        <color rgb="FF000090"/>
        <rFont val="Arial"/>
        <family val="2"/>
      </rPr>
      <t>Diagnostic de l'évolution de l'activité par les composantes du BFRE</t>
    </r>
  </si>
  <si>
    <t xml:space="preserve">  (+) Valeur comptable des cessions  courantes d'immobilisations</t>
  </si>
  <si>
    <t xml:space="preserve">  (+) Valeur Comptable des cessions  d'immobilisations (HAO)</t>
  </si>
  <si>
    <t xml:space="preserve">  (-) Produits des cessions d'immobilisations (HAO)</t>
  </si>
  <si>
    <t xml:space="preserve">  (-)  Reprises d'amortissement, de provisions et de dépréciations liées à l'exploitation</t>
  </si>
  <si>
    <t xml:space="preserve">  (-)  Reprises de provisions et dépréciations financières</t>
  </si>
  <si>
    <t xml:space="preserve">  (-) Reprises HAO</t>
  </si>
  <si>
    <t xml:space="preserve">  (-) Quote parts sur subventions d'investissement virées au résultat</t>
  </si>
  <si>
    <t>Délai de remboursement théorique</t>
  </si>
  <si>
    <t xml:space="preserve"> Frais de developpement et prospection</t>
  </si>
  <si>
    <t xml:space="preserve"> Brevets, licences, logiciels et droits similaires</t>
  </si>
  <si>
    <t xml:space="preserve"> Fonds commercial et droit au bail</t>
  </si>
  <si>
    <t xml:space="preserve"> Terrains hors immeuble de placement</t>
  </si>
  <si>
    <t xml:space="preserve"> Bâtiments - immeuble de placement</t>
  </si>
  <si>
    <t xml:space="preserve"> Matériel, mobiliers et actifs biologiques</t>
  </si>
  <si>
    <t xml:space="preserve"> Terrains - immeubles de placement</t>
  </si>
  <si>
    <t xml:space="preserve"> Batiments hors immeuble de placement</t>
  </si>
  <si>
    <t xml:space="preserve"> Amenagements, agencements et installations</t>
  </si>
  <si>
    <t>NOTE 3A-Immobilisations brutes</t>
  </si>
  <si>
    <t xml:space="preserve"> Frais de développement et prospection</t>
  </si>
  <si>
    <t xml:space="preserve"> Brevets, licences, logiciels et droit similaires</t>
  </si>
  <si>
    <t xml:space="preserve"> Terrains - immeuble de placement</t>
  </si>
  <si>
    <t>NOTE 3C- Amortissements</t>
  </si>
  <si>
    <t>Titres participations</t>
  </si>
  <si>
    <t>Prets et creances</t>
  </si>
  <si>
    <t>Prets au personnel</t>
  </si>
  <si>
    <t>Creances sur l'Etat</t>
  </si>
  <si>
    <t>Titres immobilisés</t>
  </si>
  <si>
    <t>Depots et cautionnements</t>
  </si>
  <si>
    <t>Interets courus</t>
  </si>
  <si>
    <t>Creances sur cession d'immobilisation</t>
  </si>
  <si>
    <t>Autres creances hors activités ordinaires</t>
  </si>
  <si>
    <t>Depreciations des creances HAO</t>
  </si>
  <si>
    <t>Fournisseurs d'investissements</t>
  </si>
  <si>
    <t>fournisseurs d'investissements effets a payer</t>
  </si>
  <si>
    <t xml:space="preserve">Versements restants a effectuer sur les titres </t>
  </si>
  <si>
    <t>Autres dettes HAO</t>
  </si>
  <si>
    <t>Clients (hors reserve de proprieté groupe)</t>
  </si>
  <si>
    <t>Clients effets a recevoir (hors reserve de proprieté groupe)</t>
  </si>
  <si>
    <t>Clients effets a recevoir avec reserve de proprieté groupe</t>
  </si>
  <si>
    <t>Clients effets a recevoir groupe</t>
  </si>
  <si>
    <t>Creances sur cessions d'immobilisations</t>
  </si>
  <si>
    <t>Clients effets escomptés et non echus</t>
  </si>
  <si>
    <t>Creances litigeuses ou douteuses</t>
  </si>
  <si>
    <t>Clients produits a recevoir</t>
  </si>
  <si>
    <t>Clients, avances recus hors groupe</t>
  </si>
  <si>
    <t>Clients, avances recus groupe</t>
  </si>
  <si>
    <t>Autres clients créditeurs</t>
  </si>
  <si>
    <t>Comptes transitoire ajustement special liés a la revision du SYSCOHADA</t>
  </si>
  <si>
    <t>Autres debiteurs divers</t>
  </si>
  <si>
    <t>Comptes permanents non bloqués des etablissements et surcursales</t>
  </si>
  <si>
    <t>Comptes liaisons charges et produits</t>
  </si>
  <si>
    <t>Comptes de liaison des societés en participations</t>
  </si>
  <si>
    <t>TOTAL BRUT DES AUTRES CREANCES</t>
  </si>
  <si>
    <t>Avances recues de l'Etat</t>
  </si>
  <si>
    <t>Avances recues et comptes courants bloqués</t>
  </si>
  <si>
    <t>Depots et cautionnements recus</t>
  </si>
  <si>
    <t>Avances assorties de conditions particulieres</t>
  </si>
  <si>
    <t>Autres emprunts et dettes</t>
  </si>
  <si>
    <t>Dettes liées a des participations</t>
  </si>
  <si>
    <t>Comptes permanents bloqués des etablissements et surcursales</t>
  </si>
  <si>
    <t>Location vente</t>
  </si>
  <si>
    <t>Autres dettes de location acquisition</t>
  </si>
  <si>
    <t>Provisions pour garantie donnés aux clients</t>
  </si>
  <si>
    <t>Provisions pour pertes sur marché a achevement futur</t>
  </si>
  <si>
    <t>Provisions pour impots</t>
  </si>
  <si>
    <t>Provions pour pensions  et obligations assimilées</t>
  </si>
  <si>
    <t>Actif du regime de retraite</t>
  </si>
  <si>
    <t>Provisions de propre assureur</t>
  </si>
  <si>
    <t>Provisions pour demantelement et remise en état</t>
  </si>
  <si>
    <t>Provisions de droit a deduction</t>
  </si>
  <si>
    <t>Autres provisions</t>
  </si>
  <si>
    <t>Fournisseurs dettes en comptes( hors groupe)</t>
  </si>
  <si>
    <t>Fournisseurs effets a payer ( hors groupe)</t>
  </si>
  <si>
    <t>Fournisseurs dettes effets a payer groupe</t>
  </si>
  <si>
    <t>Fournisseurs factures non parvenues (hors groupe)</t>
  </si>
  <si>
    <t>Fournisseurs factures non parvenues groupe</t>
  </si>
  <si>
    <t>Fournisseurs avances et acomptes (hors groupe)</t>
  </si>
  <si>
    <t>Fournisseurs avances et acomptes groupe</t>
  </si>
  <si>
    <t>TOTAL FOURNISSEURS DEBITEURS</t>
  </si>
  <si>
    <t>Personnel avances et acomptes</t>
  </si>
  <si>
    <t>Personnel remunerations dues</t>
  </si>
  <si>
    <t>Autres personnel</t>
  </si>
  <si>
    <t>Caisse de securité sociale</t>
  </si>
  <si>
    <t>Caisse de retraite</t>
  </si>
  <si>
    <t>Autres organismes sociales</t>
  </si>
  <si>
    <t>TOTAL DETTES SOCIALES</t>
  </si>
  <si>
    <t>Etat, impots sur les benefices</t>
  </si>
  <si>
    <t>Etat, impots taxes</t>
  </si>
  <si>
    <t>Etat, TVA</t>
  </si>
  <si>
    <t>Etat, impots retenes a la sources</t>
  </si>
  <si>
    <t>Autres dettes l'Etat</t>
  </si>
  <si>
    <t>TOTAL DETTES FISCALES</t>
  </si>
  <si>
    <t>Apporteurs, operations sur le capital</t>
  </si>
  <si>
    <t>Associés, comptes courants</t>
  </si>
  <si>
    <t>Associés, dividendes a payer</t>
  </si>
  <si>
    <t>Groupes, comptes courants</t>
  </si>
  <si>
    <t>Autres dettes associés</t>
  </si>
  <si>
    <t>TOTAL DETTES ASSOCIES</t>
  </si>
  <si>
    <t>Obligataires</t>
  </si>
  <si>
    <t>Remunerations d'administrateurs</t>
  </si>
  <si>
    <t>Compte du factor</t>
  </si>
  <si>
    <t>Versements restant a effectuer sur des titres de placements non libérés</t>
  </si>
  <si>
    <t>Compte transitoire ajustement special lié a la revision du SYSCOHADA</t>
  </si>
  <si>
    <t>Autres creances debiteurs</t>
  </si>
  <si>
    <t>TOTAL CREDITEURS DIVERS</t>
  </si>
  <si>
    <t>Comptes de liaison des sociétes en participations</t>
  </si>
  <si>
    <t>TOTAL COMPTES LIASONS</t>
  </si>
  <si>
    <t>TOTAL AUTRES DETTES</t>
  </si>
  <si>
    <t>Provisions pour risques a court termes</t>
  </si>
  <si>
    <t>Comptes permanents non bloqués des Ets et Succursales</t>
  </si>
  <si>
    <t xml:space="preserve">N° d'identification fiscale : </t>
  </si>
  <si>
    <t xml:space="preserve">Adresse : </t>
  </si>
  <si>
    <t>TOTAL DETTES  CIRCULANTES (III)</t>
  </si>
  <si>
    <t xml:space="preserve"> Fournisseurs debiteurs</t>
  </si>
  <si>
    <t>Charges constatées  d'avance</t>
  </si>
  <si>
    <t>Depreciations des creances AO</t>
  </si>
  <si>
    <t xml:space="preserve">  Aménagements, installations et agencements</t>
  </si>
  <si>
    <t xml:space="preserve">  Matériel, mobilier et actifs biologiques</t>
  </si>
  <si>
    <t>Impôts sur les sociétés/le résultat</t>
  </si>
  <si>
    <t xml:space="preserve">  Brevets, licences, logiciels et droits similaires</t>
  </si>
  <si>
    <t xml:space="preserve">  Fonds commercial et droit au bail</t>
  </si>
  <si>
    <t xml:space="preserve">  Stocks et en cours</t>
  </si>
  <si>
    <t xml:space="preserve">  Dettes fiscales et sociales</t>
  </si>
  <si>
    <t xml:space="preserve">     Dettes fiscales</t>
  </si>
  <si>
    <t xml:space="preserve">     Dettes sociales</t>
  </si>
  <si>
    <t xml:space="preserve"> Emprunts et dettes financières diverses</t>
  </si>
  <si>
    <t xml:space="preserve">     Emprunts</t>
  </si>
  <si>
    <t xml:space="preserve">     Dettes financières diverses</t>
  </si>
  <si>
    <t xml:space="preserve">  Dettes de crédit-bail et contrats assimilés/ Dettes de location acquisition</t>
  </si>
  <si>
    <t>Production stockée (ou déstockage)</t>
  </si>
  <si>
    <t>Autres fournisseurs débiteurs</t>
  </si>
  <si>
    <t>(c) travaux services  vendus</t>
  </si>
  <si>
    <t>(d) produits accessoires</t>
  </si>
  <si>
    <t>(b) Ventes de produits fabriques</t>
  </si>
  <si>
    <t>Frais financiers &amp; charges assimilées (intérêts sur emprunts - primes de remboursement sur obligation)</t>
  </si>
  <si>
    <t>Verification Total Actif redresse - Total Passif redresse</t>
  </si>
  <si>
    <t>Car le capital ne varie pas!</t>
  </si>
  <si>
    <t xml:space="preserve">ecart de réévaluation du bilan </t>
  </si>
  <si>
    <t>reserves  libres(facultatifs)</t>
  </si>
  <si>
    <t>(-) Ecart de conversion-actif  sur creances d'exploitation</t>
  </si>
  <si>
    <t>(+) Dividendes prélevées(distribuées)</t>
  </si>
  <si>
    <t>(+)Ecart de conversion actif sur prêt</t>
  </si>
  <si>
    <t>(-)Ecart de conversion passif sur prêt</t>
  </si>
  <si>
    <t>Autres Créances</t>
  </si>
  <si>
    <t>Charges constatées d'avance hors AO</t>
  </si>
  <si>
    <t>(+)Intérêt couru non échu</t>
  </si>
  <si>
    <t>Créances sur cessions d'immobilisations</t>
  </si>
  <si>
    <t xml:space="preserve"> Actionnaires capital non appelé  </t>
  </si>
  <si>
    <t>Ressources propres internes</t>
  </si>
  <si>
    <t>Réserves indisponibles</t>
  </si>
  <si>
    <t>Repport à nouveau</t>
  </si>
  <si>
    <t>Réserves libres</t>
  </si>
  <si>
    <t>Dettes financières</t>
  </si>
  <si>
    <t>Emprunts et dettes financières</t>
  </si>
  <si>
    <t>A- Diagnostic de la régle d'équilibre fonctionnel à  partir des ratios de structure fonctionnelle</t>
  </si>
  <si>
    <t>B- Diagnostic de l'évolution de l'activité par les composantes du BFRE</t>
  </si>
  <si>
    <r>
      <rPr>
        <sz val="10"/>
        <color rgb="FF000000"/>
        <rFont val="Arial"/>
        <family val="2"/>
      </rPr>
      <t>au</t>
    </r>
    <r>
      <rPr>
        <b/>
        <sz val="10"/>
        <color rgb="FF000000"/>
        <rFont val="Arial"/>
        <family val="2"/>
      </rPr>
      <t xml:space="preserve">      31/12/2018</t>
    </r>
  </si>
  <si>
    <r>
      <rPr>
        <sz val="10"/>
        <color rgb="FF000000"/>
        <rFont val="Arial"/>
        <family val="2"/>
      </rPr>
      <t>au</t>
    </r>
    <r>
      <rPr>
        <b/>
        <sz val="10"/>
        <color rgb="FF000000"/>
        <rFont val="Arial"/>
        <family val="2"/>
      </rPr>
      <t xml:space="preserve">      31/12/2017</t>
    </r>
  </si>
  <si>
    <r>
      <rPr>
        <sz val="10"/>
        <color rgb="FF000000"/>
        <rFont val="Arial"/>
        <family val="2"/>
      </rPr>
      <t>au</t>
    </r>
    <r>
      <rPr>
        <b/>
        <sz val="10"/>
        <color rgb="FF000000"/>
        <rFont val="Arial"/>
        <family val="2"/>
      </rPr>
      <t xml:space="preserve">    31/12/2016</t>
    </r>
  </si>
  <si>
    <r>
      <rPr>
        <sz val="10"/>
        <color rgb="FF000000"/>
        <rFont val="Arial"/>
        <family val="2"/>
      </rPr>
      <t>au</t>
    </r>
    <r>
      <rPr>
        <b/>
        <sz val="10"/>
        <color rgb="FF000000"/>
        <rFont val="Arial"/>
        <family val="2"/>
      </rPr>
      <t xml:space="preserve">     31/12/2015</t>
    </r>
  </si>
  <si>
    <r>
      <rPr>
        <sz val="10"/>
        <color rgb="FF000000"/>
        <rFont val="Arial"/>
        <family val="2"/>
      </rPr>
      <t xml:space="preserve">au  </t>
    </r>
    <r>
      <rPr>
        <b/>
        <sz val="10"/>
        <color rgb="FF000000"/>
        <rFont val="Arial"/>
        <family val="2"/>
      </rPr>
      <t xml:space="preserve">   31/12/2015</t>
    </r>
  </si>
  <si>
    <r>
      <rPr>
        <sz val="10"/>
        <color rgb="FF000000"/>
        <rFont val="Arial"/>
        <family val="2"/>
      </rPr>
      <t xml:space="preserve">au  </t>
    </r>
    <r>
      <rPr>
        <b/>
        <sz val="10"/>
        <color rgb="FF000000"/>
        <rFont val="Arial"/>
        <family val="2"/>
      </rPr>
      <t xml:space="preserve">   31/12/2014</t>
    </r>
  </si>
  <si>
    <r>
      <rPr>
        <sz val="10"/>
        <color rgb="FF000000"/>
        <rFont val="Arial"/>
        <family val="2"/>
      </rPr>
      <t xml:space="preserve">au  </t>
    </r>
    <r>
      <rPr>
        <b/>
        <sz val="10"/>
        <color rgb="FF000000"/>
        <rFont val="Arial"/>
        <family val="2"/>
      </rPr>
      <t xml:space="preserve">  31/12/2018</t>
    </r>
  </si>
  <si>
    <r>
      <rPr>
        <sz val="10"/>
        <color rgb="FF000000"/>
        <rFont val="Arial"/>
        <family val="2"/>
      </rPr>
      <t xml:space="preserve">au </t>
    </r>
    <r>
      <rPr>
        <b/>
        <sz val="10"/>
        <color rgb="FF000000"/>
        <rFont val="Arial"/>
        <family val="2"/>
      </rPr>
      <t xml:space="preserve">   31/12/2016</t>
    </r>
  </si>
  <si>
    <r>
      <rPr>
        <sz val="10"/>
        <color rgb="FF000000"/>
        <rFont val="Arial"/>
        <family val="2"/>
      </rPr>
      <t>au</t>
    </r>
    <r>
      <rPr>
        <b/>
        <sz val="10"/>
        <color rgb="FF000000"/>
        <rFont val="Arial"/>
        <family val="2"/>
      </rPr>
      <t xml:space="preserve">     31/12/2017</t>
    </r>
  </si>
  <si>
    <r>
      <rPr>
        <sz val="10"/>
        <color rgb="FF000000"/>
        <rFont val="Arial"/>
        <family val="2"/>
      </rPr>
      <t xml:space="preserve">au  </t>
    </r>
    <r>
      <rPr>
        <b/>
        <sz val="10"/>
        <color rgb="FF000000"/>
        <rFont val="Arial"/>
        <family val="2"/>
      </rPr>
      <t xml:space="preserve">   31/12/2015</t>
    </r>
  </si>
  <si>
    <t>au     31/12/2015</t>
  </si>
  <si>
    <r>
      <rPr>
        <sz val="10"/>
        <color rgb="FF000000"/>
        <rFont val="Arial"/>
        <family val="2"/>
      </rPr>
      <t xml:space="preserve">au </t>
    </r>
    <r>
      <rPr>
        <b/>
        <sz val="10"/>
        <color rgb="FF000000"/>
        <rFont val="Arial"/>
        <family val="2"/>
      </rPr>
      <t xml:space="preserve">    31/12/2015</t>
    </r>
  </si>
  <si>
    <t>Depréciations titres de participations</t>
  </si>
  <si>
    <t>Depréciations autres immobilisations</t>
  </si>
  <si>
    <t xml:space="preserve"> 2.2 Pour perte de changes</t>
  </si>
  <si>
    <r>
      <rPr>
        <sz val="10"/>
        <color rgb="FF000000"/>
        <rFont val="Arial"/>
        <family val="2"/>
      </rPr>
      <t>au</t>
    </r>
    <r>
      <rPr>
        <b/>
        <sz val="10"/>
        <color rgb="FF000000"/>
        <rFont val="Arial"/>
        <family val="2"/>
      </rPr>
      <t xml:space="preserve">     31/12/2016</t>
    </r>
  </si>
  <si>
    <r>
      <rPr>
        <sz val="10"/>
        <color rgb="FF000000"/>
        <rFont val="Arial"/>
        <family val="2"/>
      </rPr>
      <t xml:space="preserve">au   </t>
    </r>
    <r>
      <rPr>
        <b/>
        <sz val="10"/>
        <color rgb="FF000000"/>
        <rFont val="Arial"/>
        <family val="2"/>
      </rPr>
      <t xml:space="preserve"> 31/12/2017</t>
    </r>
  </si>
  <si>
    <r>
      <rPr>
        <sz val="10"/>
        <color rgb="FF000000"/>
        <rFont val="Arial"/>
        <family val="2"/>
      </rPr>
      <t xml:space="preserve">au </t>
    </r>
    <r>
      <rPr>
        <b/>
        <sz val="10"/>
        <color rgb="FF000000"/>
        <rFont val="Arial"/>
        <family val="2"/>
      </rPr>
      <t xml:space="preserve">    31/12/2018</t>
    </r>
  </si>
  <si>
    <t>D'après le tableau7 des échéances des dettes à la clôture de l'exercice (en bas de page)</t>
  </si>
  <si>
    <t>Autres dettes</t>
  </si>
  <si>
    <t>Clients</t>
  </si>
  <si>
    <t>TOTAL FOURNISSEURS &amp; CLIENTS</t>
  </si>
  <si>
    <r>
      <rPr>
        <sz val="10"/>
        <color rgb="FF000000"/>
        <rFont val="Arial"/>
        <family val="2"/>
      </rPr>
      <t xml:space="preserve">au   </t>
    </r>
    <r>
      <rPr>
        <b/>
        <sz val="10"/>
        <color rgb="FF000000"/>
        <rFont val="Arial"/>
        <family val="2"/>
      </rPr>
      <t xml:space="preserve">  31/12/N-4</t>
    </r>
  </si>
  <si>
    <r>
      <rPr>
        <sz val="9"/>
        <color rgb="FF000000"/>
        <rFont val="Arial"/>
        <family val="2"/>
      </rPr>
      <t xml:space="preserve">au </t>
    </r>
    <r>
      <rPr>
        <b/>
        <sz val="9"/>
        <color rgb="FF000000"/>
        <rFont val="Arial"/>
        <family val="2"/>
      </rPr>
      <t xml:space="preserve">    31/12/2017</t>
    </r>
  </si>
  <si>
    <t>au     31/12/2016</t>
  </si>
  <si>
    <r>
      <rPr>
        <sz val="9"/>
        <color rgb="FF000000"/>
        <rFont val="Arial"/>
        <family val="2"/>
      </rPr>
      <t>au</t>
    </r>
    <r>
      <rPr>
        <b/>
        <sz val="9"/>
        <color rgb="FF000000"/>
        <rFont val="Arial"/>
        <family val="2"/>
      </rPr>
      <t xml:space="preserve">     31/12/2014</t>
    </r>
  </si>
  <si>
    <t xml:space="preserve">autres creances </t>
  </si>
  <si>
    <t>Pas de charges constatées d'avance</t>
  </si>
  <si>
    <t>marchandises</t>
  </si>
  <si>
    <t xml:space="preserve">       2.2. Analyse de la liquidité </t>
  </si>
  <si>
    <t>Içi les fonds commercials sont considérés comme non liquidables!</t>
  </si>
  <si>
    <t xml:space="preserve">       Intérêts des emprunts</t>
  </si>
  <si>
    <t xml:space="preserve">       Intérêts des loyers de location acquisition</t>
  </si>
  <si>
    <t xml:space="preserve">      Autres intérêts</t>
  </si>
  <si>
    <t>3 mois 9 jours</t>
  </si>
  <si>
    <t>2 mois 25 jours</t>
  </si>
  <si>
    <t>2 mois 25 jrs</t>
  </si>
  <si>
    <t>3 mois 23 jours</t>
  </si>
  <si>
    <t>3 mois 23 jrs</t>
  </si>
  <si>
    <t>3 mois 25 jours</t>
  </si>
  <si>
    <t>8 mois</t>
  </si>
  <si>
    <t>Provisions pour risque &amp; charges</t>
  </si>
  <si>
    <t>Provision pour risque  &amp; charges</t>
  </si>
  <si>
    <t>Dotations aux provisions et dépréciation</t>
  </si>
  <si>
    <t>Les années 2017 et 2016 étaient des mauvaises années pour l'entreprise car son ratio de solvabilité était en dessous du taux plancher fixé (entre 21 et 23%). Néanmoins, ce ratio s'est amélioré en 2018 pour atteindre 23%</t>
  </si>
  <si>
    <t>BFRE (Besoin en Fond de Roulement d'Exploitation)</t>
  </si>
  <si>
    <t>BFRHE (Besoin en Fond de Roulement Hors Exploitation)</t>
  </si>
  <si>
    <r>
      <t>Contrôle de la trésorerie:</t>
    </r>
    <r>
      <rPr>
        <sz val="12"/>
        <color rgb="FF000000"/>
        <rFont val="Arial"/>
        <family val="2"/>
      </rPr>
      <t xml:space="preserve"> trésorerie nette = (trésorerie-actif - trésorerie-passif)</t>
    </r>
  </si>
  <si>
    <t>Actif circulant HAO</t>
  </si>
  <si>
    <t>Autres créances</t>
  </si>
  <si>
    <t>Actifs circulants HAO</t>
  </si>
  <si>
    <t>TVA à 18% / Chiffre d'affaires CA TTC</t>
  </si>
  <si>
    <t>Vérification de l'équilibre financier (Ressource stable - Emploi stable)</t>
  </si>
  <si>
    <r>
      <t xml:space="preserve">fonds commercial et droit au bail </t>
    </r>
    <r>
      <rPr>
        <sz val="11"/>
        <color theme="4"/>
        <rFont val="Arial"/>
        <family val="2"/>
      </rPr>
      <t>liquidable</t>
    </r>
  </si>
  <si>
    <t>Année</t>
  </si>
  <si>
    <t>solvabilité</t>
  </si>
  <si>
    <t>Moyenne</t>
  </si>
  <si>
    <t>Ratio de liquidité générale</t>
  </si>
  <si>
    <t>Ratio de liquidité réduite</t>
  </si>
  <si>
    <t>Ratio de liquidité immédiate</t>
  </si>
  <si>
    <t>Ratio d'autonomie financière</t>
  </si>
  <si>
    <t>Fond de roulement patrimonial</t>
  </si>
  <si>
    <t>Fond de roulement Patrimonial Propre</t>
  </si>
  <si>
    <t>Tableau de bord</t>
  </si>
  <si>
    <t>Ecarts sur</t>
  </si>
  <si>
    <t>Exploitation</t>
  </si>
  <si>
    <t>Chiffres d'affaires</t>
  </si>
  <si>
    <t>Effectifs</t>
  </si>
  <si>
    <t>Valeur ajoutée</t>
  </si>
  <si>
    <t>resultats brut d'exploitation</t>
  </si>
  <si>
    <t>rsultat net</t>
  </si>
  <si>
    <t>capacité d'autofinancement</t>
  </si>
  <si>
    <t>Financement</t>
  </si>
  <si>
    <t>investissement</t>
  </si>
  <si>
    <t>dettes à long terme</t>
  </si>
  <si>
    <t>capitaux permanents</t>
  </si>
  <si>
    <t>fonds de roulements</t>
  </si>
  <si>
    <t>BFR</t>
  </si>
  <si>
    <t>Tresorerie</t>
  </si>
  <si>
    <t>Risque de faillite</t>
  </si>
  <si>
    <t xml:space="preserve">L'autonomie financiere de l'entreprise est en moyenne autour de 16,34%.L'entreprise est independante financierement durant la periode de 2014 et 2018.Cependant en augmentant ses dettes exigibles à plus d'un an tout en fixant les capitaux propres redressés,l'entreprise disposait d'une autonomie financiere d'environ 51%. </t>
  </si>
  <si>
    <t>L’observation de tout ce que nous venons de voir nous permet de dire que les comptes de l'entreprise Générale de Bâtiment Badaracchi presente une structure patrimoniale encore equilibrée bien que la tendance n’est pas toujours favorable .La lecture de ses indicateurs financiers structurels montrent que l’exposition à la faillite demeure encore très faible pour ne pas dire qu'en ce moment, elle n'est pas exposé à la faillite au vue des données meme si le risque financier à en presentant une evolution amélioratif d’autonomie financiere vers la fin de l’exercice 2017 pour atteindre 7,13% à l’exercice de 2018. En effet,la dependance de l'entreprise Générale de Bâtiment Badaracchi en 2018 est nettement faible et dispose en plus d’une marge de manœuvre à long terme avec une solvabilité moyenne à plus de 5 points du planché de 20%. La plupart des entreprises aimerait être dans l'état de l'entreprise générale de bâtiment de  Badaracchi.</t>
  </si>
  <si>
    <t>CAF</t>
  </si>
  <si>
    <t xml:space="preserve">  (+) Valeurs comptables (VNC) des cessions courantes d'immobilisations</t>
  </si>
  <si>
    <t>Créances Clients</t>
  </si>
  <si>
    <t>Stocks</t>
  </si>
  <si>
    <t>Dettes fournisseurs</t>
  </si>
  <si>
    <t>Statistiques (nombre de jours de CA)</t>
  </si>
  <si>
    <t>Delai de paiement moyen de facture par les clients</t>
  </si>
  <si>
    <t>Délai de rotation des stocks</t>
  </si>
  <si>
    <t>Délai de paiement moyen des factures fournisseurs</t>
  </si>
  <si>
    <t>Coefficient de pondération</t>
  </si>
  <si>
    <t>Chiffre d'affaires HT</t>
  </si>
  <si>
    <t>Taux de rentabilité économique après IS</t>
  </si>
  <si>
    <t>Taux de rentabilité financière après IS</t>
  </si>
  <si>
    <t>Coût de la dette après IS</t>
  </si>
  <si>
    <t>BFR Normatif</t>
  </si>
  <si>
    <t>BFR Global en jours de CAHT</t>
  </si>
  <si>
    <r>
      <t xml:space="preserve">L'équilibre financier </t>
    </r>
    <r>
      <rPr>
        <sz val="12"/>
        <color rgb="FF000000"/>
        <rFont val="Arial"/>
        <family val="2"/>
      </rPr>
      <t>est vérifié sur toutes les es années; ainsi, l'entreprise dispose d'assez de ressources stables pour financer ses emplois stables; donc elle a assez de ressources pour financier ses emplois ordaires sans tenir compte de la trésorerie</t>
    </r>
  </si>
  <si>
    <t>Concours bancairs courants</t>
  </si>
  <si>
    <t>Depuis 2016, l'EGB Badaracchi est en gain de flexibilité financière croissante jusqu'à atteindre -225 852 333. Elle n'est pas tout de même en surliquidité car son Besoin de roulemnt Patrimonial Propre est resté négatif.</t>
  </si>
  <si>
    <t>On constate que l'entreprise est solvable au cours de l'exercice 2018 avec 3 points e marge de manœuvre de solvabilité. On constate un gain de 17 points en moyenne de sa solvabilité durant les exercices 2017 et 2018.</t>
  </si>
  <si>
    <t>L'EGB Badaracchi perd sa liquidité générale depuis l'exercice 2015 jusqu'à 2018 pour atteindre 69%. Elle a un volume de stock très bas; le temps de transformation ne pose pas de problème.  Elle a une perte de 34 points pour quitter de créances à trésorerie à l'actif.</t>
  </si>
  <si>
    <t>Elle a une autonomie financière et pas de risque de faillite car son ratio d'automie financière est resté inférieur à 1.</t>
  </si>
  <si>
    <t>Le Besoin a diminué de 72 jours au cours de l'exercice 2018; soit en stock, soit en créances</t>
  </si>
  <si>
    <t>Pas de temps pour renouveler la production</t>
  </si>
  <si>
    <t>Les délais fournisseurs sont importants (92 jours en 2018)</t>
  </si>
  <si>
    <t>Les délai clients ont diminué (23 Jours) de 26% entre 2017 et 2016</t>
  </si>
  <si>
    <t>La trésorerie passif ne contribue pas au financement de l'activité d'exploitation. Il faut en moyenne 43 jours de vente HT pour combler l'activité d'exploitation, il y'a une gain de 52% de flexibilité financière entre les exercices 2017 et 2018. La trésorerie est couvert 43 jours avant les ventes. Il peut solliciter les découvert pour financer son activité car 50% de marge de manoeuvre.</t>
  </si>
  <si>
    <t>L'EGB Badaracchi est une entreprise qui n'a pas besoin de fond de roulement pour financer son activité d'exploitation car les clients payent avant de prendre leur marchandise. Et les fournisseurs livrent la marchandise avant de récupérer leur argent à la fin des ventes. Elel a une bonne dynamique de production car elle n'a pas de temps pour renouveler sa production fabriquée. Les stocks sont minime.</t>
  </si>
  <si>
    <t>Sa trésorerie passif ne finance pas son activité d'exploitation. En oitre, elle peut si elle le veut demander des découverts ppour combler son activité d'exploitation car encore toutes ses maeges de manoeuuvre à savoir 50%.</t>
  </si>
  <si>
    <t>En moyenne le ration de solvabilité de l'entreprise Batiment est au dessous de la norme planché de 20% (soit 15,80% &lt; 20%) durant la periode de 2014 à 2018.
Cependant,il etait autour de 21,53% et 22,49% au dessus de la norme planché dans les exercices de 2014 et 2015 marquant les bonnes années de l'entreprise qui était capable de couvrir ses emplois ou faire face à ses engagements de moyen et long terme 
qui s'explique notamment par la hausse des capitaux propres redressés de l'entreprise. Par ailleurs les années 2016 et 2017 étaient des mauvaises années pour l'entreprise
car elle n'était plus apte de faire face aux règlements de ses engagements imératifs lorsque ceci arrivent à échéance et d'une ma nière permanante (leur ratio de solvabilité était respectivement de 6,33% et 6,06% en dessous du taux plancher fixé).Néanmoins,à la fin de l'exercice 2017,ce ratio 
augmente progessesivement jusqu'atteindre 23% en 2018; ce qui denote que l'entreprise est devenu solvable.</t>
  </si>
  <si>
    <t>Elle perd sa liquidité depuis l'exercice 2018 jusqu'à atteindre 69%. Elle  a un volume de stock très bas; le temps de transformation ne pose pas un problème. En outre, elle a une perte de 34 points pour quitter de créances à trésorerie actif.</t>
  </si>
  <si>
    <t>Dépuis l'exercice 2016, cette structure est en gain  de flexibilité financière croissante jusqu'à atteindre -225 852 333. Elle n'est pas tout de même en surliquidité car son besoin de roulement patrimonial propre est resté négatif</t>
  </si>
  <si>
    <t>La difficulté provient de son équilibre financier à court terme où les stocks sont relativement important et le niveau de trésorerie réelle relativement faible par rapport à ses créances .Pour améliorer sa santé financière qui est déjà en ce moment à désirer, il serait important d’envisager les mesures correctrices suivantes :
 l'adhésion de l'ensemble des partenaires de l'entreprise, notamment le personnel, au projet de redressement
 Geler toute la politique de distribution de dividende sur le moyen terme 
 Améliorer sa structure fiancière</t>
  </si>
  <si>
    <r>
      <rPr>
        <b/>
        <sz val="16"/>
        <color rgb="FF000000"/>
        <rFont val="Times New Roman"/>
        <family val="1"/>
      </rPr>
      <t>Solvabilité</t>
    </r>
    <r>
      <rPr>
        <sz val="16"/>
        <color rgb="FF000000"/>
        <rFont val="Times New Roman"/>
        <family val="1"/>
      </rPr>
      <t>:  Capitaux Propres redressés / Total Passif redressé</t>
    </r>
  </si>
  <si>
    <r>
      <rPr>
        <b/>
        <sz val="16"/>
        <color rgb="FF000000"/>
        <rFont val="Times New Roman"/>
        <family val="1"/>
      </rPr>
      <t>Fond de roulement patrimonial</t>
    </r>
    <r>
      <rPr>
        <sz val="16"/>
        <color rgb="FF000000"/>
        <rFont val="Times New Roman"/>
        <family val="1"/>
      </rPr>
      <t>: {B} - {E}</t>
    </r>
  </si>
  <si>
    <r>
      <rPr>
        <b/>
        <sz val="16"/>
        <color rgb="FF000000"/>
        <rFont val="Times New Roman"/>
        <family val="1"/>
      </rPr>
      <t>Fond de roulement patrimonial</t>
    </r>
    <r>
      <rPr>
        <sz val="16"/>
        <color rgb="FF000000"/>
        <rFont val="Times New Roman"/>
        <family val="1"/>
      </rPr>
      <t>: {C} + {D} - {A}</t>
    </r>
  </si>
  <si>
    <r>
      <rPr>
        <b/>
        <sz val="16"/>
        <color rgb="FF000000"/>
        <rFont val="Times New Roman"/>
        <family val="1"/>
      </rPr>
      <t>Fond de roulement Patrimonial Propre</t>
    </r>
    <r>
      <rPr>
        <sz val="16"/>
        <color rgb="FF000000"/>
        <rFont val="Times New Roman"/>
        <family val="1"/>
      </rPr>
      <t>: {B} - [ {D} + {E} ]</t>
    </r>
  </si>
  <si>
    <r>
      <rPr>
        <b/>
        <sz val="16"/>
        <color rgb="FF000000"/>
        <rFont val="Times New Roman"/>
        <family val="1"/>
      </rPr>
      <t>Ratio de liquidité générale</t>
    </r>
    <r>
      <rPr>
        <sz val="16"/>
        <color rgb="FF000000"/>
        <rFont val="Times New Roman"/>
        <family val="1"/>
      </rPr>
      <t>: {B} / {E}</t>
    </r>
  </si>
  <si>
    <r>
      <rPr>
        <b/>
        <sz val="16"/>
        <color rgb="FF000000"/>
        <rFont val="Times New Roman"/>
        <family val="1"/>
      </rPr>
      <t>Ratio de liquidité réduite</t>
    </r>
    <r>
      <rPr>
        <sz val="16"/>
        <color rgb="FF000000"/>
        <rFont val="Times New Roman"/>
        <family val="1"/>
      </rPr>
      <t>: {B} - Stocks  / {E}</t>
    </r>
  </si>
  <si>
    <r>
      <rPr>
        <b/>
        <sz val="16"/>
        <color rgb="FF000000"/>
        <rFont val="Times New Roman"/>
        <family val="1"/>
      </rPr>
      <t>Ratio de liquidité immédiate</t>
    </r>
    <r>
      <rPr>
        <sz val="16"/>
        <color rgb="FF000000"/>
        <rFont val="Times New Roman"/>
        <family val="1"/>
      </rPr>
      <t>: Actifs deTrésorerie / {E}</t>
    </r>
  </si>
  <si>
    <r>
      <rPr>
        <b/>
        <sz val="16"/>
        <color rgb="FF000000"/>
        <rFont val="Times New Roman"/>
        <family val="1"/>
      </rPr>
      <t>Ratio d'autonomie financière</t>
    </r>
    <r>
      <rPr>
        <sz val="16"/>
        <color rgb="FF000000"/>
        <rFont val="Times New Roman"/>
        <family val="1"/>
      </rPr>
      <t>: { D } / { C }</t>
    </r>
  </si>
  <si>
    <t>La difficulté provient de son équilibre financier à court terme où les stocks sont relativement important et le niveau de trésorerie réelle relativement faible par rapport à ses créances .Pour améliorer sa santé financière qui est déjà en ce moment à désirer, il serait important d’envisager les mesures correctrices suivantes :
 l'adhésion de l'ensemble des partenaires de l'entreprise, notamment le personnel, au projet de redressement
 Geler toute la politique de distribution de dividende sur le moyen terme 
 Améliorer sa structure fiancière                                                                      Améliorer sa liquidité générale et immédiate</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</si>
</sst>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41" formatCode="_-* #,##0\ _€_-;\-* #,##0\ _€_-;_-* &quot;-&quot;\ _€_-;_-@_-"/>
    <numFmt numFmtId="43" formatCode="_-* #,##0.00\ _€_-;\-* #,##0.00\ _€_-;_-* &quot;-&quot;??\ _€_-;_-@_-"/>
    <numFmt numFmtId="164" formatCode="_-* #,##0\ _€_-;\-* #,##0\ _€_-;_-* &quot;-&quot;??\ _€_-;_-@"/>
    <numFmt numFmtId="165" formatCode="0.000%"/>
    <numFmt numFmtId="166" formatCode="_-* #,##0.00\ _€_-;\-* #,##0.00\ _€_-;_-* &quot;-&quot;??\ _€_-;_-@"/>
    <numFmt numFmtId="167" formatCode="_-* #,##0.0\ _€_-;\-* #,##0.0\ _€_-;_-* &quot;-&quot;??\ _€_-;_-@"/>
    <numFmt numFmtId="168" formatCode="0.0%"/>
    <numFmt numFmtId="169" formatCode="0.000"/>
    <numFmt numFmtId="170" formatCode="_-* #,##0.0000\ _€_-;\-* #,##0.0000\ _€_-;_-* &quot;-&quot;??\ _€_-;_-@"/>
    <numFmt numFmtId="171" formatCode="#,##0.0"/>
    <numFmt numFmtId="172" formatCode="#,##0.000"/>
    <numFmt numFmtId="173" formatCode="0.00000"/>
    <numFmt numFmtId="174" formatCode="0.0"/>
    <numFmt numFmtId="175" formatCode="_-* #,##0\ _€_-;\-* #,##0\ _€_-;_-* &quot;-&quot;??\ _€_-;_-@_-"/>
  </numFmts>
  <fonts count="134">
    <font>
      <sz val="10"/>
      <color rgb="FF000000"/>
      <name val="Arial"/>
    </font>
    <font>
      <b/>
      <sz val="11"/>
      <color rgb="FF000000"/>
      <name val="Arial"/>
      <family val="2"/>
    </font>
    <font>
      <b/>
      <sz val="12"/>
      <color rgb="FF000000"/>
      <name val="Arial"/>
      <family val="2"/>
    </font>
    <font>
      <sz val="10"/>
      <name val="Arial"/>
      <family val="2"/>
    </font>
    <font>
      <sz val="11"/>
      <color rgb="FF000000"/>
      <name val="Arial"/>
      <family val="2"/>
    </font>
    <font>
      <sz val="9"/>
      <color rgb="FF000000"/>
      <name val="Arial"/>
      <family val="2"/>
    </font>
    <font>
      <b/>
      <sz val="9"/>
      <color rgb="FF000000"/>
      <name val="Arial"/>
      <family val="2"/>
    </font>
    <font>
      <b/>
      <sz val="10"/>
      <color rgb="FF000000"/>
      <name val="Arial"/>
      <family val="2"/>
    </font>
    <font>
      <b/>
      <sz val="9"/>
      <color rgb="FF0000FF"/>
      <name val="Arial"/>
      <family val="2"/>
    </font>
    <font>
      <b/>
      <sz val="8"/>
      <color rgb="FF000000"/>
      <name val="Arial"/>
      <family val="2"/>
    </font>
    <font>
      <b/>
      <sz val="9"/>
      <color rgb="FF000000"/>
      <name val="Roboto"/>
    </font>
    <font>
      <sz val="6"/>
      <color rgb="FF000000"/>
      <name val="Arial"/>
      <family val="2"/>
    </font>
    <font>
      <sz val="8"/>
      <color rgb="FF000000"/>
      <name val="Arial"/>
      <family val="2"/>
    </font>
    <font>
      <b/>
      <sz val="11"/>
      <color rgb="FFFF0000"/>
      <name val="Arial"/>
      <family val="2"/>
    </font>
    <font>
      <u/>
      <sz val="10"/>
      <color rgb="FF000000"/>
      <name val="Arial"/>
      <family val="2"/>
    </font>
    <font>
      <u/>
      <sz val="9"/>
      <color rgb="FF000000"/>
      <name val="Arial"/>
      <family val="2"/>
    </font>
    <font>
      <sz val="11"/>
      <color rgb="FF000000"/>
      <name val="Calibri"/>
      <family val="2"/>
    </font>
    <font>
      <sz val="12"/>
      <color rgb="FF000000"/>
      <name val="Arial"/>
      <family val="2"/>
    </font>
    <font>
      <b/>
      <u/>
      <sz val="12"/>
      <color rgb="FF000000"/>
      <name val="Arial"/>
      <family val="2"/>
    </font>
    <font>
      <b/>
      <u/>
      <sz val="12"/>
      <color rgb="FF000000"/>
      <name val="Arial"/>
      <family val="2"/>
    </font>
    <font>
      <sz val="12"/>
      <color rgb="FF000000"/>
      <name val="Calibri"/>
      <family val="2"/>
    </font>
    <font>
      <sz val="9"/>
      <color rgb="FFFF0000"/>
      <name val="Arial"/>
      <family val="2"/>
    </font>
    <font>
      <b/>
      <sz val="14"/>
      <color rgb="FF000000"/>
      <name val="Arial"/>
      <family val="2"/>
    </font>
    <font>
      <b/>
      <u/>
      <sz val="11"/>
      <color rgb="FF000000"/>
      <name val="Arial"/>
      <family val="2"/>
    </font>
    <font>
      <b/>
      <u/>
      <sz val="11"/>
      <color rgb="FF000000"/>
      <name val="Arial"/>
      <family val="2"/>
    </font>
    <font>
      <u/>
      <sz val="11"/>
      <color rgb="FF000000"/>
      <name val="Arial"/>
      <family val="2"/>
    </font>
    <font>
      <sz val="9"/>
      <color theme="1"/>
      <name val="Arial"/>
      <family val="2"/>
    </font>
    <font>
      <sz val="11"/>
      <color rgb="FF0000FF"/>
      <name val="Calibri"/>
      <family val="2"/>
    </font>
    <font>
      <b/>
      <sz val="11"/>
      <color rgb="FF000000"/>
      <name val="Calibri"/>
      <family val="2"/>
    </font>
    <font>
      <sz val="10"/>
      <color rgb="FF0000FF"/>
      <name val="Arial"/>
      <family val="2"/>
    </font>
    <font>
      <sz val="10"/>
      <color rgb="FF0000FF"/>
      <name val="Calibri"/>
      <family val="2"/>
    </font>
    <font>
      <sz val="11"/>
      <color theme="1"/>
      <name val="Calibri"/>
      <family val="2"/>
    </font>
    <font>
      <sz val="9"/>
      <color rgb="FF0000FF"/>
      <name val="Arial"/>
      <family val="2"/>
    </font>
    <font>
      <sz val="11"/>
      <color rgb="FFFF0000"/>
      <name val="Arial"/>
      <family val="2"/>
    </font>
    <font>
      <b/>
      <sz val="12"/>
      <color rgb="FF000000"/>
      <name val="Calibri"/>
      <family val="2"/>
    </font>
    <font>
      <sz val="11"/>
      <color rgb="FF0000FF"/>
      <name val="Arial"/>
      <family val="2"/>
    </font>
    <font>
      <sz val="11"/>
      <color rgb="FF0003D2"/>
      <name val="Calibri"/>
      <family val="2"/>
    </font>
    <font>
      <sz val="14"/>
      <color rgb="FF000000"/>
      <name val="Arial"/>
      <family val="2"/>
    </font>
    <font>
      <sz val="12"/>
      <color theme="1"/>
      <name val="Arial"/>
      <family val="2"/>
    </font>
    <font>
      <b/>
      <sz val="14"/>
      <color rgb="FF000000"/>
      <name val="Times New Roman"/>
      <family val="1"/>
    </font>
    <font>
      <b/>
      <sz val="13"/>
      <color rgb="FF000000"/>
      <name val="Arial"/>
      <family val="2"/>
    </font>
    <font>
      <b/>
      <sz val="10"/>
      <color rgb="FF000000"/>
      <name val="Times New Roman"/>
      <family val="1"/>
    </font>
    <font>
      <sz val="10"/>
      <color rgb="FF000000"/>
      <name val="Times New Roman"/>
      <family val="1"/>
    </font>
    <font>
      <b/>
      <i/>
      <sz val="11"/>
      <color rgb="FF000000"/>
      <name val="Arial"/>
      <family val="2"/>
    </font>
    <font>
      <b/>
      <sz val="11"/>
      <color theme="1"/>
      <name val="Arial"/>
      <family val="2"/>
    </font>
    <font>
      <sz val="13"/>
      <color rgb="FF000000"/>
      <name val="Noto Sans Symbols"/>
    </font>
    <font>
      <sz val="11"/>
      <color theme="1"/>
      <name val="Arial"/>
      <family val="2"/>
    </font>
    <font>
      <i/>
      <sz val="11"/>
      <color rgb="FF000000"/>
      <name val="Arial"/>
      <family val="2"/>
    </font>
    <font>
      <i/>
      <sz val="11"/>
      <color theme="1"/>
      <name val="Arial"/>
      <family val="2"/>
    </font>
    <font>
      <sz val="13"/>
      <color rgb="FF000000"/>
      <name val="Arial"/>
      <family val="2"/>
    </font>
    <font>
      <i/>
      <sz val="12"/>
      <color rgb="FF000000"/>
      <name val="Arial"/>
      <family val="2"/>
    </font>
    <font>
      <b/>
      <i/>
      <sz val="11"/>
      <color theme="1"/>
      <name val="Arial"/>
      <family val="2"/>
    </font>
    <font>
      <i/>
      <sz val="13"/>
      <color rgb="FF000000"/>
      <name val="Arial"/>
      <family val="2"/>
    </font>
    <font>
      <b/>
      <sz val="12"/>
      <color rgb="FFFF0000"/>
      <name val="Arial"/>
      <family val="2"/>
    </font>
    <font>
      <sz val="11"/>
      <color rgb="FF0003D2"/>
      <name val="Arial"/>
      <family val="2"/>
    </font>
    <font>
      <b/>
      <sz val="12"/>
      <color theme="1"/>
      <name val="Arial"/>
      <family val="2"/>
    </font>
    <font>
      <sz val="12"/>
      <color rgb="FF000000"/>
      <name val="Times New Roman"/>
      <family val="1"/>
    </font>
    <font>
      <sz val="10"/>
      <color rgb="FF0003D2"/>
      <name val="Times New Roman"/>
      <family val="1"/>
    </font>
    <font>
      <b/>
      <u/>
      <sz val="12"/>
      <color rgb="FF000090"/>
      <name val="Arial"/>
      <family val="2"/>
    </font>
    <font>
      <b/>
      <u/>
      <sz val="12"/>
      <color rgb="FF000090"/>
      <name val="Arial"/>
      <family val="2"/>
    </font>
    <font>
      <b/>
      <sz val="10"/>
      <color rgb="FF0003D2"/>
      <name val="Arial"/>
      <family val="2"/>
    </font>
    <font>
      <sz val="10"/>
      <color theme="1"/>
      <name val="Arial"/>
      <family val="2"/>
    </font>
    <font>
      <b/>
      <u/>
      <sz val="12"/>
      <color rgb="FF000090"/>
      <name val="Arial"/>
      <family val="2"/>
    </font>
    <font>
      <b/>
      <sz val="11"/>
      <color rgb="FF000090"/>
      <name val="Calibri"/>
      <family val="2"/>
    </font>
    <font>
      <b/>
      <u/>
      <sz val="13"/>
      <color rgb="FF000090"/>
      <name val="Arial"/>
      <family val="2"/>
    </font>
    <font>
      <b/>
      <sz val="13"/>
      <color rgb="FF000090"/>
      <name val="Arial"/>
      <family val="2"/>
    </font>
    <font>
      <b/>
      <sz val="10"/>
      <name val="Arial"/>
      <family val="2"/>
    </font>
    <font>
      <b/>
      <sz val="11"/>
      <name val="Arial"/>
      <family val="2"/>
    </font>
    <font>
      <sz val="11"/>
      <name val="Arial"/>
      <family val="2"/>
    </font>
    <font>
      <u/>
      <sz val="11"/>
      <name val="Arial"/>
      <family val="2"/>
    </font>
    <font>
      <b/>
      <u/>
      <sz val="11"/>
      <name val="Arial"/>
      <family val="2"/>
    </font>
    <font>
      <b/>
      <sz val="13"/>
      <name val="Arial"/>
      <family val="2"/>
    </font>
    <font>
      <b/>
      <sz val="12"/>
      <name val="Arial"/>
      <family val="2"/>
    </font>
    <font>
      <sz val="10"/>
      <color rgb="FF000000"/>
      <name val="Arial"/>
      <family val="2"/>
    </font>
    <font>
      <b/>
      <u/>
      <sz val="12"/>
      <color rgb="FF007ED7"/>
      <name val="Arial"/>
      <family val="2"/>
    </font>
    <font>
      <b/>
      <sz val="12"/>
      <color rgb="FF0066CC"/>
      <name val="Arial"/>
      <family val="2"/>
    </font>
    <font>
      <u/>
      <sz val="10"/>
      <color theme="10"/>
      <name val="Arial"/>
      <family val="2"/>
    </font>
    <font>
      <u/>
      <sz val="10"/>
      <color theme="11"/>
      <name val="Arial"/>
      <family val="2"/>
    </font>
    <font>
      <b/>
      <sz val="14"/>
      <color rgb="FF0000FF"/>
      <name val="Arial"/>
      <family val="2"/>
    </font>
    <font>
      <sz val="14"/>
      <color rgb="FF0000FF"/>
      <name val="Arial"/>
      <family val="2"/>
    </font>
    <font>
      <b/>
      <sz val="14"/>
      <color rgb="FF000000"/>
      <name val="Calibri"/>
      <family val="2"/>
    </font>
    <font>
      <sz val="14"/>
      <color rgb="FF000000"/>
      <name val="Calibri"/>
      <family val="2"/>
    </font>
    <font>
      <sz val="11"/>
      <name val="Calibri"/>
      <family val="2"/>
    </font>
    <font>
      <b/>
      <sz val="11"/>
      <name val="Calibri"/>
      <family val="2"/>
    </font>
    <font>
      <sz val="14"/>
      <name val="Arial"/>
      <family val="2"/>
    </font>
    <font>
      <b/>
      <sz val="14"/>
      <name val="Arial"/>
      <family val="2"/>
    </font>
    <font>
      <sz val="14"/>
      <color theme="1"/>
      <name val="Arial"/>
      <family val="2"/>
    </font>
    <font>
      <b/>
      <i/>
      <sz val="14"/>
      <color rgb="FF000000"/>
      <name val="Arial"/>
      <family val="2"/>
    </font>
    <font>
      <b/>
      <sz val="14"/>
      <color theme="1"/>
      <name val="Arial"/>
      <family val="2"/>
    </font>
    <font>
      <sz val="14"/>
      <color rgb="FF000000"/>
      <name val="Times New Roman"/>
      <family val="1"/>
    </font>
    <font>
      <i/>
      <sz val="14"/>
      <color rgb="FF000000"/>
      <name val="Arial"/>
      <family val="2"/>
    </font>
    <font>
      <i/>
      <sz val="14"/>
      <color theme="1"/>
      <name val="Arial"/>
      <family val="2"/>
    </font>
    <font>
      <b/>
      <i/>
      <sz val="14"/>
      <color theme="1"/>
      <name val="Arial"/>
      <family val="2"/>
    </font>
    <font>
      <sz val="14"/>
      <color rgb="FF0003D2"/>
      <name val="Arial"/>
      <family val="2"/>
    </font>
    <font>
      <b/>
      <u/>
      <sz val="14"/>
      <name val="Arial"/>
      <family val="2"/>
    </font>
    <font>
      <b/>
      <u/>
      <sz val="14"/>
      <color rgb="FF000090"/>
      <name val="Arial"/>
      <family val="2"/>
    </font>
    <font>
      <b/>
      <sz val="14"/>
      <color rgb="FF000090"/>
      <name val="Arial"/>
      <family val="2"/>
    </font>
    <font>
      <sz val="12"/>
      <name val="Arial"/>
      <family val="2"/>
    </font>
    <font>
      <sz val="10"/>
      <name val="Arial"/>
      <family val="2"/>
    </font>
    <font>
      <sz val="9"/>
      <name val="Arial"/>
      <family val="2"/>
    </font>
    <font>
      <b/>
      <sz val="9"/>
      <name val="Arial"/>
      <family val="2"/>
    </font>
    <font>
      <b/>
      <sz val="10"/>
      <color rgb="FF000000"/>
      <name val="Arial"/>
      <family val="2"/>
    </font>
    <font>
      <sz val="10"/>
      <color rgb="FF000000"/>
      <name val="Arial"/>
      <family val="2"/>
    </font>
    <font>
      <b/>
      <sz val="10"/>
      <color rgb="FF0000FF"/>
      <name val="Arial"/>
      <family val="2"/>
    </font>
    <font>
      <b/>
      <sz val="10"/>
      <name val="Arial"/>
      <family val="2"/>
    </font>
    <font>
      <sz val="9"/>
      <color rgb="FF0070C0"/>
      <name val="Arial"/>
      <family val="2"/>
    </font>
    <font>
      <sz val="10"/>
      <color rgb="FFFF0000"/>
      <name val="Arial"/>
      <family val="2"/>
    </font>
    <font>
      <b/>
      <sz val="9"/>
      <color rgb="FFFF0000"/>
      <name val="Arial"/>
      <family val="2"/>
    </font>
    <font>
      <sz val="11"/>
      <color rgb="FF000000"/>
      <name val="Garamond"/>
      <family val="1"/>
    </font>
    <font>
      <i/>
      <sz val="9"/>
      <color rgb="FF000000"/>
      <name val="Arial"/>
      <family val="2"/>
    </font>
    <font>
      <sz val="11"/>
      <color theme="0"/>
      <name val="Calibri"/>
      <family val="2"/>
    </font>
    <font>
      <sz val="14"/>
      <color rgb="FF000000"/>
      <name val="Garamond"/>
      <family val="1"/>
    </font>
    <font>
      <b/>
      <sz val="16"/>
      <color rgb="FF000000"/>
      <name val="Arial"/>
      <family val="2"/>
    </font>
    <font>
      <b/>
      <sz val="16"/>
      <color rgb="FF000000"/>
      <name val="Calibri"/>
      <family val="2"/>
    </font>
    <font>
      <sz val="16"/>
      <color rgb="FF000000"/>
      <name val="Calibri"/>
      <family val="2"/>
    </font>
    <font>
      <sz val="16"/>
      <color rgb="FF000000"/>
      <name val="Arial"/>
      <family val="2"/>
    </font>
    <font>
      <sz val="16"/>
      <color theme="1"/>
      <name val="Calibri"/>
      <family val="2"/>
    </font>
    <font>
      <sz val="16"/>
      <name val="Calibri"/>
      <family val="2"/>
    </font>
    <font>
      <sz val="16"/>
      <color rgb="FF0000FF"/>
      <name val="Calibri"/>
      <family val="2"/>
    </font>
    <font>
      <b/>
      <sz val="16"/>
      <name val="Arial"/>
      <family val="2"/>
    </font>
    <font>
      <sz val="16"/>
      <name val="Arial"/>
      <family val="2"/>
    </font>
    <font>
      <b/>
      <sz val="16"/>
      <name val="Calibri"/>
      <family val="2"/>
    </font>
    <font>
      <sz val="11"/>
      <color theme="4"/>
      <name val="Arial"/>
      <family val="2"/>
    </font>
    <font>
      <sz val="11"/>
      <color theme="4"/>
      <name val="Calibri"/>
      <family val="2"/>
    </font>
    <font>
      <b/>
      <sz val="11"/>
      <color theme="4"/>
      <name val="Calibri"/>
      <family val="2"/>
    </font>
    <font>
      <b/>
      <sz val="11"/>
      <color theme="4"/>
      <name val="Arial"/>
      <family val="2"/>
    </font>
    <font>
      <sz val="10"/>
      <color theme="4"/>
      <name val="Arial"/>
      <family val="2"/>
    </font>
    <font>
      <b/>
      <i/>
      <sz val="12"/>
      <color rgb="FF000000"/>
      <name val="Arial"/>
      <family val="2"/>
    </font>
    <font>
      <sz val="11"/>
      <color rgb="FF000000"/>
      <name val="Times New Roman"/>
      <family val="1"/>
    </font>
    <font>
      <sz val="10"/>
      <color theme="9"/>
      <name val="Arial"/>
      <family val="2"/>
    </font>
    <font>
      <b/>
      <u/>
      <sz val="14"/>
      <color rgb="FF000000"/>
      <name val="Arial"/>
      <family val="2"/>
    </font>
    <font>
      <sz val="16"/>
      <color rgb="FF000000"/>
      <name val="Times New Roman"/>
      <family val="1"/>
    </font>
    <font>
      <b/>
      <sz val="16"/>
      <color rgb="FF000000"/>
      <name val="Times New Roman"/>
      <family val="1"/>
    </font>
    <font>
      <sz val="18"/>
      <color rgb="FF000000"/>
      <name val="Times New Roman"/>
      <family val="1"/>
    </font>
  </fonts>
  <fills count="42">
    <fill>
      <patternFill patternType="none"/>
    </fill>
    <fill>
      <patternFill patternType="gray125"/>
    </fill>
    <fill>
      <patternFill patternType="solid">
        <fgColor rgb="FFFFFFFF"/>
        <bgColor rgb="FFFFFFFF"/>
      </patternFill>
    </fill>
    <fill>
      <patternFill patternType="solid">
        <fgColor rgb="FFCCFFCC"/>
        <bgColor rgb="FFCCFFCC"/>
      </patternFill>
    </fill>
    <fill>
      <patternFill patternType="solid">
        <fgColor rgb="FFC0C0C0"/>
        <bgColor rgb="FFC0C0C0"/>
      </patternFill>
    </fill>
    <fill>
      <patternFill patternType="solid">
        <fgColor rgb="FFF2F2F2"/>
        <bgColor rgb="FFF2F2F2"/>
      </patternFill>
    </fill>
    <fill>
      <patternFill patternType="solid">
        <fgColor rgb="FFD8D8D8"/>
        <bgColor rgb="FFD8D8D8"/>
      </patternFill>
    </fill>
    <fill>
      <patternFill patternType="solid">
        <fgColor rgb="FFFFFF00"/>
        <bgColor rgb="FFFFFF00"/>
      </patternFill>
    </fill>
    <fill>
      <patternFill patternType="solid">
        <fgColor theme="0"/>
        <bgColor theme="0"/>
      </patternFill>
    </fill>
    <fill>
      <patternFill patternType="solid">
        <fgColor rgb="FFFFF2CC"/>
        <bgColor rgb="FFFFF2CC"/>
      </patternFill>
    </fill>
    <fill>
      <patternFill patternType="solid">
        <fgColor rgb="FFFEF2CB"/>
        <bgColor rgb="FFFEF2CB"/>
      </patternFill>
    </fill>
    <fill>
      <patternFill patternType="solid">
        <fgColor theme="0"/>
        <bgColor rgb="FFCCFFCC"/>
      </patternFill>
    </fill>
    <fill>
      <patternFill patternType="solid">
        <fgColor theme="0"/>
        <bgColor rgb="FFFFFFFF"/>
      </patternFill>
    </fill>
    <fill>
      <patternFill patternType="solid">
        <fgColor theme="0"/>
        <bgColor rgb="FFD8D8D8"/>
      </patternFill>
    </fill>
    <fill>
      <patternFill patternType="solid">
        <fgColor theme="0"/>
        <bgColor indexed="64"/>
      </patternFill>
    </fill>
    <fill>
      <patternFill patternType="solid">
        <fgColor rgb="FFFFFF00"/>
        <bgColor rgb="FFFFFFFF"/>
      </patternFill>
    </fill>
    <fill>
      <patternFill patternType="solid">
        <fgColor theme="2" tint="-4.9989318521683403E-2"/>
        <bgColor rgb="FFCCFFCC"/>
      </patternFill>
    </fill>
    <fill>
      <patternFill patternType="solid">
        <fgColor theme="2" tint="-4.9989318521683403E-2"/>
        <bgColor indexed="64"/>
      </patternFill>
    </fill>
    <fill>
      <patternFill patternType="solid">
        <fgColor theme="0" tint="-4.9989318521683403E-2"/>
        <bgColor indexed="64"/>
      </patternFill>
    </fill>
    <fill>
      <patternFill patternType="solid">
        <fgColor theme="0" tint="-4.9989318521683403E-2"/>
        <bgColor rgb="FFCCFFCC"/>
      </patternFill>
    </fill>
    <fill>
      <patternFill patternType="solid">
        <fgColor theme="0" tint="-4.9989318521683403E-2"/>
        <bgColor rgb="FFFFFFFF"/>
      </patternFill>
    </fill>
    <fill>
      <patternFill patternType="solid">
        <fgColor theme="0" tint="-0.14999847407452621"/>
        <bgColor indexed="64"/>
      </patternFill>
    </fill>
    <fill>
      <patternFill patternType="solid">
        <fgColor theme="0" tint="-0.14999847407452621"/>
        <bgColor rgb="FFFFFFFF"/>
      </patternFill>
    </fill>
    <fill>
      <patternFill patternType="solid">
        <fgColor theme="0" tint="-4.9989318521683403E-2"/>
        <bgColor rgb="FFC0C0C0"/>
      </patternFill>
    </fill>
    <fill>
      <patternFill patternType="solid">
        <fgColor theme="0" tint="-0.14999847407452621"/>
        <bgColor rgb="FFD8D8D8"/>
      </patternFill>
    </fill>
    <fill>
      <patternFill patternType="solid">
        <fgColor theme="2"/>
        <bgColor rgb="FFFFFFFF"/>
      </patternFill>
    </fill>
    <fill>
      <patternFill patternType="solid">
        <fgColor theme="2"/>
        <bgColor rgb="FFD8D8D8"/>
      </patternFill>
    </fill>
    <fill>
      <patternFill patternType="solid">
        <fgColor theme="2"/>
        <bgColor rgb="FFCCFFCC"/>
      </patternFill>
    </fill>
    <fill>
      <patternFill patternType="solid">
        <fgColor theme="2"/>
        <bgColor theme="0"/>
      </patternFill>
    </fill>
    <fill>
      <patternFill patternType="solid">
        <fgColor theme="2"/>
        <bgColor indexed="64"/>
      </patternFill>
    </fill>
    <fill>
      <patternFill patternType="solid">
        <fgColor theme="2"/>
        <bgColor rgb="FFFFFF00"/>
      </patternFill>
    </fill>
    <fill>
      <patternFill patternType="solid">
        <fgColor theme="0" tint="-4.9989318521683403E-2"/>
        <bgColor rgb="FFF2F2F2"/>
      </patternFill>
    </fill>
    <fill>
      <patternFill patternType="solid">
        <fgColor theme="2" tint="-4.9989318521683403E-2"/>
        <bgColor rgb="FFFFFFFF"/>
      </patternFill>
    </fill>
    <fill>
      <patternFill patternType="solid">
        <fgColor theme="7" tint="0.59999389629810485"/>
        <bgColor rgb="FFFFFFFF"/>
      </patternFill>
    </fill>
    <fill>
      <patternFill patternType="solid">
        <fgColor theme="9" tint="0.79998168889431442"/>
        <bgColor indexed="64"/>
      </patternFill>
    </fill>
    <fill>
      <patternFill patternType="solid">
        <fgColor theme="4" tint="0.79998168889431442"/>
        <bgColor indexed="64"/>
      </patternFill>
    </fill>
    <fill>
      <patternFill patternType="solid">
        <fgColor theme="4" tint="0.79998168889431442"/>
        <bgColor rgb="FFFFFFFF"/>
      </patternFill>
    </fill>
    <fill>
      <patternFill patternType="solid">
        <fgColor theme="7" tint="0.79998168889431442"/>
        <bgColor indexed="64"/>
      </patternFill>
    </fill>
    <fill>
      <patternFill patternType="solid">
        <fgColor theme="7" tint="0.79998168889431442"/>
        <bgColor rgb="FFFFFFFF"/>
      </patternFill>
    </fill>
    <fill>
      <patternFill patternType="solid">
        <fgColor theme="5" tint="0.79998168889431442"/>
        <bgColor rgb="FFFFFFFF"/>
      </patternFill>
    </fill>
    <fill>
      <patternFill patternType="solid">
        <fgColor theme="3" tint="0.39997558519241921"/>
        <bgColor indexed="64"/>
      </patternFill>
    </fill>
    <fill>
      <patternFill patternType="solid">
        <fgColor theme="3" tint="0.79998168889431442"/>
        <bgColor indexed="64"/>
      </patternFill>
    </fill>
  </fills>
  <borders count="490">
    <border>
      <left/>
      <right/>
      <top/>
      <bottom/>
      <diagonal/>
    </border>
    <border>
      <left/>
      <right/>
      <top/>
      <bottom/>
      <diagonal/>
    </border>
    <border>
      <left/>
      <right/>
      <top/>
      <bottom/>
      <diagonal/>
    </border>
    <border>
      <left/>
      <right style="medium">
        <color rgb="FF000000"/>
      </right>
      <top/>
      <bottom/>
      <diagonal/>
    </border>
    <border>
      <left style="medium">
        <color rgb="FF000000"/>
      </left>
      <right/>
      <top/>
      <bottom style="hair">
        <color rgb="FF333333"/>
      </bottom>
      <diagonal/>
    </border>
    <border>
      <left/>
      <right/>
      <top/>
      <bottom style="hair">
        <color rgb="FF333333"/>
      </bottom>
      <diagonal/>
    </border>
    <border>
      <left style="thin">
        <color rgb="FF333333"/>
      </left>
      <right/>
      <top style="thin">
        <color rgb="FF333333"/>
      </top>
      <bottom/>
      <diagonal/>
    </border>
    <border>
      <left/>
      <right style="thin">
        <color rgb="FF000000"/>
      </right>
      <top style="thin">
        <color rgb="FF000000"/>
      </top>
      <bottom style="thin">
        <color rgb="FF000000"/>
      </bottom>
      <diagonal/>
    </border>
    <border>
      <left style="thin">
        <color rgb="FF000000"/>
      </left>
      <right/>
      <top/>
      <bottom style="hair">
        <color rgb="FF333333"/>
      </bottom>
      <diagonal/>
    </border>
    <border>
      <left/>
      <right/>
      <top style="hair">
        <color rgb="FF333333"/>
      </top>
      <bottom style="hair">
        <color rgb="FF333333"/>
      </bottom>
      <diagonal/>
    </border>
    <border>
      <left/>
      <right style="thin">
        <color rgb="FF333333"/>
      </right>
      <top/>
      <bottom/>
      <diagonal/>
    </border>
    <border>
      <left/>
      <right/>
      <top style="hair">
        <color rgb="FF333333"/>
      </top>
      <bottom/>
      <diagonal/>
    </border>
    <border>
      <left style="thin">
        <color rgb="FF333333"/>
      </left>
      <right/>
      <top/>
      <bottom style="thin">
        <color rgb="FF333333"/>
      </bottom>
      <diagonal/>
    </border>
    <border>
      <left/>
      <right/>
      <top/>
      <bottom style="thin">
        <color rgb="FF333333"/>
      </bottom>
      <diagonal/>
    </border>
    <border>
      <left/>
      <right style="thin">
        <color rgb="FF333333"/>
      </right>
      <top/>
      <bottom style="thin">
        <color rgb="FF333333"/>
      </bottom>
      <diagonal/>
    </border>
    <border>
      <left style="thin">
        <color rgb="FF000000"/>
      </left>
      <right/>
      <top style="hair">
        <color rgb="FF333333"/>
      </top>
      <bottom style="hair">
        <color rgb="FF333333"/>
      </bottom>
      <diagonal/>
    </border>
    <border>
      <left/>
      <right style="medium">
        <color rgb="FF000000"/>
      </right>
      <top style="thin">
        <color rgb="FF333333"/>
      </top>
      <bottom/>
      <diagonal/>
    </border>
    <border>
      <left/>
      <right/>
      <top/>
      <bottom style="hair">
        <color rgb="FF333333"/>
      </bottom>
      <diagonal/>
    </border>
    <border>
      <left/>
      <right style="medium">
        <color rgb="FF000000"/>
      </right>
      <top/>
      <bottom style="thin">
        <color rgb="FF333333"/>
      </bottom>
      <diagonal/>
    </border>
    <border>
      <left/>
      <right/>
      <top style="hair">
        <color rgb="FF333333"/>
      </top>
      <bottom style="hair">
        <color rgb="FF333333"/>
      </bottom>
      <diagonal/>
    </border>
    <border>
      <left/>
      <right/>
      <top style="thin">
        <color rgb="FF333333"/>
      </top>
      <bottom style="hair">
        <color rgb="FF333333"/>
      </bottom>
      <diagonal/>
    </border>
    <border>
      <left/>
      <right style="medium">
        <color rgb="FF000000"/>
      </right>
      <top style="thin">
        <color rgb="FF333333"/>
      </top>
      <bottom style="hair">
        <color rgb="FF333333"/>
      </bottom>
      <diagonal/>
    </border>
    <border>
      <left/>
      <right style="medium">
        <color rgb="FF000000"/>
      </right>
      <top style="hair">
        <color rgb="FF333333"/>
      </top>
      <bottom style="hair">
        <color rgb="FF333333"/>
      </bottom>
      <diagonal/>
    </border>
    <border>
      <left style="medium">
        <color rgb="FF000000"/>
      </left>
      <right/>
      <top/>
      <bottom/>
      <diagonal/>
    </border>
    <border>
      <left/>
      <right style="thin">
        <color rgb="FF000000"/>
      </right>
      <top style="hair">
        <color rgb="FF333333"/>
      </top>
      <bottom style="hair">
        <color rgb="FF333333"/>
      </bottom>
      <diagonal/>
    </border>
    <border>
      <left style="medium">
        <color rgb="FF000000"/>
      </left>
      <right style="thin">
        <color rgb="FF333333"/>
      </right>
      <top style="thin">
        <color rgb="FF333333"/>
      </top>
      <bottom style="thin">
        <color rgb="FF333333"/>
      </bottom>
      <diagonal/>
    </border>
    <border>
      <left/>
      <right/>
      <top style="thin">
        <color rgb="FF333333"/>
      </top>
      <bottom style="thin">
        <color rgb="FF333333"/>
      </bottom>
      <diagonal/>
    </border>
    <border>
      <left style="thin">
        <color rgb="FF333333"/>
      </left>
      <right/>
      <top style="thin">
        <color rgb="FF333333"/>
      </top>
      <bottom style="thin">
        <color rgb="FF333333"/>
      </bottom>
      <diagonal/>
    </border>
    <border>
      <left/>
      <right style="thin">
        <color rgb="FF333333"/>
      </right>
      <top style="thin">
        <color rgb="FF333333"/>
      </top>
      <bottom style="thin">
        <color rgb="FF333333"/>
      </bottom>
      <diagonal/>
    </border>
    <border>
      <left style="thin">
        <color rgb="FF333333"/>
      </left>
      <right style="medium">
        <color rgb="FF000000"/>
      </right>
      <top style="thin">
        <color rgb="FF333333"/>
      </top>
      <bottom style="thin">
        <color rgb="FF333333"/>
      </bottom>
      <diagonal/>
    </border>
    <border>
      <left style="medium">
        <color rgb="FF000000"/>
      </left>
      <right style="thin">
        <color rgb="FF333333"/>
      </right>
      <top/>
      <bottom/>
      <diagonal/>
    </border>
    <border>
      <left style="thin">
        <color rgb="FF333333"/>
      </left>
      <right style="thin">
        <color rgb="FF333333"/>
      </right>
      <top/>
      <bottom/>
      <diagonal/>
    </border>
    <border>
      <left style="thin">
        <color rgb="FF333333"/>
      </left>
      <right style="medium">
        <color rgb="FF000000"/>
      </right>
      <top/>
      <bottom/>
      <diagonal/>
    </border>
    <border>
      <left/>
      <right/>
      <top/>
      <bottom/>
      <diagonal/>
    </border>
    <border>
      <left style="thin">
        <color rgb="FF000000"/>
      </left>
      <right/>
      <top/>
      <bottom/>
      <diagonal/>
    </border>
    <border>
      <left/>
      <right style="thin">
        <color rgb="FF333333"/>
      </right>
      <top/>
      <bottom/>
      <diagonal/>
    </border>
    <border>
      <left/>
      <right/>
      <top style="thin">
        <color rgb="FF333333"/>
      </top>
      <bottom style="hair">
        <color rgb="FF333333"/>
      </bottom>
      <diagonal/>
    </border>
    <border>
      <left/>
      <right/>
      <top style="thin">
        <color rgb="FF333333"/>
      </top>
      <bottom/>
      <diagonal/>
    </border>
    <border>
      <left/>
      <right/>
      <top/>
      <bottom style="thin">
        <color rgb="FF333333"/>
      </bottom>
      <diagonal/>
    </border>
    <border>
      <left style="thin">
        <color rgb="FF000000"/>
      </left>
      <right style="thin">
        <color rgb="FF333333"/>
      </right>
      <top style="thin">
        <color rgb="FF333333"/>
      </top>
      <bottom style="thin">
        <color rgb="FF333333"/>
      </bottom>
      <diagonal/>
    </border>
    <border>
      <left/>
      <right/>
      <top style="thin">
        <color rgb="FF333333"/>
      </top>
      <bottom style="thin">
        <color rgb="FF333333"/>
      </bottom>
      <diagonal/>
    </border>
    <border>
      <left/>
      <right style="thin">
        <color rgb="FF000000"/>
      </right>
      <top/>
      <bottom/>
      <diagonal/>
    </border>
    <border>
      <left style="medium">
        <color rgb="FF000000"/>
      </left>
      <right style="thin">
        <color rgb="FF333333"/>
      </right>
      <top/>
      <bottom style="thin">
        <color rgb="FF333333"/>
      </bottom>
      <diagonal/>
    </border>
    <border>
      <left style="thin">
        <color rgb="FF333333"/>
      </left>
      <right/>
      <top/>
      <bottom/>
      <diagonal/>
    </border>
    <border>
      <left style="thin">
        <color rgb="FF333333"/>
      </left>
      <right style="thin">
        <color rgb="FF333333"/>
      </right>
      <top/>
      <bottom style="thin">
        <color rgb="FF333333"/>
      </bottom>
      <diagonal/>
    </border>
    <border>
      <left/>
      <right/>
      <top/>
      <bottom style="thin">
        <color rgb="FF333333"/>
      </bottom>
      <diagonal/>
    </border>
    <border>
      <left style="thin">
        <color rgb="FF333333"/>
      </left>
      <right style="medium">
        <color rgb="FF000000"/>
      </right>
      <top/>
      <bottom style="thin">
        <color rgb="FF333333"/>
      </bottom>
      <diagonal/>
    </border>
    <border>
      <left style="thin">
        <color rgb="FF333333"/>
      </left>
      <right style="thin">
        <color rgb="FF333333"/>
      </right>
      <top/>
      <bottom/>
      <diagonal/>
    </border>
    <border>
      <left/>
      <right style="thin">
        <color rgb="FF333333"/>
      </right>
      <top/>
      <bottom/>
      <diagonal/>
    </border>
    <border>
      <left style="thin">
        <color rgb="FF333333"/>
      </left>
      <right style="medium">
        <color rgb="FF000000"/>
      </right>
      <top/>
      <bottom style="hair">
        <color rgb="FF333333"/>
      </bottom>
      <diagonal/>
    </border>
    <border>
      <left style="thin">
        <color rgb="FF000000"/>
      </left>
      <right style="thin">
        <color rgb="FF333333"/>
      </right>
      <top/>
      <bottom/>
      <diagonal/>
    </border>
    <border>
      <left/>
      <right style="thin">
        <color rgb="FF333333"/>
      </right>
      <top style="thin">
        <color rgb="FF333333"/>
      </top>
      <bottom/>
      <diagonal/>
    </border>
    <border>
      <left style="medium">
        <color rgb="FF000000"/>
      </left>
      <right style="thin">
        <color rgb="FF333333"/>
      </right>
      <top/>
      <bottom style="hair">
        <color rgb="FF333333"/>
      </bottom>
      <diagonal/>
    </border>
    <border>
      <left style="thin">
        <color rgb="FF333333"/>
      </left>
      <right style="thin">
        <color rgb="FF333333"/>
      </right>
      <top/>
      <bottom style="hair">
        <color rgb="FF333333"/>
      </bottom>
      <diagonal/>
    </border>
    <border>
      <left style="thin">
        <color rgb="FF333333"/>
      </left>
      <right/>
      <top/>
      <bottom/>
      <diagonal/>
    </border>
    <border>
      <left/>
      <right style="thin">
        <color rgb="FF333333"/>
      </right>
      <top/>
      <bottom style="hair">
        <color rgb="FF333333"/>
      </bottom>
      <diagonal/>
    </border>
    <border>
      <left style="thin">
        <color rgb="FF333333"/>
      </left>
      <right/>
      <top/>
      <bottom style="hair">
        <color rgb="FF333333"/>
      </bottom>
      <diagonal/>
    </border>
    <border>
      <left style="thin">
        <color rgb="FF333333"/>
      </left>
      <right/>
      <top/>
      <bottom style="hair">
        <color rgb="FF333333"/>
      </bottom>
      <diagonal/>
    </border>
    <border>
      <left/>
      <right style="thin">
        <color rgb="FF333333"/>
      </right>
      <top/>
      <bottom style="hair">
        <color rgb="FF333333"/>
      </bottom>
      <diagonal/>
    </border>
    <border>
      <left style="thin">
        <color rgb="FF333333"/>
      </left>
      <right/>
      <top style="hair">
        <color rgb="FF333333"/>
      </top>
      <bottom style="hair">
        <color rgb="FF333333"/>
      </bottom>
      <diagonal/>
    </border>
    <border>
      <left style="thin">
        <color rgb="FF000000"/>
      </left>
      <right style="thin">
        <color rgb="FF333333"/>
      </right>
      <top/>
      <bottom style="thin">
        <color rgb="FF333333"/>
      </bottom>
      <diagonal/>
    </border>
    <border>
      <left style="thin">
        <color rgb="FF333333"/>
      </left>
      <right style="thin">
        <color rgb="FF333333"/>
      </right>
      <top/>
      <bottom style="thin">
        <color rgb="FF333333"/>
      </bottom>
      <diagonal/>
    </border>
    <border>
      <left/>
      <right style="thin">
        <color rgb="FF333333"/>
      </right>
      <top/>
      <bottom style="thin">
        <color rgb="FF333333"/>
      </bottom>
      <diagonal/>
    </border>
    <border>
      <left style="thin">
        <color rgb="FF333333"/>
      </left>
      <right/>
      <top style="hair">
        <color rgb="FF333333"/>
      </top>
      <bottom style="hair">
        <color rgb="FF333333"/>
      </bottom>
      <diagonal/>
    </border>
    <border>
      <left/>
      <right style="thin">
        <color rgb="FF333333"/>
      </right>
      <top style="hair">
        <color rgb="FF333333"/>
      </top>
      <bottom style="hair">
        <color rgb="FF333333"/>
      </bottom>
      <diagonal/>
    </border>
    <border>
      <left style="thin">
        <color rgb="FF333333"/>
      </left>
      <right/>
      <top/>
      <bottom style="hair">
        <color rgb="FF333333"/>
      </bottom>
      <diagonal/>
    </border>
    <border>
      <left/>
      <right style="thin">
        <color rgb="FF333333"/>
      </right>
      <top style="thin">
        <color rgb="FF333333"/>
      </top>
      <bottom style="hair">
        <color rgb="FF333333"/>
      </bottom>
      <diagonal/>
    </border>
    <border>
      <left style="thin">
        <color rgb="FF333333"/>
      </left>
      <right/>
      <top style="thin">
        <color rgb="FF333333"/>
      </top>
      <bottom style="hair">
        <color rgb="FF333333"/>
      </bottom>
      <diagonal/>
    </border>
    <border>
      <left/>
      <right style="thin">
        <color rgb="FF000000"/>
      </right>
      <top style="thin">
        <color rgb="FF333333"/>
      </top>
      <bottom/>
      <diagonal/>
    </border>
    <border>
      <left style="thin">
        <color rgb="FF000000"/>
      </left>
      <right style="thin">
        <color rgb="FF333333"/>
      </right>
      <top/>
      <bottom style="hair">
        <color rgb="FF333333"/>
      </bottom>
      <diagonal/>
    </border>
    <border>
      <left style="thin">
        <color rgb="FF333333"/>
      </left>
      <right/>
      <top style="thin">
        <color rgb="FF333333"/>
      </top>
      <bottom/>
      <diagonal/>
    </border>
    <border>
      <left style="thin">
        <color rgb="FF000000"/>
      </left>
      <right style="thin">
        <color rgb="FF333333"/>
      </right>
      <top style="thin">
        <color rgb="FF333333"/>
      </top>
      <bottom style="hair">
        <color rgb="FF333333"/>
      </bottom>
      <diagonal/>
    </border>
    <border>
      <left style="thin">
        <color rgb="FF333333"/>
      </left>
      <right/>
      <top/>
      <bottom style="thin">
        <color rgb="FF333333"/>
      </bottom>
      <diagonal/>
    </border>
    <border>
      <left style="medium">
        <color rgb="FF000000"/>
      </left>
      <right style="thin">
        <color rgb="FF333333"/>
      </right>
      <top/>
      <bottom style="medium">
        <color rgb="FF000000"/>
      </bottom>
      <diagonal/>
    </border>
    <border>
      <left/>
      <right/>
      <top/>
      <bottom style="medium">
        <color rgb="FF000000"/>
      </bottom>
      <diagonal/>
    </border>
    <border>
      <left style="thin">
        <color rgb="FF333333"/>
      </left>
      <right style="thin">
        <color rgb="FF333333"/>
      </right>
      <top/>
      <bottom style="medium">
        <color rgb="FF000000"/>
      </bottom>
      <diagonal/>
    </border>
    <border>
      <left/>
      <right style="thin">
        <color rgb="FF333333"/>
      </right>
      <top/>
      <bottom style="medium">
        <color rgb="FF000000"/>
      </bottom>
      <diagonal/>
    </border>
    <border>
      <left style="thin">
        <color rgb="FF333333"/>
      </left>
      <right style="medium">
        <color rgb="FF000000"/>
      </right>
      <top/>
      <bottom style="medium">
        <color rgb="FF000000"/>
      </bottom>
      <diagonal/>
    </border>
    <border>
      <left/>
      <right/>
      <top/>
      <bottom/>
      <diagonal/>
    </border>
    <border>
      <left style="thin">
        <color rgb="FF000000"/>
      </left>
      <right style="thin">
        <color rgb="FF333333"/>
      </right>
      <top style="hair">
        <color rgb="FF333333"/>
      </top>
      <bottom style="thin">
        <color rgb="FF000000"/>
      </bottom>
      <diagonal/>
    </border>
    <border>
      <left/>
      <right style="thin">
        <color rgb="FF333333"/>
      </right>
      <top style="hair">
        <color rgb="FF333333"/>
      </top>
      <bottom style="thin">
        <color rgb="FF000000"/>
      </bottom>
      <diagonal/>
    </border>
    <border>
      <left style="thin">
        <color rgb="FF333333"/>
      </left>
      <right/>
      <top style="hair">
        <color rgb="FF333333"/>
      </top>
      <bottom style="thin">
        <color rgb="FF000000"/>
      </bottom>
      <diagonal/>
    </border>
    <border>
      <left/>
      <right/>
      <top/>
      <bottom style="thin">
        <color rgb="FF000000"/>
      </bottom>
      <diagonal/>
    </border>
    <border>
      <left/>
      <right style="thin">
        <color rgb="FF333333"/>
      </right>
      <top/>
      <bottom style="thin">
        <color rgb="FF000000"/>
      </bottom>
      <diagonal/>
    </border>
    <border>
      <left style="thin">
        <color rgb="FF000000"/>
      </left>
      <right style="thin">
        <color rgb="FF333333"/>
      </right>
      <top style="thin">
        <color rgb="FF333333"/>
      </top>
      <bottom/>
      <diagonal/>
    </border>
    <border>
      <left style="thin">
        <color rgb="FF333333"/>
      </left>
      <right style="thin">
        <color rgb="FF333333"/>
      </right>
      <top style="thin">
        <color rgb="FF333333"/>
      </top>
      <bottom style="hair">
        <color rgb="FF333333"/>
      </bottom>
      <diagonal/>
    </border>
    <border>
      <left style="thin">
        <color rgb="FF333333"/>
      </left>
      <right style="thin">
        <color rgb="FF333333"/>
      </right>
      <top style="thin">
        <color rgb="FF333333"/>
      </top>
      <bottom/>
      <diagonal/>
    </border>
    <border>
      <left style="thin">
        <color rgb="FF333333"/>
      </left>
      <right style="thin">
        <color rgb="FF333333"/>
      </right>
      <top/>
      <bottom style="hair">
        <color rgb="FF333333"/>
      </bottom>
      <diagonal/>
    </border>
    <border>
      <left/>
      <right/>
      <top style="medium">
        <color rgb="FF000000"/>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right style="thin">
        <color rgb="FF000000"/>
      </right>
      <top style="thin">
        <color rgb="FF000000"/>
      </top>
      <bottom/>
      <diagonal/>
    </border>
    <border>
      <left style="thin">
        <color rgb="FF333333"/>
      </left>
      <right style="medium">
        <color rgb="FF000000"/>
      </right>
      <top/>
      <bottom/>
      <diagonal/>
    </border>
    <border>
      <left style="medium">
        <color rgb="FF000000"/>
      </left>
      <right style="thin">
        <color rgb="FF333333"/>
      </right>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style="thin">
        <color rgb="FF000000"/>
      </right>
      <top/>
      <bottom/>
      <diagonal/>
    </border>
    <border>
      <left/>
      <right style="thin">
        <color rgb="FF000000"/>
      </right>
      <top style="thin">
        <color rgb="FF000000"/>
      </top>
      <bottom style="thin">
        <color rgb="FF000000"/>
      </bottom>
      <diagonal/>
    </border>
    <border>
      <left style="thin">
        <color rgb="FF333333"/>
      </left>
      <right style="medium">
        <color rgb="FF000000"/>
      </right>
      <top/>
      <bottom style="hair">
        <color rgb="FF333333"/>
      </bottom>
      <diagonal/>
    </border>
    <border>
      <left style="medium">
        <color rgb="FF000000"/>
      </left>
      <right style="thin">
        <color rgb="FF333333"/>
      </right>
      <top/>
      <bottom style="hair">
        <color rgb="FF333333"/>
      </bottom>
      <diagonal/>
    </border>
    <border>
      <left style="medium">
        <color rgb="FF000000"/>
      </left>
      <right style="thin">
        <color rgb="FF000000"/>
      </right>
      <top/>
      <bottom/>
      <diagonal/>
    </border>
    <border>
      <left style="thin">
        <color rgb="FF000000"/>
      </left>
      <right style="medium">
        <color rgb="FF000000"/>
      </right>
      <top/>
      <bottom/>
      <diagonal/>
    </border>
    <border>
      <left/>
      <right style="thin">
        <color rgb="FF000000"/>
      </right>
      <top/>
      <bottom style="thin">
        <color rgb="FF000000"/>
      </bottom>
      <diagonal/>
    </border>
    <border>
      <left style="medium">
        <color rgb="FF000000"/>
      </left>
      <right/>
      <top style="thin">
        <color rgb="FF000000"/>
      </top>
      <bottom/>
      <diagonal/>
    </border>
    <border>
      <left/>
      <right style="thin">
        <color rgb="FF333333"/>
      </right>
      <top style="thin">
        <color rgb="FF000000"/>
      </top>
      <bottom/>
      <diagonal/>
    </border>
    <border>
      <left style="medium">
        <color rgb="FF000000"/>
      </left>
      <right style="thin">
        <color rgb="FF333333"/>
      </right>
      <top style="thin">
        <color rgb="FF000000"/>
      </top>
      <bottom style="hair">
        <color rgb="FF333333"/>
      </bottom>
      <diagonal/>
    </border>
    <border>
      <left style="medium">
        <color rgb="FF000000"/>
      </left>
      <right/>
      <top/>
      <bottom style="thin">
        <color rgb="FF000000"/>
      </bottom>
      <diagonal/>
    </border>
    <border>
      <left style="medium">
        <color rgb="FF000000"/>
      </left>
      <right style="thin">
        <color rgb="FF000000"/>
      </right>
      <top/>
      <bottom style="thin">
        <color rgb="FF000000"/>
      </bottom>
      <diagonal/>
    </border>
    <border>
      <left style="medium">
        <color rgb="FF000000"/>
      </left>
      <right style="thin">
        <color rgb="FF000000"/>
      </right>
      <top style="thin">
        <color rgb="FF000000"/>
      </top>
      <bottom/>
      <diagonal/>
    </border>
    <border>
      <left style="thin">
        <color rgb="FF333333"/>
      </left>
      <right style="medium">
        <color rgb="FF000000"/>
      </right>
      <top style="thin">
        <color rgb="FF333333"/>
      </top>
      <bottom style="hair">
        <color rgb="FF333333"/>
      </bottom>
      <diagonal/>
    </border>
    <border>
      <left style="medium">
        <color rgb="FF000000"/>
      </left>
      <right style="thin">
        <color rgb="FF333333"/>
      </right>
      <top style="thin">
        <color rgb="FF333333"/>
      </top>
      <bottom style="hair">
        <color rgb="FF333333"/>
      </bottom>
      <diagonal/>
    </border>
    <border>
      <left style="thin">
        <color rgb="FF333333"/>
      </left>
      <right style="medium">
        <color rgb="FF000000"/>
      </right>
      <top/>
      <bottom style="thin">
        <color rgb="FF333333"/>
      </bottom>
      <diagonal/>
    </border>
    <border>
      <left style="medium">
        <color rgb="FF000000"/>
      </left>
      <right style="thin">
        <color rgb="FF333333"/>
      </right>
      <top/>
      <bottom style="thin">
        <color rgb="FF333333"/>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medium">
        <color rgb="FF000000"/>
      </right>
      <top/>
      <bottom style="medium">
        <color rgb="FF000000"/>
      </bottom>
      <diagonal/>
    </border>
    <border>
      <left/>
      <right style="thin">
        <color rgb="FF333333"/>
      </right>
      <top/>
      <bottom style="medium">
        <color rgb="FF000000"/>
      </bottom>
      <diagonal/>
    </border>
    <border>
      <left style="thin">
        <color rgb="FF333333"/>
      </left>
      <right style="thin">
        <color rgb="FF333333"/>
      </right>
      <top/>
      <bottom style="medium">
        <color rgb="FF000000"/>
      </bottom>
      <diagonal/>
    </border>
    <border>
      <left style="thin">
        <color rgb="FF333333"/>
      </left>
      <right style="medium">
        <color rgb="FF000000"/>
      </right>
      <top/>
      <bottom style="medium">
        <color rgb="FF000000"/>
      </bottom>
      <diagonal/>
    </border>
    <border>
      <left style="medium">
        <color rgb="FF000000"/>
      </left>
      <right style="thin">
        <color rgb="FF333333"/>
      </right>
      <top/>
      <bottom style="medium">
        <color rgb="FF000000"/>
      </bottom>
      <diagonal/>
    </border>
    <border>
      <left style="medium">
        <color rgb="FF000000"/>
      </left>
      <right/>
      <top style="medium">
        <color rgb="FF000000"/>
      </top>
      <bottom/>
      <diagonal/>
    </border>
    <border>
      <left/>
      <right/>
      <top/>
      <bottom style="medium">
        <color rgb="FF000000"/>
      </bottom>
      <diagonal/>
    </border>
    <border>
      <left style="thin">
        <color rgb="FF000000"/>
      </left>
      <right style="medium">
        <color rgb="FF000000"/>
      </right>
      <top/>
      <bottom style="thin">
        <color rgb="FF000000"/>
      </bottom>
      <diagonal/>
    </border>
    <border>
      <left style="thin">
        <color rgb="FF000000"/>
      </left>
      <right/>
      <top style="thin">
        <color rgb="FF000000"/>
      </top>
      <bottom style="thin">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style="medium">
        <color rgb="FF000000"/>
      </right>
      <top/>
      <bottom style="medium">
        <color rgb="FF000000"/>
      </bottom>
      <diagonal/>
    </border>
    <border>
      <left style="thin">
        <color rgb="FF000000"/>
      </left>
      <right/>
      <top style="thin">
        <color rgb="FF000000"/>
      </top>
      <bottom/>
      <diagonal/>
    </border>
    <border>
      <left/>
      <right/>
      <top style="thin">
        <color rgb="FF000000"/>
      </top>
      <bottom/>
      <diagonal/>
    </border>
    <border>
      <left/>
      <right/>
      <top style="thin">
        <color rgb="FF000000"/>
      </top>
      <bottom/>
      <diagonal/>
    </border>
    <border>
      <left style="medium">
        <color rgb="FF000000"/>
      </left>
      <right style="thin">
        <color rgb="FF000000"/>
      </right>
      <top style="medium">
        <color rgb="FF000000"/>
      </top>
      <bottom/>
      <diagonal/>
    </border>
    <border>
      <left/>
      <right style="thin">
        <color rgb="FF000000"/>
      </right>
      <top style="medium">
        <color rgb="FF000000"/>
      </top>
      <bottom/>
      <diagonal/>
    </border>
    <border>
      <left/>
      <right style="medium">
        <color rgb="FF000000"/>
      </right>
      <top style="medium">
        <color rgb="FF000000"/>
      </top>
      <bottom/>
      <diagonal/>
    </border>
    <border>
      <left style="thin">
        <color rgb="FF000000"/>
      </left>
      <right/>
      <top/>
      <bottom style="thin">
        <color rgb="FF000000"/>
      </bottom>
      <diagonal/>
    </border>
    <border>
      <left/>
      <right style="thin">
        <color rgb="FF000000"/>
      </right>
      <top/>
      <bottom style="medium">
        <color rgb="FF000000"/>
      </bottom>
      <diagonal/>
    </border>
    <border>
      <left/>
      <right style="medium">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hair">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hair">
        <color rgb="FF000000"/>
      </left>
      <right style="medium">
        <color rgb="FF000000"/>
      </right>
      <top style="medium">
        <color rgb="FF000000"/>
      </top>
      <bottom/>
      <diagonal/>
    </border>
    <border>
      <left style="medium">
        <color rgb="FF000000"/>
      </left>
      <right style="medium">
        <color rgb="FF000000"/>
      </right>
      <top/>
      <bottom style="medium">
        <color rgb="FF000000"/>
      </bottom>
      <diagonal/>
    </border>
    <border>
      <left/>
      <right style="medium">
        <color rgb="FF000000"/>
      </right>
      <top style="medium">
        <color rgb="FF000000"/>
      </top>
      <bottom style="medium">
        <color rgb="FF000000"/>
      </bottom>
      <diagonal/>
    </border>
    <border>
      <left style="hair">
        <color rgb="FF000000"/>
      </left>
      <right style="medium">
        <color rgb="FF000000"/>
      </right>
      <top/>
      <bottom style="medium">
        <color rgb="FF000000"/>
      </bottom>
      <diagonal/>
    </border>
    <border>
      <left style="medium">
        <color rgb="FF000000"/>
      </left>
      <right style="thin">
        <color rgb="FF333333"/>
      </right>
      <top style="hair">
        <color rgb="FF333333"/>
      </top>
      <bottom style="thin">
        <color rgb="FF000000"/>
      </bottom>
      <diagonal/>
    </border>
    <border>
      <left style="hair">
        <color rgb="FF000000"/>
      </left>
      <right style="medium">
        <color rgb="FF000000"/>
      </right>
      <top style="medium">
        <color rgb="FF000000"/>
      </top>
      <bottom/>
      <diagonal/>
    </border>
    <border>
      <left/>
      <right style="medium">
        <color rgb="FF000000"/>
      </right>
      <top/>
      <bottom/>
      <diagonal/>
    </border>
    <border>
      <left style="hair">
        <color rgb="FF000000"/>
      </left>
      <right style="medium">
        <color rgb="FF000000"/>
      </right>
      <top/>
      <bottom style="medium">
        <color rgb="FF000000"/>
      </bottom>
      <diagonal/>
    </border>
    <border>
      <left style="medium">
        <color rgb="FF000000"/>
      </left>
      <right/>
      <top style="medium">
        <color rgb="FF000000"/>
      </top>
      <bottom style="hair">
        <color rgb="FF000000"/>
      </bottom>
      <diagonal/>
    </border>
    <border>
      <left style="medium">
        <color rgb="FF000000"/>
      </left>
      <right/>
      <top style="hair">
        <color rgb="FF000000"/>
      </top>
      <bottom/>
      <diagonal/>
    </border>
    <border>
      <left style="thin">
        <color rgb="FF000000"/>
      </left>
      <right style="thin">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style="medium">
        <color rgb="FF000000"/>
      </left>
      <right/>
      <top/>
      <bottom style="hair">
        <color rgb="FF000000"/>
      </bottom>
      <diagonal/>
    </border>
    <border>
      <left style="medium">
        <color rgb="FF000000"/>
      </left>
      <right style="thin">
        <color rgb="FF000000"/>
      </right>
      <top/>
      <bottom style="hair">
        <color rgb="FF000000"/>
      </bottom>
      <diagonal/>
    </border>
    <border>
      <left style="thin">
        <color rgb="FF000000"/>
      </left>
      <right style="thin">
        <color rgb="FF000000"/>
      </right>
      <top/>
      <bottom style="hair">
        <color rgb="FF000000"/>
      </bottom>
      <diagonal/>
    </border>
    <border>
      <left style="thin">
        <color rgb="FF000000"/>
      </left>
      <right style="medium">
        <color rgb="FF000000"/>
      </right>
      <top/>
      <bottom style="hair">
        <color rgb="FF000000"/>
      </bottom>
      <diagonal/>
    </border>
    <border>
      <left/>
      <right style="thin">
        <color rgb="FF000000"/>
      </right>
      <top/>
      <bottom style="hair">
        <color rgb="FF000000"/>
      </bottom>
      <diagonal/>
    </border>
    <border>
      <left style="medium">
        <color rgb="FF000000"/>
      </left>
      <right/>
      <top style="hair">
        <color rgb="FF000000"/>
      </top>
      <bottom style="hair">
        <color rgb="FF000000"/>
      </bottom>
      <diagonal/>
    </border>
    <border>
      <left style="medium">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right style="thin">
        <color rgb="FF000000"/>
      </right>
      <top style="hair">
        <color rgb="FF000000"/>
      </top>
      <bottom style="hair">
        <color rgb="FF000000"/>
      </bottom>
      <diagonal/>
    </border>
    <border>
      <left/>
      <right/>
      <top style="hair">
        <color rgb="FF000000"/>
      </top>
      <bottom style="hair">
        <color rgb="FF000000"/>
      </bottom>
      <diagonal/>
    </border>
    <border>
      <left style="medium">
        <color rgb="FF000000"/>
      </left>
      <right style="thin">
        <color rgb="FF000000"/>
      </right>
      <top style="hair">
        <color rgb="FF000000"/>
      </top>
      <bottom/>
      <diagonal/>
    </border>
    <border>
      <left style="thin">
        <color rgb="FF000000"/>
      </left>
      <right style="thin">
        <color rgb="FF000000"/>
      </right>
      <top style="hair">
        <color rgb="FF000000"/>
      </top>
      <bottom/>
      <diagonal/>
    </border>
    <border>
      <left style="thin">
        <color rgb="FF000000"/>
      </left>
      <right style="medium">
        <color rgb="FF000000"/>
      </right>
      <top style="hair">
        <color rgb="FF000000"/>
      </top>
      <bottom/>
      <diagonal/>
    </border>
    <border>
      <left/>
      <right style="thin">
        <color rgb="FF000000"/>
      </right>
      <top style="hair">
        <color rgb="FF000000"/>
      </top>
      <bottom/>
      <diagonal/>
    </border>
    <border>
      <left style="thin">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right/>
      <top style="thin">
        <color rgb="FF000000"/>
      </top>
      <bottom/>
      <diagonal/>
    </border>
    <border>
      <left/>
      <right/>
      <top style="hair">
        <color rgb="FF000000"/>
      </top>
      <bottom/>
      <diagonal/>
    </border>
    <border>
      <left style="medium">
        <color rgb="FF000000"/>
      </left>
      <right style="thin">
        <color rgb="FF000000"/>
      </right>
      <top style="thin">
        <color rgb="FF000000"/>
      </top>
      <bottom/>
      <diagonal/>
    </border>
    <border>
      <left/>
      <right style="medium">
        <color rgb="FF000000"/>
      </right>
      <top style="thin">
        <color rgb="FF000000"/>
      </top>
      <bottom/>
      <diagonal/>
    </border>
    <border>
      <left style="medium">
        <color rgb="FF000000"/>
      </left>
      <right style="medium">
        <color rgb="FF000000"/>
      </right>
      <top/>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style="thin">
        <color rgb="FF000000"/>
      </left>
      <right style="medium">
        <color rgb="FF000000"/>
      </right>
      <top style="thin">
        <color rgb="FF000000"/>
      </top>
      <bottom/>
      <diagonal/>
    </border>
    <border>
      <left/>
      <right style="thin">
        <color rgb="FF000000"/>
      </right>
      <top style="medium">
        <color rgb="FF000000"/>
      </top>
      <bottom style="thin">
        <color rgb="FF000000"/>
      </bottom>
      <diagonal/>
    </border>
    <border>
      <left/>
      <right style="thin">
        <color rgb="FF000000"/>
      </right>
      <top style="thin">
        <color rgb="FF000000"/>
      </top>
      <bottom style="medium">
        <color rgb="FF000000"/>
      </bottom>
      <diagonal/>
    </border>
    <border>
      <left/>
      <right/>
      <top style="medium">
        <color rgb="FF000000"/>
      </top>
      <bottom/>
      <diagonal/>
    </border>
    <border>
      <left style="medium">
        <color rgb="FF000000"/>
      </left>
      <right/>
      <top/>
      <bottom/>
      <diagonal/>
    </border>
    <border>
      <left style="medium">
        <color rgb="FF000000"/>
      </left>
      <right style="thin">
        <color rgb="FF000000"/>
      </right>
      <top style="thin">
        <color rgb="FF000028"/>
      </top>
      <bottom style="thin">
        <color rgb="FF000000"/>
      </bottom>
      <diagonal/>
    </border>
    <border>
      <left style="thin">
        <color rgb="FF000000"/>
      </left>
      <right style="thin">
        <color rgb="FF000000"/>
      </right>
      <top style="thin">
        <color rgb="FF000028"/>
      </top>
      <bottom style="thin">
        <color rgb="FF000000"/>
      </bottom>
      <diagonal/>
    </border>
    <border>
      <left style="thin">
        <color rgb="FF000000"/>
      </left>
      <right style="medium">
        <color rgb="FF000000"/>
      </right>
      <top/>
      <bottom style="medium">
        <color rgb="FF000000"/>
      </bottom>
      <diagonal/>
    </border>
    <border>
      <left style="thin">
        <color rgb="FF000000"/>
      </left>
      <right style="medium">
        <color rgb="FF000000"/>
      </right>
      <top style="thin">
        <color rgb="FF000028"/>
      </top>
      <bottom style="thin">
        <color rgb="FF000000"/>
      </bottom>
      <diagonal/>
    </border>
    <border>
      <left style="medium">
        <color rgb="FF000000"/>
      </left>
      <right/>
      <top/>
      <bottom style="medium">
        <color rgb="FF000000"/>
      </bottom>
      <diagonal/>
    </border>
    <border>
      <left/>
      <right style="medium">
        <color rgb="FF000000"/>
      </right>
      <top/>
      <bottom style="thin">
        <color rgb="FF000000"/>
      </bottom>
      <diagonal/>
    </border>
    <border>
      <left style="thin">
        <color rgb="FF000000"/>
      </left>
      <right style="thin">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thin">
        <color rgb="FF000000"/>
      </top>
      <bottom style="medium">
        <color rgb="FF000000"/>
      </bottom>
      <diagonal/>
    </border>
    <border>
      <left style="medium">
        <color auto="1"/>
      </left>
      <right/>
      <top style="medium">
        <color auto="1"/>
      </top>
      <bottom/>
      <diagonal/>
    </border>
    <border>
      <left style="medium">
        <color auto="1"/>
      </left>
      <right/>
      <top/>
      <bottom/>
      <diagonal/>
    </border>
    <border>
      <left style="thin">
        <color rgb="FF000000"/>
      </left>
      <right style="medium">
        <color auto="1"/>
      </right>
      <top/>
      <bottom/>
      <diagonal/>
    </border>
    <border>
      <left style="medium">
        <color auto="1"/>
      </left>
      <right/>
      <top/>
      <bottom style="medium">
        <color rgb="FF000000"/>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right style="medium">
        <color auto="1"/>
      </right>
      <top style="medium">
        <color auto="1"/>
      </top>
      <bottom/>
      <diagonal/>
    </border>
    <border>
      <left style="medium">
        <color auto="1"/>
      </left>
      <right/>
      <top/>
      <bottom style="thin">
        <color rgb="FF000000"/>
      </bottom>
      <diagonal/>
    </border>
    <border>
      <left style="thin">
        <color rgb="FF000000"/>
      </left>
      <right style="medium">
        <color auto="1"/>
      </right>
      <top style="thin">
        <color rgb="FF000000"/>
      </top>
      <bottom style="thin">
        <color rgb="FF000000"/>
      </bottom>
      <diagonal/>
    </border>
    <border>
      <left style="medium">
        <color auto="1"/>
      </left>
      <right/>
      <top style="thin">
        <color rgb="FF000000"/>
      </top>
      <bottom/>
      <diagonal/>
    </border>
    <border>
      <left style="thin">
        <color rgb="FF000000"/>
      </left>
      <right style="medium">
        <color auto="1"/>
      </right>
      <top/>
      <bottom style="thin">
        <color rgb="FF000000"/>
      </bottom>
      <diagonal/>
    </border>
    <border>
      <left style="medium">
        <color auto="1"/>
      </left>
      <right/>
      <top style="thin">
        <color rgb="FF000000"/>
      </top>
      <bottom style="thin">
        <color rgb="FF000000"/>
      </bottom>
      <diagonal/>
    </border>
    <border>
      <left style="medium">
        <color auto="1"/>
      </left>
      <right style="thin">
        <color rgb="FF000000"/>
      </right>
      <top/>
      <bottom/>
      <diagonal/>
    </border>
    <border>
      <left style="medium">
        <color auto="1"/>
      </left>
      <right style="thin">
        <color rgb="FF000000"/>
      </right>
      <top/>
      <bottom style="thin">
        <color rgb="FF000000"/>
      </bottom>
      <diagonal/>
    </border>
    <border>
      <left/>
      <right style="thin">
        <color rgb="FF000000"/>
      </right>
      <top/>
      <bottom style="medium">
        <color auto="1"/>
      </bottom>
      <diagonal/>
    </border>
    <border>
      <left style="thin">
        <color rgb="FF000000"/>
      </left>
      <right style="thin">
        <color rgb="FF000000"/>
      </right>
      <top/>
      <bottom style="medium">
        <color auto="1"/>
      </bottom>
      <diagonal/>
    </border>
    <border>
      <left style="medium">
        <color auto="1"/>
      </left>
      <right/>
      <top style="medium">
        <color auto="1"/>
      </top>
      <bottom style="medium">
        <color rgb="FF000000"/>
      </bottom>
      <diagonal/>
    </border>
    <border>
      <left/>
      <right/>
      <top style="medium">
        <color auto="1"/>
      </top>
      <bottom style="medium">
        <color rgb="FF000000"/>
      </bottom>
      <diagonal/>
    </border>
    <border>
      <left/>
      <right style="medium">
        <color auto="1"/>
      </right>
      <top style="medium">
        <color auto="1"/>
      </top>
      <bottom style="medium">
        <color rgb="FF000000"/>
      </bottom>
      <diagonal/>
    </border>
    <border>
      <left style="medium">
        <color auto="1"/>
      </left>
      <right style="thin">
        <color rgb="FF000000"/>
      </right>
      <top style="thin">
        <color rgb="FF000000"/>
      </top>
      <bottom style="thin">
        <color rgb="FF000000"/>
      </bottom>
      <diagonal/>
    </border>
    <border>
      <left style="medium">
        <color auto="1"/>
      </left>
      <right style="thin">
        <color rgb="FF000000"/>
      </right>
      <top style="thin">
        <color rgb="FF000000"/>
      </top>
      <bottom style="medium">
        <color auto="1"/>
      </bottom>
      <diagonal/>
    </border>
    <border>
      <left style="thin">
        <color rgb="FF000000"/>
      </left>
      <right style="thin">
        <color rgb="FF000000"/>
      </right>
      <top style="thin">
        <color rgb="FF000000"/>
      </top>
      <bottom style="medium">
        <color auto="1"/>
      </bottom>
      <diagonal/>
    </border>
    <border>
      <left style="medium">
        <color rgb="FF000000"/>
      </left>
      <right style="thin">
        <color rgb="FF000000"/>
      </right>
      <top style="thin">
        <color rgb="FF000000"/>
      </top>
      <bottom style="medium">
        <color auto="1"/>
      </bottom>
      <diagonal/>
    </border>
    <border>
      <left/>
      <right style="thin">
        <color rgb="FF000000"/>
      </right>
      <top style="thin">
        <color rgb="FF000000"/>
      </top>
      <bottom style="medium">
        <color auto="1"/>
      </bottom>
      <diagonal/>
    </border>
    <border>
      <left style="medium">
        <color auto="1"/>
      </left>
      <right style="thin">
        <color rgb="FF000000"/>
      </right>
      <top style="medium">
        <color auto="1"/>
      </top>
      <bottom style="thin">
        <color rgb="FF000000"/>
      </bottom>
      <diagonal/>
    </border>
    <border>
      <left style="thin">
        <color rgb="FF000000"/>
      </left>
      <right style="thin">
        <color rgb="FF000000"/>
      </right>
      <top style="medium">
        <color auto="1"/>
      </top>
      <bottom style="thin">
        <color rgb="FF000000"/>
      </bottom>
      <diagonal/>
    </border>
    <border>
      <left style="thin">
        <color rgb="FF000000"/>
      </left>
      <right style="medium">
        <color auto="1"/>
      </right>
      <top style="medium">
        <color auto="1"/>
      </top>
      <bottom style="thin">
        <color rgb="FF000000"/>
      </bottom>
      <diagonal/>
    </border>
    <border>
      <left style="medium">
        <color auto="1"/>
      </left>
      <right style="thin">
        <color rgb="FF000000"/>
      </right>
      <top style="thin">
        <color rgb="FF000000"/>
      </top>
      <bottom style="medium">
        <color rgb="FF000000"/>
      </bottom>
      <diagonal/>
    </border>
    <border>
      <left style="medium">
        <color auto="1"/>
      </left>
      <right/>
      <top style="medium">
        <color rgb="FF000000"/>
      </top>
      <bottom/>
      <diagonal/>
    </border>
    <border>
      <left/>
      <right style="medium">
        <color auto="1"/>
      </right>
      <top style="medium">
        <color rgb="FF000000"/>
      </top>
      <bottom/>
      <diagonal/>
    </border>
    <border>
      <left style="medium">
        <color auto="1"/>
      </left>
      <right/>
      <top style="medium">
        <color rgb="FF000000"/>
      </top>
      <bottom style="medium">
        <color rgb="FF000000"/>
      </bottom>
      <diagonal/>
    </border>
    <border>
      <left/>
      <right style="medium">
        <color auto="1"/>
      </right>
      <top style="medium">
        <color rgb="FF000000"/>
      </top>
      <bottom style="medium">
        <color rgb="FF000000"/>
      </bottom>
      <diagonal/>
    </border>
    <border>
      <left style="medium">
        <color auto="1"/>
      </left>
      <right style="medium">
        <color rgb="FF000000"/>
      </right>
      <top style="medium">
        <color auto="1"/>
      </top>
      <bottom/>
      <diagonal/>
    </border>
    <border>
      <left style="medium">
        <color rgb="FF000000"/>
      </left>
      <right/>
      <top style="medium">
        <color auto="1"/>
      </top>
      <bottom style="thin">
        <color rgb="FF000000"/>
      </bottom>
      <diagonal/>
    </border>
    <border>
      <left/>
      <right style="thin">
        <color rgb="FF000000"/>
      </right>
      <top style="medium">
        <color auto="1"/>
      </top>
      <bottom style="thin">
        <color rgb="FF000000"/>
      </bottom>
      <diagonal/>
    </border>
    <border>
      <left style="thin">
        <color rgb="FF000000"/>
      </left>
      <right/>
      <top style="medium">
        <color auto="1"/>
      </top>
      <bottom style="thin">
        <color rgb="FF000000"/>
      </bottom>
      <diagonal/>
    </border>
    <border>
      <left/>
      <right style="medium">
        <color rgb="FF000000"/>
      </right>
      <top style="medium">
        <color auto="1"/>
      </top>
      <bottom style="thin">
        <color rgb="FF000000"/>
      </bottom>
      <diagonal/>
    </border>
    <border>
      <left/>
      <right style="medium">
        <color auto="1"/>
      </right>
      <top style="medium">
        <color auto="1"/>
      </top>
      <bottom style="thin">
        <color rgb="FF000000"/>
      </bottom>
      <diagonal/>
    </border>
    <border>
      <left style="medium">
        <color auto="1"/>
      </left>
      <right style="medium">
        <color rgb="FF000000"/>
      </right>
      <top/>
      <bottom style="medium">
        <color rgb="FF000000"/>
      </bottom>
      <diagonal/>
    </border>
    <border>
      <left style="medium">
        <color auto="1"/>
      </left>
      <right style="thin">
        <color rgb="FF000000"/>
      </right>
      <top style="thin">
        <color rgb="FF000000"/>
      </top>
      <bottom/>
      <diagonal/>
    </border>
    <border>
      <left/>
      <right style="thin">
        <color rgb="FF000000"/>
      </right>
      <top style="thin">
        <color rgb="FF000028"/>
      </top>
      <bottom style="thin">
        <color rgb="FF000000"/>
      </bottom>
      <diagonal/>
    </border>
    <border>
      <left style="medium">
        <color auto="1"/>
      </left>
      <right/>
      <top style="hair">
        <color rgb="FF000000"/>
      </top>
      <bottom/>
      <diagonal/>
    </border>
    <border>
      <left style="medium">
        <color auto="1"/>
      </left>
      <right/>
      <top style="thin">
        <color rgb="FF000028"/>
      </top>
      <bottom style="thin">
        <color rgb="FF000000"/>
      </bottom>
      <diagonal/>
    </border>
    <border>
      <left style="medium">
        <color auto="1"/>
      </left>
      <right/>
      <top style="thin">
        <color rgb="FF000000"/>
      </top>
      <bottom style="medium">
        <color auto="1"/>
      </bottom>
      <diagonal/>
    </border>
    <border>
      <left style="medium">
        <color auto="1"/>
      </left>
      <right style="medium">
        <color rgb="FF000000"/>
      </right>
      <top/>
      <bottom style="thin">
        <color rgb="FF000000"/>
      </bottom>
      <diagonal/>
    </border>
    <border>
      <left style="medium">
        <color auto="1"/>
      </left>
      <right style="medium">
        <color rgb="FF000000"/>
      </right>
      <top style="medium">
        <color rgb="FF000000"/>
      </top>
      <bottom/>
      <diagonal/>
    </border>
    <border>
      <left style="medium">
        <color auto="1"/>
      </left>
      <right style="medium">
        <color rgb="FF000000"/>
      </right>
      <top style="medium">
        <color rgb="FF000000"/>
      </top>
      <bottom style="thin">
        <color rgb="FF000000"/>
      </bottom>
      <diagonal/>
    </border>
    <border>
      <left style="medium">
        <color auto="1"/>
      </left>
      <right style="medium">
        <color rgb="FF000000"/>
      </right>
      <top style="thin">
        <color rgb="FF000000"/>
      </top>
      <bottom style="thin">
        <color rgb="FF000000"/>
      </bottom>
      <diagonal/>
    </border>
    <border>
      <left style="medium">
        <color auto="1"/>
      </left>
      <right style="medium">
        <color rgb="FF000000"/>
      </right>
      <top style="thin">
        <color rgb="FF000000"/>
      </top>
      <bottom style="medium">
        <color rgb="FF000000"/>
      </bottom>
      <diagonal/>
    </border>
    <border>
      <left style="medium">
        <color rgb="FF000000"/>
      </left>
      <right style="thin">
        <color rgb="FF000000"/>
      </right>
      <top/>
      <bottom style="medium">
        <color auto="1"/>
      </bottom>
      <diagonal/>
    </border>
    <border>
      <left style="thin">
        <color rgb="FF333333"/>
      </left>
      <right/>
      <top style="hair">
        <color rgb="FF333333"/>
      </top>
      <bottom/>
      <diagonal/>
    </border>
    <border>
      <left style="thin">
        <color indexed="64"/>
      </left>
      <right/>
      <top style="thin">
        <color indexed="64"/>
      </top>
      <bottom style="hair">
        <color rgb="FF333333"/>
      </bottom>
      <diagonal/>
    </border>
    <border>
      <left/>
      <right style="thin">
        <color rgb="FF333333"/>
      </right>
      <top style="thin">
        <color indexed="64"/>
      </top>
      <bottom style="hair">
        <color rgb="FF333333"/>
      </bottom>
      <diagonal/>
    </border>
    <border>
      <left style="thin">
        <color rgb="FF333333"/>
      </left>
      <right/>
      <top style="thin">
        <color indexed="64"/>
      </top>
      <bottom style="hair">
        <color rgb="FF333333"/>
      </bottom>
      <diagonal/>
    </border>
    <border>
      <left style="thin">
        <color indexed="64"/>
      </left>
      <right/>
      <top/>
      <bottom style="thin">
        <color indexed="64"/>
      </bottom>
      <diagonal/>
    </border>
    <border>
      <left/>
      <right/>
      <top/>
      <bottom style="thin">
        <color indexed="64"/>
      </bottom>
      <diagonal/>
    </border>
    <border>
      <left style="thin">
        <color rgb="FF333333"/>
      </left>
      <right/>
      <top/>
      <bottom style="thin">
        <color indexed="64"/>
      </bottom>
      <diagonal/>
    </border>
    <border>
      <left/>
      <right style="thin">
        <color indexed="64"/>
      </right>
      <top/>
      <bottom style="thin">
        <color indexed="64"/>
      </bottom>
      <diagonal/>
    </border>
    <border>
      <left style="thin">
        <color indexed="64"/>
      </left>
      <right/>
      <top/>
      <bottom style="hair">
        <color rgb="FF333333"/>
      </bottom>
      <diagonal/>
    </border>
    <border>
      <left style="thin">
        <color theme="1"/>
      </left>
      <right style="thin">
        <color theme="1"/>
      </right>
      <top style="hair">
        <color theme="1"/>
      </top>
      <bottom style="thin">
        <color theme="1"/>
      </bottom>
      <diagonal/>
    </border>
    <border>
      <left style="thin">
        <color theme="1"/>
      </left>
      <right style="thin">
        <color theme="1"/>
      </right>
      <top/>
      <bottom style="thin">
        <color theme="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rgb="FF333333"/>
      </left>
      <right style="thin">
        <color rgb="FF333333"/>
      </right>
      <top style="thin">
        <color indexed="64"/>
      </top>
      <bottom style="hair">
        <color rgb="FF333333"/>
      </bottom>
      <diagonal/>
    </border>
    <border>
      <left style="thin">
        <color theme="1"/>
      </left>
      <right style="thin">
        <color indexed="64"/>
      </right>
      <top style="hair">
        <color rgb="FF333333"/>
      </top>
      <bottom style="thin">
        <color indexed="64"/>
      </bottom>
      <diagonal/>
    </border>
    <border>
      <left style="medium">
        <color indexed="64"/>
      </left>
      <right style="thin">
        <color indexed="64"/>
      </right>
      <top style="thin">
        <color indexed="64"/>
      </top>
      <bottom style="thin">
        <color indexed="64"/>
      </bottom>
      <diagonal/>
    </border>
    <border>
      <left style="thin">
        <color rgb="FF000000"/>
      </left>
      <right/>
      <top style="thin">
        <color rgb="FF333333"/>
      </top>
      <bottom/>
      <diagonal/>
    </border>
    <border>
      <left style="thin">
        <color rgb="FF000000"/>
      </left>
      <right/>
      <top style="thin">
        <color indexed="64"/>
      </top>
      <bottom style="hair">
        <color rgb="FF333333"/>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medium">
        <color rgb="FF000000"/>
      </left>
      <right style="medium">
        <color rgb="FF000000"/>
      </right>
      <top style="hair">
        <color rgb="FF000000"/>
      </top>
      <bottom/>
      <diagonal/>
    </border>
    <border>
      <left style="medium">
        <color rgb="FF000000"/>
      </left>
      <right style="medium">
        <color rgb="FF000000"/>
      </right>
      <top style="hair">
        <color rgb="FF000000"/>
      </top>
      <bottom style="hair">
        <color rgb="FF000000"/>
      </bottom>
      <diagonal/>
    </border>
    <border>
      <left style="medium">
        <color rgb="FF000000"/>
      </left>
      <right/>
      <top style="hair">
        <color rgb="FF333333"/>
      </top>
      <bottom style="hair">
        <color rgb="FF333333"/>
      </bottom>
      <diagonal/>
    </border>
    <border>
      <left style="medium">
        <color rgb="FF000000"/>
      </left>
      <right style="thin">
        <color rgb="FF000000"/>
      </right>
      <top style="thin">
        <color rgb="FF333333"/>
      </top>
      <bottom/>
      <diagonal/>
    </border>
    <border>
      <left style="medium">
        <color rgb="FF000000"/>
      </left>
      <right style="thin">
        <color rgb="FF000000"/>
      </right>
      <top style="hair">
        <color rgb="FF333333"/>
      </top>
      <bottom style="hair">
        <color rgb="FF333333"/>
      </bottom>
      <diagonal/>
    </border>
    <border>
      <left style="thin">
        <color rgb="FF000000"/>
      </left>
      <right style="thin">
        <color rgb="FF000000"/>
      </right>
      <top style="thin">
        <color rgb="FF333333"/>
      </top>
      <bottom/>
      <diagonal/>
    </border>
    <border>
      <left style="thin">
        <color rgb="FF000000"/>
      </left>
      <right style="thin">
        <color rgb="FF000000"/>
      </right>
      <top style="hair">
        <color rgb="FF333333"/>
      </top>
      <bottom style="hair">
        <color rgb="FF333333"/>
      </bottom>
      <diagonal/>
    </border>
    <border>
      <left style="thin">
        <color rgb="FF333333"/>
      </left>
      <right style="thin">
        <color rgb="FF333333"/>
      </right>
      <top style="hair">
        <color rgb="FF333333"/>
      </top>
      <bottom style="hair">
        <color rgb="FF333333"/>
      </bottom>
      <diagonal/>
    </border>
    <border>
      <left/>
      <right style="medium">
        <color rgb="FF000000"/>
      </right>
      <top/>
      <bottom style="hair">
        <color rgb="FF333333"/>
      </bottom>
      <diagonal/>
    </border>
    <border>
      <left style="thin">
        <color rgb="FF333333"/>
      </left>
      <right style="medium">
        <color rgb="FF333333"/>
      </right>
      <top style="thin">
        <color rgb="FF333333"/>
      </top>
      <bottom/>
      <diagonal/>
    </border>
    <border>
      <left style="thin">
        <color rgb="FF333333"/>
      </left>
      <right style="medium">
        <color rgb="FF333333"/>
      </right>
      <top style="hair">
        <color rgb="FF333333"/>
      </top>
      <bottom style="hair">
        <color rgb="FF333333"/>
      </bottom>
      <diagonal/>
    </border>
    <border>
      <left style="medium">
        <color rgb="FF000000"/>
      </left>
      <right style="thin">
        <color rgb="FF333333"/>
      </right>
      <top style="thin">
        <color rgb="FF000000"/>
      </top>
      <bottom/>
      <diagonal/>
    </border>
    <border>
      <left style="thin">
        <color rgb="FF333333"/>
      </left>
      <right style="medium">
        <color rgb="FF000000"/>
      </right>
      <top style="hair">
        <color rgb="FF333333"/>
      </top>
      <bottom style="thin">
        <color rgb="FF333333"/>
      </bottom>
      <diagonal/>
    </border>
    <border>
      <left style="thin">
        <color rgb="FF000000"/>
      </left>
      <right style="thin">
        <color rgb="FF333333"/>
      </right>
      <top style="hair">
        <color rgb="FF000000"/>
      </top>
      <bottom style="hair">
        <color rgb="FF333333"/>
      </bottom>
      <diagonal/>
    </border>
    <border>
      <left style="medium">
        <color rgb="FF000000"/>
      </left>
      <right/>
      <top style="hair">
        <color rgb="FF000000"/>
      </top>
      <bottom style="hair">
        <color rgb="FF333333"/>
      </bottom>
      <diagonal/>
    </border>
    <border>
      <left style="medium">
        <color rgb="FF000000"/>
      </left>
      <right style="thin">
        <color rgb="FF333333"/>
      </right>
      <top style="hair">
        <color rgb="FF000000"/>
      </top>
      <bottom style="thin">
        <color rgb="FF000000"/>
      </bottom>
      <diagonal/>
    </border>
    <border>
      <left style="medium">
        <color rgb="FF000000"/>
      </left>
      <right style="thin">
        <color rgb="FF333333"/>
      </right>
      <top style="hair">
        <color rgb="FF333333"/>
      </top>
      <bottom style="hair">
        <color rgb="FF000000"/>
      </bottom>
      <diagonal/>
    </border>
    <border>
      <left style="thin">
        <color rgb="FF333333"/>
      </left>
      <right style="medium">
        <color rgb="FF000000"/>
      </right>
      <top style="thin">
        <color rgb="FF333333"/>
      </top>
      <bottom/>
      <diagonal/>
    </border>
    <border>
      <left style="medium">
        <color rgb="FF333333"/>
      </left>
      <right style="thin">
        <color rgb="FF333333"/>
      </right>
      <top/>
      <bottom style="medium">
        <color rgb="FF333333"/>
      </bottom>
      <diagonal/>
    </border>
    <border>
      <left style="medium">
        <color rgb="FF333333"/>
      </left>
      <right style="thin">
        <color rgb="FF333333"/>
      </right>
      <top/>
      <bottom/>
      <diagonal/>
    </border>
    <border>
      <left style="medium">
        <color rgb="FF333333"/>
      </left>
      <right style="thin">
        <color rgb="FF333333"/>
      </right>
      <top/>
      <bottom style="hair">
        <color rgb="FF333333"/>
      </bottom>
      <diagonal/>
    </border>
    <border>
      <left style="medium">
        <color rgb="FF333333"/>
      </left>
      <right style="thin">
        <color rgb="FF333333"/>
      </right>
      <top style="thin">
        <color rgb="FF333333"/>
      </top>
      <bottom/>
      <diagonal/>
    </border>
    <border>
      <left style="medium">
        <color rgb="FF333333"/>
      </left>
      <right style="thin">
        <color rgb="FF333333"/>
      </right>
      <top/>
      <bottom style="thin">
        <color rgb="FF333333"/>
      </bottom>
      <diagonal/>
    </border>
    <border>
      <left/>
      <right/>
      <top style="medium">
        <color auto="1"/>
      </top>
      <bottom style="thin">
        <color rgb="FF000000"/>
      </bottom>
      <diagonal/>
    </border>
    <border>
      <left/>
      <right style="medium">
        <color auto="1"/>
      </right>
      <top style="thin">
        <color rgb="FF333333"/>
      </top>
      <bottom/>
      <diagonal/>
    </border>
    <border>
      <left style="medium">
        <color auto="1"/>
      </left>
      <right/>
      <top/>
      <bottom style="hair">
        <color rgb="FF333333"/>
      </bottom>
      <diagonal/>
    </border>
    <border>
      <left/>
      <right style="medium">
        <color auto="1"/>
      </right>
      <top/>
      <bottom style="thin">
        <color rgb="FF333333"/>
      </bottom>
      <diagonal/>
    </border>
    <border>
      <left/>
      <right style="medium">
        <color auto="1"/>
      </right>
      <top style="thin">
        <color rgb="FF333333"/>
      </top>
      <bottom style="hair">
        <color rgb="FF333333"/>
      </bottom>
      <diagonal/>
    </border>
    <border>
      <left/>
      <right style="medium">
        <color auto="1"/>
      </right>
      <top style="hair">
        <color rgb="FF333333"/>
      </top>
      <bottom style="hair">
        <color rgb="FF333333"/>
      </bottom>
      <diagonal/>
    </border>
    <border>
      <left style="medium">
        <color auto="1"/>
      </left>
      <right/>
      <top style="thin">
        <color rgb="FF333333"/>
      </top>
      <bottom/>
      <diagonal/>
    </border>
    <border>
      <left/>
      <right style="medium">
        <color auto="1"/>
      </right>
      <top style="thin">
        <color rgb="FF333333"/>
      </top>
      <bottom style="thin">
        <color rgb="FF333333"/>
      </bottom>
      <diagonal/>
    </border>
    <border>
      <left style="medium">
        <color auto="1"/>
      </left>
      <right/>
      <top/>
      <bottom style="thin">
        <color rgb="FF333333"/>
      </bottom>
      <diagonal/>
    </border>
    <border>
      <left style="medium">
        <color auto="1"/>
      </left>
      <right style="thin">
        <color indexed="63"/>
      </right>
      <top/>
      <bottom/>
      <diagonal/>
    </border>
    <border>
      <left/>
      <right style="medium">
        <color auto="1"/>
      </right>
      <top/>
      <bottom style="hair">
        <color rgb="FF333333"/>
      </bottom>
      <diagonal/>
    </border>
    <border>
      <left/>
      <right style="medium">
        <color auto="1"/>
      </right>
      <top style="thin">
        <color indexed="64"/>
      </top>
      <bottom style="hair">
        <color rgb="FF333333"/>
      </bottom>
      <diagonal/>
    </border>
    <border>
      <left/>
      <right style="medium">
        <color auto="1"/>
      </right>
      <top/>
      <bottom style="thin">
        <color indexed="64"/>
      </bottom>
      <diagonal/>
    </border>
    <border>
      <left style="medium">
        <color auto="1"/>
      </left>
      <right style="thin">
        <color rgb="FF000000"/>
      </right>
      <top style="thin">
        <color rgb="FF333333"/>
      </top>
      <bottom/>
      <diagonal/>
    </border>
    <border>
      <left style="thin">
        <color rgb="FF333333"/>
      </left>
      <right style="thin">
        <color rgb="FF333333"/>
      </right>
      <top/>
      <bottom style="medium">
        <color auto="1"/>
      </bottom>
      <diagonal/>
    </border>
    <border>
      <left/>
      <right style="medium">
        <color auto="1"/>
      </right>
      <top style="hair">
        <color rgb="FF333333"/>
      </top>
      <bottom style="thin">
        <color rgb="FF333333"/>
      </bottom>
      <diagonal/>
    </border>
    <border>
      <left/>
      <right style="medium">
        <color auto="1"/>
      </right>
      <top style="thin">
        <color indexed="64"/>
      </top>
      <bottom/>
      <diagonal/>
    </border>
    <border>
      <left style="thin">
        <color rgb="FF000000"/>
      </left>
      <right/>
      <top style="thin">
        <color rgb="FF333333"/>
      </top>
      <bottom style="hair">
        <color rgb="FF333333"/>
      </bottom>
      <diagonal/>
    </border>
    <border>
      <left style="thin">
        <color auto="1"/>
      </left>
      <right/>
      <top/>
      <bottom style="medium">
        <color auto="1"/>
      </bottom>
      <diagonal/>
    </border>
    <border>
      <left/>
      <right style="medium">
        <color rgb="FF000000"/>
      </right>
      <top style="thin">
        <color rgb="FF333333"/>
      </top>
      <bottom style="thin">
        <color rgb="FF333333"/>
      </bottom>
      <diagonal/>
    </border>
    <border>
      <left style="medium">
        <color rgb="FF000000"/>
      </left>
      <right style="thin">
        <color rgb="FF333333"/>
      </right>
      <top style="thin">
        <color rgb="FF333333"/>
      </top>
      <bottom/>
      <diagonal/>
    </border>
    <border>
      <left/>
      <right style="medium">
        <color rgb="FF000000"/>
      </right>
      <top style="hair">
        <color rgb="FF333333"/>
      </top>
      <bottom style="thin">
        <color rgb="FF000000"/>
      </bottom>
      <diagonal/>
    </border>
    <border>
      <left style="thin">
        <color rgb="FF000000"/>
      </left>
      <right/>
      <top style="thin">
        <color rgb="FF000000"/>
      </top>
      <bottom style="hair">
        <color rgb="FF333333"/>
      </bottom>
      <diagonal/>
    </border>
    <border>
      <left style="thin">
        <color rgb="FF333333"/>
      </left>
      <right style="thin">
        <color indexed="64"/>
      </right>
      <top style="hair">
        <color rgb="FF333333"/>
      </top>
      <bottom style="hair">
        <color rgb="FF333333"/>
      </bottom>
      <diagonal/>
    </border>
    <border>
      <left/>
      <right style="thin">
        <color indexed="64"/>
      </right>
      <top style="hair">
        <color indexed="64"/>
      </top>
      <bottom style="hair">
        <color indexed="64"/>
      </bottom>
      <diagonal/>
    </border>
    <border>
      <left/>
      <right style="thin">
        <color rgb="FF333333"/>
      </right>
      <top style="hair">
        <color rgb="FF333333"/>
      </top>
      <bottom style="thin">
        <color rgb="FF333333"/>
      </bottom>
      <diagonal/>
    </border>
    <border>
      <left style="thin">
        <color rgb="FF333333"/>
      </left>
      <right/>
      <top style="hair">
        <color rgb="FF333333"/>
      </top>
      <bottom style="thin">
        <color indexed="64"/>
      </bottom>
      <diagonal/>
    </border>
    <border>
      <left style="thin">
        <color indexed="64"/>
      </left>
      <right/>
      <top style="hair">
        <color indexed="64"/>
      </top>
      <bottom style="hair">
        <color rgb="FF333333"/>
      </bottom>
      <diagonal/>
    </border>
    <border>
      <left style="thin">
        <color indexed="64"/>
      </left>
      <right/>
      <top style="hair">
        <color indexed="64"/>
      </top>
      <bottom style="hair">
        <color indexed="64"/>
      </bottom>
      <diagonal/>
    </border>
    <border>
      <left/>
      <right style="thin">
        <color indexed="64"/>
      </right>
      <top style="hair">
        <color rgb="FF333333"/>
      </top>
      <bottom style="hair">
        <color rgb="FF333333"/>
      </bottom>
      <diagonal/>
    </border>
    <border>
      <left/>
      <right style="medium">
        <color rgb="FF333333"/>
      </right>
      <top style="thin">
        <color rgb="FF333333"/>
      </top>
      <bottom style="hair">
        <color rgb="FF333333"/>
      </bottom>
      <diagonal/>
    </border>
    <border>
      <left style="medium">
        <color rgb="FF000000"/>
      </left>
      <right style="thin">
        <color rgb="FF333333"/>
      </right>
      <top style="hair">
        <color rgb="FF000000"/>
      </top>
      <bottom style="hair">
        <color rgb="FF000000"/>
      </bottom>
      <diagonal/>
    </border>
    <border>
      <left/>
      <right style="medium">
        <color rgb="FF000000"/>
      </right>
      <top style="hair">
        <color rgb="FF000000"/>
      </top>
      <bottom style="hair">
        <color rgb="FF000000"/>
      </bottom>
      <diagonal/>
    </border>
    <border>
      <left/>
      <right style="medium">
        <color rgb="FF000000"/>
      </right>
      <top style="thin">
        <color rgb="FF000000"/>
      </top>
      <bottom style="hair">
        <color rgb="FF000000"/>
      </bottom>
      <diagonal/>
    </border>
    <border>
      <left/>
      <right style="medium">
        <color rgb="FF000000"/>
      </right>
      <top style="hair">
        <color rgb="FF000000"/>
      </top>
      <bottom style="thin">
        <color rgb="FF000000"/>
      </bottom>
      <diagonal/>
    </border>
    <border>
      <left/>
      <right style="medium">
        <color rgb="FF000000"/>
      </right>
      <top style="hair">
        <color indexed="64"/>
      </top>
      <bottom style="hair">
        <color indexed="64"/>
      </bottom>
      <diagonal/>
    </border>
    <border>
      <left/>
      <right style="medium">
        <color rgb="FF000000"/>
      </right>
      <top/>
      <bottom style="thin">
        <color indexed="64"/>
      </bottom>
      <diagonal/>
    </border>
    <border>
      <left/>
      <right style="medium">
        <color rgb="FF000000"/>
      </right>
      <top style="hair">
        <color indexed="64"/>
      </top>
      <bottom style="hair">
        <color rgb="FF333333"/>
      </bottom>
      <diagonal/>
    </border>
    <border>
      <left/>
      <right style="medium">
        <color rgb="FF000000"/>
      </right>
      <top style="hair">
        <color rgb="FF333333"/>
      </top>
      <bottom style="thin">
        <color indexed="64"/>
      </bottom>
      <diagonal/>
    </border>
    <border>
      <left/>
      <right style="medium">
        <color rgb="FF000000"/>
      </right>
      <top style="thin">
        <color indexed="64"/>
      </top>
      <bottom/>
      <diagonal/>
    </border>
    <border>
      <left style="thin">
        <color rgb="FF333333"/>
      </left>
      <right/>
      <top style="hair">
        <color rgb="FF333333"/>
      </top>
      <bottom style="thin">
        <color rgb="FF333333"/>
      </bottom>
      <diagonal/>
    </border>
    <border>
      <left/>
      <right style="medium">
        <color rgb="FF000000"/>
      </right>
      <top style="hair">
        <color rgb="FF333333"/>
      </top>
      <bottom style="thin">
        <color rgb="FF333333"/>
      </bottom>
      <diagonal/>
    </border>
    <border>
      <left style="thin">
        <color rgb="FF333333"/>
      </left>
      <right style="thin">
        <color rgb="FF333333"/>
      </right>
      <top style="hair">
        <color rgb="FF333333"/>
      </top>
      <bottom style="thin">
        <color rgb="FF333333"/>
      </bottom>
      <diagonal/>
    </border>
    <border>
      <left style="medium">
        <color rgb="FF000000"/>
      </left>
      <right style="thin">
        <color rgb="FF000000"/>
      </right>
      <top style="thin">
        <color rgb="FF000000"/>
      </top>
      <bottom style="hair">
        <color rgb="FF333333"/>
      </bottom>
      <diagonal/>
    </border>
    <border>
      <left style="medium">
        <color rgb="FF000000"/>
      </left>
      <right style="thin">
        <color rgb="FF333333"/>
      </right>
      <top style="thin">
        <color rgb="FF333333"/>
      </top>
      <bottom style="hair">
        <color rgb="FF000000"/>
      </bottom>
      <diagonal/>
    </border>
    <border>
      <left/>
      <right style="thin">
        <color rgb="FF333333"/>
      </right>
      <top style="thin">
        <color rgb="FF333333"/>
      </top>
      <bottom style="hair">
        <color rgb="FF000000"/>
      </bottom>
      <diagonal/>
    </border>
    <border>
      <left/>
      <right/>
      <top style="thin">
        <color rgb="FF333333"/>
      </top>
      <bottom style="hair">
        <color rgb="FF000000"/>
      </bottom>
      <diagonal/>
    </border>
    <border>
      <left style="medium">
        <color rgb="FF000000"/>
      </left>
      <right style="thin">
        <color rgb="FF333333"/>
      </right>
      <top style="hair">
        <color rgb="FF000000"/>
      </top>
      <bottom/>
      <diagonal/>
    </border>
    <border>
      <left/>
      <right style="thin">
        <color rgb="FF333333"/>
      </right>
      <top style="hair">
        <color rgb="FF000000"/>
      </top>
      <bottom style="hair">
        <color rgb="FF333333"/>
      </bottom>
      <diagonal/>
    </border>
    <border>
      <left/>
      <right style="thin">
        <color rgb="FF333333"/>
      </right>
      <top style="hair">
        <color rgb="FF000000"/>
      </top>
      <bottom/>
      <diagonal/>
    </border>
    <border>
      <left style="medium">
        <color rgb="FF333333"/>
      </left>
      <right style="medium">
        <color rgb="FF000000"/>
      </right>
      <top style="thin">
        <color rgb="FF333333"/>
      </top>
      <bottom/>
      <diagonal/>
    </border>
    <border>
      <left/>
      <right style="thin">
        <color rgb="FF333333"/>
      </right>
      <top style="hair">
        <color rgb="FF000000"/>
      </top>
      <bottom style="hair">
        <color rgb="FF000000"/>
      </bottom>
      <diagonal/>
    </border>
    <border>
      <left style="thin">
        <color rgb="FF333333"/>
      </left>
      <right/>
      <top style="hair">
        <color rgb="FF000000"/>
      </top>
      <bottom style="hair">
        <color rgb="FF000000"/>
      </bottom>
      <diagonal/>
    </border>
    <border>
      <left style="thin">
        <color rgb="FF333333"/>
      </left>
      <right/>
      <top style="thin">
        <color rgb="FF333333"/>
      </top>
      <bottom style="hair">
        <color rgb="FF000000"/>
      </bottom>
      <diagonal/>
    </border>
    <border>
      <left/>
      <right style="medium">
        <color rgb="FF000000"/>
      </right>
      <top style="thin">
        <color rgb="FF333333"/>
      </top>
      <bottom style="hair">
        <color rgb="FF000000"/>
      </bottom>
      <diagonal/>
    </border>
    <border>
      <left/>
      <right style="medium">
        <color rgb="FF000000"/>
      </right>
      <top style="hair">
        <color rgb="FF000000"/>
      </top>
      <bottom/>
      <diagonal/>
    </border>
    <border>
      <left style="medium">
        <color rgb="FF333333"/>
      </left>
      <right/>
      <top style="medium">
        <color rgb="FF333333"/>
      </top>
      <bottom/>
      <diagonal/>
    </border>
    <border>
      <left/>
      <right/>
      <top style="medium">
        <color rgb="FF333333"/>
      </top>
      <bottom/>
      <diagonal/>
    </border>
    <border>
      <left style="medium">
        <color rgb="FF333333"/>
      </left>
      <right/>
      <top/>
      <bottom/>
      <diagonal/>
    </border>
    <border>
      <left/>
      <right style="medium">
        <color rgb="FF333333"/>
      </right>
      <top style="thin">
        <color rgb="FF000000"/>
      </top>
      <bottom/>
      <diagonal/>
    </border>
    <border>
      <left style="medium">
        <color auto="1"/>
      </left>
      <right/>
      <top style="hair">
        <color rgb="FF333333"/>
      </top>
      <bottom style="hair">
        <color rgb="FF333333"/>
      </bottom>
      <diagonal/>
    </border>
    <border>
      <left style="medium">
        <color auto="1"/>
      </left>
      <right style="thin">
        <color rgb="FF333333"/>
      </right>
      <top style="thin">
        <color rgb="FF333333"/>
      </top>
      <bottom/>
      <diagonal/>
    </border>
    <border>
      <left style="medium">
        <color auto="1"/>
      </left>
      <right style="thin">
        <color rgb="FF333333"/>
      </right>
      <top/>
      <bottom/>
      <diagonal/>
    </border>
    <border>
      <left style="medium">
        <color auto="1"/>
      </left>
      <right style="thin">
        <color rgb="FF333333"/>
      </right>
      <top/>
      <bottom style="thin">
        <color rgb="FF333333"/>
      </bottom>
      <diagonal/>
    </border>
    <border>
      <left style="medium">
        <color auto="1"/>
      </left>
      <right style="thin">
        <color rgb="FF333333"/>
      </right>
      <top/>
      <bottom style="hair">
        <color rgb="FF333333"/>
      </bottom>
      <diagonal/>
    </border>
    <border>
      <left style="thin">
        <color rgb="FF333333"/>
      </left>
      <right style="medium">
        <color auto="1"/>
      </right>
      <top/>
      <bottom style="hair">
        <color rgb="FF333333"/>
      </bottom>
      <diagonal/>
    </border>
    <border>
      <left style="thin">
        <color indexed="64"/>
      </left>
      <right style="medium">
        <color auto="1"/>
      </right>
      <top style="thin">
        <color indexed="64"/>
      </top>
      <bottom style="thin">
        <color indexed="64"/>
      </bottom>
      <diagonal/>
    </border>
    <border>
      <left style="medium">
        <color auto="1"/>
      </left>
      <right style="thin">
        <color indexed="64"/>
      </right>
      <top/>
      <bottom style="thin">
        <color indexed="64"/>
      </bottom>
      <diagonal/>
    </border>
    <border>
      <left style="thin">
        <color indexed="64"/>
      </left>
      <right style="medium">
        <color auto="1"/>
      </right>
      <top/>
      <bottom style="thin">
        <color indexed="64"/>
      </bottom>
      <diagonal/>
    </border>
    <border>
      <left style="thin">
        <color rgb="FF333333"/>
      </left>
      <right style="medium">
        <color auto="1"/>
      </right>
      <top/>
      <bottom style="thin">
        <color rgb="FF333333"/>
      </bottom>
      <diagonal/>
    </border>
    <border>
      <left style="medium">
        <color rgb="FF000000"/>
      </left>
      <right style="thin">
        <color theme="1"/>
      </right>
      <top/>
      <bottom style="thin">
        <color theme="1"/>
      </bottom>
      <diagonal/>
    </border>
    <border>
      <left style="thin">
        <color rgb="FF333333"/>
      </left>
      <right style="medium">
        <color rgb="FF000000"/>
      </right>
      <top style="thin">
        <color indexed="64"/>
      </top>
      <bottom style="hair">
        <color rgb="FF333333"/>
      </bottom>
      <diagonal/>
    </border>
    <border>
      <left style="thin">
        <color rgb="FF000000"/>
      </left>
      <right style="medium">
        <color rgb="FF000000"/>
      </right>
      <top style="thin">
        <color rgb="FF333333"/>
      </top>
      <bottom style="hair">
        <color rgb="FF333333"/>
      </bottom>
      <diagonal/>
    </border>
    <border>
      <left style="medium">
        <color rgb="FF000000"/>
      </left>
      <right style="thin">
        <color rgb="FF000000"/>
      </right>
      <top/>
      <bottom style="hair">
        <color rgb="FF333333"/>
      </bottom>
      <diagonal/>
    </border>
    <border>
      <left style="thin">
        <color rgb="FF333333"/>
      </left>
      <right/>
      <top/>
      <bottom style="medium">
        <color rgb="FF000000"/>
      </bottom>
      <diagonal/>
    </border>
    <border>
      <left/>
      <right style="thin">
        <color rgb="FF333333"/>
      </right>
      <top/>
      <bottom style="medium">
        <color auto="1"/>
      </bottom>
      <diagonal/>
    </border>
    <border>
      <left/>
      <right style="medium">
        <color rgb="FF333333"/>
      </right>
      <top style="medium">
        <color rgb="FF333333"/>
      </top>
      <bottom/>
      <diagonal/>
    </border>
    <border>
      <left style="medium">
        <color rgb="FF333333"/>
      </left>
      <right/>
      <top/>
      <bottom style="hair">
        <color rgb="FF333333"/>
      </bottom>
      <diagonal/>
    </border>
    <border>
      <left/>
      <right style="medium">
        <color rgb="FF333333"/>
      </right>
      <top style="thin">
        <color rgb="FF333333"/>
      </top>
      <bottom/>
      <diagonal/>
    </border>
    <border>
      <left/>
      <right style="medium">
        <color rgb="FF333333"/>
      </right>
      <top/>
      <bottom style="thin">
        <color rgb="FF333333"/>
      </bottom>
      <diagonal/>
    </border>
    <border>
      <left style="medium">
        <color rgb="FF333333"/>
      </left>
      <right/>
      <top style="hair">
        <color rgb="FF333333"/>
      </top>
      <bottom style="hair">
        <color rgb="FF333333"/>
      </bottom>
      <diagonal/>
    </border>
    <border>
      <left/>
      <right style="medium">
        <color rgb="FF333333"/>
      </right>
      <top/>
      <bottom style="hair">
        <color rgb="FF333333"/>
      </bottom>
      <diagonal/>
    </border>
    <border>
      <left/>
      <right style="medium">
        <color rgb="FF333333"/>
      </right>
      <top/>
      <bottom/>
      <diagonal/>
    </border>
    <border>
      <left/>
      <right style="medium">
        <color rgb="FF333333"/>
      </right>
      <top style="thin">
        <color rgb="FF333333"/>
      </top>
      <bottom style="thin">
        <color rgb="FF333333"/>
      </bottom>
      <diagonal/>
    </border>
    <border>
      <left style="thin">
        <color rgb="FF333333"/>
      </left>
      <right style="medium">
        <color rgb="FF333333"/>
      </right>
      <top/>
      <bottom style="hair">
        <color rgb="FF333333"/>
      </bottom>
      <diagonal/>
    </border>
    <border>
      <left style="medium">
        <color rgb="FF333333"/>
      </left>
      <right style="thin">
        <color indexed="64"/>
      </right>
      <top style="thin">
        <color indexed="64"/>
      </top>
      <bottom style="thin">
        <color indexed="64"/>
      </bottom>
      <diagonal/>
    </border>
    <border>
      <left style="thin">
        <color indexed="64"/>
      </left>
      <right style="medium">
        <color rgb="FF333333"/>
      </right>
      <top style="thin">
        <color indexed="64"/>
      </top>
      <bottom style="thin">
        <color indexed="64"/>
      </bottom>
      <diagonal/>
    </border>
    <border>
      <left style="medium">
        <color rgb="FF333333"/>
      </left>
      <right style="thin">
        <color indexed="64"/>
      </right>
      <top/>
      <bottom style="thin">
        <color indexed="64"/>
      </bottom>
      <diagonal/>
    </border>
    <border>
      <left style="thin">
        <color indexed="64"/>
      </left>
      <right style="medium">
        <color rgb="FF333333"/>
      </right>
      <top/>
      <bottom style="thin">
        <color indexed="64"/>
      </bottom>
      <diagonal/>
    </border>
    <border>
      <left style="thin">
        <color rgb="FF333333"/>
      </left>
      <right style="medium">
        <color rgb="FF333333"/>
      </right>
      <top/>
      <bottom style="thin">
        <color rgb="FF333333"/>
      </bottom>
      <diagonal/>
    </border>
    <border>
      <left/>
      <right/>
      <top/>
      <bottom style="medium">
        <color rgb="FF333333"/>
      </bottom>
      <diagonal/>
    </border>
    <border>
      <left style="thin">
        <color rgb="FF333333"/>
      </left>
      <right/>
      <top/>
      <bottom style="medium">
        <color rgb="FF333333"/>
      </bottom>
      <diagonal/>
    </border>
    <border>
      <left style="thin">
        <color rgb="FF333333"/>
      </left>
      <right style="thin">
        <color rgb="FF333333"/>
      </right>
      <top/>
      <bottom style="medium">
        <color rgb="FF333333"/>
      </bottom>
      <diagonal/>
    </border>
    <border>
      <left/>
      <right style="thin">
        <color rgb="FF333333"/>
      </right>
      <top/>
      <bottom style="medium">
        <color rgb="FF333333"/>
      </bottom>
      <diagonal/>
    </border>
    <border>
      <left/>
      <right style="medium">
        <color rgb="FF333333"/>
      </right>
      <top/>
      <bottom style="medium">
        <color rgb="FF333333"/>
      </bottom>
      <diagonal/>
    </border>
    <border>
      <left style="medium">
        <color rgb="FF333333"/>
      </left>
      <right style="thin">
        <color rgb="FF333333"/>
      </right>
      <top style="thin">
        <color indexed="64"/>
      </top>
      <bottom/>
      <diagonal/>
    </border>
    <border>
      <left style="thin">
        <color rgb="FF333333"/>
      </left>
      <right style="thin">
        <color rgb="FF333333"/>
      </right>
      <top style="thin">
        <color indexed="64"/>
      </top>
      <bottom/>
      <diagonal/>
    </border>
    <border>
      <left style="medium">
        <color rgb="FF333333"/>
      </left>
      <right style="medium">
        <color rgb="FF333333"/>
      </right>
      <top style="thin">
        <color rgb="FF333333"/>
      </top>
      <bottom/>
      <diagonal/>
    </border>
    <border>
      <left style="thin">
        <color rgb="FF333333"/>
      </left>
      <right style="medium">
        <color rgb="FF333333"/>
      </right>
      <top/>
      <bottom style="medium">
        <color rgb="FF333333"/>
      </bottom>
      <diagonal/>
    </border>
    <border>
      <left style="thin">
        <color rgb="FF333333"/>
      </left>
      <right style="thin">
        <color rgb="FF333333"/>
      </right>
      <top style="hair">
        <color rgb="FF333333"/>
      </top>
      <bottom style="thin">
        <color indexed="64"/>
      </bottom>
      <diagonal/>
    </border>
    <border>
      <left style="medium">
        <color rgb="FF333333"/>
      </left>
      <right style="thin">
        <color rgb="FF333333"/>
      </right>
      <top style="thin">
        <color indexed="64"/>
      </top>
      <bottom style="thin">
        <color indexed="64"/>
      </bottom>
      <diagonal/>
    </border>
    <border>
      <left style="medium">
        <color rgb="FF333333"/>
      </left>
      <right style="thin">
        <color indexed="64"/>
      </right>
      <top style="hair">
        <color indexed="64"/>
      </top>
      <bottom style="hair">
        <color indexed="64"/>
      </bottom>
      <diagonal/>
    </border>
    <border>
      <left/>
      <right style="thin">
        <color theme="1"/>
      </right>
      <top/>
      <bottom style="thin">
        <color theme="1"/>
      </bottom>
      <diagonal/>
    </border>
    <border>
      <left/>
      <right style="thin">
        <color theme="1"/>
      </right>
      <top style="thin">
        <color theme="1"/>
      </top>
      <bottom style="hair">
        <color theme="1"/>
      </bottom>
      <diagonal/>
    </border>
    <border>
      <left style="medium">
        <color rgb="FF333333"/>
      </left>
      <right style="medium">
        <color rgb="FF333333"/>
      </right>
      <top style="medium">
        <color rgb="FF333333"/>
      </top>
      <bottom/>
      <diagonal/>
    </border>
    <border>
      <left style="medium">
        <color rgb="FF333333"/>
      </left>
      <right style="medium">
        <color rgb="FF333333"/>
      </right>
      <top/>
      <bottom/>
      <diagonal/>
    </border>
    <border>
      <left style="medium">
        <color rgb="FF333333"/>
      </left>
      <right style="medium">
        <color rgb="FF333333"/>
      </right>
      <top/>
      <bottom style="hair">
        <color rgb="FF333333"/>
      </bottom>
      <diagonal/>
    </border>
    <border>
      <left style="medium">
        <color rgb="FF333333"/>
      </left>
      <right style="medium">
        <color rgb="FF333333"/>
      </right>
      <top/>
      <bottom style="thin">
        <color rgb="FF333333"/>
      </bottom>
      <diagonal/>
    </border>
    <border>
      <left style="medium">
        <color rgb="FF333333"/>
      </left>
      <right style="medium">
        <color rgb="FF333333"/>
      </right>
      <top style="thin">
        <color theme="0"/>
      </top>
      <bottom style="thin">
        <color theme="0"/>
      </bottom>
      <diagonal/>
    </border>
    <border>
      <left style="medium">
        <color rgb="FF333333"/>
      </left>
      <right style="medium">
        <color rgb="FF333333"/>
      </right>
      <top/>
      <bottom style="thin">
        <color theme="1"/>
      </bottom>
      <diagonal/>
    </border>
    <border>
      <left style="medium">
        <color rgb="FF333333"/>
      </left>
      <right style="medium">
        <color rgb="FF333333"/>
      </right>
      <top/>
      <bottom style="hair">
        <color theme="0"/>
      </bottom>
      <diagonal/>
    </border>
    <border>
      <left style="medium">
        <color rgb="FF333333"/>
      </left>
      <right style="medium">
        <color rgb="FF333333"/>
      </right>
      <top/>
      <bottom style="medium">
        <color rgb="FF333333"/>
      </bottom>
      <diagonal/>
    </border>
    <border>
      <left style="medium">
        <color rgb="FF333333"/>
      </left>
      <right style="medium">
        <color rgb="FF333333"/>
      </right>
      <top style="thin">
        <color indexed="64"/>
      </top>
      <bottom style="thin">
        <color indexed="64"/>
      </bottom>
      <diagonal/>
    </border>
    <border>
      <left style="medium">
        <color rgb="FF333333"/>
      </left>
      <right style="medium">
        <color rgb="FF333333"/>
      </right>
      <top style="thin">
        <color theme="1"/>
      </top>
      <bottom style="thin">
        <color theme="1"/>
      </bottom>
      <diagonal/>
    </border>
    <border>
      <left style="medium">
        <color rgb="FF333333"/>
      </left>
      <right style="medium">
        <color rgb="FF333333"/>
      </right>
      <top style="thin">
        <color rgb="FF333333"/>
      </top>
      <bottom style="thin">
        <color indexed="64"/>
      </bottom>
      <diagonal/>
    </border>
    <border>
      <left style="medium">
        <color rgb="FF333333"/>
      </left>
      <right style="medium">
        <color rgb="FF333333"/>
      </right>
      <top style="thin">
        <color theme="0"/>
      </top>
      <bottom/>
      <diagonal/>
    </border>
    <border>
      <left style="medium">
        <color rgb="FF333333"/>
      </left>
      <right style="medium">
        <color rgb="FF000000"/>
      </right>
      <top style="medium">
        <color rgb="FF333333"/>
      </top>
      <bottom/>
      <diagonal/>
    </border>
    <border>
      <left style="medium">
        <color rgb="FF333333"/>
      </left>
      <right style="medium">
        <color rgb="FF000000"/>
      </right>
      <top/>
      <bottom/>
      <diagonal/>
    </border>
    <border>
      <left style="medium">
        <color rgb="FF333333"/>
      </left>
      <right style="medium">
        <color rgb="FF000000"/>
      </right>
      <top/>
      <bottom style="hair">
        <color rgb="FF333333"/>
      </bottom>
      <diagonal/>
    </border>
    <border>
      <left style="medium">
        <color rgb="FF333333"/>
      </left>
      <right style="medium">
        <color rgb="FF000000"/>
      </right>
      <top/>
      <bottom style="thin">
        <color rgb="FF333333"/>
      </bottom>
      <diagonal/>
    </border>
    <border>
      <left style="medium">
        <color rgb="FF333333"/>
      </left>
      <right style="medium">
        <color rgb="FF000000"/>
      </right>
      <top/>
      <bottom style="medium">
        <color rgb="FF333333"/>
      </bottom>
      <diagonal/>
    </border>
    <border>
      <left style="medium">
        <color rgb="FF000000"/>
      </left>
      <right style="medium">
        <color rgb="FF000000"/>
      </right>
      <top/>
      <bottom style="hair">
        <color rgb="FF000000"/>
      </bottom>
      <diagonal/>
    </border>
    <border>
      <left/>
      <right/>
      <top style="hair">
        <color auto="1"/>
      </top>
      <bottom style="hair">
        <color auto="1"/>
      </bottom>
      <diagonal/>
    </border>
    <border>
      <left style="medium">
        <color rgb="FF000000"/>
      </left>
      <right/>
      <top style="hair">
        <color auto="1"/>
      </top>
      <bottom style="hair">
        <color auto="1"/>
      </bottom>
      <diagonal/>
    </border>
    <border>
      <left style="medium">
        <color rgb="FF000000"/>
      </left>
      <right style="thin">
        <color rgb="FF000000"/>
      </right>
      <top style="hair">
        <color auto="1"/>
      </top>
      <bottom style="hair">
        <color auto="1"/>
      </bottom>
      <diagonal/>
    </border>
    <border>
      <left style="thin">
        <color rgb="FF000000"/>
      </left>
      <right style="thin">
        <color rgb="FF000000"/>
      </right>
      <top style="hair">
        <color auto="1"/>
      </top>
      <bottom style="hair">
        <color auto="1"/>
      </bottom>
      <diagonal/>
    </border>
    <border>
      <left style="thin">
        <color rgb="FF000000"/>
      </left>
      <right style="medium">
        <color rgb="FF000000"/>
      </right>
      <top style="hair">
        <color auto="1"/>
      </top>
      <bottom style="hair">
        <color auto="1"/>
      </bottom>
      <diagonal/>
    </border>
    <border>
      <left/>
      <right style="thin">
        <color rgb="FF000000"/>
      </right>
      <top style="hair">
        <color auto="1"/>
      </top>
      <bottom style="hair">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indexed="64"/>
      </right>
      <top/>
      <bottom/>
      <diagonal/>
    </border>
    <border>
      <left style="medium">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rgb="FF000000"/>
      </right>
      <top style="thin">
        <color rgb="FFDEEAF6"/>
      </top>
      <bottom style="thin">
        <color rgb="FFDEEAF6"/>
      </bottom>
      <diagonal/>
    </border>
    <border>
      <left style="thin">
        <color rgb="FF000000"/>
      </left>
      <right/>
      <top style="thin">
        <color rgb="FF000000"/>
      </top>
      <bottom style="medium">
        <color rgb="FF000000"/>
      </bottom>
      <diagonal/>
    </border>
    <border>
      <left style="thin">
        <color rgb="FF000000"/>
      </left>
      <right/>
      <top style="thin">
        <color rgb="FF000028"/>
      </top>
      <bottom style="thin">
        <color rgb="FF000000"/>
      </bottom>
      <diagonal/>
    </border>
    <border>
      <left style="thin">
        <color rgb="FF000000"/>
      </left>
      <right/>
      <top/>
      <bottom style="medium">
        <color rgb="FF000000"/>
      </bottom>
      <diagonal/>
    </border>
    <border>
      <left style="thin">
        <color rgb="FF000000"/>
      </left>
      <right/>
      <top style="thin">
        <color rgb="FF000000"/>
      </top>
      <bottom style="medium">
        <color auto="1"/>
      </bottom>
      <diagonal/>
    </border>
    <border>
      <left style="thin">
        <color rgb="FF000000"/>
      </left>
      <right/>
      <top/>
      <bottom style="medium">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thin">
        <color rgb="FF000000"/>
      </left>
      <right style="thin">
        <color rgb="FF000000"/>
      </right>
      <top style="thin">
        <color rgb="FF000000"/>
      </top>
      <bottom style="thin">
        <color auto="1"/>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thin">
        <color rgb="FF000000"/>
      </left>
      <right/>
      <top style="medium">
        <color rgb="FF000000"/>
      </top>
      <bottom/>
      <diagonal/>
    </border>
    <border>
      <left style="thin">
        <color auto="1"/>
      </left>
      <right/>
      <top style="thin">
        <color auto="1"/>
      </top>
      <bottom style="medium">
        <color auto="1"/>
      </bottom>
      <diagonal/>
    </border>
    <border>
      <left/>
      <right/>
      <top style="thin">
        <color rgb="FF000000"/>
      </top>
      <bottom style="medium">
        <color rgb="FF000000"/>
      </bottom>
      <diagonal/>
    </border>
    <border>
      <left style="thin">
        <color auto="1"/>
      </left>
      <right style="thin">
        <color auto="1"/>
      </right>
      <top style="thin">
        <color rgb="FF000000"/>
      </top>
      <bottom style="thin">
        <color rgb="FF000000"/>
      </bottom>
      <diagonal/>
    </border>
    <border>
      <left style="thin">
        <color auto="1"/>
      </left>
      <right style="thin">
        <color auto="1"/>
      </right>
      <top/>
      <bottom/>
      <diagonal/>
    </border>
    <border>
      <left style="thin">
        <color auto="1"/>
      </left>
      <right style="thin">
        <color auto="1"/>
      </right>
      <top style="thin">
        <color rgb="FF000000"/>
      </top>
      <bottom/>
      <diagonal/>
    </border>
    <border>
      <left style="thin">
        <color auto="1"/>
      </left>
      <right style="thin">
        <color auto="1"/>
      </right>
      <top style="thin">
        <color rgb="FF000000"/>
      </top>
      <bottom style="medium">
        <color auto="1"/>
      </bottom>
      <diagonal/>
    </border>
    <border>
      <left style="thin">
        <color auto="1"/>
      </left>
      <right style="thin">
        <color auto="1"/>
      </right>
      <top style="thin">
        <color rgb="FF000028"/>
      </top>
      <bottom style="thin">
        <color rgb="FF000000"/>
      </bottom>
      <diagonal/>
    </border>
    <border>
      <left style="thin">
        <color auto="1"/>
      </left>
      <right style="thin">
        <color auto="1"/>
      </right>
      <top/>
      <bottom style="thin">
        <color rgb="FF000000"/>
      </bottom>
      <diagonal/>
    </border>
    <border>
      <left style="thin">
        <color auto="1"/>
      </left>
      <right style="thin">
        <color auto="1"/>
      </right>
      <top style="thin">
        <color rgb="FF000000"/>
      </top>
      <bottom style="medium">
        <color rgb="FF000000"/>
      </bottom>
      <diagonal/>
    </border>
    <border>
      <left style="thin">
        <color auto="1"/>
      </left>
      <right style="thin">
        <color auto="1"/>
      </right>
      <top/>
      <bottom style="medium">
        <color rgb="FF000000"/>
      </bottom>
      <diagonal/>
    </border>
    <border>
      <left style="thin">
        <color auto="1"/>
      </left>
      <right style="thin">
        <color auto="1"/>
      </right>
      <top style="medium">
        <color rgb="FF000000"/>
      </top>
      <bottom/>
      <diagonal/>
    </border>
    <border>
      <left style="thin">
        <color auto="1"/>
      </left>
      <right style="thin">
        <color auto="1"/>
      </right>
      <top style="medium">
        <color rgb="FF000000"/>
      </top>
      <bottom style="medium">
        <color rgb="FF000000"/>
      </bottom>
      <diagonal/>
    </border>
    <border>
      <left style="thin">
        <color auto="1"/>
      </left>
      <right style="thin">
        <color auto="1"/>
      </right>
      <top/>
      <bottom style="medium">
        <color auto="1"/>
      </bottom>
      <diagonal/>
    </border>
    <border>
      <left style="thin">
        <color auto="1"/>
      </left>
      <right style="thin">
        <color auto="1"/>
      </right>
      <top style="medium">
        <color rgb="FF000000"/>
      </top>
      <bottom style="thin">
        <color rgb="FF000000"/>
      </bottom>
      <diagonal/>
    </border>
    <border>
      <left style="thin">
        <color auto="1"/>
      </left>
      <right/>
      <top style="thin">
        <color rgb="FF000000"/>
      </top>
      <bottom style="thin">
        <color rgb="FF000000"/>
      </bottom>
      <diagonal/>
    </border>
    <border>
      <left style="thin">
        <color auto="1"/>
      </left>
      <right/>
      <top style="thin">
        <color rgb="FF000000"/>
      </top>
      <bottom/>
      <diagonal/>
    </border>
    <border>
      <left style="thin">
        <color auto="1"/>
      </left>
      <right/>
      <top style="thin">
        <color rgb="FF000000"/>
      </top>
      <bottom style="medium">
        <color auto="1"/>
      </bottom>
      <diagonal/>
    </border>
    <border>
      <left style="thin">
        <color auto="1"/>
      </left>
      <right/>
      <top style="thin">
        <color rgb="FF000028"/>
      </top>
      <bottom style="thin">
        <color rgb="FF000000"/>
      </bottom>
      <diagonal/>
    </border>
    <border>
      <left style="thin">
        <color auto="1"/>
      </left>
      <right/>
      <top/>
      <bottom style="thin">
        <color rgb="FF000000"/>
      </bottom>
      <diagonal/>
    </border>
    <border>
      <left style="thin">
        <color auto="1"/>
      </left>
      <right/>
      <top style="thin">
        <color rgb="FF000000"/>
      </top>
      <bottom style="medium">
        <color rgb="FF000000"/>
      </bottom>
      <diagonal/>
    </border>
    <border>
      <left style="thin">
        <color auto="1"/>
      </left>
      <right/>
      <top/>
      <bottom style="medium">
        <color rgb="FF000000"/>
      </bottom>
      <diagonal/>
    </border>
    <border>
      <left style="thin">
        <color auto="1"/>
      </left>
      <right/>
      <top style="medium">
        <color rgb="FF000000"/>
      </top>
      <bottom/>
      <diagonal/>
    </border>
    <border>
      <left style="thin">
        <color auto="1"/>
      </left>
      <right/>
      <top style="medium">
        <color rgb="FF000000"/>
      </top>
      <bottom style="medium">
        <color rgb="FF000000"/>
      </bottom>
      <diagonal/>
    </border>
    <border>
      <left style="thin">
        <color auto="1"/>
      </left>
      <right/>
      <top style="medium">
        <color rgb="FF000000"/>
      </top>
      <bottom style="thin">
        <color rgb="FF000000"/>
      </bottom>
      <diagonal/>
    </border>
    <border>
      <left style="thin">
        <color auto="1"/>
      </left>
      <right style="thin">
        <color auto="1"/>
      </right>
      <top style="thin">
        <color auto="1"/>
      </top>
      <bottom style="thin">
        <color rgb="FF000000"/>
      </bottom>
      <diagonal/>
    </border>
    <border>
      <left style="thin">
        <color rgb="FF000000"/>
      </left>
      <right style="thin">
        <color rgb="FF000000"/>
      </right>
      <top/>
      <bottom style="thin">
        <color auto="1"/>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bottom style="thin">
        <color rgb="FF000000"/>
      </bottom>
      <diagonal/>
    </border>
    <border>
      <left/>
      <right/>
      <top style="thin">
        <color auto="1"/>
      </top>
      <bottom style="medium">
        <color auto="1"/>
      </bottom>
      <diagonal/>
    </border>
    <border>
      <left style="medium">
        <color rgb="FF000000"/>
      </left>
      <right style="medium">
        <color rgb="FF000000"/>
      </right>
      <top style="thin">
        <color rgb="FF000000"/>
      </top>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auto="1"/>
      </bottom>
      <diagonal/>
    </border>
  </borders>
  <cellStyleXfs count="148">
    <xf numFmtId="0" fontId="0" fillId="0" borderId="0"/>
    <xf numFmtId="43" fontId="73" fillId="0" borderId="0" applyFont="0" applyFill="0" applyBorder="0" applyAlignment="0" applyProtection="0"/>
    <xf numFmtId="9" fontId="73" fillId="0" borderId="0" applyFon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98" fillId="0" borderId="78"/>
  </cellStyleXfs>
  <cellXfs count="3243">
    <xf numFmtId="0" fontId="0" fillId="0" borderId="0" xfId="0" applyFont="1" applyAlignment="1"/>
    <xf numFmtId="0" fontId="0" fillId="0" borderId="0" xfId="0" applyFont="1"/>
    <xf numFmtId="0" fontId="4" fillId="0" borderId="0" xfId="0" applyFont="1"/>
    <xf numFmtId="0" fontId="2" fillId="0" borderId="3" xfId="0" applyFont="1" applyBorder="1" applyAlignment="1">
      <alignment vertical="center"/>
    </xf>
    <xf numFmtId="0" fontId="5" fillId="0" borderId="0" xfId="0" applyFont="1"/>
    <xf numFmtId="49" fontId="1" fillId="0" borderId="0" xfId="0" applyNumberFormat="1" applyFont="1" applyAlignment="1">
      <alignment horizontal="center"/>
    </xf>
    <xf numFmtId="0" fontId="4" fillId="0" borderId="3" xfId="0" applyFont="1" applyBorder="1"/>
    <xf numFmtId="0" fontId="0" fillId="0" borderId="0" xfId="0" applyFont="1" applyAlignment="1">
      <alignment horizontal="center"/>
    </xf>
    <xf numFmtId="0" fontId="0" fillId="2" borderId="33" xfId="0" applyFont="1" applyFill="1" applyBorder="1"/>
    <xf numFmtId="0" fontId="2" fillId="2" borderId="33" xfId="0" applyFont="1" applyFill="1" applyBorder="1" applyAlignment="1">
      <alignment vertical="center"/>
    </xf>
    <xf numFmtId="49" fontId="4" fillId="0" borderId="0" xfId="0" applyNumberFormat="1" applyFont="1"/>
    <xf numFmtId="3" fontId="0" fillId="2" borderId="33" xfId="0" applyNumberFormat="1" applyFont="1" applyFill="1" applyBorder="1"/>
    <xf numFmtId="0" fontId="5" fillId="2" borderId="43" xfId="0" applyFont="1" applyFill="1" applyBorder="1" applyAlignment="1">
      <alignment horizontal="left"/>
    </xf>
    <xf numFmtId="0" fontId="11" fillId="0" borderId="0" xfId="0" applyFont="1" applyAlignment="1">
      <alignment horizontal="right" vertical="top" wrapText="1"/>
    </xf>
    <xf numFmtId="0" fontId="6" fillId="2" borderId="33" xfId="0" applyFont="1" applyFill="1" applyBorder="1"/>
    <xf numFmtId="0" fontId="11" fillId="2" borderId="33" xfId="0" applyFont="1" applyFill="1" applyBorder="1" applyAlignment="1">
      <alignment horizontal="right" vertical="top" wrapText="1"/>
    </xf>
    <xf numFmtId="0" fontId="9" fillId="0" borderId="0" xfId="0" applyFont="1"/>
    <xf numFmtId="3" fontId="9" fillId="0" borderId="0" xfId="0" applyNumberFormat="1" applyFont="1"/>
    <xf numFmtId="0" fontId="2" fillId="0" borderId="0" xfId="0" applyFont="1"/>
    <xf numFmtId="3" fontId="0" fillId="0" borderId="0" xfId="0" applyNumberFormat="1" applyFont="1"/>
    <xf numFmtId="3" fontId="0" fillId="2" borderId="33" xfId="0" applyNumberFormat="1" applyFont="1" applyFill="1" applyBorder="1" applyAlignment="1">
      <alignment vertical="center"/>
    </xf>
    <xf numFmtId="0" fontId="7" fillId="0" borderId="0" xfId="0" applyFont="1"/>
    <xf numFmtId="0" fontId="14" fillId="0" borderId="0" xfId="0" applyFont="1"/>
    <xf numFmtId="0" fontId="12" fillId="0" borderId="0" xfId="0" applyFont="1"/>
    <xf numFmtId="3" fontId="6" fillId="2" borderId="17" xfId="0" applyNumberFormat="1" applyFont="1" applyFill="1" applyBorder="1"/>
    <xf numFmtId="0" fontId="15" fillId="0" borderId="0" xfId="0" applyFont="1"/>
    <xf numFmtId="3" fontId="1" fillId="2" borderId="17" xfId="0" applyNumberFormat="1" applyFont="1" applyFill="1" applyBorder="1"/>
    <xf numFmtId="0" fontId="4" fillId="0" borderId="0" xfId="0" applyFont="1" applyAlignment="1">
      <alignment horizontal="center"/>
    </xf>
    <xf numFmtId="0" fontId="4" fillId="0" borderId="0" xfId="0" applyFont="1" applyAlignment="1">
      <alignment horizontal="center" vertical="top" wrapText="1"/>
    </xf>
    <xf numFmtId="0" fontId="16" fillId="2" borderId="33" xfId="0" applyFont="1" applyFill="1" applyBorder="1"/>
    <xf numFmtId="0" fontId="1" fillId="2" borderId="89" xfId="0" applyFont="1" applyFill="1" applyBorder="1" applyAlignment="1">
      <alignment horizontal="center" vertical="center"/>
    </xf>
    <xf numFmtId="0" fontId="1" fillId="2" borderId="90" xfId="0" applyFont="1" applyFill="1" applyBorder="1" applyAlignment="1">
      <alignment horizontal="center" vertical="center"/>
    </xf>
    <xf numFmtId="0" fontId="1" fillId="2" borderId="91" xfId="0" applyFont="1" applyFill="1" applyBorder="1" applyAlignment="1">
      <alignment horizontal="center" vertical="center"/>
    </xf>
    <xf numFmtId="0" fontId="2" fillId="2" borderId="33" xfId="0" applyFont="1" applyFill="1" applyBorder="1" applyAlignment="1">
      <alignment vertical="center" wrapText="1"/>
    </xf>
    <xf numFmtId="0" fontId="0" fillId="2" borderId="33" xfId="0" applyFont="1" applyFill="1" applyBorder="1" applyAlignment="1">
      <alignment vertical="center"/>
    </xf>
    <xf numFmtId="0" fontId="2" fillId="0" borderId="101" xfId="0" applyFont="1" applyBorder="1" applyAlignment="1">
      <alignment horizontal="center" vertical="center"/>
    </xf>
    <xf numFmtId="0" fontId="2" fillId="0" borderId="102" xfId="0" applyFont="1" applyBorder="1" applyAlignment="1">
      <alignment horizontal="center" vertical="center"/>
    </xf>
    <xf numFmtId="0" fontId="18" fillId="2" borderId="33" xfId="0" applyFont="1" applyFill="1" applyBorder="1" applyAlignment="1">
      <alignment vertical="center"/>
    </xf>
    <xf numFmtId="164" fontId="2" fillId="2" borderId="33" xfId="0" applyNumberFormat="1" applyFont="1" applyFill="1" applyBorder="1" applyAlignment="1">
      <alignment horizontal="center" vertical="center"/>
    </xf>
    <xf numFmtId="10" fontId="2" fillId="2" borderId="33" xfId="0" applyNumberFormat="1" applyFont="1" applyFill="1" applyBorder="1" applyAlignment="1">
      <alignment horizontal="center" vertical="center"/>
    </xf>
    <xf numFmtId="165" fontId="2" fillId="2" borderId="33" xfId="0" applyNumberFormat="1" applyFont="1" applyFill="1" applyBorder="1" applyAlignment="1">
      <alignment horizontal="center" vertical="center"/>
    </xf>
    <xf numFmtId="0" fontId="17" fillId="2" borderId="33" xfId="0" applyFont="1" applyFill="1" applyBorder="1" applyAlignment="1">
      <alignment horizontal="right" vertical="center"/>
    </xf>
    <xf numFmtId="164" fontId="17" fillId="2" borderId="33" xfId="0" applyNumberFormat="1" applyFont="1" applyFill="1" applyBorder="1" applyAlignment="1">
      <alignment horizontal="center" vertical="center"/>
    </xf>
    <xf numFmtId="10" fontId="17" fillId="2" borderId="33" xfId="0" applyNumberFormat="1" applyFont="1" applyFill="1" applyBorder="1" applyAlignment="1">
      <alignment horizontal="center" vertical="center"/>
    </xf>
    <xf numFmtId="165" fontId="17" fillId="2" borderId="33" xfId="0" applyNumberFormat="1" applyFont="1" applyFill="1" applyBorder="1" applyAlignment="1">
      <alignment horizontal="center" vertical="center"/>
    </xf>
    <xf numFmtId="0" fontId="2" fillId="2" borderId="100" xfId="0" applyFont="1" applyFill="1" applyBorder="1" applyAlignment="1">
      <alignment vertical="center"/>
    </xf>
    <xf numFmtId="166" fontId="17" fillId="2" borderId="33" xfId="0" applyNumberFormat="1" applyFont="1" applyFill="1" applyBorder="1" applyAlignment="1">
      <alignment horizontal="center" vertical="center"/>
    </xf>
    <xf numFmtId="0" fontId="2" fillId="2" borderId="33" xfId="0" applyFont="1" applyFill="1" applyBorder="1" applyAlignment="1">
      <alignment horizontal="left" vertical="center"/>
    </xf>
    <xf numFmtId="164" fontId="0" fillId="2" borderId="33" xfId="0" applyNumberFormat="1" applyFont="1" applyFill="1" applyBorder="1" applyAlignment="1">
      <alignment vertical="center"/>
    </xf>
    <xf numFmtId="0" fontId="17" fillId="2" borderId="33" xfId="0" applyFont="1" applyFill="1" applyBorder="1" applyAlignment="1">
      <alignment horizontal="center" vertical="center"/>
    </xf>
    <xf numFmtId="0" fontId="17" fillId="2" borderId="33" xfId="0" applyFont="1" applyFill="1" applyBorder="1" applyAlignment="1">
      <alignment horizontal="right" vertical="center" wrapText="1"/>
    </xf>
    <xf numFmtId="0" fontId="2" fillId="2" borderId="100" xfId="0" applyFont="1" applyFill="1" applyBorder="1" applyAlignment="1">
      <alignment horizontal="left" vertical="center"/>
    </xf>
    <xf numFmtId="0" fontId="0" fillId="2" borderId="33" xfId="0" applyFont="1" applyFill="1" applyBorder="1" applyAlignment="1">
      <alignment horizontal="right" vertical="center"/>
    </xf>
    <xf numFmtId="0" fontId="1" fillId="2" borderId="33" xfId="0" applyFont="1" applyFill="1" applyBorder="1"/>
    <xf numFmtId="0" fontId="2" fillId="2" borderId="33" xfId="0" applyFont="1" applyFill="1" applyBorder="1" applyAlignment="1">
      <alignment horizontal="center" vertical="center"/>
    </xf>
    <xf numFmtId="164" fontId="16" fillId="2" borderId="33" xfId="0" applyNumberFormat="1" applyFont="1" applyFill="1" applyBorder="1"/>
    <xf numFmtId="0" fontId="17" fillId="2" borderId="33" xfId="0" applyFont="1" applyFill="1" applyBorder="1" applyAlignment="1">
      <alignment vertical="center"/>
    </xf>
    <xf numFmtId="49" fontId="17" fillId="2" borderId="101" xfId="0" applyNumberFormat="1" applyFont="1" applyFill="1" applyBorder="1" applyAlignment="1">
      <alignment horizontal="center" vertical="center"/>
    </xf>
    <xf numFmtId="0" fontId="2" fillId="2" borderId="33" xfId="0" applyFont="1" applyFill="1" applyBorder="1" applyAlignment="1">
      <alignment horizontal="center" vertical="center" wrapText="1"/>
    </xf>
    <xf numFmtId="164" fontId="2" fillId="2" borderId="132" xfId="0" applyNumberFormat="1" applyFont="1" applyFill="1" applyBorder="1" applyAlignment="1">
      <alignment horizontal="center" vertical="center"/>
    </xf>
    <xf numFmtId="0" fontId="19" fillId="2" borderId="33" xfId="0" applyFont="1" applyFill="1" applyBorder="1" applyAlignment="1">
      <alignment horizontal="center" vertical="center"/>
    </xf>
    <xf numFmtId="0" fontId="6" fillId="2" borderId="33" xfId="0" applyFont="1" applyFill="1" applyBorder="1" applyAlignment="1">
      <alignment horizontal="left" vertical="center"/>
    </xf>
    <xf numFmtId="49" fontId="6" fillId="2" borderId="33" xfId="0" applyNumberFormat="1" applyFont="1" applyFill="1" applyBorder="1" applyAlignment="1">
      <alignment horizontal="center" vertical="center"/>
    </xf>
    <xf numFmtId="0" fontId="17" fillId="2" borderId="33" xfId="0" applyFont="1" applyFill="1" applyBorder="1" applyAlignment="1">
      <alignment horizontal="left" vertical="center"/>
    </xf>
    <xf numFmtId="3" fontId="17" fillId="2" borderId="33" xfId="0" applyNumberFormat="1" applyFont="1" applyFill="1" applyBorder="1" applyAlignment="1">
      <alignment horizontal="center" vertical="center"/>
    </xf>
    <xf numFmtId="10" fontId="20" fillId="2" borderId="33" xfId="0" applyNumberFormat="1" applyFont="1" applyFill="1" applyBorder="1" applyAlignment="1">
      <alignment horizontal="center" vertical="center"/>
    </xf>
    <xf numFmtId="49" fontId="0" fillId="2" borderId="33" xfId="0" applyNumberFormat="1" applyFont="1" applyFill="1" applyBorder="1" applyAlignment="1">
      <alignment horizontal="center" vertical="center"/>
    </xf>
    <xf numFmtId="164" fontId="17" fillId="2" borderId="33" xfId="0" applyNumberFormat="1" applyFont="1" applyFill="1" applyBorder="1" applyAlignment="1">
      <alignment vertical="center"/>
    </xf>
    <xf numFmtId="164" fontId="17" fillId="2" borderId="138" xfId="0" applyNumberFormat="1" applyFont="1" applyFill="1" applyBorder="1" applyAlignment="1">
      <alignment vertical="center"/>
    </xf>
    <xf numFmtId="164" fontId="17" fillId="2" borderId="139" xfId="0" applyNumberFormat="1" applyFont="1" applyFill="1" applyBorder="1" applyAlignment="1">
      <alignment vertical="center"/>
    </xf>
    <xf numFmtId="164" fontId="17" fillId="2" borderId="140" xfId="0" applyNumberFormat="1" applyFont="1" applyFill="1" applyBorder="1" applyAlignment="1">
      <alignment vertical="center"/>
    </xf>
    <xf numFmtId="164" fontId="2" fillId="2" borderId="142" xfId="0" applyNumberFormat="1" applyFont="1" applyFill="1" applyBorder="1" applyAlignment="1">
      <alignment horizontal="center" vertical="center"/>
    </xf>
    <xf numFmtId="164" fontId="2" fillId="2" borderId="143" xfId="0" applyNumberFormat="1" applyFont="1" applyFill="1" applyBorder="1" applyAlignment="1">
      <alignment horizontal="center" vertical="center"/>
    </xf>
    <xf numFmtId="49" fontId="2" fillId="2" borderId="33" xfId="0" applyNumberFormat="1" applyFont="1" applyFill="1" applyBorder="1" applyAlignment="1">
      <alignment horizontal="center" vertical="center"/>
    </xf>
    <xf numFmtId="0" fontId="1" fillId="0" borderId="0" xfId="0" applyFont="1" applyAlignment="1">
      <alignment horizontal="center" vertical="center"/>
    </xf>
    <xf numFmtId="0" fontId="1" fillId="0" borderId="145" xfId="0" applyFont="1" applyBorder="1" applyAlignment="1">
      <alignment horizontal="center" vertical="center"/>
    </xf>
    <xf numFmtId="0" fontId="1" fillId="0" borderId="144" xfId="0" applyFont="1" applyBorder="1" applyAlignment="1">
      <alignment horizontal="center" vertical="center"/>
    </xf>
    <xf numFmtId="0" fontId="1" fillId="0" borderId="145" xfId="0" applyFont="1" applyBorder="1" applyAlignment="1">
      <alignment horizontal="center" vertical="center" wrapText="1"/>
    </xf>
    <xf numFmtId="0" fontId="1" fillId="0" borderId="146" xfId="0" applyFont="1" applyBorder="1" applyAlignment="1">
      <alignment horizontal="center" vertical="center" wrapText="1"/>
    </xf>
    <xf numFmtId="166" fontId="20" fillId="2" borderId="33" xfId="0" applyNumberFormat="1" applyFont="1" applyFill="1" applyBorder="1" applyAlignment="1">
      <alignment horizontal="center" vertical="center"/>
    </xf>
    <xf numFmtId="164" fontId="17" fillId="2" borderId="33" xfId="0" applyNumberFormat="1" applyFont="1" applyFill="1" applyBorder="1" applyAlignment="1">
      <alignment horizontal="right" vertical="center"/>
    </xf>
    <xf numFmtId="3" fontId="2" fillId="2" borderId="33" xfId="0" applyNumberFormat="1" applyFont="1" applyFill="1" applyBorder="1" applyAlignment="1">
      <alignment horizontal="center" vertical="center"/>
    </xf>
    <xf numFmtId="0" fontId="5" fillId="2" borderId="33" xfId="0" applyFont="1" applyFill="1" applyBorder="1" applyAlignment="1">
      <alignment vertical="center"/>
    </xf>
    <xf numFmtId="49" fontId="5" fillId="2" borderId="33" xfId="0" applyNumberFormat="1" applyFont="1" applyFill="1" applyBorder="1" applyAlignment="1">
      <alignment horizontal="center" vertical="center"/>
    </xf>
    <xf numFmtId="0" fontId="6" fillId="2" borderId="33" xfId="0" applyFont="1" applyFill="1" applyBorder="1" applyAlignment="1">
      <alignment vertical="center"/>
    </xf>
    <xf numFmtId="164" fontId="2" fillId="2" borderId="33" xfId="0" applyNumberFormat="1" applyFont="1" applyFill="1" applyBorder="1" applyAlignment="1">
      <alignment vertical="center"/>
    </xf>
    <xf numFmtId="0" fontId="22" fillId="0" borderId="0" xfId="0" applyFont="1"/>
    <xf numFmtId="0" fontId="23" fillId="0" borderId="147" xfId="0" applyFont="1" applyBorder="1" applyAlignment="1">
      <alignment vertical="center"/>
    </xf>
    <xf numFmtId="0" fontId="4" fillId="0" borderId="122" xfId="0" applyFont="1" applyBorder="1" applyAlignment="1">
      <alignment horizontal="right" vertical="center"/>
    </xf>
    <xf numFmtId="0" fontId="4" fillId="0" borderId="74" xfId="0" applyFont="1" applyBorder="1" applyAlignment="1">
      <alignment horizontal="right" vertical="center"/>
    </xf>
    <xf numFmtId="0" fontId="4" fillId="0" borderId="148" xfId="0" applyFont="1" applyBorder="1" applyAlignment="1">
      <alignment vertical="center"/>
    </xf>
    <xf numFmtId="0" fontId="4" fillId="0" borderId="149" xfId="0" applyFont="1" applyBorder="1" applyAlignment="1">
      <alignment vertical="center"/>
    </xf>
    <xf numFmtId="10" fontId="4" fillId="0" borderId="3" xfId="0" applyNumberFormat="1" applyFont="1" applyBorder="1" applyAlignment="1">
      <alignment vertical="center"/>
    </xf>
    <xf numFmtId="0" fontId="24" fillId="5" borderId="150" xfId="0" applyFont="1" applyFill="1" applyBorder="1" applyAlignment="1">
      <alignment vertical="center"/>
    </xf>
    <xf numFmtId="164" fontId="1" fillId="5" borderId="143" xfId="0" applyNumberFormat="1" applyFont="1" applyFill="1" applyBorder="1" applyAlignment="1">
      <alignment horizontal="center" vertical="center"/>
    </xf>
    <xf numFmtId="168" fontId="1" fillId="5" borderId="144" xfId="0" applyNumberFormat="1" applyFont="1" applyFill="1" applyBorder="1" applyAlignment="1">
      <alignment horizontal="center" vertical="center"/>
    </xf>
    <xf numFmtId="10" fontId="1" fillId="5" borderId="151" xfId="0" applyNumberFormat="1" applyFont="1" applyFill="1" applyBorder="1" applyAlignment="1">
      <alignment horizontal="center" vertical="center"/>
    </xf>
    <xf numFmtId="0" fontId="20" fillId="2" borderId="33" xfId="0" applyFont="1" applyFill="1" applyBorder="1" applyAlignment="1">
      <alignment horizontal="left" vertical="center"/>
    </xf>
    <xf numFmtId="2" fontId="2" fillId="2" borderId="33" xfId="0" applyNumberFormat="1" applyFont="1" applyFill="1" applyBorder="1" applyAlignment="1">
      <alignment vertical="center"/>
    </xf>
    <xf numFmtId="169" fontId="2" fillId="2" borderId="33" xfId="0" applyNumberFormat="1" applyFont="1" applyFill="1" applyBorder="1" applyAlignment="1">
      <alignment vertical="center"/>
    </xf>
    <xf numFmtId="0" fontId="25" fillId="0" borderId="147" xfId="0" applyFont="1" applyBorder="1" applyAlignment="1">
      <alignment horizontal="right" vertical="center"/>
    </xf>
    <xf numFmtId="164" fontId="4" fillId="0" borderId="122" xfId="0" applyNumberFormat="1" applyFont="1" applyBorder="1" applyAlignment="1">
      <alignment horizontal="center" vertical="center"/>
    </xf>
    <xf numFmtId="168" fontId="4" fillId="0" borderId="144" xfId="0" applyNumberFormat="1" applyFont="1" applyBorder="1" applyAlignment="1">
      <alignment horizontal="center" vertical="center"/>
    </xf>
    <xf numFmtId="168" fontId="4" fillId="0" borderId="152" xfId="0" applyNumberFormat="1" applyFont="1" applyBorder="1" applyAlignment="1">
      <alignment horizontal="center" vertical="center"/>
    </xf>
    <xf numFmtId="10" fontId="4" fillId="0" borderId="122" xfId="0" applyNumberFormat="1" applyFont="1" applyBorder="1" applyAlignment="1">
      <alignment horizontal="center" vertical="center"/>
    </xf>
    <xf numFmtId="168" fontId="4" fillId="0" borderId="146" xfId="0" applyNumberFormat="1" applyFont="1" applyBorder="1" applyAlignment="1">
      <alignment horizontal="center" vertical="center"/>
    </xf>
    <xf numFmtId="0" fontId="1" fillId="2" borderId="150" xfId="0" applyFont="1" applyFill="1" applyBorder="1" applyAlignment="1">
      <alignment vertical="center"/>
    </xf>
    <xf numFmtId="164" fontId="1" fillId="2" borderId="143" xfId="0" applyNumberFormat="1" applyFont="1" applyFill="1" applyBorder="1" applyAlignment="1">
      <alignment horizontal="center" vertical="center"/>
    </xf>
    <xf numFmtId="168" fontId="1" fillId="2" borderId="144" xfId="0" applyNumberFormat="1" applyFont="1" applyFill="1" applyBorder="1" applyAlignment="1">
      <alignment horizontal="center" vertical="center"/>
    </xf>
    <xf numFmtId="168" fontId="1" fillId="2" borderId="146" xfId="0" applyNumberFormat="1" applyFont="1" applyFill="1" applyBorder="1" applyAlignment="1">
      <alignment horizontal="center" vertical="center"/>
    </xf>
    <xf numFmtId="10" fontId="1" fillId="2" borderId="143" xfId="0" applyNumberFormat="1" applyFont="1" applyFill="1" applyBorder="1" applyAlignment="1">
      <alignment horizontal="center" vertical="center"/>
    </xf>
    <xf numFmtId="0" fontId="7" fillId="2" borderId="33" xfId="0" applyFont="1" applyFill="1" applyBorder="1"/>
    <xf numFmtId="0" fontId="1" fillId="5" borderId="150" xfId="0" applyFont="1" applyFill="1" applyBorder="1" applyAlignment="1">
      <alignment vertical="center"/>
    </xf>
    <xf numFmtId="168" fontId="1" fillId="5" borderId="146" xfId="0" applyNumberFormat="1" applyFont="1" applyFill="1" applyBorder="1" applyAlignment="1">
      <alignment horizontal="center" vertical="center"/>
    </xf>
    <xf numFmtId="10" fontId="1" fillId="5" borderId="143" xfId="0" applyNumberFormat="1" applyFont="1" applyFill="1" applyBorder="1" applyAlignment="1">
      <alignment horizontal="center" vertical="center"/>
    </xf>
    <xf numFmtId="0" fontId="4" fillId="0" borderId="147" xfId="0" applyFont="1" applyBorder="1" applyAlignment="1">
      <alignment horizontal="right" vertical="center"/>
    </xf>
    <xf numFmtId="0" fontId="6" fillId="2" borderId="33" xfId="0" applyFont="1" applyFill="1" applyBorder="1" applyAlignment="1">
      <alignment horizontal="center" vertical="center"/>
    </xf>
    <xf numFmtId="0" fontId="6" fillId="2" borderId="33" xfId="0" applyFont="1" applyFill="1" applyBorder="1" applyAlignment="1">
      <alignment horizontal="right" vertical="center"/>
    </xf>
    <xf numFmtId="0" fontId="6" fillId="2" borderId="33" xfId="0" applyFont="1" applyFill="1" applyBorder="1" applyAlignment="1">
      <alignment vertical="center" wrapText="1"/>
    </xf>
    <xf numFmtId="49" fontId="6" fillId="2" borderId="33" xfId="0" applyNumberFormat="1" applyFont="1" applyFill="1" applyBorder="1" applyAlignment="1">
      <alignment horizontal="center" vertical="center" wrapText="1"/>
    </xf>
    <xf numFmtId="0" fontId="4" fillId="0" borderId="144" xfId="0" applyFont="1" applyBorder="1" applyAlignment="1">
      <alignment horizontal="right" vertical="center"/>
    </xf>
    <xf numFmtId="168" fontId="4" fillId="0" borderId="149" xfId="0" applyNumberFormat="1" applyFont="1" applyBorder="1" applyAlignment="1">
      <alignment horizontal="center" vertical="center"/>
    </xf>
    <xf numFmtId="10" fontId="4" fillId="0" borderId="3" xfId="0" applyNumberFormat="1" applyFont="1" applyBorder="1" applyAlignment="1">
      <alignment horizontal="center" vertical="center"/>
    </xf>
    <xf numFmtId="0" fontId="1" fillId="2" borderId="150" xfId="0" applyFont="1" applyFill="1" applyBorder="1" applyAlignment="1">
      <alignment horizontal="left" vertical="center"/>
    </xf>
    <xf numFmtId="0" fontId="27" fillId="3" borderId="33" xfId="0" applyFont="1" applyFill="1" applyBorder="1"/>
    <xf numFmtId="168" fontId="1" fillId="2" borderId="154" xfId="0" applyNumberFormat="1" applyFont="1" applyFill="1" applyBorder="1" applyAlignment="1">
      <alignment horizontal="center" vertical="center"/>
    </xf>
    <xf numFmtId="10" fontId="1" fillId="2" borderId="155" xfId="0" applyNumberFormat="1" applyFont="1" applyFill="1" applyBorder="1" applyAlignment="1">
      <alignment horizontal="center" vertical="center"/>
    </xf>
    <xf numFmtId="0" fontId="1" fillId="5" borderId="150" xfId="0" applyFont="1" applyFill="1" applyBorder="1" applyAlignment="1">
      <alignment horizontal="left" vertical="center"/>
    </xf>
    <xf numFmtId="9" fontId="7" fillId="2" borderId="33" xfId="0" applyNumberFormat="1" applyFont="1" applyFill="1" applyBorder="1"/>
    <xf numFmtId="9" fontId="7" fillId="0" borderId="0" xfId="0" applyNumberFormat="1" applyFont="1"/>
    <xf numFmtId="0" fontId="4" fillId="0" borderId="147" xfId="0" applyFont="1" applyBorder="1" applyAlignment="1">
      <alignment horizontal="right" vertical="center" wrapText="1"/>
    </xf>
    <xf numFmtId="0" fontId="4" fillId="2" borderId="150" xfId="0" applyFont="1" applyFill="1" applyBorder="1" applyAlignment="1">
      <alignment horizontal="right" vertical="center" wrapText="1"/>
    </xf>
    <xf numFmtId="168" fontId="1" fillId="2" borderId="156" xfId="0" applyNumberFormat="1" applyFont="1" applyFill="1" applyBorder="1" applyAlignment="1">
      <alignment horizontal="center" vertical="center"/>
    </xf>
    <xf numFmtId="164" fontId="4" fillId="2" borderId="143" xfId="0" applyNumberFormat="1" applyFont="1" applyFill="1" applyBorder="1" applyAlignment="1">
      <alignment horizontal="center" vertical="center"/>
    </xf>
    <xf numFmtId="168" fontId="4" fillId="2" borderId="144" xfId="0" applyNumberFormat="1" applyFont="1" applyFill="1" applyBorder="1" applyAlignment="1">
      <alignment horizontal="center" vertical="center"/>
    </xf>
    <xf numFmtId="168" fontId="4" fillId="2" borderId="156" xfId="0" applyNumberFormat="1" applyFont="1" applyFill="1" applyBorder="1" applyAlignment="1">
      <alignment horizontal="center" vertical="center"/>
    </xf>
    <xf numFmtId="10" fontId="4" fillId="2" borderId="143" xfId="0" applyNumberFormat="1" applyFont="1" applyFill="1" applyBorder="1" applyAlignment="1">
      <alignment horizontal="center" vertical="center"/>
    </xf>
    <xf numFmtId="10" fontId="0" fillId="0" borderId="0" xfId="0" applyNumberFormat="1" applyFont="1"/>
    <xf numFmtId="0" fontId="4" fillId="2" borderId="150" xfId="0" applyFont="1" applyFill="1" applyBorder="1" applyAlignment="1">
      <alignment horizontal="right" vertical="center"/>
    </xf>
    <xf numFmtId="168" fontId="4" fillId="2" borderId="154" xfId="0" applyNumberFormat="1" applyFont="1" applyFill="1" applyBorder="1" applyAlignment="1">
      <alignment horizontal="center" vertical="center"/>
    </xf>
    <xf numFmtId="0" fontId="1" fillId="2" borderId="150" xfId="0" applyFont="1" applyFill="1" applyBorder="1" applyAlignment="1">
      <alignment vertical="center" wrapText="1"/>
    </xf>
    <xf numFmtId="0" fontId="1" fillId="5" borderId="150" xfId="0" applyFont="1" applyFill="1" applyBorder="1" applyAlignment="1">
      <alignment vertical="center" wrapText="1"/>
    </xf>
    <xf numFmtId="0" fontId="1" fillId="0" borderId="0" xfId="0" applyFont="1"/>
    <xf numFmtId="0" fontId="1" fillId="3" borderId="150" xfId="0" applyFont="1" applyFill="1" applyBorder="1" applyAlignment="1">
      <alignment vertical="center" wrapText="1"/>
    </xf>
    <xf numFmtId="164" fontId="1" fillId="3" borderId="143" xfId="0" applyNumberFormat="1" applyFont="1" applyFill="1" applyBorder="1" applyAlignment="1">
      <alignment horizontal="center" vertical="center"/>
    </xf>
    <xf numFmtId="168" fontId="1" fillId="3" borderId="144" xfId="0" applyNumberFormat="1" applyFont="1" applyFill="1" applyBorder="1" applyAlignment="1">
      <alignment horizontal="center" vertical="center"/>
    </xf>
    <xf numFmtId="168" fontId="1" fillId="3" borderId="156" xfId="0" applyNumberFormat="1" applyFont="1" applyFill="1" applyBorder="1" applyAlignment="1">
      <alignment horizontal="center" vertical="center"/>
    </xf>
    <xf numFmtId="10" fontId="1" fillId="3" borderId="143" xfId="0" applyNumberFormat="1" applyFont="1" applyFill="1" applyBorder="1" applyAlignment="1">
      <alignment horizontal="center" vertical="center"/>
    </xf>
    <xf numFmtId="170" fontId="1" fillId="3" borderId="143" xfId="0" applyNumberFormat="1" applyFont="1" applyFill="1" applyBorder="1" applyAlignment="1">
      <alignment horizontal="center" vertical="center"/>
    </xf>
    <xf numFmtId="168" fontId="1" fillId="2" borderId="151" xfId="0" applyNumberFormat="1" applyFont="1" applyFill="1" applyBorder="1" applyAlignment="1">
      <alignment horizontal="center" vertical="center"/>
    </xf>
    <xf numFmtId="10" fontId="1" fillId="2" borderId="151" xfId="0" applyNumberFormat="1" applyFont="1" applyFill="1" applyBorder="1" applyAlignment="1">
      <alignment horizontal="center" vertical="center"/>
    </xf>
    <xf numFmtId="0" fontId="4" fillId="0" borderId="147" xfId="0" applyFont="1" applyBorder="1" applyAlignment="1">
      <alignment vertical="center"/>
    </xf>
    <xf numFmtId="164" fontId="4" fillId="0" borderId="74" xfId="0" applyNumberFormat="1" applyFont="1" applyBorder="1" applyAlignment="1">
      <alignment horizontal="center" vertical="center"/>
    </xf>
    <xf numFmtId="165" fontId="4" fillId="0" borderId="122" xfId="0" applyNumberFormat="1" applyFont="1" applyBorder="1" applyAlignment="1">
      <alignment horizontal="center" vertical="center"/>
    </xf>
    <xf numFmtId="165" fontId="1" fillId="2" borderId="143" xfId="0" applyNumberFormat="1" applyFont="1" applyFill="1" applyBorder="1" applyAlignment="1">
      <alignment horizontal="center" vertical="center"/>
    </xf>
    <xf numFmtId="165" fontId="1" fillId="5" borderId="151" xfId="0" applyNumberFormat="1" applyFont="1" applyFill="1" applyBorder="1" applyAlignment="1">
      <alignment horizontal="center" vertical="center"/>
    </xf>
    <xf numFmtId="168" fontId="1" fillId="5" borderId="156" xfId="0" applyNumberFormat="1" applyFont="1" applyFill="1" applyBorder="1" applyAlignment="1">
      <alignment horizontal="center" vertical="center"/>
    </xf>
    <xf numFmtId="165" fontId="1" fillId="5" borderId="143" xfId="0" applyNumberFormat="1" applyFont="1" applyFill="1" applyBorder="1" applyAlignment="1">
      <alignment horizontal="center" vertical="center"/>
    </xf>
    <xf numFmtId="9" fontId="2" fillId="0" borderId="0" xfId="0" applyNumberFormat="1" applyFont="1"/>
    <xf numFmtId="0" fontId="17" fillId="0" borderId="0" xfId="0" applyFont="1" applyAlignment="1">
      <alignment horizontal="center"/>
    </xf>
    <xf numFmtId="0" fontId="17" fillId="0" borderId="0" xfId="0" applyFont="1"/>
    <xf numFmtId="165" fontId="1" fillId="2" borderId="155" xfId="0" applyNumberFormat="1" applyFont="1" applyFill="1" applyBorder="1" applyAlignment="1">
      <alignment horizontal="center" vertical="center"/>
    </xf>
    <xf numFmtId="0" fontId="29" fillId="3" borderId="33" xfId="0" applyFont="1" applyFill="1" applyBorder="1"/>
    <xf numFmtId="0" fontId="30" fillId="3" borderId="33" xfId="0" applyFont="1" applyFill="1" applyBorder="1"/>
    <xf numFmtId="164" fontId="0" fillId="0" borderId="0" xfId="0" applyNumberFormat="1" applyFont="1"/>
    <xf numFmtId="10" fontId="28" fillId="2" borderId="155" xfId="0" applyNumberFormat="1" applyFont="1" applyFill="1" applyBorder="1" applyAlignment="1">
      <alignment horizontal="center" vertical="center"/>
    </xf>
    <xf numFmtId="10" fontId="16" fillId="2" borderId="155" xfId="0" applyNumberFormat="1" applyFont="1" applyFill="1" applyBorder="1" applyAlignment="1">
      <alignment horizontal="center" vertical="center"/>
    </xf>
    <xf numFmtId="0" fontId="1" fillId="6" borderId="88" xfId="0" applyFont="1" applyFill="1" applyBorder="1" applyAlignment="1">
      <alignment vertical="center"/>
    </xf>
    <xf numFmtId="0" fontId="1" fillId="6" borderId="140" xfId="0" applyFont="1" applyFill="1" applyBorder="1" applyAlignment="1">
      <alignment vertical="center"/>
    </xf>
    <xf numFmtId="0" fontId="1" fillId="0" borderId="3" xfId="0" applyFont="1" applyBorder="1" applyAlignment="1">
      <alignment horizontal="center" vertical="center"/>
    </xf>
    <xf numFmtId="10" fontId="4" fillId="0" borderId="0" xfId="0" applyNumberFormat="1" applyFont="1"/>
    <xf numFmtId="0" fontId="33" fillId="0" borderId="0" xfId="0" applyFont="1"/>
    <xf numFmtId="0" fontId="4" fillId="0" borderId="0" xfId="0" applyFont="1" applyAlignment="1">
      <alignment vertical="center"/>
    </xf>
    <xf numFmtId="0" fontId="4" fillId="0" borderId="3" xfId="0" applyFont="1" applyBorder="1" applyAlignment="1">
      <alignment vertical="center"/>
    </xf>
    <xf numFmtId="0" fontId="1" fillId="5" borderId="33" xfId="0" applyFont="1" applyFill="1" applyBorder="1"/>
    <xf numFmtId="0" fontId="1" fillId="5" borderId="155" xfId="0" applyFont="1" applyFill="1" applyBorder="1"/>
    <xf numFmtId="0" fontId="35" fillId="0" borderId="0" xfId="0" applyFont="1" applyAlignment="1">
      <alignment vertical="center"/>
    </xf>
    <xf numFmtId="0" fontId="35" fillId="0" borderId="3" xfId="0" applyFont="1" applyBorder="1" applyAlignment="1">
      <alignment vertical="center"/>
    </xf>
    <xf numFmtId="0" fontId="4" fillId="0" borderId="74" xfId="0" applyFont="1" applyBorder="1"/>
    <xf numFmtId="0" fontId="4" fillId="0" borderId="122" xfId="0" applyFont="1" applyBorder="1"/>
    <xf numFmtId="0" fontId="20" fillId="0" borderId="0" xfId="0" applyFont="1"/>
    <xf numFmtId="0" fontId="16" fillId="2" borderId="188" xfId="0" applyFont="1" applyFill="1" applyBorder="1" applyAlignment="1">
      <alignment vertical="center"/>
    </xf>
    <xf numFmtId="10" fontId="28" fillId="6" borderId="191" xfId="0" applyNumberFormat="1" applyFont="1" applyFill="1" applyBorder="1" applyAlignment="1">
      <alignment vertical="center"/>
    </xf>
    <xf numFmtId="9" fontId="17" fillId="2" borderId="155" xfId="0" applyNumberFormat="1" applyFont="1" applyFill="1" applyBorder="1" applyAlignment="1">
      <alignment horizontal="center" vertical="center"/>
    </xf>
    <xf numFmtId="9" fontId="17" fillId="2" borderId="114" xfId="0" applyNumberFormat="1" applyFont="1" applyFill="1" applyBorder="1" applyAlignment="1">
      <alignment horizontal="center" vertical="center"/>
    </xf>
    <xf numFmtId="9" fontId="17" fillId="2" borderId="109" xfId="0" applyNumberFormat="1" applyFont="1" applyFill="1" applyBorder="1" applyAlignment="1">
      <alignment horizontal="center" vertical="center"/>
    </xf>
    <xf numFmtId="3" fontId="17" fillId="6" borderId="107" xfId="0" applyNumberFormat="1" applyFont="1" applyFill="1" applyBorder="1" applyAlignment="1">
      <alignment vertical="center"/>
    </xf>
    <xf numFmtId="3" fontId="17" fillId="6" borderId="186" xfId="0" applyNumberFormat="1" applyFont="1" applyFill="1" applyBorder="1" applyAlignment="1">
      <alignment vertical="center"/>
    </xf>
    <xf numFmtId="10" fontId="17" fillId="6" borderId="155" xfId="0" applyNumberFormat="1" applyFont="1" applyFill="1" applyBorder="1" applyAlignment="1">
      <alignment horizontal="center" vertical="center"/>
    </xf>
    <xf numFmtId="10" fontId="17" fillId="2" borderId="155" xfId="0" applyNumberFormat="1" applyFont="1" applyFill="1" applyBorder="1" applyAlignment="1">
      <alignment horizontal="center" vertical="center"/>
    </xf>
    <xf numFmtId="3" fontId="17" fillId="2" borderId="180" xfId="0" applyNumberFormat="1" applyFont="1" applyFill="1" applyBorder="1" applyAlignment="1">
      <alignment vertical="center"/>
    </xf>
    <xf numFmtId="10" fontId="17" fillId="2" borderId="190" xfId="0" applyNumberFormat="1" applyFont="1" applyFill="1" applyBorder="1" applyAlignment="1">
      <alignment horizontal="center" vertical="center"/>
    </xf>
    <xf numFmtId="9" fontId="17" fillId="2" borderId="190" xfId="0" applyNumberFormat="1" applyFont="1" applyFill="1" applyBorder="1" applyAlignment="1">
      <alignment horizontal="center" vertical="center"/>
    </xf>
    <xf numFmtId="10" fontId="17" fillId="2" borderId="143" xfId="0" applyNumberFormat="1" applyFont="1" applyFill="1" applyBorder="1" applyAlignment="1">
      <alignment horizontal="center" vertical="center"/>
    </xf>
    <xf numFmtId="0" fontId="42" fillId="2" borderId="33" xfId="0" applyFont="1" applyFill="1" applyBorder="1" applyAlignment="1">
      <alignment horizontal="left" vertical="center"/>
    </xf>
    <xf numFmtId="0" fontId="40" fillId="5" borderId="101" xfId="0" applyFont="1" applyFill="1" applyBorder="1" applyAlignment="1">
      <alignment horizontal="center" vertical="center" wrapText="1"/>
    </xf>
    <xf numFmtId="0" fontId="43" fillId="5" borderId="101" xfId="0" applyFont="1" applyFill="1" applyBorder="1" applyAlignment="1">
      <alignment horizontal="center" vertical="center"/>
    </xf>
    <xf numFmtId="0" fontId="43" fillId="5" borderId="102" xfId="0" applyFont="1" applyFill="1" applyBorder="1" applyAlignment="1">
      <alignment horizontal="center" vertical="center"/>
    </xf>
    <xf numFmtId="0" fontId="40" fillId="2" borderId="33" xfId="0" applyFont="1" applyFill="1" applyBorder="1" applyAlignment="1">
      <alignment horizontal="left" vertical="center" wrapText="1"/>
    </xf>
    <xf numFmtId="0" fontId="40" fillId="6" borderId="100" xfId="0" applyFont="1" applyFill="1" applyBorder="1" applyAlignment="1">
      <alignment horizontal="left" vertical="center" wrapText="1"/>
    </xf>
    <xf numFmtId="164" fontId="44" fillId="6" borderId="101" xfId="0" applyNumberFormat="1" applyFont="1" applyFill="1" applyBorder="1" applyAlignment="1">
      <alignment horizontal="center" vertical="center" wrapText="1"/>
    </xf>
    <xf numFmtId="164" fontId="44" fillId="6" borderId="101" xfId="0" applyNumberFormat="1" applyFont="1" applyFill="1" applyBorder="1" applyAlignment="1">
      <alignment horizontal="center" vertical="center"/>
    </xf>
    <xf numFmtId="164" fontId="44" fillId="6" borderId="102" xfId="0" applyNumberFormat="1" applyFont="1" applyFill="1" applyBorder="1" applyAlignment="1">
      <alignment horizontal="center" vertical="center"/>
    </xf>
    <xf numFmtId="164" fontId="44" fillId="6" borderId="101" xfId="0" applyNumberFormat="1" applyFont="1" applyFill="1" applyBorder="1" applyAlignment="1">
      <alignment vertical="center"/>
    </xf>
    <xf numFmtId="3" fontId="40" fillId="2" borderId="33" xfId="0" applyNumberFormat="1" applyFont="1" applyFill="1" applyBorder="1" applyAlignment="1">
      <alignment horizontal="right" vertical="center" wrapText="1"/>
    </xf>
    <xf numFmtId="165" fontId="40" fillId="2" borderId="33" xfId="0" applyNumberFormat="1" applyFont="1" applyFill="1" applyBorder="1" applyAlignment="1">
      <alignment horizontal="right" vertical="center" wrapText="1"/>
    </xf>
    <xf numFmtId="0" fontId="42" fillId="0" borderId="100" xfId="0" applyFont="1" applyBorder="1" applyAlignment="1">
      <alignment horizontal="left" vertical="center" wrapText="1"/>
    </xf>
    <xf numFmtId="164" fontId="46" fillId="2" borderId="101" xfId="0" applyNumberFormat="1" applyFont="1" applyFill="1" applyBorder="1" applyAlignment="1">
      <alignment horizontal="center" vertical="center" wrapText="1"/>
    </xf>
    <xf numFmtId="164" fontId="46" fillId="2" borderId="101" xfId="0" applyNumberFormat="1" applyFont="1" applyFill="1" applyBorder="1" applyAlignment="1">
      <alignment horizontal="center" vertical="center"/>
    </xf>
    <xf numFmtId="164" fontId="46" fillId="2" borderId="101" xfId="0" applyNumberFormat="1" applyFont="1" applyFill="1" applyBorder="1" applyAlignment="1">
      <alignment vertical="center"/>
    </xf>
    <xf numFmtId="0" fontId="42" fillId="2" borderId="33" xfId="0" applyFont="1" applyFill="1" applyBorder="1" applyAlignment="1">
      <alignment horizontal="left" vertical="center" wrapText="1"/>
    </xf>
    <xf numFmtId="164" fontId="44" fillId="2" borderId="101" xfId="0" applyNumberFormat="1" applyFont="1" applyFill="1" applyBorder="1" applyAlignment="1">
      <alignment horizontal="center" vertical="center" wrapText="1"/>
    </xf>
    <xf numFmtId="0" fontId="45" fillId="2" borderId="180" xfId="0" applyFont="1" applyFill="1" applyBorder="1" applyAlignment="1">
      <alignment vertical="top" wrapText="1"/>
    </xf>
    <xf numFmtId="0" fontId="41" fillId="2" borderId="33" xfId="0" applyFont="1" applyFill="1" applyBorder="1" applyAlignment="1">
      <alignment horizontal="left" vertical="center" wrapText="1"/>
    </xf>
    <xf numFmtId="0" fontId="41" fillId="2" borderId="33" xfId="0" applyFont="1" applyFill="1" applyBorder="1" applyAlignment="1">
      <alignment horizontal="left" vertical="center"/>
    </xf>
    <xf numFmtId="0" fontId="47" fillId="0" borderId="100" xfId="0" applyFont="1" applyBorder="1" applyAlignment="1">
      <alignment horizontal="right" vertical="center" wrapText="1"/>
    </xf>
    <xf numFmtId="164" fontId="44" fillId="0" borderId="101" xfId="0" applyNumberFormat="1" applyFont="1" applyBorder="1" applyAlignment="1">
      <alignment horizontal="center" vertical="center" wrapText="1"/>
    </xf>
    <xf numFmtId="164" fontId="44" fillId="0" borderId="101" xfId="0" applyNumberFormat="1" applyFont="1" applyBorder="1" applyAlignment="1">
      <alignment horizontal="center" vertical="center"/>
    </xf>
    <xf numFmtId="164" fontId="44" fillId="0" borderId="101" xfId="0" applyNumberFormat="1" applyFont="1" applyBorder="1" applyAlignment="1">
      <alignment vertical="center"/>
    </xf>
    <xf numFmtId="1" fontId="40" fillId="2" borderId="33" xfId="0" applyNumberFormat="1" applyFont="1" applyFill="1" applyBorder="1" applyAlignment="1">
      <alignment horizontal="right" vertical="center" wrapText="1"/>
    </xf>
    <xf numFmtId="168" fontId="40" fillId="2" borderId="33" xfId="0" applyNumberFormat="1" applyFont="1" applyFill="1" applyBorder="1" applyAlignment="1">
      <alignment horizontal="right" vertical="center" wrapText="1"/>
    </xf>
    <xf numFmtId="164" fontId="46" fillId="0" borderId="101" xfId="0" applyNumberFormat="1" applyFont="1" applyBorder="1" applyAlignment="1">
      <alignment horizontal="center" vertical="center"/>
    </xf>
    <xf numFmtId="164" fontId="48" fillId="0" borderId="101" xfId="0" applyNumberFormat="1" applyFont="1" applyBorder="1" applyAlignment="1">
      <alignment horizontal="center" vertical="center" wrapText="1"/>
    </xf>
    <xf numFmtId="164" fontId="46" fillId="0" borderId="101" xfId="0" applyNumberFormat="1" applyFont="1" applyBorder="1" applyAlignment="1">
      <alignment vertical="center"/>
    </xf>
    <xf numFmtId="1" fontId="49" fillId="2" borderId="33" xfId="0" applyNumberFormat="1" applyFont="1" applyFill="1" applyBorder="1" applyAlignment="1">
      <alignment horizontal="right" vertical="center" wrapText="1"/>
    </xf>
    <xf numFmtId="168" fontId="49" fillId="2" borderId="33" xfId="0" applyNumberFormat="1" applyFont="1" applyFill="1" applyBorder="1" applyAlignment="1">
      <alignment horizontal="right" vertical="center" wrapText="1"/>
    </xf>
    <xf numFmtId="164" fontId="46" fillId="0" borderId="101" xfId="0" applyNumberFormat="1" applyFont="1" applyBorder="1" applyAlignment="1">
      <alignment horizontal="center" vertical="center" wrapText="1"/>
    </xf>
    <xf numFmtId="3" fontId="49" fillId="2" borderId="33" xfId="0" applyNumberFormat="1" applyFont="1" applyFill="1" applyBorder="1" applyAlignment="1">
      <alignment horizontal="right" vertical="center" wrapText="1"/>
    </xf>
    <xf numFmtId="0" fontId="1" fillId="8" borderId="100" xfId="0" applyFont="1" applyFill="1" applyBorder="1" applyAlignment="1">
      <alignment horizontal="left" vertical="center" wrapText="1"/>
    </xf>
    <xf numFmtId="164" fontId="44" fillId="8" borderId="101" xfId="0" applyNumberFormat="1" applyFont="1" applyFill="1" applyBorder="1" applyAlignment="1">
      <alignment horizontal="center" vertical="center" wrapText="1"/>
    </xf>
    <xf numFmtId="164" fontId="44" fillId="8" borderId="101" xfId="0" applyNumberFormat="1" applyFont="1" applyFill="1" applyBorder="1" applyAlignment="1">
      <alignment horizontal="center" vertical="center"/>
    </xf>
    <xf numFmtId="164" fontId="44" fillId="8" borderId="102" xfId="0" applyNumberFormat="1" applyFont="1" applyFill="1" applyBorder="1" applyAlignment="1">
      <alignment horizontal="center" vertical="center"/>
    </xf>
    <xf numFmtId="164" fontId="44" fillId="8" borderId="101" xfId="0" applyNumberFormat="1" applyFont="1" applyFill="1" applyBorder="1" applyAlignment="1">
      <alignment vertical="center"/>
    </xf>
    <xf numFmtId="3" fontId="40" fillId="8" borderId="33" xfId="0" applyNumberFormat="1" applyFont="1" applyFill="1" applyBorder="1" applyAlignment="1">
      <alignment horizontal="right" vertical="center" wrapText="1"/>
    </xf>
    <xf numFmtId="168" fontId="40" fillId="8" borderId="33" xfId="0" applyNumberFormat="1" applyFont="1" applyFill="1" applyBorder="1" applyAlignment="1">
      <alignment horizontal="right" vertical="center" wrapText="1"/>
    </xf>
    <xf numFmtId="0" fontId="41" fillId="8" borderId="33" xfId="0" applyFont="1" applyFill="1" applyBorder="1" applyAlignment="1">
      <alignment horizontal="left" vertical="center"/>
    </xf>
    <xf numFmtId="0" fontId="41" fillId="8" borderId="33" xfId="0" applyFont="1" applyFill="1" applyBorder="1" applyAlignment="1">
      <alignment horizontal="left" vertical="center" wrapText="1"/>
    </xf>
    <xf numFmtId="0" fontId="43" fillId="0" borderId="100" xfId="0" applyFont="1" applyBorder="1" applyAlignment="1">
      <alignment horizontal="left" vertical="center" wrapText="1"/>
    </xf>
    <xf numFmtId="1" fontId="40" fillId="8" borderId="33" xfId="0" applyNumberFormat="1" applyFont="1" applyFill="1" applyBorder="1" applyAlignment="1">
      <alignment horizontal="right" vertical="center" wrapText="1"/>
    </xf>
    <xf numFmtId="0" fontId="42" fillId="8" borderId="33" xfId="0" applyFont="1" applyFill="1" applyBorder="1" applyAlignment="1">
      <alignment horizontal="left" vertical="center"/>
    </xf>
    <xf numFmtId="0" fontId="40" fillId="6" borderId="182" xfId="0" applyFont="1" applyFill="1" applyBorder="1" applyAlignment="1">
      <alignment horizontal="center" vertical="center" wrapText="1"/>
    </xf>
    <xf numFmtId="164" fontId="44" fillId="6" borderId="183" xfId="0" applyNumberFormat="1" applyFont="1" applyFill="1" applyBorder="1" applyAlignment="1">
      <alignment horizontal="center" vertical="center" wrapText="1"/>
    </xf>
    <xf numFmtId="164" fontId="44" fillId="6" borderId="183" xfId="0" applyNumberFormat="1" applyFont="1" applyFill="1" applyBorder="1" applyAlignment="1">
      <alignment horizontal="center" vertical="center"/>
    </xf>
    <xf numFmtId="164" fontId="44" fillId="6" borderId="183" xfId="0" applyNumberFormat="1" applyFont="1" applyFill="1" applyBorder="1" applyAlignment="1">
      <alignment vertical="center"/>
    </xf>
    <xf numFmtId="164" fontId="46" fillId="2" borderId="33" xfId="0" applyNumberFormat="1" applyFont="1" applyFill="1" applyBorder="1" applyAlignment="1">
      <alignment horizontal="left" vertical="center"/>
    </xf>
    <xf numFmtId="164" fontId="54" fillId="9" borderId="33" xfId="0" applyNumberFormat="1" applyFont="1" applyFill="1" applyBorder="1" applyAlignment="1">
      <alignment horizontal="center" vertical="center"/>
    </xf>
    <xf numFmtId="164" fontId="51" fillId="0" borderId="101" xfId="0" applyNumberFormat="1" applyFont="1" applyBorder="1" applyAlignment="1">
      <alignment horizontal="center" vertical="center"/>
    </xf>
    <xf numFmtId="164" fontId="51" fillId="0" borderId="102" xfId="0" applyNumberFormat="1" applyFont="1" applyBorder="1" applyAlignment="1">
      <alignment horizontal="center" vertical="center"/>
    </xf>
    <xf numFmtId="164" fontId="51" fillId="0" borderId="0" xfId="0" applyNumberFormat="1" applyFont="1" applyAlignment="1">
      <alignment horizontal="center" vertical="center"/>
    </xf>
    <xf numFmtId="164" fontId="44" fillId="6" borderId="202" xfId="0" applyNumberFormat="1" applyFont="1" applyFill="1" applyBorder="1" applyAlignment="1">
      <alignment horizontal="center" vertical="center" wrapText="1"/>
    </xf>
    <xf numFmtId="164" fontId="44" fillId="6" borderId="203" xfId="0" applyNumberFormat="1" applyFont="1" applyFill="1" applyBorder="1" applyAlignment="1">
      <alignment horizontal="center" vertical="center" wrapText="1"/>
    </xf>
    <xf numFmtId="164" fontId="46" fillId="0" borderId="100" xfId="0" applyNumberFormat="1" applyFont="1" applyBorder="1" applyAlignment="1">
      <alignment horizontal="center" vertical="center" wrapText="1"/>
    </xf>
    <xf numFmtId="164" fontId="48" fillId="0" borderId="100" xfId="0" applyNumberFormat="1" applyFont="1" applyBorder="1" applyAlignment="1">
      <alignment horizontal="center" vertical="center" wrapText="1"/>
    </xf>
    <xf numFmtId="164" fontId="44" fillId="6" borderId="100" xfId="0" applyNumberFormat="1" applyFont="1" applyFill="1" applyBorder="1" applyAlignment="1">
      <alignment horizontal="center" vertical="center" wrapText="1"/>
    </xf>
    <xf numFmtId="164" fontId="44" fillId="8" borderId="100" xfId="0" applyNumberFormat="1" applyFont="1" applyFill="1" applyBorder="1" applyAlignment="1">
      <alignment horizontal="center" vertical="center" wrapText="1"/>
    </xf>
    <xf numFmtId="164" fontId="44" fillId="0" borderId="7" xfId="0" applyNumberFormat="1" applyFont="1" applyBorder="1" applyAlignment="1">
      <alignment horizontal="center" vertical="center" wrapText="1"/>
    </xf>
    <xf numFmtId="164" fontId="48" fillId="0" borderId="202" xfId="0" applyNumberFormat="1" applyFont="1" applyBorder="1" applyAlignment="1">
      <alignment horizontal="center" vertical="center" wrapText="1"/>
    </xf>
    <xf numFmtId="164" fontId="48" fillId="0" borderId="203" xfId="0" applyNumberFormat="1" applyFont="1" applyBorder="1" applyAlignment="1">
      <alignment horizontal="center" vertical="center" wrapText="1"/>
    </xf>
    <xf numFmtId="164" fontId="44" fillId="6" borderId="182" xfId="0" applyNumberFormat="1" applyFont="1" applyFill="1" applyBorder="1" applyAlignment="1">
      <alignment horizontal="center" vertical="center" wrapText="1"/>
    </xf>
    <xf numFmtId="0" fontId="2" fillId="5" borderId="101" xfId="0" applyFont="1" applyFill="1" applyBorder="1" applyAlignment="1">
      <alignment horizontal="center" vertical="center"/>
    </xf>
    <xf numFmtId="164" fontId="2" fillId="6" borderId="182" xfId="0" applyNumberFormat="1" applyFont="1" applyFill="1" applyBorder="1" applyAlignment="1">
      <alignment horizontal="center" vertical="center"/>
    </xf>
    <xf numFmtId="164" fontId="2" fillId="6" borderId="183" xfId="0" applyNumberFormat="1" applyFont="1" applyFill="1" applyBorder="1" applyAlignment="1">
      <alignment horizontal="center" vertical="center"/>
    </xf>
    <xf numFmtId="164" fontId="17" fillId="0" borderId="98" xfId="0" applyNumberFormat="1" applyFont="1" applyBorder="1" applyAlignment="1">
      <alignment horizontal="center" vertical="center"/>
    </xf>
    <xf numFmtId="164" fontId="17" fillId="0" borderId="182" xfId="0" applyNumberFormat="1" applyFont="1" applyBorder="1" applyAlignment="1">
      <alignment horizontal="center" vertical="center"/>
    </xf>
    <xf numFmtId="164" fontId="2" fillId="5" borderId="132" xfId="0" applyNumberFormat="1" applyFont="1" applyFill="1" applyBorder="1" applyAlignment="1">
      <alignment horizontal="center" vertical="center"/>
    </xf>
    <xf numFmtId="164" fontId="2" fillId="5" borderId="133" xfId="0" applyNumberFormat="1" applyFont="1" applyFill="1" applyBorder="1" applyAlignment="1">
      <alignment horizontal="center" vertical="center"/>
    </xf>
    <xf numFmtId="164" fontId="2" fillId="0" borderId="131" xfId="0" applyNumberFormat="1" applyFont="1" applyBorder="1" applyAlignment="1">
      <alignment horizontal="center" vertical="center"/>
    </xf>
    <xf numFmtId="0" fontId="57" fillId="9" borderId="33" xfId="0" applyFont="1" applyFill="1" applyBorder="1" applyAlignment="1">
      <alignment horizontal="center" vertical="center"/>
    </xf>
    <xf numFmtId="0" fontId="57" fillId="10" borderId="33" xfId="0" applyFont="1" applyFill="1" applyBorder="1" applyAlignment="1">
      <alignment horizontal="center" vertical="center"/>
    </xf>
    <xf numFmtId="0" fontId="59" fillId="2" borderId="127" xfId="0" applyFont="1" applyFill="1" applyBorder="1" applyAlignment="1">
      <alignment vertical="center"/>
    </xf>
    <xf numFmtId="9" fontId="60" fillId="0" borderId="200" xfId="0" applyNumberFormat="1" applyFont="1" applyBorder="1" applyAlignment="1">
      <alignment horizontal="center"/>
    </xf>
    <xf numFmtId="0" fontId="60" fillId="0" borderId="200" xfId="0" applyFont="1" applyBorder="1" applyAlignment="1">
      <alignment horizontal="center"/>
    </xf>
    <xf numFmtId="0" fontId="61" fillId="0" borderId="200" xfId="0" applyFont="1" applyBorder="1"/>
    <xf numFmtId="0" fontId="62" fillId="2" borderId="33" xfId="0" applyFont="1" applyFill="1" applyBorder="1" applyAlignment="1">
      <alignment vertical="center"/>
    </xf>
    <xf numFmtId="0" fontId="17" fillId="8" borderId="100" xfId="0" applyFont="1" applyFill="1" applyBorder="1" applyAlignment="1">
      <alignment vertical="center"/>
    </xf>
    <xf numFmtId="164" fontId="4" fillId="8" borderId="101" xfId="0" applyNumberFormat="1" applyFont="1" applyFill="1" applyBorder="1" applyAlignment="1">
      <alignment horizontal="center" vertical="center" wrapText="1"/>
    </xf>
    <xf numFmtId="166" fontId="4" fillId="8" borderId="101" xfId="0" applyNumberFormat="1" applyFont="1" applyFill="1" applyBorder="1" applyAlignment="1">
      <alignment horizontal="center" vertical="center"/>
    </xf>
    <xf numFmtId="9" fontId="4" fillId="8" borderId="102" xfId="0" applyNumberFormat="1" applyFont="1" applyFill="1" applyBorder="1" applyAlignment="1">
      <alignment horizontal="center" vertical="center"/>
    </xf>
    <xf numFmtId="164" fontId="4" fillId="8" borderId="104" xfId="0" applyNumberFormat="1" applyFont="1" applyFill="1" applyBorder="1" applyAlignment="1">
      <alignment horizontal="center" vertical="center" wrapText="1"/>
    </xf>
    <xf numFmtId="166" fontId="4" fillId="8" borderId="101" xfId="0" applyNumberFormat="1" applyFont="1" applyFill="1" applyBorder="1" applyAlignment="1">
      <alignment horizontal="center" vertical="center" wrapText="1"/>
    </xf>
    <xf numFmtId="164" fontId="4" fillId="8" borderId="101" xfId="0" applyNumberFormat="1" applyFont="1" applyFill="1" applyBorder="1" applyAlignment="1">
      <alignment horizontal="center" vertical="center"/>
    </xf>
    <xf numFmtId="164" fontId="4" fillId="8" borderId="128" xfId="0" applyNumberFormat="1" applyFont="1" applyFill="1" applyBorder="1" applyAlignment="1">
      <alignment horizontal="center" vertical="center" wrapText="1"/>
    </xf>
    <xf numFmtId="166" fontId="4" fillId="8" borderId="128" xfId="0" applyNumberFormat="1" applyFont="1" applyFill="1" applyBorder="1" applyAlignment="1">
      <alignment horizontal="center" vertical="center"/>
    </xf>
    <xf numFmtId="9" fontId="4" fillId="8" borderId="143" xfId="0" applyNumberFormat="1" applyFont="1" applyFill="1" applyBorder="1" applyAlignment="1">
      <alignment horizontal="center" vertical="center"/>
    </xf>
    <xf numFmtId="166" fontId="4" fillId="8" borderId="128" xfId="0" applyNumberFormat="1" applyFont="1" applyFill="1" applyBorder="1" applyAlignment="1">
      <alignment horizontal="center" vertical="center" wrapText="1"/>
    </xf>
    <xf numFmtId="164" fontId="4" fillId="8" borderId="128" xfId="0" applyNumberFormat="1" applyFont="1" applyFill="1" applyBorder="1" applyAlignment="1">
      <alignment horizontal="center" vertical="center"/>
    </xf>
    <xf numFmtId="0" fontId="63" fillId="5" borderId="151" xfId="0" applyFont="1" applyFill="1" applyBorder="1" applyAlignment="1">
      <alignment horizontal="center" vertical="center" wrapText="1"/>
    </xf>
    <xf numFmtId="0" fontId="64" fillId="5" borderId="144" xfId="0" applyFont="1" applyFill="1" applyBorder="1" applyAlignment="1">
      <alignment horizontal="center" vertical="center"/>
    </xf>
    <xf numFmtId="0" fontId="0" fillId="0" borderId="0" xfId="0" applyFont="1" applyAlignment="1"/>
    <xf numFmtId="0" fontId="17" fillId="2" borderId="140" xfId="0" applyFont="1" applyFill="1" applyBorder="1"/>
    <xf numFmtId="0" fontId="17" fillId="2" borderId="155" xfId="0" applyFont="1" applyFill="1" applyBorder="1"/>
    <xf numFmtId="0" fontId="0" fillId="2" borderId="78" xfId="0" applyFont="1" applyFill="1" applyBorder="1"/>
    <xf numFmtId="0" fontId="4" fillId="2" borderId="78" xfId="0" applyFont="1" applyFill="1" applyBorder="1"/>
    <xf numFmtId="0" fontId="0" fillId="0" borderId="78" xfId="0" applyFont="1" applyBorder="1" applyAlignment="1"/>
    <xf numFmtId="0" fontId="80" fillId="2" borderId="140" xfId="0" applyFont="1" applyFill="1" applyBorder="1" applyAlignment="1">
      <alignment vertical="center"/>
    </xf>
    <xf numFmtId="0" fontId="80" fillId="2" borderId="159" xfId="0" applyFont="1" applyFill="1" applyBorder="1" applyAlignment="1">
      <alignment horizontal="center" vertical="center"/>
    </xf>
    <xf numFmtId="164" fontId="80" fillId="6" borderId="161" xfId="0" applyNumberFormat="1" applyFont="1" applyFill="1" applyBorder="1" applyAlignment="1">
      <alignment vertical="center"/>
    </xf>
    <xf numFmtId="164" fontId="80" fillId="6" borderId="162" xfId="0" applyNumberFormat="1" applyFont="1" applyFill="1" applyBorder="1" applyAlignment="1">
      <alignment vertical="center"/>
    </xf>
    <xf numFmtId="10" fontId="80" fillId="6" borderId="163" xfId="0" applyNumberFormat="1" applyFont="1" applyFill="1" applyBorder="1" applyAlignment="1">
      <alignment horizontal="center" vertical="center"/>
    </xf>
    <xf numFmtId="164" fontId="80" fillId="2" borderId="166" xfId="0" applyNumberFormat="1" applyFont="1" applyFill="1" applyBorder="1" applyAlignment="1">
      <alignment vertical="center"/>
    </xf>
    <xf numFmtId="164" fontId="80" fillId="2" borderId="167" xfId="0" applyNumberFormat="1" applyFont="1" applyFill="1" applyBorder="1" applyAlignment="1">
      <alignment vertical="center"/>
    </xf>
    <xf numFmtId="10" fontId="80" fillId="2" borderId="168" xfId="0" applyNumberFormat="1" applyFont="1" applyFill="1" applyBorder="1" applyAlignment="1">
      <alignment horizontal="center" vertical="center"/>
    </xf>
    <xf numFmtId="164" fontId="81" fillId="2" borderId="171" xfId="0" applyNumberFormat="1" applyFont="1" applyFill="1" applyBorder="1" applyAlignment="1">
      <alignment vertical="center"/>
    </xf>
    <xf numFmtId="164" fontId="81" fillId="2" borderId="172" xfId="0" applyNumberFormat="1" applyFont="1" applyFill="1" applyBorder="1" applyAlignment="1">
      <alignment vertical="center"/>
    </xf>
    <xf numFmtId="10" fontId="81" fillId="2" borderId="173" xfId="0" applyNumberFormat="1" applyFont="1" applyFill="1" applyBorder="1" applyAlignment="1">
      <alignment horizontal="center" vertical="center"/>
    </xf>
    <xf numFmtId="164" fontId="81" fillId="2" borderId="174" xfId="0" applyNumberFormat="1" applyFont="1" applyFill="1" applyBorder="1" applyAlignment="1">
      <alignment vertical="center"/>
    </xf>
    <xf numFmtId="164" fontId="80" fillId="2" borderId="171" xfId="0" applyNumberFormat="1" applyFont="1" applyFill="1" applyBorder="1" applyAlignment="1">
      <alignment vertical="center"/>
    </xf>
    <xf numFmtId="164" fontId="80" fillId="2" borderId="172" xfId="0" applyNumberFormat="1" applyFont="1" applyFill="1" applyBorder="1" applyAlignment="1">
      <alignment vertical="center"/>
    </xf>
    <xf numFmtId="10" fontId="80" fillId="2" borderId="173" xfId="0" applyNumberFormat="1" applyFont="1" applyFill="1" applyBorder="1" applyAlignment="1">
      <alignment horizontal="center" vertical="center"/>
    </xf>
    <xf numFmtId="164" fontId="80" fillId="2" borderId="174" xfId="0" applyNumberFormat="1" applyFont="1" applyFill="1" applyBorder="1" applyAlignment="1">
      <alignment vertical="center"/>
    </xf>
    <xf numFmtId="164" fontId="81" fillId="2" borderId="170" xfId="0" applyNumberFormat="1" applyFont="1" applyFill="1" applyBorder="1" applyAlignment="1">
      <alignment vertical="center"/>
    </xf>
    <xf numFmtId="164" fontId="81" fillId="2" borderId="176" xfId="0" applyNumberFormat="1" applyFont="1" applyFill="1" applyBorder="1" applyAlignment="1">
      <alignment vertical="center"/>
    </xf>
    <xf numFmtId="164" fontId="81" fillId="2" borderId="177" xfId="0" applyNumberFormat="1" applyFont="1" applyFill="1" applyBorder="1" applyAlignment="1">
      <alignment vertical="center"/>
    </xf>
    <xf numFmtId="10" fontId="81" fillId="2" borderId="178" xfId="0" applyNumberFormat="1" applyFont="1" applyFill="1" applyBorder="1" applyAlignment="1">
      <alignment horizontal="center" vertical="center"/>
    </xf>
    <xf numFmtId="164" fontId="81" fillId="2" borderId="107" xfId="0" applyNumberFormat="1" applyFont="1" applyFill="1" applyBorder="1" applyAlignment="1">
      <alignment vertical="center"/>
    </xf>
    <xf numFmtId="10" fontId="81" fillId="2" borderId="108" xfId="0" applyNumberFormat="1" applyFont="1" applyFill="1" applyBorder="1" applyAlignment="1">
      <alignment horizontal="center" vertical="center"/>
    </xf>
    <xf numFmtId="0" fontId="28" fillId="12" borderId="78" xfId="0" applyFont="1" applyFill="1" applyBorder="1" applyAlignment="1">
      <alignment vertical="center"/>
    </xf>
    <xf numFmtId="0" fontId="22" fillId="13" borderId="201" xfId="0" applyFont="1" applyFill="1" applyBorder="1" applyAlignment="1">
      <alignment vertical="center"/>
    </xf>
    <xf numFmtId="164" fontId="80" fillId="13" borderId="107" xfId="0" applyNumberFormat="1" applyFont="1" applyFill="1" applyBorder="1" applyAlignment="1">
      <alignment vertical="center"/>
    </xf>
    <xf numFmtId="164" fontId="80" fillId="13" borderId="194" xfId="0" applyNumberFormat="1" applyFont="1" applyFill="1" applyBorder="1" applyAlignment="1">
      <alignment vertical="center"/>
    </xf>
    <xf numFmtId="10" fontId="80" fillId="13" borderId="108" xfId="0" applyNumberFormat="1" applyFont="1" applyFill="1" applyBorder="1" applyAlignment="1">
      <alignment horizontal="center" vertical="center"/>
    </xf>
    <xf numFmtId="0" fontId="0" fillId="14" borderId="0" xfId="0" applyFont="1" applyFill="1" applyAlignment="1"/>
    <xf numFmtId="164" fontId="81" fillId="11" borderId="171" xfId="0" applyNumberFormat="1" applyFont="1" applyFill="1" applyBorder="1" applyAlignment="1">
      <alignment vertical="center"/>
    </xf>
    <xf numFmtId="0" fontId="3" fillId="14" borderId="0" xfId="0" applyFont="1" applyFill="1" applyAlignment="1"/>
    <xf numFmtId="0" fontId="20" fillId="12" borderId="78" xfId="0" applyFont="1" applyFill="1" applyBorder="1" applyAlignment="1">
      <alignment vertical="center"/>
    </xf>
    <xf numFmtId="9" fontId="37" fillId="2" borderId="107" xfId="0" applyNumberFormat="1" applyFont="1" applyFill="1" applyBorder="1" applyAlignment="1">
      <alignment horizontal="center" vertical="center"/>
    </xf>
    <xf numFmtId="9" fontId="37" fillId="2" borderId="155" xfId="0" applyNumberFormat="1" applyFont="1" applyFill="1" applyBorder="1" applyAlignment="1">
      <alignment horizontal="center" vertical="center"/>
    </xf>
    <xf numFmtId="9" fontId="37" fillId="2" borderId="114" xfId="0" applyNumberFormat="1" applyFont="1" applyFill="1" applyBorder="1" applyAlignment="1">
      <alignment horizontal="center" vertical="center"/>
    </xf>
    <xf numFmtId="9" fontId="37" fillId="2" borderId="109" xfId="0" applyNumberFormat="1" applyFont="1" applyFill="1" applyBorder="1" applyAlignment="1">
      <alignment horizontal="center" vertical="center"/>
    </xf>
    <xf numFmtId="3" fontId="37" fillId="6" borderId="107" xfId="0" applyNumberFormat="1" applyFont="1" applyFill="1" applyBorder="1" applyAlignment="1">
      <alignment vertical="center"/>
    </xf>
    <xf numFmtId="3" fontId="37" fillId="6" borderId="186" xfId="0" applyNumberFormat="1" applyFont="1" applyFill="1" applyBorder="1" applyAlignment="1">
      <alignment vertical="center"/>
    </xf>
    <xf numFmtId="10" fontId="37" fillId="6" borderId="155" xfId="0" applyNumberFormat="1" applyFont="1" applyFill="1" applyBorder="1" applyAlignment="1">
      <alignment horizontal="center" vertical="center"/>
    </xf>
    <xf numFmtId="10" fontId="37" fillId="2" borderId="155" xfId="0" applyNumberFormat="1" applyFont="1" applyFill="1" applyBorder="1" applyAlignment="1">
      <alignment horizontal="center" vertical="center"/>
    </xf>
    <xf numFmtId="3" fontId="37" fillId="2" borderId="180" xfId="0" applyNumberFormat="1" applyFont="1" applyFill="1" applyBorder="1" applyAlignment="1">
      <alignment vertical="center"/>
    </xf>
    <xf numFmtId="10" fontId="37" fillId="2" borderId="190" xfId="0" applyNumberFormat="1" applyFont="1" applyFill="1" applyBorder="1" applyAlignment="1">
      <alignment horizontal="center" vertical="center"/>
    </xf>
    <xf numFmtId="9" fontId="37" fillId="2" borderId="190" xfId="0" applyNumberFormat="1" applyFont="1" applyFill="1" applyBorder="1" applyAlignment="1">
      <alignment horizontal="center" vertical="center"/>
    </xf>
    <xf numFmtId="10" fontId="37" fillId="2" borderId="143" xfId="0" applyNumberFormat="1" applyFont="1" applyFill="1" applyBorder="1" applyAlignment="1">
      <alignment horizontal="center" vertical="center"/>
    </xf>
    <xf numFmtId="0" fontId="16" fillId="2" borderId="78" xfId="0" applyFont="1" applyFill="1" applyBorder="1" applyAlignment="1">
      <alignment vertical="center"/>
    </xf>
    <xf numFmtId="0" fontId="16" fillId="12" borderId="78" xfId="0" applyFont="1" applyFill="1" applyBorder="1" applyAlignment="1">
      <alignment vertical="center"/>
    </xf>
    <xf numFmtId="3" fontId="37" fillId="13" borderId="194" xfId="0" applyNumberFormat="1" applyFont="1" applyFill="1" applyBorder="1" applyAlignment="1">
      <alignment vertical="center"/>
    </xf>
    <xf numFmtId="10" fontId="37" fillId="13" borderId="155" xfId="0" applyNumberFormat="1" applyFont="1" applyFill="1" applyBorder="1" applyAlignment="1">
      <alignment horizontal="center" vertical="center"/>
    </xf>
    <xf numFmtId="3" fontId="17" fillId="13" borderId="194" xfId="0" applyNumberFormat="1" applyFont="1" applyFill="1" applyBorder="1" applyAlignment="1">
      <alignment vertical="center"/>
    </xf>
    <xf numFmtId="0" fontId="22" fillId="2" borderId="201" xfId="0" applyFont="1" applyFill="1" applyBorder="1" applyAlignment="1">
      <alignment horizontal="left" vertical="center"/>
    </xf>
    <xf numFmtId="164" fontId="46" fillId="11" borderId="101" xfId="0" applyNumberFormat="1" applyFont="1" applyFill="1" applyBorder="1" applyAlignment="1">
      <alignment horizontal="center" vertical="center" wrapText="1"/>
    </xf>
    <xf numFmtId="164" fontId="46" fillId="12" borderId="101" xfId="0" applyNumberFormat="1" applyFont="1" applyFill="1" applyBorder="1" applyAlignment="1">
      <alignment horizontal="center" vertical="center" wrapText="1"/>
    </xf>
    <xf numFmtId="0" fontId="42" fillId="12" borderId="33" xfId="0" applyFont="1" applyFill="1" applyBorder="1" applyAlignment="1">
      <alignment horizontal="left" vertical="center" wrapText="1"/>
    </xf>
    <xf numFmtId="0" fontId="42" fillId="12" borderId="33" xfId="0" applyFont="1" applyFill="1" applyBorder="1" applyAlignment="1">
      <alignment horizontal="left" vertical="center"/>
    </xf>
    <xf numFmtId="164" fontId="44" fillId="14" borderId="101" xfId="0" applyNumberFormat="1" applyFont="1" applyFill="1" applyBorder="1" applyAlignment="1">
      <alignment horizontal="center" vertical="center" wrapText="1"/>
    </xf>
    <xf numFmtId="164" fontId="44" fillId="14" borderId="101" xfId="0" applyNumberFormat="1" applyFont="1" applyFill="1" applyBorder="1" applyAlignment="1">
      <alignment horizontal="center" vertical="center"/>
    </xf>
    <xf numFmtId="164" fontId="44" fillId="14" borderId="101" xfId="0" applyNumberFormat="1" applyFont="1" applyFill="1" applyBorder="1" applyAlignment="1">
      <alignment vertical="center"/>
    </xf>
    <xf numFmtId="1" fontId="40" fillId="12" borderId="33" xfId="0" applyNumberFormat="1" applyFont="1" applyFill="1" applyBorder="1" applyAlignment="1">
      <alignment horizontal="right" vertical="center" wrapText="1"/>
    </xf>
    <xf numFmtId="168" fontId="40" fillId="12" borderId="33" xfId="0" applyNumberFormat="1" applyFont="1" applyFill="1" applyBorder="1" applyAlignment="1">
      <alignment horizontal="right" vertical="center" wrapText="1"/>
    </xf>
    <xf numFmtId="0" fontId="41" fillId="12" borderId="33" xfId="0" applyFont="1" applyFill="1" applyBorder="1" applyAlignment="1">
      <alignment horizontal="left" vertical="center"/>
    </xf>
    <xf numFmtId="164" fontId="46" fillId="14" borderId="101" xfId="0" applyNumberFormat="1" applyFont="1" applyFill="1" applyBorder="1" applyAlignment="1">
      <alignment horizontal="center" vertical="center"/>
    </xf>
    <xf numFmtId="164" fontId="46" fillId="14" borderId="102" xfId="0" applyNumberFormat="1" applyFont="1" applyFill="1" applyBorder="1" applyAlignment="1">
      <alignment horizontal="center" vertical="center"/>
    </xf>
    <xf numFmtId="164" fontId="48" fillId="14" borderId="101" xfId="0" applyNumberFormat="1" applyFont="1" applyFill="1" applyBorder="1" applyAlignment="1">
      <alignment horizontal="center" vertical="center" wrapText="1"/>
    </xf>
    <xf numFmtId="164" fontId="48" fillId="11" borderId="101" xfId="0" applyNumberFormat="1" applyFont="1" applyFill="1" applyBorder="1" applyAlignment="1">
      <alignment horizontal="center" vertical="center" wrapText="1"/>
    </xf>
    <xf numFmtId="164" fontId="46" fillId="14" borderId="101" xfId="0" applyNumberFormat="1" applyFont="1" applyFill="1" applyBorder="1" applyAlignment="1">
      <alignment vertical="center"/>
    </xf>
    <xf numFmtId="1" fontId="49" fillId="12" borderId="33" xfId="0" applyNumberFormat="1" applyFont="1" applyFill="1" applyBorder="1" applyAlignment="1">
      <alignment horizontal="right" vertical="center" wrapText="1"/>
    </xf>
    <xf numFmtId="168" fontId="49" fillId="12" borderId="33" xfId="0" applyNumberFormat="1" applyFont="1" applyFill="1" applyBorder="1" applyAlignment="1">
      <alignment horizontal="right" vertical="center" wrapText="1"/>
    </xf>
    <xf numFmtId="164" fontId="46" fillId="14" borderId="0" xfId="0" applyNumberFormat="1" applyFont="1" applyFill="1"/>
    <xf numFmtId="164" fontId="46" fillId="14" borderId="101" xfId="0" applyNumberFormat="1" applyFont="1" applyFill="1" applyBorder="1" applyAlignment="1">
      <alignment horizontal="center" vertical="center" wrapText="1"/>
    </xf>
    <xf numFmtId="164" fontId="44" fillId="11" borderId="101" xfId="0" applyNumberFormat="1" applyFont="1" applyFill="1" applyBorder="1" applyAlignment="1">
      <alignment horizontal="center" vertical="center" wrapText="1"/>
    </xf>
    <xf numFmtId="164" fontId="51" fillId="14" borderId="101" xfId="0" applyNumberFormat="1" applyFont="1" applyFill="1" applyBorder="1" applyAlignment="1">
      <alignment horizontal="center" vertical="center" wrapText="1"/>
    </xf>
    <xf numFmtId="164" fontId="51" fillId="11" borderId="101" xfId="0" applyNumberFormat="1" applyFont="1" applyFill="1" applyBorder="1" applyAlignment="1">
      <alignment horizontal="center" vertical="center" wrapText="1"/>
    </xf>
    <xf numFmtId="3" fontId="49" fillId="12" borderId="33" xfId="0" applyNumberFormat="1" applyFont="1" applyFill="1" applyBorder="1" applyAlignment="1">
      <alignment horizontal="right" vertical="center" wrapText="1"/>
    </xf>
    <xf numFmtId="168" fontId="7" fillId="12" borderId="33" xfId="0" applyNumberFormat="1" applyFont="1" applyFill="1" applyBorder="1" applyAlignment="1">
      <alignment horizontal="center" vertical="center" wrapText="1"/>
    </xf>
    <xf numFmtId="166" fontId="40" fillId="11" borderId="33" xfId="0" applyNumberFormat="1" applyFont="1" applyFill="1" applyBorder="1" applyAlignment="1">
      <alignment horizontal="center" vertical="center" wrapText="1"/>
    </xf>
    <xf numFmtId="164" fontId="48" fillId="14" borderId="186" xfId="0" applyNumberFormat="1" applyFont="1" applyFill="1" applyBorder="1" applyAlignment="1">
      <alignment horizontal="center" vertical="center" wrapText="1"/>
    </xf>
    <xf numFmtId="164" fontId="48" fillId="11" borderId="186" xfId="0" applyNumberFormat="1" applyFont="1" applyFill="1" applyBorder="1" applyAlignment="1">
      <alignment horizontal="center" vertical="center" wrapText="1"/>
    </xf>
    <xf numFmtId="1" fontId="49" fillId="12" borderId="78" xfId="0" applyNumberFormat="1" applyFont="1" applyFill="1" applyBorder="1" applyAlignment="1">
      <alignment horizontal="right" vertical="center" wrapText="1"/>
    </xf>
    <xf numFmtId="168" fontId="49" fillId="12" borderId="78" xfId="0" applyNumberFormat="1" applyFont="1" applyFill="1" applyBorder="1" applyAlignment="1">
      <alignment horizontal="right" vertical="center" wrapText="1"/>
    </xf>
    <xf numFmtId="0" fontId="42" fillId="12" borderId="78" xfId="0" applyFont="1" applyFill="1" applyBorder="1" applyAlignment="1">
      <alignment horizontal="left" vertical="center"/>
    </xf>
    <xf numFmtId="164" fontId="44" fillId="13" borderId="101" xfId="0" applyNumberFormat="1" applyFont="1" applyFill="1" applyBorder="1" applyAlignment="1">
      <alignment horizontal="center" vertical="center" wrapText="1"/>
    </xf>
    <xf numFmtId="3" fontId="40" fillId="12" borderId="78" xfId="0" applyNumberFormat="1" applyFont="1" applyFill="1" applyBorder="1" applyAlignment="1">
      <alignment horizontal="right" vertical="center" wrapText="1"/>
    </xf>
    <xf numFmtId="168" fontId="40" fillId="12" borderId="78" xfId="0" applyNumberFormat="1" applyFont="1" applyFill="1" applyBorder="1" applyAlignment="1">
      <alignment horizontal="right" vertical="center" wrapText="1"/>
    </xf>
    <xf numFmtId="0" fontId="41" fillId="12" borderId="78" xfId="0" applyFont="1" applyFill="1" applyBorder="1" applyAlignment="1">
      <alignment horizontal="left" vertical="center"/>
    </xf>
    <xf numFmtId="164" fontId="44" fillId="13" borderId="114" xfId="0" applyNumberFormat="1" applyFont="1" applyFill="1" applyBorder="1" applyAlignment="1">
      <alignment horizontal="center" vertical="center" wrapText="1"/>
    </xf>
    <xf numFmtId="164" fontId="44" fillId="13" borderId="109" xfId="0" applyNumberFormat="1" applyFont="1" applyFill="1" applyBorder="1" applyAlignment="1">
      <alignment horizontal="center" vertical="center" wrapText="1"/>
    </xf>
    <xf numFmtId="164" fontId="44" fillId="14" borderId="100" xfId="0" applyNumberFormat="1" applyFont="1" applyFill="1" applyBorder="1" applyAlignment="1">
      <alignment horizontal="center" vertical="center" wrapText="1"/>
    </xf>
    <xf numFmtId="164" fontId="46" fillId="14" borderId="100" xfId="0" applyNumberFormat="1" applyFont="1" applyFill="1" applyBorder="1" applyAlignment="1">
      <alignment horizontal="center" vertical="center" wrapText="1"/>
    </xf>
    <xf numFmtId="164" fontId="48" fillId="14" borderId="100" xfId="0" applyNumberFormat="1" applyFont="1" applyFill="1" applyBorder="1" applyAlignment="1">
      <alignment horizontal="center" vertical="center" wrapText="1"/>
    </xf>
    <xf numFmtId="164" fontId="44" fillId="13" borderId="100" xfId="0" applyNumberFormat="1" applyFont="1" applyFill="1" applyBorder="1" applyAlignment="1">
      <alignment horizontal="center" vertical="center" wrapText="1"/>
    </xf>
    <xf numFmtId="164" fontId="48" fillId="14" borderId="115" xfId="0" applyNumberFormat="1" applyFont="1" applyFill="1" applyBorder="1" applyAlignment="1">
      <alignment horizontal="center" vertical="center" wrapText="1"/>
    </xf>
    <xf numFmtId="0" fontId="22" fillId="5" borderId="101" xfId="0" applyFont="1" applyFill="1" applyBorder="1" applyAlignment="1">
      <alignment horizontal="center" vertical="center" wrapText="1"/>
    </xf>
    <xf numFmtId="0" fontId="87" fillId="5" borderId="101" xfId="0" applyFont="1" applyFill="1" applyBorder="1" applyAlignment="1">
      <alignment horizontal="center" vertical="center"/>
    </xf>
    <xf numFmtId="164" fontId="88" fillId="6" borderId="101" xfId="0" applyNumberFormat="1" applyFont="1" applyFill="1" applyBorder="1" applyAlignment="1">
      <alignment horizontal="center" vertical="center" wrapText="1"/>
    </xf>
    <xf numFmtId="164" fontId="88" fillId="6" borderId="101" xfId="0" applyNumberFormat="1" applyFont="1" applyFill="1" applyBorder="1" applyAlignment="1">
      <alignment horizontal="center" vertical="center"/>
    </xf>
    <xf numFmtId="164" fontId="86" fillId="2" borderId="101" xfId="0" applyNumberFormat="1" applyFont="1" applyFill="1" applyBorder="1" applyAlignment="1">
      <alignment horizontal="center" vertical="center" wrapText="1"/>
    </xf>
    <xf numFmtId="164" fontId="86" fillId="2" borderId="101" xfId="0" applyNumberFormat="1" applyFont="1" applyFill="1" applyBorder="1" applyAlignment="1">
      <alignment horizontal="center" vertical="center"/>
    </xf>
    <xf numFmtId="164" fontId="88" fillId="2" borderId="101" xfId="0" applyNumberFormat="1" applyFont="1" applyFill="1" applyBorder="1" applyAlignment="1">
      <alignment horizontal="center" vertical="center" wrapText="1"/>
    </xf>
    <xf numFmtId="164" fontId="88" fillId="2" borderId="101" xfId="0" applyNumberFormat="1" applyFont="1" applyFill="1" applyBorder="1" applyAlignment="1">
      <alignment horizontal="center" vertical="center"/>
    </xf>
    <xf numFmtId="164" fontId="86" fillId="11" borderId="101" xfId="0" applyNumberFormat="1" applyFont="1" applyFill="1" applyBorder="1" applyAlignment="1">
      <alignment horizontal="center" vertical="center" wrapText="1"/>
    </xf>
    <xf numFmtId="164" fontId="86" fillId="12" borderId="101" xfId="0" applyNumberFormat="1" applyFont="1" applyFill="1" applyBorder="1" applyAlignment="1">
      <alignment horizontal="center" vertical="center"/>
    </xf>
    <xf numFmtId="164" fontId="86" fillId="12" borderId="101" xfId="0" applyNumberFormat="1" applyFont="1" applyFill="1" applyBorder="1" applyAlignment="1">
      <alignment horizontal="center" vertical="center" wrapText="1"/>
    </xf>
    <xf numFmtId="164" fontId="88" fillId="14" borderId="101" xfId="0" applyNumberFormat="1" applyFont="1" applyFill="1" applyBorder="1" applyAlignment="1">
      <alignment horizontal="center" vertical="center" wrapText="1"/>
    </xf>
    <xf numFmtId="164" fontId="88" fillId="14" borderId="101" xfId="0" applyNumberFormat="1" applyFont="1" applyFill="1" applyBorder="1" applyAlignment="1">
      <alignment horizontal="center" vertical="center"/>
    </xf>
    <xf numFmtId="164" fontId="86" fillId="14" borderId="101" xfId="0" applyNumberFormat="1" applyFont="1" applyFill="1" applyBorder="1" applyAlignment="1">
      <alignment horizontal="center" vertical="center"/>
    </xf>
    <xf numFmtId="164" fontId="91" fillId="14" borderId="101" xfId="0" applyNumberFormat="1" applyFont="1" applyFill="1" applyBorder="1" applyAlignment="1">
      <alignment horizontal="center" vertical="center" wrapText="1"/>
    </xf>
    <xf numFmtId="164" fontId="86" fillId="14" borderId="101" xfId="0" applyNumberFormat="1" applyFont="1" applyFill="1" applyBorder="1" applyAlignment="1">
      <alignment horizontal="center" vertical="center" wrapText="1"/>
    </xf>
    <xf numFmtId="164" fontId="88" fillId="11" borderId="101" xfId="0" applyNumberFormat="1" applyFont="1" applyFill="1" applyBorder="1" applyAlignment="1">
      <alignment horizontal="center" vertical="center" wrapText="1"/>
    </xf>
    <xf numFmtId="164" fontId="86" fillId="0" borderId="101" xfId="0" applyNumberFormat="1" applyFont="1" applyBorder="1" applyAlignment="1">
      <alignment horizontal="center" vertical="center" wrapText="1"/>
    </xf>
    <xf numFmtId="164" fontId="86" fillId="0" borderId="101" xfId="0" applyNumberFormat="1" applyFont="1" applyBorder="1" applyAlignment="1">
      <alignment horizontal="center" vertical="center"/>
    </xf>
    <xf numFmtId="164" fontId="88" fillId="8" borderId="101" xfId="0" applyNumberFormat="1" applyFont="1" applyFill="1" applyBorder="1" applyAlignment="1">
      <alignment horizontal="center" vertical="center" wrapText="1"/>
    </xf>
    <xf numFmtId="164" fontId="88" fillId="8" borderId="101" xfId="0" applyNumberFormat="1" applyFont="1" applyFill="1" applyBorder="1" applyAlignment="1">
      <alignment horizontal="center" vertical="center"/>
    </xf>
    <xf numFmtId="164" fontId="88" fillId="13" borderId="101" xfId="0" applyNumberFormat="1" applyFont="1" applyFill="1" applyBorder="1" applyAlignment="1">
      <alignment horizontal="center" vertical="center" wrapText="1"/>
    </xf>
    <xf numFmtId="164" fontId="86" fillId="11" borderId="186" xfId="0" applyNumberFormat="1" applyFont="1" applyFill="1" applyBorder="1" applyAlignment="1">
      <alignment horizontal="center" vertical="center" wrapText="1"/>
    </xf>
    <xf numFmtId="164" fontId="86" fillId="14" borderId="186" xfId="0" applyNumberFormat="1" applyFont="1" applyFill="1" applyBorder="1" applyAlignment="1">
      <alignment horizontal="center" vertical="center"/>
    </xf>
    <xf numFmtId="0" fontId="89" fillId="2" borderId="33" xfId="0" applyFont="1" applyFill="1" applyBorder="1" applyAlignment="1">
      <alignment horizontal="left" vertical="center"/>
    </xf>
    <xf numFmtId="164" fontId="86" fillId="2" borderId="33" xfId="0" applyNumberFormat="1" applyFont="1" applyFill="1" applyBorder="1" applyAlignment="1">
      <alignment horizontal="left" vertical="center"/>
    </xf>
    <xf numFmtId="164" fontId="93" fillId="9" borderId="33" xfId="0" applyNumberFormat="1" applyFont="1" applyFill="1" applyBorder="1" applyAlignment="1">
      <alignment horizontal="center" vertical="center"/>
    </xf>
    <xf numFmtId="164" fontId="92" fillId="0" borderId="101" xfId="0" applyNumberFormat="1" applyFont="1" applyBorder="1" applyAlignment="1">
      <alignment horizontal="center" vertical="center"/>
    </xf>
    <xf numFmtId="164" fontId="88" fillId="6" borderId="202" xfId="0" applyNumberFormat="1" applyFont="1" applyFill="1" applyBorder="1" applyAlignment="1">
      <alignment horizontal="center" vertical="center" wrapText="1"/>
    </xf>
    <xf numFmtId="164" fontId="88" fillId="6" borderId="203" xfId="0" applyNumberFormat="1" applyFont="1" applyFill="1" applyBorder="1" applyAlignment="1">
      <alignment horizontal="center" vertical="center" wrapText="1"/>
    </xf>
    <xf numFmtId="164" fontId="88" fillId="13" borderId="114" xfId="0" applyNumberFormat="1" applyFont="1" applyFill="1" applyBorder="1" applyAlignment="1">
      <alignment horizontal="center" vertical="center" wrapText="1"/>
    </xf>
    <xf numFmtId="164" fontId="88" fillId="13" borderId="109" xfId="0" applyNumberFormat="1" applyFont="1" applyFill="1" applyBorder="1" applyAlignment="1">
      <alignment horizontal="center" vertical="center" wrapText="1"/>
    </xf>
    <xf numFmtId="164" fontId="88" fillId="13" borderId="101" xfId="0" applyNumberFormat="1" applyFont="1" applyFill="1" applyBorder="1" applyAlignment="1">
      <alignment horizontal="center" vertical="center"/>
    </xf>
    <xf numFmtId="164" fontId="88" fillId="14" borderId="100" xfId="0" applyNumberFormat="1" applyFont="1" applyFill="1" applyBorder="1" applyAlignment="1">
      <alignment horizontal="center" vertical="center" wrapText="1"/>
    </xf>
    <xf numFmtId="164" fontId="86" fillId="11" borderId="100" xfId="0" applyNumberFormat="1" applyFont="1" applyFill="1" applyBorder="1" applyAlignment="1">
      <alignment horizontal="center" vertical="center" wrapText="1"/>
    </xf>
    <xf numFmtId="164" fontId="86" fillId="14" borderId="100" xfId="0" applyNumberFormat="1" applyFont="1" applyFill="1" applyBorder="1" applyAlignment="1">
      <alignment horizontal="center" vertical="center" wrapText="1"/>
    </xf>
    <xf numFmtId="164" fontId="86" fillId="0" borderId="100" xfId="0" applyNumberFormat="1" applyFont="1" applyBorder="1" applyAlignment="1">
      <alignment horizontal="center" vertical="center" wrapText="1"/>
    </xf>
    <xf numFmtId="164" fontId="88" fillId="6" borderId="100" xfId="0" applyNumberFormat="1" applyFont="1" applyFill="1" applyBorder="1" applyAlignment="1">
      <alignment horizontal="center" vertical="center" wrapText="1"/>
    </xf>
    <xf numFmtId="164" fontId="88" fillId="13" borderId="100" xfId="0" applyNumberFormat="1" applyFont="1" applyFill="1" applyBorder="1" applyAlignment="1">
      <alignment horizontal="center" vertical="center" wrapText="1"/>
    </xf>
    <xf numFmtId="164" fontId="88" fillId="8" borderId="100" xfId="0" applyNumberFormat="1" applyFont="1" applyFill="1" applyBorder="1" applyAlignment="1">
      <alignment horizontal="center" vertical="center" wrapText="1"/>
    </xf>
    <xf numFmtId="164" fontId="86" fillId="11" borderId="104" xfId="0" applyNumberFormat="1" applyFont="1" applyFill="1" applyBorder="1" applyAlignment="1">
      <alignment horizontal="center" vertical="center" wrapText="1"/>
    </xf>
    <xf numFmtId="164" fontId="88" fillId="0" borderId="101" xfId="0" applyNumberFormat="1" applyFont="1" applyBorder="1" applyAlignment="1">
      <alignment horizontal="center" vertical="center" wrapText="1"/>
    </xf>
    <xf numFmtId="164" fontId="88" fillId="0" borderId="101" xfId="0" applyNumberFormat="1" applyFont="1" applyBorder="1" applyAlignment="1">
      <alignment horizontal="center" vertical="center"/>
    </xf>
    <xf numFmtId="164" fontId="86" fillId="0" borderId="202" xfId="0" applyNumberFormat="1" applyFont="1" applyBorder="1" applyAlignment="1">
      <alignment horizontal="center" vertical="center" wrapText="1"/>
    </xf>
    <xf numFmtId="164" fontId="86" fillId="0" borderId="203" xfId="0" applyNumberFormat="1" applyFont="1" applyBorder="1" applyAlignment="1">
      <alignment horizontal="center" vertical="center" wrapText="1"/>
    </xf>
    <xf numFmtId="164" fontId="86" fillId="0" borderId="203" xfId="0" applyNumberFormat="1" applyFont="1" applyBorder="1" applyAlignment="1">
      <alignment horizontal="center" vertical="center"/>
    </xf>
    <xf numFmtId="164" fontId="50" fillId="14" borderId="100" xfId="0" applyNumberFormat="1" applyFont="1" applyFill="1" applyBorder="1" applyAlignment="1">
      <alignment horizontal="center" vertical="center"/>
    </xf>
    <xf numFmtId="164" fontId="50" fillId="11" borderId="100" xfId="0" applyNumberFormat="1" applyFont="1" applyFill="1" applyBorder="1" applyAlignment="1">
      <alignment horizontal="center" vertical="center"/>
    </xf>
    <xf numFmtId="164" fontId="50" fillId="14" borderId="182" xfId="0" applyNumberFormat="1" applyFont="1" applyFill="1" applyBorder="1" applyAlignment="1">
      <alignment horizontal="center" vertical="center"/>
    </xf>
    <xf numFmtId="164" fontId="50" fillId="11" borderId="182" xfId="0" applyNumberFormat="1" applyFont="1" applyFill="1" applyBorder="1" applyAlignment="1">
      <alignment horizontal="center" vertical="center"/>
    </xf>
    <xf numFmtId="164" fontId="22" fillId="6" borderId="182" xfId="0" applyNumberFormat="1" applyFont="1" applyFill="1" applyBorder="1" applyAlignment="1">
      <alignment horizontal="center" vertical="center"/>
    </xf>
    <xf numFmtId="164" fontId="22" fillId="6" borderId="183" xfId="0" applyNumberFormat="1" applyFont="1" applyFill="1" applyBorder="1" applyAlignment="1">
      <alignment horizontal="center" vertical="center"/>
    </xf>
    <xf numFmtId="164" fontId="37" fillId="0" borderId="182" xfId="0" applyNumberFormat="1" applyFont="1" applyBorder="1" applyAlignment="1">
      <alignment horizontal="center" vertical="center"/>
    </xf>
    <xf numFmtId="164" fontId="37" fillId="0" borderId="183" xfId="0" applyNumberFormat="1" applyFont="1" applyBorder="1" applyAlignment="1">
      <alignment horizontal="center" vertical="center"/>
    </xf>
    <xf numFmtId="164" fontId="37" fillId="0" borderId="183" xfId="0" applyNumberFormat="1" applyFont="1" applyBorder="1" applyAlignment="1">
      <alignment vertical="center"/>
    </xf>
    <xf numFmtId="164" fontId="22" fillId="5" borderId="132" xfId="0" applyNumberFormat="1" applyFont="1" applyFill="1" applyBorder="1" applyAlignment="1">
      <alignment horizontal="center" vertical="center"/>
    </xf>
    <xf numFmtId="164" fontId="37" fillId="0" borderId="113" xfId="0" applyNumberFormat="1" applyFont="1" applyBorder="1" applyAlignment="1">
      <alignment horizontal="center" vertical="center"/>
    </xf>
    <xf numFmtId="164" fontId="37" fillId="0" borderId="90" xfId="0" applyNumberFormat="1" applyFont="1" applyBorder="1" applyAlignment="1">
      <alignment horizontal="center" vertical="center"/>
    </xf>
    <xf numFmtId="164" fontId="22" fillId="5" borderId="127" xfId="0" applyNumberFormat="1" applyFont="1" applyFill="1" applyBorder="1" applyAlignment="1">
      <alignment vertical="center"/>
    </xf>
    <xf numFmtId="164" fontId="22" fillId="5" borderId="159" xfId="0" applyNumberFormat="1" applyFont="1" applyFill="1" applyBorder="1" applyAlignment="1">
      <alignment vertical="center"/>
    </xf>
    <xf numFmtId="164" fontId="37" fillId="5" borderId="159" xfId="0" applyNumberFormat="1" applyFont="1" applyFill="1" applyBorder="1" applyAlignment="1">
      <alignment vertical="center"/>
    </xf>
    <xf numFmtId="164" fontId="22" fillId="5" borderId="138" xfId="0" applyNumberFormat="1" applyFont="1" applyFill="1" applyBorder="1" applyAlignment="1">
      <alignment vertical="center"/>
    </xf>
    <xf numFmtId="164" fontId="22" fillId="0" borderId="208" xfId="0" applyNumberFormat="1" applyFont="1" applyBorder="1" applyAlignment="1">
      <alignment vertical="center"/>
    </xf>
    <xf numFmtId="164" fontId="90" fillId="14" borderId="101" xfId="0" applyNumberFormat="1" applyFont="1" applyFill="1" applyBorder="1" applyAlignment="1">
      <alignment horizontal="center" vertical="center"/>
    </xf>
    <xf numFmtId="164" fontId="90" fillId="14" borderId="101" xfId="0" applyNumberFormat="1" applyFont="1" applyFill="1" applyBorder="1" applyAlignment="1">
      <alignment vertical="center"/>
    </xf>
    <xf numFmtId="164" fontId="90" fillId="11" borderId="185" xfId="0" applyNumberFormat="1" applyFont="1" applyFill="1" applyBorder="1" applyAlignment="1">
      <alignment horizontal="center" vertical="center"/>
    </xf>
    <xf numFmtId="164" fontId="90" fillId="11" borderId="210" xfId="0" applyNumberFormat="1" applyFont="1" applyFill="1" applyBorder="1" applyAlignment="1">
      <alignment horizontal="center" vertical="center"/>
    </xf>
    <xf numFmtId="164" fontId="90" fillId="14" borderId="183" xfId="0" applyNumberFormat="1" applyFont="1" applyFill="1" applyBorder="1" applyAlignment="1">
      <alignment horizontal="center" vertical="center"/>
    </xf>
    <xf numFmtId="164" fontId="90" fillId="14" borderId="183" xfId="0" applyNumberFormat="1" applyFont="1" applyFill="1" applyBorder="1" applyAlignment="1">
      <alignment vertical="center"/>
    </xf>
    <xf numFmtId="9" fontId="42" fillId="12" borderId="155" xfId="0" applyNumberFormat="1" applyFont="1" applyFill="1" applyBorder="1" applyAlignment="1">
      <alignment horizontal="center" vertical="center"/>
    </xf>
    <xf numFmtId="9" fontId="42" fillId="12" borderId="33" xfId="0" applyNumberFormat="1" applyFont="1" applyFill="1" applyBorder="1" applyAlignment="1">
      <alignment horizontal="left" vertical="center"/>
    </xf>
    <xf numFmtId="3" fontId="42" fillId="12" borderId="155" xfId="0" applyNumberFormat="1" applyFont="1" applyFill="1" applyBorder="1" applyAlignment="1">
      <alignment horizontal="center" vertical="center"/>
    </xf>
    <xf numFmtId="3" fontId="42" fillId="12" borderId="33" xfId="0" applyNumberFormat="1" applyFont="1" applyFill="1" applyBorder="1" applyAlignment="1">
      <alignment horizontal="center" vertical="center"/>
    </xf>
    <xf numFmtId="9" fontId="42" fillId="12" borderId="143" xfId="0" applyNumberFormat="1" applyFont="1" applyFill="1" applyBorder="1" applyAlignment="1">
      <alignment horizontal="center" vertical="center"/>
    </xf>
    <xf numFmtId="9" fontId="42" fillId="12" borderId="140" xfId="0" applyNumberFormat="1" applyFont="1" applyFill="1" applyBorder="1" applyAlignment="1">
      <alignment horizontal="center" vertical="center"/>
    </xf>
    <xf numFmtId="0" fontId="17" fillId="14" borderId="182" xfId="0" applyFont="1" applyFill="1" applyBorder="1" applyAlignment="1">
      <alignment vertical="center" wrapText="1"/>
    </xf>
    <xf numFmtId="3" fontId="4" fillId="14" borderId="183" xfId="0" applyNumberFormat="1" applyFont="1" applyFill="1" applyBorder="1" applyAlignment="1">
      <alignment horizontal="center" vertical="center"/>
    </xf>
    <xf numFmtId="9" fontId="4" fillId="14" borderId="184" xfId="0" applyNumberFormat="1" applyFont="1" applyFill="1" applyBorder="1" applyAlignment="1">
      <alignment horizontal="center" vertical="center"/>
    </xf>
    <xf numFmtId="0" fontId="17" fillId="8" borderId="201" xfId="0" applyFont="1" applyFill="1" applyBorder="1" applyAlignment="1">
      <alignment vertical="center"/>
    </xf>
    <xf numFmtId="164" fontId="4" fillId="8" borderId="78" xfId="0" applyNumberFormat="1" applyFont="1" applyFill="1" applyBorder="1" applyAlignment="1">
      <alignment horizontal="center" vertical="center" wrapText="1"/>
    </xf>
    <xf numFmtId="166" fontId="4" fillId="8" borderId="78" xfId="0" applyNumberFormat="1" applyFont="1" applyFill="1" applyBorder="1" applyAlignment="1">
      <alignment horizontal="center" vertical="center"/>
    </xf>
    <xf numFmtId="166" fontId="4" fillId="8" borderId="78" xfId="0" applyNumberFormat="1" applyFont="1" applyFill="1" applyBorder="1" applyAlignment="1">
      <alignment horizontal="center" vertical="center" wrapText="1"/>
    </xf>
    <xf numFmtId="164" fontId="4" fillId="8" borderId="78" xfId="0" applyNumberFormat="1" applyFont="1" applyFill="1" applyBorder="1" applyAlignment="1">
      <alignment horizontal="center" vertical="center"/>
    </xf>
    <xf numFmtId="9" fontId="37" fillId="14" borderId="227" xfId="0" applyNumberFormat="1" applyFont="1" applyFill="1" applyBorder="1" applyAlignment="1">
      <alignment vertical="center"/>
    </xf>
    <xf numFmtId="9" fontId="37" fillId="11" borderId="90" xfId="0" applyNumberFormat="1" applyFont="1" applyFill="1" applyBorder="1" applyAlignment="1">
      <alignment horizontal="center" vertical="center" wrapText="1"/>
    </xf>
    <xf numFmtId="9" fontId="37" fillId="14" borderId="90" xfId="0" applyNumberFormat="1" applyFont="1" applyFill="1" applyBorder="1" applyAlignment="1">
      <alignment horizontal="center" vertical="center"/>
    </xf>
    <xf numFmtId="9" fontId="37" fillId="14" borderId="114" xfId="0" applyNumberFormat="1" applyFont="1" applyFill="1" applyBorder="1" applyAlignment="1">
      <alignment horizontal="center" vertical="center" wrapText="1"/>
    </xf>
    <xf numFmtId="9" fontId="37" fillId="14" borderId="91" xfId="2" applyFont="1" applyFill="1" applyBorder="1" applyAlignment="1">
      <alignment horizontal="center" vertical="center"/>
    </xf>
    <xf numFmtId="3" fontId="37" fillId="14" borderId="233" xfId="0" applyNumberFormat="1" applyFont="1" applyFill="1" applyBorder="1" applyAlignment="1">
      <alignment horizontal="left" vertical="center"/>
    </xf>
    <xf numFmtId="3" fontId="37" fillId="11" borderId="101" xfId="0" applyNumberFormat="1" applyFont="1" applyFill="1" applyBorder="1" applyAlignment="1">
      <alignment horizontal="center" vertical="center" wrapText="1"/>
    </xf>
    <xf numFmtId="3" fontId="89" fillId="14" borderId="101" xfId="0" applyNumberFormat="1" applyFont="1" applyFill="1" applyBorder="1" applyAlignment="1">
      <alignment horizontal="center" vertical="center"/>
    </xf>
    <xf numFmtId="9" fontId="89" fillId="14" borderId="102" xfId="2" applyFont="1" applyFill="1" applyBorder="1" applyAlignment="1">
      <alignment horizontal="center" vertical="center"/>
    </xf>
    <xf numFmtId="9" fontId="37" fillId="14" borderId="234" xfId="0" applyNumberFormat="1" applyFont="1" applyFill="1" applyBorder="1" applyAlignment="1">
      <alignment vertical="center"/>
    </xf>
    <xf numFmtId="9" fontId="37" fillId="11" borderId="235" xfId="0" applyNumberFormat="1" applyFont="1" applyFill="1" applyBorder="1" applyAlignment="1">
      <alignment horizontal="center" vertical="center" wrapText="1"/>
    </xf>
    <xf numFmtId="0" fontId="22" fillId="14" borderId="227" xfId="0" applyFont="1" applyFill="1" applyBorder="1" applyAlignment="1">
      <alignment vertical="center"/>
    </xf>
    <xf numFmtId="3" fontId="22" fillId="14" borderId="109" xfId="0" applyNumberFormat="1" applyFont="1" applyFill="1" applyBorder="1" applyAlignment="1">
      <alignment horizontal="center" vertical="center" wrapText="1"/>
    </xf>
    <xf numFmtId="3" fontId="22" fillId="14" borderId="180" xfId="0" applyNumberFormat="1" applyFont="1" applyFill="1" applyBorder="1" applyAlignment="1">
      <alignment horizontal="center" vertical="center"/>
    </xf>
    <xf numFmtId="3" fontId="22" fillId="14" borderId="114" xfId="0" applyNumberFormat="1" applyFont="1" applyFill="1" applyBorder="1" applyAlignment="1">
      <alignment horizontal="center" vertical="center" wrapText="1"/>
    </xf>
    <xf numFmtId="3" fontId="22" fillId="11" borderId="180" xfId="0" applyNumberFormat="1" applyFont="1" applyFill="1" applyBorder="1" applyAlignment="1">
      <alignment horizontal="center" vertical="center" wrapText="1"/>
    </xf>
    <xf numFmtId="0" fontId="17" fillId="2" borderId="200" xfId="0" applyFont="1" applyFill="1" applyBorder="1"/>
    <xf numFmtId="0" fontId="17" fillId="2" borderId="78" xfId="0" applyFont="1" applyFill="1" applyBorder="1"/>
    <xf numFmtId="0" fontId="2" fillId="2" borderId="242" xfId="0" applyFont="1" applyFill="1" applyBorder="1" applyAlignment="1">
      <alignment horizontal="center" vertical="center"/>
    </xf>
    <xf numFmtId="164" fontId="2" fillId="2" borderId="200" xfId="0" applyNumberFormat="1" applyFont="1" applyFill="1" applyBorder="1" applyAlignment="1">
      <alignment horizontal="center" vertical="center"/>
    </xf>
    <xf numFmtId="10" fontId="2" fillId="2" borderId="200" xfId="0" applyNumberFormat="1" applyFont="1" applyFill="1" applyBorder="1" applyAlignment="1">
      <alignment horizontal="center" vertical="center"/>
    </xf>
    <xf numFmtId="0" fontId="17" fillId="2" borderId="200" xfId="0" applyFont="1" applyFill="1" applyBorder="1" applyAlignment="1">
      <alignment vertical="center"/>
    </xf>
    <xf numFmtId="175" fontId="17" fillId="2" borderId="243" xfId="1" applyNumberFormat="1" applyFont="1" applyFill="1" applyBorder="1" applyAlignment="1">
      <alignment vertical="center"/>
    </xf>
    <xf numFmtId="0" fontId="17" fillId="2" borderId="212" xfId="0" applyFont="1" applyFill="1" applyBorder="1" applyAlignment="1">
      <alignment horizontal="center" vertical="center"/>
    </xf>
    <xf numFmtId="164" fontId="17" fillId="2" borderId="78" xfId="0" applyNumberFormat="1" applyFont="1" applyFill="1" applyBorder="1" applyAlignment="1">
      <alignment horizontal="center" vertical="center"/>
    </xf>
    <xf numFmtId="10" fontId="17" fillId="2" borderId="78" xfId="0" applyNumberFormat="1" applyFont="1" applyFill="1" applyBorder="1" applyAlignment="1">
      <alignment horizontal="center" vertical="center"/>
    </xf>
    <xf numFmtId="0" fontId="17" fillId="2" borderId="78" xfId="0" applyFont="1" applyFill="1" applyBorder="1" applyAlignment="1">
      <alignment vertical="center"/>
    </xf>
    <xf numFmtId="175" fontId="17" fillId="2" borderId="215" xfId="1" applyNumberFormat="1" applyFont="1" applyFill="1" applyBorder="1" applyAlignment="1">
      <alignment vertical="center"/>
    </xf>
    <xf numFmtId="0" fontId="0" fillId="2" borderId="212" xfId="0" applyFont="1" applyFill="1" applyBorder="1"/>
    <xf numFmtId="0" fontId="5" fillId="2" borderId="78" xfId="0" applyFont="1" applyFill="1" applyBorder="1"/>
    <xf numFmtId="0" fontId="5" fillId="2" borderId="215" xfId="0" applyFont="1" applyFill="1" applyBorder="1"/>
    <xf numFmtId="0" fontId="32" fillId="3" borderId="78" xfId="0" applyFont="1" applyFill="1" applyBorder="1"/>
    <xf numFmtId="0" fontId="32" fillId="3" borderId="215" xfId="0" applyFont="1" applyFill="1" applyBorder="1"/>
    <xf numFmtId="4" fontId="5" fillId="2" borderId="78" xfId="0" applyNumberFormat="1" applyFont="1" applyFill="1" applyBorder="1"/>
    <xf numFmtId="3" fontId="5" fillId="2" borderId="78" xfId="0" applyNumberFormat="1" applyFont="1" applyFill="1" applyBorder="1"/>
    <xf numFmtId="0" fontId="43" fillId="5" borderId="104" xfId="0" applyFont="1" applyFill="1" applyBorder="1" applyAlignment="1">
      <alignment horizontal="center" vertical="center"/>
    </xf>
    <xf numFmtId="164" fontId="44" fillId="6" borderId="104" xfId="0" applyNumberFormat="1" applyFont="1" applyFill="1" applyBorder="1" applyAlignment="1">
      <alignment vertical="center"/>
    </xf>
    <xf numFmtId="164" fontId="46" fillId="2" borderId="104" xfId="0" applyNumberFormat="1" applyFont="1" applyFill="1" applyBorder="1" applyAlignment="1">
      <alignment vertical="center"/>
    </xf>
    <xf numFmtId="164" fontId="44" fillId="2" borderId="104" xfId="0" applyNumberFormat="1" applyFont="1" applyFill="1" applyBorder="1" applyAlignment="1">
      <alignment vertical="center"/>
    </xf>
    <xf numFmtId="164" fontId="46" fillId="12" borderId="104" xfId="0" applyNumberFormat="1" applyFont="1" applyFill="1" applyBorder="1" applyAlignment="1">
      <alignment vertical="center"/>
    </xf>
    <xf numFmtId="164" fontId="44" fillId="14" borderId="104" xfId="0" applyNumberFormat="1" applyFont="1" applyFill="1" applyBorder="1" applyAlignment="1">
      <alignment vertical="center"/>
    </xf>
    <xf numFmtId="164" fontId="46" fillId="14" borderId="104" xfId="0" applyNumberFormat="1" applyFont="1" applyFill="1" applyBorder="1" applyAlignment="1">
      <alignment vertical="center"/>
    </xf>
    <xf numFmtId="164" fontId="46" fillId="0" borderId="104" xfId="0" applyNumberFormat="1" applyFont="1" applyBorder="1" applyAlignment="1">
      <alignment vertical="center"/>
    </xf>
    <xf numFmtId="164" fontId="44" fillId="8" borderId="104" xfId="0" applyNumberFormat="1" applyFont="1" applyFill="1" applyBorder="1" applyAlignment="1">
      <alignment vertical="center"/>
    </xf>
    <xf numFmtId="164" fontId="44" fillId="6" borderId="104" xfId="0" applyNumberFormat="1" applyFont="1" applyFill="1" applyBorder="1" applyAlignment="1">
      <alignment horizontal="center" vertical="center" wrapText="1"/>
    </xf>
    <xf numFmtId="164" fontId="44" fillId="13" borderId="104" xfId="0" applyNumberFormat="1" applyFont="1" applyFill="1" applyBorder="1" applyAlignment="1">
      <alignment horizontal="center" vertical="center" wrapText="1"/>
    </xf>
    <xf numFmtId="164" fontId="46" fillId="14" borderId="92" xfId="0" applyNumberFormat="1" applyFont="1" applyFill="1" applyBorder="1" applyAlignment="1">
      <alignment vertical="center"/>
    </xf>
    <xf numFmtId="164" fontId="44" fillId="6" borderId="199" xfId="0" applyNumberFormat="1" applyFont="1" applyFill="1" applyBorder="1" applyAlignment="1">
      <alignment vertical="center"/>
    </xf>
    <xf numFmtId="0" fontId="22" fillId="6" borderId="233" xfId="0" applyFont="1" applyFill="1" applyBorder="1" applyAlignment="1">
      <alignment horizontal="left" vertical="center" wrapText="1"/>
    </xf>
    <xf numFmtId="0" fontId="89" fillId="0" borderId="233" xfId="0" applyFont="1" applyBorder="1" applyAlignment="1">
      <alignment horizontal="left" vertical="center" wrapText="1"/>
    </xf>
    <xf numFmtId="0" fontId="87" fillId="0" borderId="233" xfId="0" applyFont="1" applyBorder="1" applyAlignment="1">
      <alignment horizontal="left" vertical="center" wrapText="1"/>
    </xf>
    <xf numFmtId="0" fontId="90" fillId="14" borderId="233" xfId="0" applyFont="1" applyFill="1" applyBorder="1" applyAlignment="1">
      <alignment horizontal="right" vertical="center" wrapText="1"/>
    </xf>
    <xf numFmtId="0" fontId="87" fillId="14" borderId="233" xfId="0" applyFont="1" applyFill="1" applyBorder="1" applyAlignment="1">
      <alignment horizontal="left" vertical="center" wrapText="1"/>
    </xf>
    <xf numFmtId="0" fontId="87" fillId="14" borderId="233" xfId="0" applyFont="1" applyFill="1" applyBorder="1" applyAlignment="1">
      <alignment horizontal="right" vertical="center" wrapText="1"/>
    </xf>
    <xf numFmtId="0" fontId="90" fillId="0" borderId="233" xfId="0" applyFont="1" applyBorder="1" applyAlignment="1">
      <alignment horizontal="right" vertical="center" wrapText="1"/>
    </xf>
    <xf numFmtId="0" fontId="22" fillId="8" borderId="233" xfId="0" applyFont="1" applyFill="1" applyBorder="1" applyAlignment="1">
      <alignment horizontal="left" vertical="center" wrapText="1"/>
    </xf>
    <xf numFmtId="0" fontId="22" fillId="13" borderId="233" xfId="0" applyFont="1" applyFill="1" applyBorder="1" applyAlignment="1">
      <alignment horizontal="left" vertical="center" wrapText="1"/>
    </xf>
    <xf numFmtId="0" fontId="90" fillId="14" borderId="253" xfId="0" applyFont="1" applyFill="1" applyBorder="1" applyAlignment="1">
      <alignment horizontal="right" vertical="center" wrapText="1"/>
    </xf>
    <xf numFmtId="0" fontId="22" fillId="6" borderId="234" xfId="0" applyFont="1" applyFill="1" applyBorder="1" applyAlignment="1">
      <alignment horizontal="center" vertical="center" wrapText="1"/>
    </xf>
    <xf numFmtId="164" fontId="88" fillId="6" borderId="235" xfId="0" applyNumberFormat="1" applyFont="1" applyFill="1" applyBorder="1" applyAlignment="1">
      <alignment horizontal="center" vertical="center" wrapText="1"/>
    </xf>
    <xf numFmtId="164" fontId="88" fillId="6" borderId="235" xfId="0" applyNumberFormat="1" applyFont="1" applyFill="1" applyBorder="1" applyAlignment="1">
      <alignment horizontal="center" vertical="center"/>
    </xf>
    <xf numFmtId="164" fontId="51" fillId="0" borderId="104" xfId="0" applyNumberFormat="1" applyFont="1" applyBorder="1" applyAlignment="1">
      <alignment horizontal="center" vertical="center"/>
    </xf>
    <xf numFmtId="164" fontId="44" fillId="13" borderId="104" xfId="0" applyNumberFormat="1" applyFont="1" applyFill="1" applyBorder="1" applyAlignment="1">
      <alignment vertical="center"/>
    </xf>
    <xf numFmtId="164" fontId="44" fillId="6" borderId="104" xfId="0" applyNumberFormat="1" applyFont="1" applyFill="1" applyBorder="1" applyAlignment="1">
      <alignment horizontal="center" vertical="center"/>
    </xf>
    <xf numFmtId="164" fontId="44" fillId="13" borderId="104" xfId="0" applyNumberFormat="1" applyFont="1" applyFill="1" applyBorder="1" applyAlignment="1">
      <alignment horizontal="center" vertical="center"/>
    </xf>
    <xf numFmtId="164" fontId="44" fillId="8" borderId="104" xfId="0" applyNumberFormat="1" applyFont="1" applyFill="1" applyBorder="1" applyAlignment="1">
      <alignment horizontal="center" vertical="center"/>
    </xf>
    <xf numFmtId="164" fontId="44" fillId="0" borderId="104" xfId="0" applyNumberFormat="1" applyFont="1" applyBorder="1" applyAlignment="1">
      <alignment horizontal="center" vertical="center"/>
    </xf>
    <xf numFmtId="164" fontId="46" fillId="0" borderId="254" xfId="0" applyNumberFormat="1" applyFont="1" applyBorder="1" applyAlignment="1">
      <alignment vertical="center"/>
    </xf>
    <xf numFmtId="164" fontId="88" fillId="0" borderId="201" xfId="0" applyNumberFormat="1" applyFont="1" applyBorder="1" applyAlignment="1">
      <alignment horizontal="center" vertical="center"/>
    </xf>
    <xf numFmtId="164" fontId="88" fillId="0" borderId="78" xfId="0" applyNumberFormat="1" applyFont="1" applyBorder="1" applyAlignment="1">
      <alignment horizontal="center" vertical="center"/>
    </xf>
    <xf numFmtId="164" fontId="92" fillId="0" borderId="78" xfId="0" applyNumberFormat="1" applyFont="1" applyBorder="1" applyAlignment="1">
      <alignment horizontal="center" vertical="center"/>
    </xf>
    <xf numFmtId="0" fontId="22" fillId="6" borderId="221" xfId="0" applyFont="1" applyFill="1" applyBorder="1" applyAlignment="1">
      <alignment horizontal="left" vertical="center" wrapText="1"/>
    </xf>
    <xf numFmtId="0" fontId="22" fillId="13" borderId="221" xfId="0" applyFont="1" applyFill="1" applyBorder="1" applyAlignment="1">
      <alignment horizontal="left" vertical="center" wrapText="1"/>
    </xf>
    <xf numFmtId="0" fontId="88" fillId="14" borderId="225" xfId="0" applyFont="1" applyFill="1" applyBorder="1" applyAlignment="1">
      <alignment horizontal="left" vertical="center" wrapText="1"/>
    </xf>
    <xf numFmtId="0" fontId="37" fillId="14" borderId="225" xfId="0" applyFont="1" applyFill="1" applyBorder="1" applyAlignment="1">
      <alignment horizontal="right" vertical="center" wrapText="1"/>
    </xf>
    <xf numFmtId="0" fontId="90" fillId="14" borderId="225" xfId="0" applyFont="1" applyFill="1" applyBorder="1" applyAlignment="1">
      <alignment horizontal="right" vertical="center" wrapText="1"/>
    </xf>
    <xf numFmtId="0" fontId="89" fillId="14" borderId="225" xfId="0" applyFont="1" applyFill="1" applyBorder="1" applyAlignment="1">
      <alignment horizontal="left" vertical="center" wrapText="1"/>
    </xf>
    <xf numFmtId="0" fontId="89" fillId="0" borderId="225" xfId="0" applyFont="1" applyBorder="1" applyAlignment="1">
      <alignment horizontal="left" vertical="center" wrapText="1"/>
    </xf>
    <xf numFmtId="0" fontId="22" fillId="6" borderId="225" xfId="0" applyFont="1" applyFill="1" applyBorder="1" applyAlignment="1">
      <alignment horizontal="left" vertical="center" wrapText="1"/>
    </xf>
    <xf numFmtId="0" fontId="22" fillId="13" borderId="225" xfId="0" applyFont="1" applyFill="1" applyBorder="1" applyAlignment="1">
      <alignment horizontal="left" vertical="center" wrapText="1"/>
    </xf>
    <xf numFmtId="0" fontId="22" fillId="8" borderId="225" xfId="0" applyFont="1" applyFill="1" applyBorder="1" applyAlignment="1">
      <alignment horizontal="left" vertical="center" wrapText="1"/>
    </xf>
    <xf numFmtId="0" fontId="37" fillId="12" borderId="255" xfId="0" applyFont="1" applyFill="1" applyBorder="1" applyAlignment="1">
      <alignment horizontal="right" vertical="center"/>
    </xf>
    <xf numFmtId="0" fontId="37" fillId="12" borderId="233" xfId="0" applyFont="1" applyFill="1" applyBorder="1" applyAlignment="1">
      <alignment horizontal="right" vertical="center"/>
    </xf>
    <xf numFmtId="0" fontId="37" fillId="2" borderId="233" xfId="0" applyFont="1" applyFill="1" applyBorder="1" applyAlignment="1">
      <alignment horizontal="right" vertical="center"/>
    </xf>
    <xf numFmtId="164" fontId="86" fillId="0" borderId="104" xfId="0" applyNumberFormat="1" applyFont="1" applyBorder="1" applyAlignment="1">
      <alignment horizontal="center" vertical="center" wrapText="1"/>
    </xf>
    <xf numFmtId="0" fontId="22" fillId="2" borderId="233" xfId="0" applyFont="1" applyFill="1" applyBorder="1" applyAlignment="1">
      <alignment horizontal="left" vertical="center"/>
    </xf>
    <xf numFmtId="164" fontId="88" fillId="0" borderId="104" xfId="0" applyNumberFormat="1" applyFont="1" applyBorder="1" applyAlignment="1">
      <alignment horizontal="center" vertical="center" wrapText="1"/>
    </xf>
    <xf numFmtId="0" fontId="90" fillId="14" borderId="223" xfId="0" applyFont="1" applyFill="1" applyBorder="1" applyAlignment="1">
      <alignment horizontal="right" vertical="center" wrapText="1"/>
    </xf>
    <xf numFmtId="164" fontId="86" fillId="14" borderId="189" xfId="0" applyNumberFormat="1" applyFont="1" applyFill="1" applyBorder="1" applyAlignment="1">
      <alignment horizontal="center" vertical="center" wrapText="1"/>
    </xf>
    <xf numFmtId="164" fontId="86" fillId="14" borderId="186" xfId="0" applyNumberFormat="1" applyFont="1" applyFill="1" applyBorder="1" applyAlignment="1">
      <alignment horizontal="center" vertical="center" wrapText="1"/>
    </xf>
    <xf numFmtId="0" fontId="90" fillId="0" borderId="256" xfId="0" applyFont="1" applyBorder="1" applyAlignment="1">
      <alignment horizontal="right" vertical="center" wrapText="1"/>
    </xf>
    <xf numFmtId="0" fontId="22" fillId="6" borderId="257" xfId="0" applyFont="1" applyFill="1" applyBorder="1" applyAlignment="1">
      <alignment horizontal="center" vertical="center" wrapText="1"/>
    </xf>
    <xf numFmtId="164" fontId="88" fillId="6" borderId="236" xfId="0" applyNumberFormat="1" applyFont="1" applyFill="1" applyBorder="1" applyAlignment="1">
      <alignment horizontal="center" vertical="center" wrapText="1"/>
    </xf>
    <xf numFmtId="164" fontId="2" fillId="6" borderId="199" xfId="0" applyNumberFormat="1" applyFont="1" applyFill="1" applyBorder="1" applyAlignment="1">
      <alignment horizontal="center" vertical="center"/>
    </xf>
    <xf numFmtId="164" fontId="17" fillId="0" borderId="109" xfId="0" applyNumberFormat="1" applyFont="1" applyBorder="1" applyAlignment="1">
      <alignment horizontal="center" vertical="center"/>
    </xf>
    <xf numFmtId="164" fontId="17" fillId="0" borderId="199" xfId="0" applyNumberFormat="1" applyFont="1" applyBorder="1" applyAlignment="1">
      <alignment horizontal="center" vertical="center"/>
    </xf>
    <xf numFmtId="164" fontId="17" fillId="5" borderId="142" xfId="0" applyNumberFormat="1" applyFont="1" applyFill="1" applyBorder="1" applyAlignment="1">
      <alignment horizontal="center" vertical="center"/>
    </xf>
    <xf numFmtId="164" fontId="2" fillId="0" borderId="142" xfId="0" applyNumberFormat="1" applyFont="1" applyBorder="1" applyAlignment="1">
      <alignment horizontal="center" vertical="center"/>
    </xf>
    <xf numFmtId="164" fontId="50" fillId="14" borderId="104" xfId="0" applyNumberFormat="1" applyFont="1" applyFill="1" applyBorder="1" applyAlignment="1">
      <alignment horizontal="center" vertical="center"/>
    </xf>
    <xf numFmtId="164" fontId="50" fillId="14" borderId="199" xfId="0" applyNumberFormat="1" applyFont="1" applyFill="1" applyBorder="1" applyAlignment="1">
      <alignment horizontal="center" vertical="center"/>
    </xf>
    <xf numFmtId="164" fontId="2" fillId="5" borderId="142" xfId="0" applyNumberFormat="1" applyFont="1" applyFill="1" applyBorder="1" applyAlignment="1">
      <alignment horizontal="center" vertical="center"/>
    </xf>
    <xf numFmtId="0" fontId="37" fillId="0" borderId="258" xfId="0" applyFont="1" applyBorder="1" applyAlignment="1">
      <alignment vertical="center"/>
    </xf>
    <xf numFmtId="164" fontId="37" fillId="0" borderId="114" xfId="0" applyNumberFormat="1" applyFont="1" applyBorder="1" applyAlignment="1">
      <alignment horizontal="center" vertical="center"/>
    </xf>
    <xf numFmtId="164" fontId="37" fillId="0" borderId="180" xfId="0" applyNumberFormat="1" applyFont="1" applyBorder="1" applyAlignment="1">
      <alignment horizontal="center" vertical="center"/>
    </xf>
    <xf numFmtId="164" fontId="37" fillId="0" borderId="180" xfId="0" applyNumberFormat="1" applyFont="1" applyBorder="1" applyAlignment="1">
      <alignment vertical="center"/>
    </xf>
    <xf numFmtId="0" fontId="37" fillId="0" borderId="214" xfId="0" applyFont="1" applyBorder="1" applyAlignment="1">
      <alignment vertical="center"/>
    </xf>
    <xf numFmtId="0" fontId="22" fillId="5" borderId="214" xfId="0" applyFont="1" applyFill="1" applyBorder="1" applyAlignment="1">
      <alignment horizontal="left" vertical="center"/>
    </xf>
    <xf numFmtId="164" fontId="37" fillId="5" borderId="208" xfId="0" applyNumberFormat="1" applyFont="1" applyFill="1" applyBorder="1" applyAlignment="1">
      <alignment horizontal="center" vertical="center"/>
    </xf>
    <xf numFmtId="164" fontId="37" fillId="5" borderId="208" xfId="0" applyNumberFormat="1" applyFont="1" applyFill="1" applyBorder="1" applyAlignment="1">
      <alignment vertical="center"/>
    </xf>
    <xf numFmtId="164" fontId="22" fillId="5" borderId="208" xfId="0" applyNumberFormat="1" applyFont="1" applyFill="1" applyBorder="1" applyAlignment="1">
      <alignment horizontal="center" vertical="center"/>
    </xf>
    <xf numFmtId="164" fontId="37" fillId="0" borderId="210" xfId="0" applyNumberFormat="1" applyFont="1" applyBorder="1" applyAlignment="1">
      <alignment horizontal="center" vertical="center"/>
    </xf>
    <xf numFmtId="164" fontId="22" fillId="5" borderId="206" xfId="0" applyNumberFormat="1" applyFont="1" applyFill="1" applyBorder="1" applyAlignment="1">
      <alignment horizontal="center" vertical="center"/>
    </xf>
    <xf numFmtId="0" fontId="22" fillId="5" borderId="259" xfId="0" applyFont="1" applyFill="1" applyBorder="1" applyAlignment="1">
      <alignment horizontal="left" vertical="center"/>
    </xf>
    <xf numFmtId="0" fontId="22" fillId="5" borderId="244" xfId="0" applyFont="1" applyFill="1" applyBorder="1" applyAlignment="1">
      <alignment horizontal="left" vertical="center"/>
    </xf>
    <xf numFmtId="164" fontId="22" fillId="5" borderId="195" xfId="0" applyNumberFormat="1" applyFont="1" applyFill="1" applyBorder="1" applyAlignment="1">
      <alignment horizontal="center" vertical="center"/>
    </xf>
    <xf numFmtId="0" fontId="22" fillId="0" borderId="214" xfId="0" applyFont="1" applyBorder="1" applyAlignment="1">
      <alignment vertical="center"/>
    </xf>
    <xf numFmtId="164" fontId="22" fillId="0" borderId="206" xfId="0" applyNumberFormat="1" applyFont="1" applyBorder="1" applyAlignment="1">
      <alignment horizontal="center" vertical="center"/>
    </xf>
    <xf numFmtId="0" fontId="90" fillId="14" borderId="260" xfId="0" applyFont="1" applyFill="1" applyBorder="1" applyAlignment="1">
      <alignment horizontal="right" vertical="center"/>
    </xf>
    <xf numFmtId="164" fontId="90" fillId="11" borderId="113" xfId="0" applyNumberFormat="1" applyFont="1" applyFill="1" applyBorder="1" applyAlignment="1">
      <alignment horizontal="center" vertical="center"/>
    </xf>
    <xf numFmtId="0" fontId="90" fillId="14" borderId="261" xfId="0" applyFont="1" applyFill="1" applyBorder="1" applyAlignment="1">
      <alignment horizontal="right" vertical="center"/>
    </xf>
    <xf numFmtId="0" fontId="90" fillId="14" borderId="262" xfId="0" applyFont="1" applyFill="1" applyBorder="1" applyAlignment="1">
      <alignment horizontal="right" vertical="center"/>
    </xf>
    <xf numFmtId="0" fontId="22" fillId="5" borderId="216" xfId="0" applyFont="1" applyFill="1" applyBorder="1" applyAlignment="1">
      <alignment horizontal="left" vertical="center"/>
    </xf>
    <xf numFmtId="164" fontId="22" fillId="5" borderId="263" xfId="0" applyNumberFormat="1" applyFont="1" applyFill="1" applyBorder="1" applyAlignment="1">
      <alignment horizontal="center" vertical="center"/>
    </xf>
    <xf numFmtId="164" fontId="22" fillId="5" borderId="229" xfId="0" applyNumberFormat="1" applyFont="1" applyFill="1" applyBorder="1" applyAlignment="1">
      <alignment horizontal="center" vertical="center"/>
    </xf>
    <xf numFmtId="175" fontId="4" fillId="0" borderId="0" xfId="1" applyNumberFormat="1" applyFont="1"/>
    <xf numFmtId="175" fontId="0" fillId="0" borderId="0" xfId="1" applyNumberFormat="1" applyFont="1" applyAlignment="1"/>
    <xf numFmtId="49" fontId="101" fillId="0" borderId="0" xfId="0" applyNumberFormat="1" applyFont="1" applyAlignment="1">
      <alignment horizontal="center"/>
    </xf>
    <xf numFmtId="0" fontId="102" fillId="0" borderId="0" xfId="0" applyFont="1" applyAlignment="1"/>
    <xf numFmtId="0" fontId="102" fillId="0" borderId="0" xfId="0" applyFont="1"/>
    <xf numFmtId="0" fontId="102" fillId="0" borderId="0" xfId="0" applyFont="1" applyAlignment="1">
      <alignment horizontal="center"/>
    </xf>
    <xf numFmtId="49" fontId="102" fillId="0" borderId="0" xfId="0" applyNumberFormat="1" applyFont="1"/>
    <xf numFmtId="14" fontId="102" fillId="0" borderId="0" xfId="0" applyNumberFormat="1" applyFont="1"/>
    <xf numFmtId="175" fontId="4" fillId="0" borderId="78" xfId="1" applyNumberFormat="1" applyFont="1" applyBorder="1"/>
    <xf numFmtId="0" fontId="0" fillId="0" borderId="0" xfId="0" applyFont="1" applyAlignment="1"/>
    <xf numFmtId="0" fontId="98" fillId="0" borderId="78" xfId="147"/>
    <xf numFmtId="0" fontId="3" fillId="0" borderId="0" xfId="0" applyFont="1"/>
    <xf numFmtId="0" fontId="3" fillId="0" borderId="0" xfId="0" applyFont="1" applyAlignment="1"/>
    <xf numFmtId="0" fontId="7" fillId="0" borderId="0" xfId="0" applyFont="1" applyAlignment="1"/>
    <xf numFmtId="0" fontId="73" fillId="0" borderId="0" xfId="0" applyFont="1"/>
    <xf numFmtId="0" fontId="73" fillId="0" borderId="0" xfId="0" applyFont="1" applyAlignment="1"/>
    <xf numFmtId="0" fontId="0" fillId="0" borderId="78" xfId="0" applyFont="1" applyBorder="1"/>
    <xf numFmtId="0" fontId="16" fillId="12" borderId="33" xfId="0" applyFont="1" applyFill="1" applyBorder="1"/>
    <xf numFmtId="164" fontId="16" fillId="12" borderId="33" xfId="0" applyNumberFormat="1" applyFont="1" applyFill="1" applyBorder="1"/>
    <xf numFmtId="0" fontId="106" fillId="0" borderId="0" xfId="0" applyFont="1"/>
    <xf numFmtId="0" fontId="106" fillId="0" borderId="0" xfId="0" applyFont="1" applyAlignment="1"/>
    <xf numFmtId="0" fontId="68" fillId="0" borderId="0" xfId="0" applyFont="1"/>
    <xf numFmtId="0" fontId="43" fillId="14" borderId="100" xfId="0" applyFont="1" applyFill="1" applyBorder="1" applyAlignment="1">
      <alignment horizontal="right" vertical="center" wrapText="1"/>
    </xf>
    <xf numFmtId="0" fontId="47" fillId="14" borderId="100" xfId="0" applyFont="1" applyFill="1" applyBorder="1" applyAlignment="1">
      <alignment horizontal="right" vertical="center" wrapText="1"/>
    </xf>
    <xf numFmtId="0" fontId="52" fillId="14" borderId="100" xfId="0" applyFont="1" applyFill="1" applyBorder="1" applyAlignment="1">
      <alignment horizontal="right" vertical="center" wrapText="1"/>
    </xf>
    <xf numFmtId="0" fontId="43" fillId="14" borderId="100" xfId="0" applyFont="1" applyFill="1" applyBorder="1" applyAlignment="1">
      <alignment horizontal="left" vertical="center" wrapText="1"/>
    </xf>
    <xf numFmtId="164" fontId="50" fillId="14" borderId="101" xfId="0" applyNumberFormat="1" applyFont="1" applyFill="1" applyBorder="1" applyAlignment="1">
      <alignment horizontal="center" vertical="center"/>
    </xf>
    <xf numFmtId="164" fontId="50" fillId="14" borderId="101" xfId="0" applyNumberFormat="1" applyFont="1" applyFill="1" applyBorder="1" applyAlignment="1">
      <alignment vertical="center"/>
    </xf>
    <xf numFmtId="0" fontId="17" fillId="14" borderId="89" xfId="0" applyFont="1" applyFill="1" applyBorder="1" applyAlignment="1">
      <alignment vertical="center"/>
    </xf>
    <xf numFmtId="164" fontId="4" fillId="11" borderId="198" xfId="0" applyNumberFormat="1" applyFont="1" applyFill="1" applyBorder="1" applyAlignment="1">
      <alignment horizontal="center" vertical="center" wrapText="1"/>
    </xf>
    <xf numFmtId="3" fontId="4" fillId="14" borderId="90" xfId="0" applyNumberFormat="1" applyFont="1" applyFill="1" applyBorder="1" applyAlignment="1">
      <alignment horizontal="center" vertical="center"/>
    </xf>
    <xf numFmtId="9" fontId="4" fillId="14" borderId="91" xfId="0" applyNumberFormat="1" applyFont="1" applyFill="1" applyBorder="1" applyAlignment="1">
      <alignment horizontal="center" vertical="center"/>
    </xf>
    <xf numFmtId="164" fontId="4" fillId="14" borderId="192" xfId="0" applyNumberFormat="1" applyFont="1" applyFill="1" applyBorder="1" applyAlignment="1">
      <alignment horizontal="center" vertical="center" wrapText="1"/>
    </xf>
    <xf numFmtId="3" fontId="4" fillId="11" borderId="90" xfId="0" applyNumberFormat="1" applyFont="1" applyFill="1" applyBorder="1" applyAlignment="1">
      <alignment horizontal="center" vertical="center" wrapText="1"/>
    </xf>
    <xf numFmtId="164" fontId="4" fillId="14" borderId="90" xfId="0" applyNumberFormat="1" applyFont="1" applyFill="1" applyBorder="1" applyAlignment="1">
      <alignment horizontal="center" vertical="center"/>
    </xf>
    <xf numFmtId="0" fontId="17" fillId="14" borderId="100" xfId="0" applyFont="1" applyFill="1" applyBorder="1" applyAlignment="1">
      <alignment vertical="center"/>
    </xf>
    <xf numFmtId="164" fontId="4" fillId="11" borderId="104" xfId="0" applyNumberFormat="1" applyFont="1" applyFill="1" applyBorder="1" applyAlignment="1">
      <alignment horizontal="center" vertical="center" wrapText="1"/>
    </xf>
    <xf numFmtId="3" fontId="4" fillId="14" borderId="101" xfId="0" applyNumberFormat="1" applyFont="1" applyFill="1" applyBorder="1" applyAlignment="1">
      <alignment horizontal="center" vertical="center"/>
    </xf>
    <xf numFmtId="9" fontId="4" fillId="14" borderId="102" xfId="0" applyNumberFormat="1" applyFont="1" applyFill="1" applyBorder="1" applyAlignment="1">
      <alignment horizontal="center" vertical="center"/>
    </xf>
    <xf numFmtId="164" fontId="4" fillId="14" borderId="7" xfId="0" applyNumberFormat="1" applyFont="1" applyFill="1" applyBorder="1" applyAlignment="1">
      <alignment horizontal="center" vertical="center" wrapText="1"/>
    </xf>
    <xf numFmtId="164" fontId="4" fillId="14" borderId="101" xfId="0" applyNumberFormat="1" applyFont="1" applyFill="1" applyBorder="1" applyAlignment="1">
      <alignment horizontal="center" vertical="center"/>
    </xf>
    <xf numFmtId="3" fontId="4" fillId="11" borderId="101" xfId="0" applyNumberFormat="1" applyFont="1" applyFill="1" applyBorder="1" applyAlignment="1">
      <alignment horizontal="center" vertical="center" wrapText="1"/>
    </xf>
    <xf numFmtId="0" fontId="17" fillId="14" borderId="100" xfId="0" applyFont="1" applyFill="1" applyBorder="1" applyAlignment="1">
      <alignment vertical="center" wrapText="1"/>
    </xf>
    <xf numFmtId="164" fontId="4" fillId="11" borderId="101" xfId="0" applyNumberFormat="1" applyFont="1" applyFill="1" applyBorder="1" applyAlignment="1">
      <alignment horizontal="center" vertical="center" wrapText="1"/>
    </xf>
    <xf numFmtId="166" fontId="4" fillId="14" borderId="101" xfId="0" applyNumberFormat="1" applyFont="1" applyFill="1" applyBorder="1" applyAlignment="1">
      <alignment horizontal="center" vertical="center"/>
    </xf>
    <xf numFmtId="166" fontId="4" fillId="11" borderId="101" xfId="0" applyNumberFormat="1" applyFont="1" applyFill="1" applyBorder="1" applyAlignment="1">
      <alignment horizontal="center" vertical="center" wrapText="1"/>
    </xf>
    <xf numFmtId="9" fontId="4" fillId="11" borderId="90" xfId="0" applyNumberFormat="1" applyFont="1" applyFill="1" applyBorder="1" applyAlignment="1">
      <alignment horizontal="center" vertical="center" wrapText="1"/>
    </xf>
    <xf numFmtId="9" fontId="4" fillId="11" borderId="109" xfId="0" applyNumberFormat="1" applyFont="1" applyFill="1" applyBorder="1" applyAlignment="1">
      <alignment horizontal="center" vertical="center" wrapText="1"/>
    </xf>
    <xf numFmtId="9" fontId="4" fillId="14" borderId="90" xfId="0" applyNumberFormat="1" applyFont="1" applyFill="1" applyBorder="1" applyAlignment="1">
      <alignment horizontal="center" vertical="center"/>
    </xf>
    <xf numFmtId="3" fontId="17" fillId="14" borderId="100" xfId="0" applyNumberFormat="1" applyFont="1" applyFill="1" applyBorder="1" applyAlignment="1">
      <alignment horizontal="left" vertical="center"/>
    </xf>
    <xf numFmtId="3" fontId="42" fillId="14" borderId="102" xfId="0" applyNumberFormat="1" applyFont="1" applyFill="1" applyBorder="1" applyAlignment="1">
      <alignment horizontal="center" vertical="center"/>
    </xf>
    <xf numFmtId="3" fontId="4" fillId="14" borderId="100" xfId="0" applyNumberFormat="1" applyFont="1" applyFill="1" applyBorder="1" applyAlignment="1">
      <alignment horizontal="center" vertical="center" wrapText="1"/>
    </xf>
    <xf numFmtId="9" fontId="17" fillId="14" borderId="182" xfId="0" applyNumberFormat="1" applyFont="1" applyFill="1" applyBorder="1" applyAlignment="1">
      <alignment vertical="center"/>
    </xf>
    <xf numFmtId="9" fontId="4" fillId="11" borderId="183" xfId="0" applyNumberFormat="1" applyFont="1" applyFill="1" applyBorder="1" applyAlignment="1">
      <alignment horizontal="center" vertical="center" wrapText="1"/>
    </xf>
    <xf numFmtId="9" fontId="42" fillId="14" borderId="184" xfId="0" applyNumberFormat="1" applyFont="1" applyFill="1" applyBorder="1" applyAlignment="1">
      <alignment horizontal="center" vertical="center"/>
    </xf>
    <xf numFmtId="9" fontId="4" fillId="14" borderId="182" xfId="0" applyNumberFormat="1" applyFont="1" applyFill="1" applyBorder="1" applyAlignment="1">
      <alignment horizontal="center" vertical="center" wrapText="1"/>
    </xf>
    <xf numFmtId="0" fontId="17" fillId="14" borderId="100" xfId="0" applyFont="1" applyFill="1" applyBorder="1" applyAlignment="1">
      <alignment horizontal="left" vertical="center" wrapText="1"/>
    </xf>
    <xf numFmtId="9" fontId="42" fillId="12" borderId="33" xfId="2" applyFont="1" applyFill="1" applyBorder="1" applyAlignment="1">
      <alignment horizontal="left" vertical="center"/>
    </xf>
    <xf numFmtId="0" fontId="0" fillId="0" borderId="0" xfId="0" applyFont="1" applyAlignment="1"/>
    <xf numFmtId="0" fontId="16" fillId="2" borderId="78" xfId="0" applyFont="1" applyFill="1" applyBorder="1"/>
    <xf numFmtId="164" fontId="16" fillId="2" borderId="78" xfId="0" applyNumberFormat="1" applyFont="1" applyFill="1" applyBorder="1"/>
    <xf numFmtId="3" fontId="6" fillId="0" borderId="78" xfId="0" applyNumberFormat="1" applyFont="1" applyBorder="1"/>
    <xf numFmtId="0" fontId="16" fillId="0" borderId="33" xfId="0" applyFont="1" applyFill="1" applyBorder="1"/>
    <xf numFmtId="164" fontId="16" fillId="0" borderId="33" xfId="0" applyNumberFormat="1" applyFont="1" applyFill="1" applyBorder="1"/>
    <xf numFmtId="0" fontId="0" fillId="0" borderId="0" xfId="0" applyFont="1" applyFill="1" applyAlignment="1"/>
    <xf numFmtId="164" fontId="1" fillId="5" borderId="78" xfId="0" applyNumberFormat="1" applyFont="1" applyFill="1" applyBorder="1" applyAlignment="1">
      <alignment horizontal="center" vertical="center"/>
    </xf>
    <xf numFmtId="164" fontId="1" fillId="0" borderId="0" xfId="0" applyNumberFormat="1" applyFont="1"/>
    <xf numFmtId="164" fontId="4" fillId="0" borderId="143" xfId="0" applyNumberFormat="1" applyFont="1" applyFill="1" applyBorder="1" applyAlignment="1">
      <alignment horizontal="center" vertical="center"/>
    </xf>
    <xf numFmtId="164" fontId="4" fillId="0" borderId="122" xfId="0" applyNumberFormat="1" applyFont="1" applyFill="1" applyBorder="1" applyAlignment="1">
      <alignment horizontal="center" vertical="center"/>
    </xf>
    <xf numFmtId="164" fontId="5" fillId="2" borderId="78" xfId="0" applyNumberFormat="1" applyFont="1" applyFill="1" applyBorder="1"/>
    <xf numFmtId="0" fontId="0" fillId="0" borderId="33" xfId="0" applyFont="1" applyFill="1" applyBorder="1" applyAlignment="1">
      <alignment vertical="center"/>
    </xf>
    <xf numFmtId="0" fontId="2" fillId="0" borderId="33" xfId="0" applyFont="1" applyFill="1" applyBorder="1" applyAlignment="1">
      <alignment vertical="center"/>
    </xf>
    <xf numFmtId="164" fontId="2" fillId="0" borderId="33" xfId="0" applyNumberFormat="1" applyFont="1" applyFill="1" applyBorder="1" applyAlignment="1">
      <alignment horizontal="center" vertical="center"/>
    </xf>
    <xf numFmtId="10" fontId="2" fillId="0" borderId="33" xfId="0" applyNumberFormat="1" applyFont="1" applyFill="1" applyBorder="1" applyAlignment="1">
      <alignment horizontal="center" vertical="center"/>
    </xf>
    <xf numFmtId="165" fontId="2" fillId="0" borderId="33" xfId="0" applyNumberFormat="1" applyFont="1" applyFill="1" applyBorder="1" applyAlignment="1">
      <alignment horizontal="center" vertical="center"/>
    </xf>
    <xf numFmtId="0" fontId="0" fillId="0" borderId="0" xfId="0" applyFont="1" applyAlignment="1"/>
    <xf numFmtId="43" fontId="0" fillId="2" borderId="33" xfId="0" applyNumberFormat="1" applyFont="1" applyFill="1" applyBorder="1" applyAlignment="1">
      <alignment vertical="center"/>
    </xf>
    <xf numFmtId="164" fontId="17" fillId="0" borderId="201" xfId="0" applyNumberFormat="1" applyFont="1" applyBorder="1" applyAlignment="1">
      <alignment vertical="center"/>
    </xf>
    <xf numFmtId="0" fontId="4" fillId="2" borderId="78" xfId="0" applyFont="1" applyFill="1" applyBorder="1" applyAlignment="1">
      <alignment vertical="center"/>
    </xf>
    <xf numFmtId="0" fontId="2" fillId="6" borderId="195" xfId="0" applyFont="1" applyFill="1" applyBorder="1" applyAlignment="1">
      <alignment vertical="center"/>
    </xf>
    <xf numFmtId="0" fontId="28" fillId="2" borderId="78" xfId="0" applyFont="1" applyFill="1" applyBorder="1" applyAlignment="1">
      <alignment vertical="center"/>
    </xf>
    <xf numFmtId="0" fontId="1" fillId="2" borderId="78" xfId="0" applyFont="1" applyFill="1" applyBorder="1" applyAlignment="1">
      <alignment vertical="center"/>
    </xf>
    <xf numFmtId="164" fontId="28" fillId="2" borderId="201" xfId="0" applyNumberFormat="1" applyFont="1" applyFill="1" applyBorder="1" applyAlignment="1">
      <alignment vertical="center"/>
    </xf>
    <xf numFmtId="164" fontId="28" fillId="2" borderId="78" xfId="0" applyNumberFormat="1" applyFont="1" applyFill="1" applyBorder="1" applyAlignment="1">
      <alignment vertical="center"/>
    </xf>
    <xf numFmtId="10" fontId="28" fillId="2" borderId="78" xfId="0" applyNumberFormat="1" applyFont="1" applyFill="1" applyBorder="1" applyAlignment="1">
      <alignment horizontal="center" vertical="center"/>
    </xf>
    <xf numFmtId="0" fontId="1" fillId="2" borderId="78" xfId="0" applyFont="1" applyFill="1" applyBorder="1" applyAlignment="1">
      <alignment horizontal="center" vertical="center"/>
    </xf>
    <xf numFmtId="164" fontId="28" fillId="2" borderId="201" xfId="0" applyNumberFormat="1" applyFont="1" applyFill="1" applyBorder="1" applyAlignment="1">
      <alignment horizontal="center" vertical="center"/>
    </xf>
    <xf numFmtId="164" fontId="28" fillId="2" borderId="78" xfId="0" applyNumberFormat="1" applyFont="1" applyFill="1" applyBorder="1" applyAlignment="1">
      <alignment horizontal="center" vertical="center"/>
    </xf>
    <xf numFmtId="10" fontId="16" fillId="2" borderId="78" xfId="0" applyNumberFormat="1" applyFont="1" applyFill="1" applyBorder="1" applyAlignment="1">
      <alignment horizontal="center" vertical="center"/>
    </xf>
    <xf numFmtId="0" fontId="20" fillId="2" borderId="78" xfId="0" applyFont="1" applyFill="1" applyBorder="1" applyAlignment="1">
      <alignment vertical="center"/>
    </xf>
    <xf numFmtId="0" fontId="20" fillId="8" borderId="78" xfId="0" applyFont="1" applyFill="1" applyBorder="1" applyAlignment="1">
      <alignment vertical="center"/>
    </xf>
    <xf numFmtId="0" fontId="16" fillId="8" borderId="78" xfId="0" applyFont="1" applyFill="1" applyBorder="1" applyAlignment="1">
      <alignment vertical="center"/>
    </xf>
    <xf numFmtId="0" fontId="82" fillId="12" borderId="78" xfId="0" applyFont="1" applyFill="1" applyBorder="1" applyAlignment="1">
      <alignment vertical="center"/>
    </xf>
    <xf numFmtId="0" fontId="34" fillId="2" borderId="78" xfId="0" applyFont="1" applyFill="1" applyBorder="1" applyAlignment="1">
      <alignment vertical="center"/>
    </xf>
    <xf numFmtId="0" fontId="36" fillId="9" borderId="78" xfId="0" applyFont="1" applyFill="1" applyBorder="1" applyAlignment="1">
      <alignment vertical="center"/>
    </xf>
    <xf numFmtId="164" fontId="36" fillId="9" borderId="78" xfId="0" applyNumberFormat="1" applyFont="1" applyFill="1" applyBorder="1" applyAlignment="1">
      <alignment vertical="center"/>
    </xf>
    <xf numFmtId="9" fontId="17" fillId="2" borderId="207" xfId="0" applyNumberFormat="1" applyFont="1" applyFill="1" applyBorder="1" applyAlignment="1">
      <alignment horizontal="center" vertical="center"/>
    </xf>
    <xf numFmtId="3" fontId="38" fillId="2" borderId="194" xfId="0" applyNumberFormat="1" applyFont="1" applyFill="1" applyBorder="1" applyAlignment="1">
      <alignment vertical="center"/>
    </xf>
    <xf numFmtId="0" fontId="18" fillId="6" borderId="186" xfId="0" applyFont="1" applyFill="1" applyBorder="1" applyAlignment="1">
      <alignment vertical="top" wrapText="1"/>
    </xf>
    <xf numFmtId="0" fontId="45" fillId="2" borderId="194" xfId="0" applyFont="1" applyFill="1" applyBorder="1" applyAlignment="1">
      <alignment vertical="top" wrapText="1"/>
    </xf>
    <xf numFmtId="0" fontId="16" fillId="0" borderId="78" xfId="0" applyFont="1" applyFill="1" applyBorder="1" applyAlignment="1">
      <alignment vertical="center"/>
    </xf>
    <xf numFmtId="0" fontId="0" fillId="0" borderId="0" xfId="0" applyFont="1" applyAlignment="1"/>
    <xf numFmtId="0" fontId="0" fillId="0" borderId="0" xfId="0" applyFont="1" applyAlignment="1"/>
    <xf numFmtId="0" fontId="102" fillId="0" borderId="0" xfId="0" applyFont="1" applyAlignment="1"/>
    <xf numFmtId="0" fontId="42" fillId="2" borderId="78" xfId="0" applyFont="1" applyFill="1" applyBorder="1" applyAlignment="1">
      <alignment horizontal="left" vertical="center"/>
    </xf>
    <xf numFmtId="0" fontId="40" fillId="2" borderId="78" xfId="0" applyFont="1" applyFill="1" applyBorder="1" applyAlignment="1">
      <alignment horizontal="left" vertical="center" wrapText="1"/>
    </xf>
    <xf numFmtId="3" fontId="40" fillId="2" borderId="78" xfId="0" applyNumberFormat="1" applyFont="1" applyFill="1" applyBorder="1" applyAlignment="1">
      <alignment horizontal="right" vertical="center" wrapText="1"/>
    </xf>
    <xf numFmtId="165" fontId="40" fillId="2" borderId="78" xfId="0" applyNumberFormat="1" applyFont="1" applyFill="1" applyBorder="1" applyAlignment="1">
      <alignment horizontal="right" vertical="center" wrapText="1"/>
    </xf>
    <xf numFmtId="0" fontId="42" fillId="2" borderId="78" xfId="0" applyFont="1" applyFill="1" applyBorder="1" applyAlignment="1">
      <alignment horizontal="left" vertical="center" wrapText="1"/>
    </xf>
    <xf numFmtId="0" fontId="41" fillId="12" borderId="78" xfId="0" applyFont="1" applyFill="1" applyBorder="1" applyAlignment="1">
      <alignment horizontal="left" vertical="center" wrapText="1"/>
    </xf>
    <xf numFmtId="0" fontId="42" fillId="12" borderId="78" xfId="0" applyFont="1" applyFill="1" applyBorder="1" applyAlignment="1">
      <alignment horizontal="left" vertical="center" wrapText="1"/>
    </xf>
    <xf numFmtId="1" fontId="40" fillId="12" borderId="78" xfId="0" applyNumberFormat="1" applyFont="1" applyFill="1" applyBorder="1" applyAlignment="1">
      <alignment horizontal="right" vertical="center" wrapText="1"/>
    </xf>
    <xf numFmtId="3" fontId="49" fillId="12" borderId="78" xfId="0" applyNumberFormat="1" applyFont="1" applyFill="1" applyBorder="1" applyAlignment="1">
      <alignment horizontal="right" vertical="center" wrapText="1"/>
    </xf>
    <xf numFmtId="3" fontId="40" fillId="8" borderId="78" xfId="0" applyNumberFormat="1" applyFont="1" applyFill="1" applyBorder="1" applyAlignment="1">
      <alignment horizontal="right" vertical="center" wrapText="1"/>
    </xf>
    <xf numFmtId="168" fontId="40" fillId="8" borderId="78" xfId="0" applyNumberFormat="1" applyFont="1" applyFill="1" applyBorder="1" applyAlignment="1">
      <alignment horizontal="right" vertical="center" wrapText="1"/>
    </xf>
    <xf numFmtId="0" fontId="41" fillId="8" borderId="78" xfId="0" applyFont="1" applyFill="1" applyBorder="1" applyAlignment="1">
      <alignment horizontal="left" vertical="center"/>
    </xf>
    <xf numFmtId="0" fontId="41" fillId="8" borderId="78" xfId="0" applyFont="1" applyFill="1" applyBorder="1" applyAlignment="1">
      <alignment horizontal="left" vertical="center" wrapText="1"/>
    </xf>
    <xf numFmtId="168" fontId="40" fillId="2" borderId="78" xfId="0" applyNumberFormat="1" applyFont="1" applyFill="1" applyBorder="1" applyAlignment="1">
      <alignment horizontal="right" vertical="center" wrapText="1"/>
    </xf>
    <xf numFmtId="0" fontId="41" fillId="2" borderId="78" xfId="0" applyFont="1" applyFill="1" applyBorder="1" applyAlignment="1">
      <alignment horizontal="left" vertical="center"/>
    </xf>
    <xf numFmtId="164" fontId="46" fillId="16" borderId="101" xfId="0" applyNumberFormat="1" applyFont="1" applyFill="1" applyBorder="1" applyAlignment="1">
      <alignment horizontal="center" vertical="center" wrapText="1"/>
    </xf>
    <xf numFmtId="164" fontId="46" fillId="17" borderId="101" xfId="0" applyNumberFormat="1" applyFont="1" applyFill="1" applyBorder="1" applyAlignment="1">
      <alignment horizontal="center" vertical="center"/>
    </xf>
    <xf numFmtId="164" fontId="46" fillId="17" borderId="101" xfId="0" applyNumberFormat="1" applyFont="1" applyFill="1" applyBorder="1" applyAlignment="1">
      <alignment horizontal="center" vertical="center" wrapText="1"/>
    </xf>
    <xf numFmtId="1" fontId="49" fillId="2" borderId="78" xfId="0" applyNumberFormat="1" applyFont="1" applyFill="1" applyBorder="1" applyAlignment="1">
      <alignment horizontal="right" vertical="center" wrapText="1"/>
    </xf>
    <xf numFmtId="168" fontId="49" fillId="2" borderId="78" xfId="0" applyNumberFormat="1" applyFont="1" applyFill="1" applyBorder="1" applyAlignment="1">
      <alignment horizontal="right" vertical="center" wrapText="1"/>
    </xf>
    <xf numFmtId="1" fontId="40" fillId="2" borderId="78" xfId="0" applyNumberFormat="1" applyFont="1" applyFill="1" applyBorder="1" applyAlignment="1">
      <alignment horizontal="right" vertical="center" wrapText="1"/>
    </xf>
    <xf numFmtId="1" fontId="40" fillId="8" borderId="78" xfId="0" applyNumberFormat="1" applyFont="1" applyFill="1" applyBorder="1" applyAlignment="1">
      <alignment horizontal="right" vertical="center" wrapText="1"/>
    </xf>
    <xf numFmtId="0" fontId="42" fillId="8" borderId="78" xfId="0" applyFont="1" applyFill="1" applyBorder="1" applyAlignment="1">
      <alignment horizontal="left" vertical="center"/>
    </xf>
    <xf numFmtId="168" fontId="7" fillId="12" borderId="78" xfId="0" applyNumberFormat="1" applyFont="1" applyFill="1" applyBorder="1" applyAlignment="1">
      <alignment horizontal="center" vertical="center" wrapText="1"/>
    </xf>
    <xf numFmtId="166" fontId="40" fillId="11" borderId="78" xfId="0" applyNumberFormat="1" applyFont="1" applyFill="1" applyBorder="1" applyAlignment="1">
      <alignment horizontal="center" vertical="center" wrapText="1"/>
    </xf>
    <xf numFmtId="164" fontId="46" fillId="2" borderId="78" xfId="0" applyNumberFormat="1" applyFont="1" applyFill="1" applyBorder="1" applyAlignment="1">
      <alignment horizontal="left" vertical="center"/>
    </xf>
    <xf numFmtId="164" fontId="54" fillId="9" borderId="78" xfId="0" applyNumberFormat="1" applyFont="1" applyFill="1" applyBorder="1" applyAlignment="1">
      <alignment horizontal="center" vertical="center"/>
    </xf>
    <xf numFmtId="0" fontId="57" fillId="9" borderId="78" xfId="0" applyFont="1" applyFill="1" applyBorder="1" applyAlignment="1">
      <alignment horizontal="center" vertical="center"/>
    </xf>
    <xf numFmtId="0" fontId="57" fillId="10" borderId="78" xfId="0" applyFont="1" applyFill="1" applyBorder="1" applyAlignment="1">
      <alignment horizontal="center" vertical="center"/>
    </xf>
    <xf numFmtId="0" fontId="58" fillId="2" borderId="78" xfId="0" applyFont="1" applyFill="1" applyBorder="1" applyAlignment="1">
      <alignment vertical="center"/>
    </xf>
    <xf numFmtId="0" fontId="17" fillId="8" borderId="206" xfId="0" applyFont="1" applyFill="1" applyBorder="1" applyAlignment="1">
      <alignment vertical="center"/>
    </xf>
    <xf numFmtId="9" fontId="17" fillId="14" borderId="114" xfId="0" applyNumberFormat="1" applyFont="1" applyFill="1" applyBorder="1" applyAlignment="1">
      <alignment vertical="center"/>
    </xf>
    <xf numFmtId="9" fontId="4" fillId="14" borderId="114" xfId="0" applyNumberFormat="1" applyFont="1" applyFill="1" applyBorder="1" applyAlignment="1">
      <alignment horizontal="center" vertical="center" wrapText="1"/>
    </xf>
    <xf numFmtId="9" fontId="42" fillId="12" borderId="78" xfId="0" applyNumberFormat="1" applyFont="1" applyFill="1" applyBorder="1" applyAlignment="1">
      <alignment horizontal="left" vertical="center"/>
    </xf>
    <xf numFmtId="3" fontId="42" fillId="12" borderId="78" xfId="0" applyNumberFormat="1" applyFont="1" applyFill="1" applyBorder="1" applyAlignment="1">
      <alignment horizontal="center" vertical="center"/>
    </xf>
    <xf numFmtId="0" fontId="5" fillId="18" borderId="303" xfId="0" applyFont="1" applyFill="1" applyBorder="1"/>
    <xf numFmtId="3" fontId="6" fillId="18" borderId="17" xfId="0" applyNumberFormat="1" applyFont="1" applyFill="1" applyBorder="1"/>
    <xf numFmtId="0" fontId="4" fillId="18" borderId="5" xfId="0" applyFont="1" applyFill="1" applyBorder="1"/>
    <xf numFmtId="0" fontId="0" fillId="18" borderId="5" xfId="0" applyFont="1" applyFill="1" applyBorder="1"/>
    <xf numFmtId="3" fontId="6" fillId="18" borderId="304" xfId="0" applyNumberFormat="1" applyFont="1" applyFill="1" applyBorder="1"/>
    <xf numFmtId="0" fontId="0" fillId="18" borderId="17" xfId="0" applyFont="1" applyFill="1" applyBorder="1"/>
    <xf numFmtId="0" fontId="5" fillId="18" borderId="11" xfId="0" applyFont="1" applyFill="1" applyBorder="1" applyAlignment="1">
      <alignment horizontal="center"/>
    </xf>
    <xf numFmtId="3" fontId="7" fillId="18" borderId="9" xfId="0" applyNumberFormat="1" applyFont="1" applyFill="1" applyBorder="1"/>
    <xf numFmtId="0" fontId="4" fillId="18" borderId="9" xfId="0" applyFont="1" applyFill="1" applyBorder="1"/>
    <xf numFmtId="2" fontId="6" fillId="18" borderId="17" xfId="0" applyNumberFormat="1" applyFont="1" applyFill="1" applyBorder="1" applyAlignment="1">
      <alignment horizontal="right"/>
    </xf>
    <xf numFmtId="3" fontId="6" fillId="18" borderId="5" xfId="0" applyNumberFormat="1" applyFont="1" applyFill="1" applyBorder="1" applyAlignment="1">
      <alignment horizontal="center"/>
    </xf>
    <xf numFmtId="3" fontId="6" fillId="18" borderId="5" xfId="0" applyNumberFormat="1" applyFont="1" applyFill="1" applyBorder="1" applyAlignment="1">
      <alignment horizontal="left"/>
    </xf>
    <xf numFmtId="2" fontId="6" fillId="18" borderId="5" xfId="0" applyNumberFormat="1" applyFont="1" applyFill="1" applyBorder="1"/>
    <xf numFmtId="2" fontId="6" fillId="18" borderId="5" xfId="0" applyNumberFormat="1" applyFont="1" applyFill="1" applyBorder="1" applyAlignment="1">
      <alignment horizontal="left"/>
    </xf>
    <xf numFmtId="0" fontId="4" fillId="18" borderId="20" xfId="0" applyFont="1" applyFill="1" applyBorder="1"/>
    <xf numFmtId="0" fontId="0" fillId="18" borderId="21" xfId="0" applyFont="1" applyFill="1" applyBorder="1"/>
    <xf numFmtId="2" fontId="6" fillId="18" borderId="17" xfId="0" applyNumberFormat="1" applyFont="1" applyFill="1" applyBorder="1" applyAlignment="1">
      <alignment horizontal="center"/>
    </xf>
    <xf numFmtId="0" fontId="5" fillId="18" borderId="11" xfId="0" applyFont="1" applyFill="1" applyBorder="1" applyAlignment="1">
      <alignment horizontal="right"/>
    </xf>
    <xf numFmtId="14" fontId="8" fillId="19" borderId="19" xfId="0" applyNumberFormat="1" applyFont="1" applyFill="1" applyBorder="1" applyAlignment="1">
      <alignment horizontal="center"/>
    </xf>
    <xf numFmtId="0" fontId="6" fillId="18" borderId="5" xfId="0" applyFont="1" applyFill="1" applyBorder="1" applyAlignment="1">
      <alignment horizontal="center"/>
    </xf>
    <xf numFmtId="0" fontId="5" fillId="18" borderId="9" xfId="0" applyFont="1" applyFill="1" applyBorder="1" applyAlignment="1">
      <alignment horizontal="center"/>
    </xf>
    <xf numFmtId="0" fontId="0" fillId="18" borderId="22" xfId="0" applyFont="1" applyFill="1" applyBorder="1"/>
    <xf numFmtId="0" fontId="4" fillId="18" borderId="303" xfId="0" applyFont="1" applyFill="1" applyBorder="1"/>
    <xf numFmtId="0" fontId="4" fillId="18" borderId="78" xfId="0" applyFont="1" applyFill="1" applyBorder="1"/>
    <xf numFmtId="0" fontId="4" fillId="18" borderId="0" xfId="0" applyFont="1" applyFill="1"/>
    <xf numFmtId="0" fontId="4" fillId="18" borderId="3" xfId="0" applyFont="1" applyFill="1" applyBorder="1"/>
    <xf numFmtId="0" fontId="2" fillId="18" borderId="303" xfId="0" applyFont="1" applyFill="1" applyBorder="1" applyAlignment="1">
      <alignment vertical="center"/>
    </xf>
    <xf numFmtId="0" fontId="2" fillId="18" borderId="78" xfId="0" applyFont="1" applyFill="1" applyBorder="1" applyAlignment="1">
      <alignment vertical="center"/>
    </xf>
    <xf numFmtId="0" fontId="2" fillId="18" borderId="0" xfId="0" applyFont="1" applyFill="1" applyAlignment="1">
      <alignment vertical="center"/>
    </xf>
    <xf numFmtId="0" fontId="5" fillId="18" borderId="6" xfId="0" applyFont="1" applyFill="1" applyBorder="1" applyAlignment="1">
      <alignment horizontal="center"/>
    </xf>
    <xf numFmtId="14" fontId="7" fillId="18" borderId="20" xfId="0" applyNumberFormat="1" applyFont="1" applyFill="1" applyBorder="1" applyAlignment="1">
      <alignment horizontal="center"/>
    </xf>
    <xf numFmtId="14" fontId="7" fillId="18" borderId="21" xfId="0" applyNumberFormat="1" applyFont="1" applyFill="1" applyBorder="1" applyAlignment="1">
      <alignment horizontal="center"/>
    </xf>
    <xf numFmtId="0" fontId="4" fillId="18" borderId="12" xfId="0" applyFont="1" applyFill="1" applyBorder="1"/>
    <xf numFmtId="0" fontId="4" fillId="18" borderId="13" xfId="0" applyFont="1" applyFill="1" applyBorder="1"/>
    <xf numFmtId="0" fontId="4" fillId="18" borderId="18" xfId="0" applyFont="1" applyFill="1" applyBorder="1"/>
    <xf numFmtId="0" fontId="7" fillId="18" borderId="28" xfId="0" applyFont="1" applyFill="1" applyBorder="1" applyAlignment="1">
      <alignment horizontal="center" vertical="center"/>
    </xf>
    <xf numFmtId="0" fontId="7" fillId="18" borderId="29" xfId="0" applyFont="1" applyFill="1" applyBorder="1" applyAlignment="1">
      <alignment horizontal="center" vertical="center"/>
    </xf>
    <xf numFmtId="0" fontId="0" fillId="18" borderId="48" xfId="0" applyFont="1" applyFill="1" applyBorder="1" applyAlignment="1">
      <alignment horizontal="center"/>
    </xf>
    <xf numFmtId="0" fontId="0" fillId="18" borderId="31" xfId="0" applyFont="1" applyFill="1" applyBorder="1" applyAlignment="1">
      <alignment horizontal="center"/>
    </xf>
    <xf numFmtId="0" fontId="0" fillId="18" borderId="10" xfId="0" applyFont="1" applyFill="1" applyBorder="1" applyAlignment="1">
      <alignment horizontal="center"/>
    </xf>
    <xf numFmtId="0" fontId="0" fillId="18" borderId="0" xfId="0" applyFont="1" applyFill="1" applyAlignment="1">
      <alignment horizontal="center"/>
    </xf>
    <xf numFmtId="0" fontId="0" fillId="18" borderId="32" xfId="0" applyFont="1" applyFill="1" applyBorder="1" applyAlignment="1">
      <alignment horizontal="center"/>
    </xf>
    <xf numFmtId="0" fontId="4" fillId="18" borderId="10" xfId="0" applyFont="1" applyFill="1" applyBorder="1"/>
    <xf numFmtId="0" fontId="4" fillId="18" borderId="31" xfId="0" applyFont="1" applyFill="1" applyBorder="1"/>
    <xf numFmtId="0" fontId="0" fillId="18" borderId="306" xfId="0" applyFont="1" applyFill="1" applyBorder="1"/>
    <xf numFmtId="0" fontId="0" fillId="18" borderId="62" xfId="0" applyFont="1" applyFill="1" applyBorder="1" applyAlignment="1">
      <alignment horizontal="center"/>
    </xf>
    <xf numFmtId="0" fontId="4" fillId="18" borderId="44" xfId="0" applyFont="1" applyFill="1" applyBorder="1"/>
    <xf numFmtId="0" fontId="4" fillId="18" borderId="14" xfId="0" applyFont="1" applyFill="1" applyBorder="1"/>
    <xf numFmtId="0" fontId="0" fillId="18" borderId="14" xfId="0" applyFont="1" applyFill="1" applyBorder="1" applyAlignment="1">
      <alignment horizontal="center"/>
    </xf>
    <xf numFmtId="0" fontId="0" fillId="18" borderId="44" xfId="0" applyFont="1" applyFill="1" applyBorder="1" applyAlignment="1">
      <alignment horizontal="center"/>
    </xf>
    <xf numFmtId="0" fontId="0" fillId="18" borderId="46" xfId="0" applyFont="1" applyFill="1" applyBorder="1" applyAlignment="1">
      <alignment horizontal="center"/>
    </xf>
    <xf numFmtId="0" fontId="0" fillId="18" borderId="303" xfId="0" applyFont="1" applyFill="1" applyBorder="1"/>
    <xf numFmtId="0" fontId="7" fillId="18" borderId="303" xfId="0" applyFont="1" applyFill="1" applyBorder="1"/>
    <xf numFmtId="3" fontId="4" fillId="18" borderId="48" xfId="0" applyNumberFormat="1" applyFont="1" applyFill="1" applyBorder="1"/>
    <xf numFmtId="3" fontId="4" fillId="18" borderId="31" xfId="0" applyNumberFormat="1" applyFont="1" applyFill="1" applyBorder="1"/>
    <xf numFmtId="3" fontId="4" fillId="18" borderId="10" xfId="0" applyNumberFormat="1" applyFont="1" applyFill="1" applyBorder="1"/>
    <xf numFmtId="3" fontId="4" fillId="18" borderId="0" xfId="0" applyNumberFormat="1" applyFont="1" applyFill="1" applyAlignment="1">
      <alignment horizontal="center"/>
    </xf>
    <xf numFmtId="3" fontId="4" fillId="18" borderId="32" xfId="0" applyNumberFormat="1" applyFont="1" applyFill="1" applyBorder="1"/>
    <xf numFmtId="175" fontId="9" fillId="18" borderId="58" xfId="1" applyNumberFormat="1" applyFont="1" applyFill="1" applyBorder="1"/>
    <xf numFmtId="175" fontId="9" fillId="20" borderId="53" xfId="1" applyNumberFormat="1" applyFont="1" applyFill="1" applyBorder="1"/>
    <xf numFmtId="175" fontId="9" fillId="20" borderId="55" xfId="1" applyNumberFormat="1" applyFont="1" applyFill="1" applyBorder="1"/>
    <xf numFmtId="175" fontId="9" fillId="20" borderId="56" xfId="1" applyNumberFormat="1" applyFont="1" applyFill="1" applyBorder="1" applyAlignment="1">
      <alignment horizontal="right"/>
    </xf>
    <xf numFmtId="175" fontId="9" fillId="18" borderId="49" xfId="1" applyNumberFormat="1" applyFont="1" applyFill="1" applyBorder="1"/>
    <xf numFmtId="175" fontId="9" fillId="20" borderId="59" xfId="1" applyNumberFormat="1" applyFont="1" applyFill="1" applyBorder="1" applyAlignment="1">
      <alignment horizontal="right"/>
    </xf>
    <xf numFmtId="175" fontId="9" fillId="18" borderId="48" xfId="1" applyNumberFormat="1" applyFont="1" applyFill="1" applyBorder="1"/>
    <xf numFmtId="175" fontId="4" fillId="20" borderId="61" xfId="1" applyNumberFormat="1" applyFont="1" applyFill="1" applyBorder="1"/>
    <xf numFmtId="175" fontId="4" fillId="20" borderId="62" xfId="1" applyNumberFormat="1" applyFont="1" applyFill="1" applyBorder="1"/>
    <xf numFmtId="175" fontId="4" fillId="20" borderId="38" xfId="1" applyNumberFormat="1" applyFont="1" applyFill="1" applyBorder="1" applyAlignment="1">
      <alignment horizontal="center"/>
    </xf>
    <xf numFmtId="175" fontId="4" fillId="18" borderId="46" xfId="1" applyNumberFormat="1" applyFont="1" applyFill="1" applyBorder="1"/>
    <xf numFmtId="175" fontId="1" fillId="18" borderId="92" xfId="1" applyNumberFormat="1" applyFont="1" applyFill="1" applyBorder="1"/>
    <xf numFmtId="175" fontId="1" fillId="18" borderId="48" xfId="1" applyNumberFormat="1" applyFont="1" applyFill="1" applyBorder="1"/>
    <xf numFmtId="175" fontId="4" fillId="20" borderId="35" xfId="1" applyNumberFormat="1" applyFont="1" applyFill="1" applyBorder="1"/>
    <xf numFmtId="175" fontId="4" fillId="20" borderId="47" xfId="1" applyNumberFormat="1" applyFont="1" applyFill="1" applyBorder="1"/>
    <xf numFmtId="175" fontId="4" fillId="20" borderId="86" xfId="1" applyNumberFormat="1" applyFont="1" applyFill="1" applyBorder="1" applyAlignment="1">
      <alignment horizontal="center"/>
    </xf>
    <xf numFmtId="175" fontId="1" fillId="18" borderId="16" xfId="1" applyNumberFormat="1" applyFont="1" applyFill="1" applyBorder="1"/>
    <xf numFmtId="175" fontId="12" fillId="18" borderId="58" xfId="1" applyNumberFormat="1" applyFont="1" applyFill="1" applyBorder="1"/>
    <xf numFmtId="175" fontId="9" fillId="20" borderId="291" xfId="1" applyNumberFormat="1" applyFont="1" applyFill="1" applyBorder="1" applyAlignment="1">
      <alignment horizontal="right"/>
    </xf>
    <xf numFmtId="175" fontId="12" fillId="18" borderId="22" xfId="1" applyNumberFormat="1" applyFont="1" applyFill="1" applyBorder="1"/>
    <xf numFmtId="175" fontId="4" fillId="18" borderId="62" xfId="1" applyNumberFormat="1" applyFont="1" applyFill="1" applyBorder="1"/>
    <xf numFmtId="175" fontId="1" fillId="18" borderId="68" xfId="1" applyNumberFormat="1" applyFont="1" applyFill="1" applyBorder="1"/>
    <xf numFmtId="175" fontId="1" fillId="18" borderId="289" xfId="1" applyNumberFormat="1" applyFont="1" applyFill="1" applyBorder="1"/>
    <xf numFmtId="175" fontId="9" fillId="20" borderId="87" xfId="1" applyNumberFormat="1" applyFont="1" applyFill="1" applyBorder="1"/>
    <xf numFmtId="175" fontId="9" fillId="20" borderId="58" xfId="1" applyNumberFormat="1" applyFont="1" applyFill="1" applyBorder="1"/>
    <xf numFmtId="175" fontId="9" fillId="20" borderId="65" xfId="1" applyNumberFormat="1" applyFont="1" applyFill="1" applyBorder="1" applyAlignment="1">
      <alignment horizontal="right"/>
    </xf>
    <xf numFmtId="175" fontId="12" fillId="18" borderId="49" xfId="1" applyNumberFormat="1" applyFont="1" applyFill="1" applyBorder="1"/>
    <xf numFmtId="175" fontId="12" fillId="18" borderId="24" xfId="1" applyNumberFormat="1" applyFont="1" applyFill="1" applyBorder="1"/>
    <xf numFmtId="175" fontId="12" fillId="18" borderId="290" xfId="1" applyNumberFormat="1" applyFont="1" applyFill="1" applyBorder="1"/>
    <xf numFmtId="175" fontId="9" fillId="20" borderId="291" xfId="1" applyNumberFormat="1" applyFont="1" applyFill="1" applyBorder="1"/>
    <xf numFmtId="175" fontId="12" fillId="18" borderId="291" xfId="1" applyNumberFormat="1" applyFont="1" applyFill="1" applyBorder="1"/>
    <xf numFmtId="175" fontId="12" fillId="18" borderId="19" xfId="1" applyNumberFormat="1" applyFont="1" applyFill="1" applyBorder="1"/>
    <xf numFmtId="175" fontId="4" fillId="18" borderId="48" xfId="1" applyNumberFormat="1" applyFont="1" applyFill="1" applyBorder="1"/>
    <xf numFmtId="175" fontId="4" fillId="20" borderId="33" xfId="1" applyNumberFormat="1" applyFont="1" applyFill="1" applyBorder="1" applyAlignment="1">
      <alignment horizontal="center"/>
    </xf>
    <xf numFmtId="175" fontId="4" fillId="18" borderId="32" xfId="1" applyNumberFormat="1" applyFont="1" applyFill="1" applyBorder="1"/>
    <xf numFmtId="175" fontId="4" fillId="18" borderId="289" xfId="1" applyNumberFormat="1" applyFont="1" applyFill="1" applyBorder="1"/>
    <xf numFmtId="175" fontId="9" fillId="18" borderId="24" xfId="1" applyNumberFormat="1" applyFont="1" applyFill="1" applyBorder="1"/>
    <xf numFmtId="0" fontId="4" fillId="18" borderId="306" xfId="0" applyFont="1" applyFill="1" applyBorder="1"/>
    <xf numFmtId="175" fontId="4" fillId="18" borderId="44" xfId="1" applyNumberFormat="1" applyFont="1" applyFill="1" applyBorder="1"/>
    <xf numFmtId="175" fontId="4" fillId="18" borderId="14" xfId="1" applyNumberFormat="1" applyFont="1" applyFill="1" applyBorder="1"/>
    <xf numFmtId="175" fontId="4" fillId="18" borderId="13" xfId="1" applyNumberFormat="1" applyFont="1" applyFill="1" applyBorder="1" applyAlignment="1">
      <alignment horizontal="center"/>
    </xf>
    <xf numFmtId="3" fontId="4" fillId="18" borderId="123" xfId="0" applyNumberFormat="1" applyFont="1" applyFill="1" applyBorder="1"/>
    <xf numFmtId="3" fontId="4" fillId="18" borderId="75" xfId="0" applyNumberFormat="1" applyFont="1" applyFill="1" applyBorder="1"/>
    <xf numFmtId="3" fontId="4" fillId="18" borderId="76" xfId="0" applyNumberFormat="1" applyFont="1" applyFill="1" applyBorder="1"/>
    <xf numFmtId="3" fontId="4" fillId="18" borderId="74" xfId="0" applyNumberFormat="1" applyFont="1" applyFill="1" applyBorder="1" applyAlignment="1">
      <alignment horizontal="center"/>
    </xf>
    <xf numFmtId="3" fontId="4" fillId="18" borderId="77" xfId="0" applyNumberFormat="1" applyFont="1" applyFill="1" applyBorder="1"/>
    <xf numFmtId="3" fontId="6" fillId="18" borderId="4" xfId="0" applyNumberFormat="1" applyFont="1" applyFill="1" applyBorder="1"/>
    <xf numFmtId="0" fontId="0" fillId="18" borderId="4" xfId="0" applyFont="1" applyFill="1" applyBorder="1"/>
    <xf numFmtId="2" fontId="6" fillId="18" borderId="4" xfId="0" applyNumberFormat="1" applyFont="1" applyFill="1" applyBorder="1" applyAlignment="1">
      <alignment horizontal="right"/>
    </xf>
    <xf numFmtId="2" fontId="6" fillId="18" borderId="4" xfId="0" applyNumberFormat="1" applyFont="1" applyFill="1" applyBorder="1" applyAlignment="1">
      <alignment horizontal="center"/>
    </xf>
    <xf numFmtId="0" fontId="4" fillId="18" borderId="23" xfId="0" applyFont="1" applyFill="1" applyBorder="1"/>
    <xf numFmtId="0" fontId="2" fillId="18" borderId="23" xfId="0" applyFont="1" applyFill="1" applyBorder="1" applyAlignment="1">
      <alignment vertical="center"/>
    </xf>
    <xf numFmtId="0" fontId="7" fillId="18" borderId="25" xfId="0" applyFont="1" applyFill="1" applyBorder="1" applyAlignment="1">
      <alignment horizontal="center" vertical="center"/>
    </xf>
    <xf numFmtId="0" fontId="0" fillId="18" borderId="30" xfId="0" applyFont="1" applyFill="1" applyBorder="1" applyAlignment="1">
      <alignment horizontal="center"/>
    </xf>
    <xf numFmtId="0" fontId="0" fillId="18" borderId="42" xfId="0" applyFont="1" applyFill="1" applyBorder="1" applyAlignment="1">
      <alignment horizontal="center"/>
    </xf>
    <xf numFmtId="3" fontId="4" fillId="18" borderId="30" xfId="0" applyNumberFormat="1" applyFont="1" applyFill="1" applyBorder="1"/>
    <xf numFmtId="3" fontId="9" fillId="18" borderId="49" xfId="0" applyNumberFormat="1" applyFont="1" applyFill="1" applyBorder="1"/>
    <xf numFmtId="175" fontId="9" fillId="18" borderId="52" xfId="1" applyNumberFormat="1" applyFont="1" applyFill="1" applyBorder="1"/>
    <xf numFmtId="175" fontId="9" fillId="20" borderId="57" xfId="1" applyNumberFormat="1" applyFont="1" applyFill="1" applyBorder="1" applyAlignment="1"/>
    <xf numFmtId="175" fontId="9" fillId="20" borderId="63" xfId="1" applyNumberFormat="1" applyFont="1" applyFill="1" applyBorder="1" applyAlignment="1"/>
    <xf numFmtId="175" fontId="4" fillId="18" borderId="42" xfId="1" applyNumberFormat="1" applyFont="1" applyFill="1" applyBorder="1"/>
    <xf numFmtId="175" fontId="1" fillId="18" borderId="30" xfId="1" applyNumberFormat="1" applyFont="1" applyFill="1" applyBorder="1"/>
    <xf numFmtId="175" fontId="1" fillId="18" borderId="293" xfId="1" applyNumberFormat="1" applyFont="1" applyFill="1" applyBorder="1"/>
    <xf numFmtId="175" fontId="12" fillId="18" borderId="52" xfId="1" applyNumberFormat="1" applyFont="1" applyFill="1" applyBorder="1"/>
    <xf numFmtId="175" fontId="9" fillId="20" borderId="291" xfId="1" applyNumberFormat="1" applyFont="1" applyFill="1" applyBorder="1" applyAlignment="1"/>
    <xf numFmtId="175" fontId="12" fillId="18" borderId="294" xfId="1" applyNumberFormat="1" applyFont="1" applyFill="1" applyBorder="1"/>
    <xf numFmtId="175" fontId="9" fillId="18" borderId="94" xfId="1" applyNumberFormat="1" applyFont="1" applyFill="1" applyBorder="1"/>
    <xf numFmtId="175" fontId="1" fillId="18" borderId="295" xfId="1" applyNumberFormat="1" applyFont="1" applyFill="1" applyBorder="1"/>
    <xf numFmtId="175" fontId="9" fillId="20" borderId="65" xfId="1" applyNumberFormat="1" applyFont="1" applyFill="1" applyBorder="1" applyAlignment="1">
      <alignment horizontal="center"/>
    </xf>
    <xf numFmtId="175" fontId="9" fillId="20" borderId="19" xfId="1" applyNumberFormat="1" applyFont="1" applyFill="1" applyBorder="1" applyAlignment="1"/>
    <xf numFmtId="175" fontId="9" fillId="18" borderId="153" xfId="1" applyNumberFormat="1" applyFont="1" applyFill="1" applyBorder="1"/>
    <xf numFmtId="175" fontId="9" fillId="18" borderId="296" xfId="1" applyNumberFormat="1" applyFont="1" applyFill="1" applyBorder="1"/>
    <xf numFmtId="175" fontId="9" fillId="18" borderId="93" xfId="1" applyNumberFormat="1" applyFont="1" applyFill="1" applyBorder="1"/>
    <xf numFmtId="175" fontId="12" fillId="18" borderId="288" xfId="1" applyNumberFormat="1" applyFont="1" applyFill="1" applyBorder="1"/>
    <xf numFmtId="175" fontId="1" fillId="18" borderId="189" xfId="1" applyNumberFormat="1" applyFont="1" applyFill="1" applyBorder="1"/>
    <xf numFmtId="175" fontId="9" fillId="18" borderId="289" xfId="1" applyNumberFormat="1" applyFont="1" applyFill="1" applyBorder="1"/>
    <xf numFmtId="175" fontId="1" fillId="18" borderId="84" xfId="1" applyNumberFormat="1" applyFont="1" applyFill="1" applyBorder="1"/>
    <xf numFmtId="175" fontId="9" fillId="18" borderId="86" xfId="1" applyNumberFormat="1" applyFont="1" applyFill="1" applyBorder="1" applyAlignment="1"/>
    <xf numFmtId="175" fontId="9" fillId="18" borderId="126" xfId="1" applyNumberFormat="1" applyFont="1" applyFill="1" applyBorder="1"/>
    <xf numFmtId="175" fontId="9" fillId="20" borderId="57" xfId="1" applyNumberFormat="1" applyFont="1" applyFill="1" applyBorder="1" applyAlignment="1">
      <alignment horizontal="right"/>
    </xf>
    <xf numFmtId="175" fontId="1" fillId="18" borderId="32" xfId="1" applyNumberFormat="1" applyFont="1" applyFill="1" applyBorder="1"/>
    <xf numFmtId="3" fontId="4" fillId="18" borderId="300" xfId="0" applyNumberFormat="1" applyFont="1" applyFill="1" applyBorder="1"/>
    <xf numFmtId="175" fontId="12" fillId="20" borderId="53" xfId="1" applyNumberFormat="1" applyFont="1" applyFill="1" applyBorder="1"/>
    <xf numFmtId="3" fontId="4" fillId="18" borderId="153" xfId="0" applyNumberFormat="1" applyFont="1" applyFill="1" applyBorder="1"/>
    <xf numFmtId="3" fontId="4" fillId="18" borderId="299" xfId="0" applyNumberFormat="1" applyFont="1" applyFill="1" applyBorder="1"/>
    <xf numFmtId="175" fontId="1" fillId="18" borderId="186" xfId="1" applyNumberFormat="1" applyFont="1" applyFill="1" applyBorder="1"/>
    <xf numFmtId="175" fontId="1" fillId="18" borderId="111" xfId="1" applyNumberFormat="1" applyFont="1" applyFill="1" applyBorder="1"/>
    <xf numFmtId="175" fontId="12" fillId="18" borderId="298" xfId="1" applyNumberFormat="1" applyFont="1" applyFill="1" applyBorder="1"/>
    <xf numFmtId="175" fontId="12" fillId="18" borderId="297" xfId="1" applyNumberFormat="1" applyFont="1" applyFill="1" applyBorder="1"/>
    <xf numFmtId="175" fontId="1" fillId="18" borderId="110" xfId="1" applyNumberFormat="1" applyFont="1" applyFill="1" applyBorder="1"/>
    <xf numFmtId="175" fontId="1" fillId="18" borderId="197" xfId="1" applyNumberFormat="1" applyFont="1" applyFill="1" applyBorder="1"/>
    <xf numFmtId="3" fontId="4" fillId="18" borderId="126" xfId="0" applyNumberFormat="1" applyFont="1" applyFill="1" applyBorder="1"/>
    <xf numFmtId="175" fontId="4" fillId="18" borderId="30" xfId="1" applyNumberFormat="1" applyFont="1" applyFill="1" applyBorder="1"/>
    <xf numFmtId="175" fontId="9" fillId="18" borderId="105" xfId="1" applyNumberFormat="1" applyFont="1" applyFill="1" applyBorder="1"/>
    <xf numFmtId="175" fontId="4" fillId="18" borderId="105" xfId="1" applyNumberFormat="1" applyFont="1" applyFill="1" applyBorder="1"/>
    <xf numFmtId="175" fontId="9" fillId="18" borderId="189" xfId="1" applyNumberFormat="1" applyFont="1" applyFill="1" applyBorder="1"/>
    <xf numFmtId="175" fontId="9" fillId="18" borderId="84" xfId="1" applyNumberFormat="1" applyFont="1" applyFill="1" applyBorder="1"/>
    <xf numFmtId="175" fontId="9" fillId="18" borderId="86" xfId="1" applyNumberFormat="1" applyFont="1" applyFill="1" applyBorder="1"/>
    <xf numFmtId="175" fontId="9" fillId="18" borderId="301" xfId="1" applyNumberFormat="1" applyFont="1" applyFill="1" applyBorder="1"/>
    <xf numFmtId="3" fontId="4" fillId="18" borderId="73" xfId="0" applyNumberFormat="1" applyFont="1" applyFill="1" applyBorder="1"/>
    <xf numFmtId="175" fontId="9" fillId="18" borderId="106" xfId="1" applyNumberFormat="1" applyFont="1" applyFill="1" applyBorder="1"/>
    <xf numFmtId="175" fontId="9" fillId="18" borderId="287" xfId="1" applyNumberFormat="1" applyFont="1" applyFill="1" applyBorder="1"/>
    <xf numFmtId="0" fontId="102" fillId="18" borderId="212" xfId="0" applyFont="1" applyFill="1" applyBorder="1"/>
    <xf numFmtId="3" fontId="101" fillId="18" borderId="8" xfId="0" applyNumberFormat="1" applyFont="1" applyFill="1" applyBorder="1"/>
    <xf numFmtId="0" fontId="102" fillId="18" borderId="17" xfId="0" applyFont="1" applyFill="1" applyBorder="1"/>
    <xf numFmtId="3" fontId="101" fillId="18" borderId="309" xfId="0" applyNumberFormat="1" applyFont="1" applyFill="1" applyBorder="1"/>
    <xf numFmtId="0" fontId="102" fillId="18" borderId="8" xfId="0" applyFont="1" applyFill="1" applyBorder="1"/>
    <xf numFmtId="0" fontId="102" fillId="18" borderId="11" xfId="0" applyFont="1" applyFill="1" applyBorder="1" applyAlignment="1">
      <alignment horizontal="center"/>
    </xf>
    <xf numFmtId="3" fontId="101" fillId="18" borderId="19" xfId="0" applyNumberFormat="1" applyFont="1" applyFill="1" applyBorder="1"/>
    <xf numFmtId="2" fontId="101" fillId="18" borderId="8" xfId="0" applyNumberFormat="1" applyFont="1" applyFill="1" applyBorder="1" applyAlignment="1">
      <alignment horizontal="right"/>
    </xf>
    <xf numFmtId="3" fontId="101" fillId="18" borderId="17" xfId="0" applyNumberFormat="1" applyFont="1" applyFill="1" applyBorder="1" applyAlignment="1">
      <alignment horizontal="center"/>
    </xf>
    <xf numFmtId="2" fontId="101" fillId="18" borderId="17" xfId="0" applyNumberFormat="1" applyFont="1" applyFill="1" applyBorder="1"/>
    <xf numFmtId="2" fontId="101" fillId="18" borderId="17" xfId="0" applyNumberFormat="1" applyFont="1" applyFill="1" applyBorder="1" applyAlignment="1">
      <alignment horizontal="left"/>
    </xf>
    <xf numFmtId="0" fontId="102" fillId="18" borderId="311" xfId="0" applyFont="1" applyFill="1" applyBorder="1"/>
    <xf numFmtId="2" fontId="101" fillId="18" borderId="8" xfId="0" applyNumberFormat="1" applyFont="1" applyFill="1" applyBorder="1" applyAlignment="1">
      <alignment horizontal="center"/>
    </xf>
    <xf numFmtId="14" fontId="103" fillId="19" borderId="19" xfId="0" applyNumberFormat="1" applyFont="1" applyFill="1" applyBorder="1" applyAlignment="1">
      <alignment horizontal="center" vertical="center"/>
    </xf>
    <xf numFmtId="0" fontId="101" fillId="18" borderId="17" xfId="0" applyFont="1" applyFill="1" applyBorder="1" applyAlignment="1">
      <alignment horizontal="center"/>
    </xf>
    <xf numFmtId="0" fontId="102" fillId="18" borderId="312" xfId="0" applyFont="1" applyFill="1" applyBorder="1"/>
    <xf numFmtId="0" fontId="102" fillId="18" borderId="34" xfId="0" applyFont="1" applyFill="1" applyBorder="1"/>
    <xf numFmtId="0" fontId="102" fillId="18" borderId="78" xfId="0" applyFont="1" applyFill="1" applyBorder="1"/>
    <xf numFmtId="0" fontId="102" fillId="18" borderId="215" xfId="0" applyFont="1" applyFill="1" applyBorder="1"/>
    <xf numFmtId="0" fontId="101" fillId="18" borderId="212" xfId="0" applyFont="1" applyFill="1" applyBorder="1" applyAlignment="1">
      <alignment vertical="center"/>
    </xf>
    <xf numFmtId="0" fontId="101" fillId="18" borderId="34" xfId="0" applyFont="1" applyFill="1" applyBorder="1" applyAlignment="1">
      <alignment vertical="center"/>
    </xf>
    <xf numFmtId="0" fontId="101" fillId="18" borderId="78" xfId="0" applyFont="1" applyFill="1" applyBorder="1" applyAlignment="1">
      <alignment vertical="center"/>
    </xf>
    <xf numFmtId="0" fontId="101" fillId="18" borderId="48" xfId="0" applyFont="1" applyFill="1" applyBorder="1" applyAlignment="1">
      <alignment vertical="center"/>
    </xf>
    <xf numFmtId="49" fontId="102" fillId="18" borderId="70" xfId="0" applyNumberFormat="1" applyFont="1" applyFill="1" applyBorder="1" applyAlignment="1">
      <alignment horizontal="center"/>
    </xf>
    <xf numFmtId="14" fontId="101" fillId="18" borderId="36" xfId="0" applyNumberFormat="1" applyFont="1" applyFill="1" applyBorder="1" applyAlignment="1">
      <alignment horizontal="center"/>
    </xf>
    <xf numFmtId="0" fontId="102" fillId="18" borderId="72" xfId="0" applyFont="1" applyFill="1" applyBorder="1"/>
    <xf numFmtId="0" fontId="102" fillId="18" borderId="45" xfId="0" applyFont="1" applyFill="1" applyBorder="1"/>
    <xf numFmtId="0" fontId="102" fillId="18" borderId="310" xfId="0" applyFont="1" applyFill="1" applyBorder="1"/>
    <xf numFmtId="49" fontId="102" fillId="18" borderId="78" xfId="0" applyNumberFormat="1" applyFont="1" applyFill="1" applyBorder="1"/>
    <xf numFmtId="49" fontId="102" fillId="18" borderId="215" xfId="0" applyNumberFormat="1" applyFont="1" applyFill="1" applyBorder="1"/>
    <xf numFmtId="0" fontId="102" fillId="18" borderId="313" xfId="0" applyFont="1" applyFill="1" applyBorder="1"/>
    <xf numFmtId="0" fontId="101" fillId="18" borderId="39" xfId="0" applyFont="1" applyFill="1" applyBorder="1" applyAlignment="1">
      <alignment horizontal="center" vertical="center"/>
    </xf>
    <xf numFmtId="0" fontId="101" fillId="18" borderId="28" xfId="0" applyFont="1" applyFill="1" applyBorder="1" applyAlignment="1">
      <alignment horizontal="center" vertical="center"/>
    </xf>
    <xf numFmtId="0" fontId="102" fillId="18" borderId="50" xfId="0" applyFont="1" applyFill="1" applyBorder="1" applyAlignment="1">
      <alignment horizontal="center"/>
    </xf>
    <xf numFmtId="0" fontId="102" fillId="18" borderId="48" xfId="0" applyFont="1" applyFill="1" applyBorder="1" applyAlignment="1">
      <alignment horizontal="center"/>
    </xf>
    <xf numFmtId="0" fontId="0" fillId="18" borderId="315" xfId="0" applyFont="1" applyFill="1" applyBorder="1"/>
    <xf numFmtId="0" fontId="0" fillId="18" borderId="60" xfId="0" applyFont="1" applyFill="1" applyBorder="1" applyAlignment="1">
      <alignment horizontal="center"/>
    </xf>
    <xf numFmtId="0" fontId="4" fillId="18" borderId="45" xfId="0" applyFont="1" applyFill="1" applyBorder="1"/>
    <xf numFmtId="0" fontId="0" fillId="18" borderId="72" xfId="0" applyFont="1" applyFill="1" applyBorder="1" applyAlignment="1">
      <alignment horizontal="center"/>
    </xf>
    <xf numFmtId="0" fontId="0" fillId="18" borderId="310" xfId="0" applyFont="1" applyFill="1" applyBorder="1" applyAlignment="1">
      <alignment horizontal="center"/>
    </xf>
    <xf numFmtId="0" fontId="7" fillId="18" borderId="212" xfId="0" applyFont="1" applyFill="1" applyBorder="1"/>
    <xf numFmtId="3" fontId="0" fillId="23" borderId="34" xfId="0" applyNumberFormat="1" applyFont="1" applyFill="1" applyBorder="1"/>
    <xf numFmtId="3" fontId="4" fillId="18" borderId="47" xfId="0" applyNumberFormat="1" applyFont="1" applyFill="1" applyBorder="1"/>
    <xf numFmtId="3" fontId="4" fillId="23" borderId="78" xfId="0" applyNumberFormat="1" applyFont="1" applyFill="1" applyBorder="1" applyAlignment="1">
      <alignment horizontal="center"/>
    </xf>
    <xf numFmtId="3" fontId="4" fillId="23" borderId="54" xfId="0" applyNumberFormat="1" applyFont="1" applyFill="1" applyBorder="1"/>
    <xf numFmtId="3" fontId="4" fillId="23" borderId="215" xfId="0" applyNumberFormat="1" applyFont="1" applyFill="1" applyBorder="1"/>
    <xf numFmtId="0" fontId="0" fillId="18" borderId="212" xfId="0" applyFont="1" applyFill="1" applyBorder="1"/>
    <xf numFmtId="3" fontId="4" fillId="23" borderId="50" xfId="0" applyNumberFormat="1" applyFont="1" applyFill="1" applyBorder="1"/>
    <xf numFmtId="3" fontId="6" fillId="20" borderId="58" xfId="0" applyNumberFormat="1" applyFont="1" applyFill="1" applyBorder="1"/>
    <xf numFmtId="3" fontId="6" fillId="23" borderId="78" xfId="0" applyNumberFormat="1" applyFont="1" applyFill="1" applyBorder="1" applyAlignment="1">
      <alignment horizontal="center"/>
    </xf>
    <xf numFmtId="3" fontId="6" fillId="23" borderId="54" xfId="0" applyNumberFormat="1" applyFont="1" applyFill="1" applyBorder="1"/>
    <xf numFmtId="3" fontId="6" fillId="23" borderId="215" xfId="0" applyNumberFormat="1" applyFont="1" applyFill="1" applyBorder="1"/>
    <xf numFmtId="3" fontId="6" fillId="23" borderId="50" xfId="0" applyNumberFormat="1" applyFont="1" applyFill="1" applyBorder="1"/>
    <xf numFmtId="3" fontId="6" fillId="18" borderId="48" xfId="0" applyNumberFormat="1" applyFont="1" applyFill="1" applyBorder="1"/>
    <xf numFmtId="3" fontId="4" fillId="23" borderId="84" xfId="0" applyNumberFormat="1" applyFont="1" applyFill="1" applyBorder="1"/>
    <xf numFmtId="3" fontId="6" fillId="18" borderId="66" xfId="0" applyNumberFormat="1" applyFont="1" applyFill="1" applyBorder="1"/>
    <xf numFmtId="3" fontId="4" fillId="23" borderId="37" xfId="0" applyNumberFormat="1" applyFont="1" applyFill="1" applyBorder="1" applyAlignment="1">
      <alignment horizontal="center"/>
    </xf>
    <xf numFmtId="3" fontId="4" fillId="23" borderId="70" xfId="0" applyNumberFormat="1" applyFont="1" applyFill="1" applyBorder="1"/>
    <xf numFmtId="3" fontId="4" fillId="23" borderId="308" xfId="0" applyNumberFormat="1" applyFont="1" applyFill="1" applyBorder="1"/>
    <xf numFmtId="3" fontId="4" fillId="23" borderId="60" xfId="0" applyNumberFormat="1" applyFont="1" applyFill="1" applyBorder="1"/>
    <xf numFmtId="3" fontId="6" fillId="18" borderId="62" xfId="0" applyNumberFormat="1" applyFont="1" applyFill="1" applyBorder="1"/>
    <xf numFmtId="3" fontId="4" fillId="23" borderId="45" xfId="0" applyNumberFormat="1" applyFont="1" applyFill="1" applyBorder="1" applyAlignment="1">
      <alignment horizontal="center"/>
    </xf>
    <xf numFmtId="3" fontId="4" fillId="23" borderId="72" xfId="0" applyNumberFormat="1" applyFont="1" applyFill="1" applyBorder="1"/>
    <xf numFmtId="3" fontId="4" fillId="23" borderId="310" xfId="0" applyNumberFormat="1" applyFont="1" applyFill="1" applyBorder="1"/>
    <xf numFmtId="3" fontId="4" fillId="18" borderId="50" xfId="0" applyNumberFormat="1" applyFont="1" applyFill="1" applyBorder="1"/>
    <xf numFmtId="3" fontId="6" fillId="18" borderId="78" xfId="0" applyNumberFormat="1" applyFont="1" applyFill="1" applyBorder="1" applyAlignment="1">
      <alignment horizontal="center"/>
    </xf>
    <xf numFmtId="3" fontId="6" fillId="18" borderId="78" xfId="0" applyNumberFormat="1" applyFont="1" applyFill="1" applyBorder="1"/>
    <xf numFmtId="3" fontId="4" fillId="18" borderId="54" xfId="0" applyNumberFormat="1" applyFont="1" applyFill="1" applyBorder="1" applyAlignment="1">
      <alignment horizontal="center"/>
    </xf>
    <xf numFmtId="3" fontId="6" fillId="18" borderId="215" xfId="0" applyNumberFormat="1" applyFont="1" applyFill="1" applyBorder="1"/>
    <xf numFmtId="0" fontId="0" fillId="18" borderId="316" xfId="0" applyFill="1" applyBorder="1" applyProtection="1">
      <protection hidden="1"/>
    </xf>
    <xf numFmtId="175" fontId="6" fillId="18" borderId="69" xfId="1" applyNumberFormat="1" applyFont="1" applyFill="1" applyBorder="1"/>
    <xf numFmtId="175" fontId="6" fillId="20" borderId="58" xfId="1" applyNumberFormat="1" applyFont="1" applyFill="1" applyBorder="1"/>
    <xf numFmtId="175" fontId="6" fillId="20" borderId="65" xfId="1" applyNumberFormat="1" applyFont="1" applyFill="1" applyBorder="1" applyAlignment="1">
      <alignment horizontal="right"/>
    </xf>
    <xf numFmtId="175" fontId="6" fillId="20" borderId="58" xfId="1" applyNumberFormat="1" applyFont="1" applyFill="1" applyBorder="1" applyAlignment="1">
      <alignment horizontal="right"/>
    </xf>
    <xf numFmtId="175" fontId="6" fillId="18" borderId="65" xfId="1" applyNumberFormat="1" applyFont="1" applyFill="1" applyBorder="1" applyAlignment="1">
      <alignment horizontal="right"/>
    </xf>
    <xf numFmtId="175" fontId="6" fillId="18" borderId="317" xfId="1" applyNumberFormat="1" applyFont="1" applyFill="1" applyBorder="1" applyAlignment="1">
      <alignment horizontal="right"/>
    </xf>
    <xf numFmtId="175" fontId="5" fillId="18" borderId="69" xfId="1" applyNumberFormat="1" applyFont="1" applyFill="1" applyBorder="1"/>
    <xf numFmtId="175" fontId="6" fillId="20" borderId="63" xfId="1" applyNumberFormat="1" applyFont="1" applyFill="1" applyBorder="1" applyAlignment="1">
      <alignment horizontal="right"/>
    </xf>
    <xf numFmtId="175" fontId="6" fillId="20" borderId="64" xfId="1" applyNumberFormat="1" applyFont="1" applyFill="1" applyBorder="1" applyAlignment="1">
      <alignment horizontal="right"/>
    </xf>
    <xf numFmtId="175" fontId="5" fillId="18" borderId="317" xfId="1" applyNumberFormat="1" applyFont="1" applyFill="1" applyBorder="1" applyAlignment="1">
      <alignment horizontal="right"/>
    </xf>
    <xf numFmtId="175" fontId="6" fillId="18" borderId="50" xfId="1" applyNumberFormat="1" applyFont="1" applyFill="1" applyBorder="1"/>
    <xf numFmtId="175" fontId="6" fillId="18" borderId="48" xfId="1" applyNumberFormat="1" applyFont="1" applyFill="1" applyBorder="1"/>
    <xf numFmtId="175" fontId="6" fillId="18" borderId="78" xfId="1" applyNumberFormat="1" applyFont="1" applyFill="1" applyBorder="1" applyAlignment="1">
      <alignment horizontal="center"/>
    </xf>
    <xf numFmtId="175" fontId="6" fillId="18" borderId="78" xfId="1" applyNumberFormat="1" applyFont="1" applyFill="1" applyBorder="1"/>
    <xf numFmtId="175" fontId="6" fillId="18" borderId="54" xfId="1" applyNumberFormat="1" applyFont="1" applyFill="1" applyBorder="1" applyAlignment="1">
      <alignment horizontal="center"/>
    </xf>
    <xf numFmtId="175" fontId="6" fillId="18" borderId="66" xfId="1" applyNumberFormat="1" applyFont="1" applyFill="1" applyBorder="1"/>
    <xf numFmtId="175" fontId="6" fillId="18" borderId="67" xfId="1" applyNumberFormat="1" applyFont="1" applyFill="1" applyBorder="1" applyAlignment="1">
      <alignment horizontal="right"/>
    </xf>
    <xf numFmtId="175" fontId="6" fillId="18" borderId="36" xfId="1" applyNumberFormat="1" applyFont="1" applyFill="1" applyBorder="1" applyAlignment="1">
      <alignment horizontal="right"/>
    </xf>
    <xf numFmtId="175" fontId="6" fillId="18" borderId="311" xfId="1" applyNumberFormat="1" applyFont="1" applyFill="1" applyBorder="1"/>
    <xf numFmtId="175" fontId="6" fillId="18" borderId="60" xfId="1" applyNumberFormat="1" applyFont="1" applyFill="1" applyBorder="1"/>
    <xf numFmtId="175" fontId="6" fillId="18" borderId="62" xfId="1" applyNumberFormat="1" applyFont="1" applyFill="1" applyBorder="1"/>
    <xf numFmtId="175" fontId="6" fillId="18" borderId="45" xfId="1" applyNumberFormat="1" applyFont="1" applyFill="1" applyBorder="1" applyAlignment="1">
      <alignment horizontal="center"/>
    </xf>
    <xf numFmtId="175" fontId="6" fillId="18" borderId="45" xfId="1" applyNumberFormat="1" applyFont="1" applyFill="1" applyBorder="1"/>
    <xf numFmtId="175" fontId="4" fillId="18" borderId="72" xfId="1" applyNumberFormat="1" applyFont="1" applyFill="1" applyBorder="1" applyAlignment="1">
      <alignment horizontal="center"/>
    </xf>
    <xf numFmtId="175" fontId="4" fillId="18" borderId="50" xfId="1" applyNumberFormat="1" applyFont="1" applyFill="1" applyBorder="1"/>
    <xf numFmtId="175" fontId="4" fillId="18" borderId="54" xfId="1" applyNumberFormat="1" applyFont="1" applyFill="1" applyBorder="1" applyAlignment="1">
      <alignment horizontal="center"/>
    </xf>
    <xf numFmtId="175" fontId="5" fillId="18" borderId="15" xfId="1" applyNumberFormat="1" applyFont="1" applyFill="1" applyBorder="1"/>
    <xf numFmtId="175" fontId="4" fillId="18" borderId="60" xfId="1" applyNumberFormat="1" applyFont="1" applyFill="1" applyBorder="1"/>
    <xf numFmtId="175" fontId="4" fillId="18" borderId="78" xfId="1" applyNumberFormat="1" applyFont="1" applyFill="1" applyBorder="1" applyAlignment="1">
      <alignment horizontal="center"/>
    </xf>
    <xf numFmtId="175" fontId="4" fillId="18" borderId="78" xfId="1" applyNumberFormat="1" applyFont="1" applyFill="1" applyBorder="1"/>
    <xf numFmtId="175" fontId="4" fillId="18" borderId="264" xfId="1" applyNumberFormat="1" applyFont="1" applyFill="1" applyBorder="1" applyAlignment="1">
      <alignment horizontal="center"/>
    </xf>
    <xf numFmtId="175" fontId="6" fillId="18" borderId="215" xfId="1" applyNumberFormat="1" applyFont="1" applyFill="1" applyBorder="1" applyAlignment="1">
      <alignment horizontal="right"/>
    </xf>
    <xf numFmtId="175" fontId="6" fillId="18" borderId="8" xfId="1" applyNumberFormat="1" applyFont="1" applyFill="1" applyBorder="1"/>
    <xf numFmtId="175" fontId="6" fillId="20" borderId="265" xfId="1" applyNumberFormat="1" applyFont="1" applyFill="1" applyBorder="1" applyAlignment="1">
      <alignment horizontal="right"/>
    </xf>
    <xf numFmtId="175" fontId="6" fillId="20" borderId="266" xfId="1" applyNumberFormat="1" applyFont="1" applyFill="1" applyBorder="1" applyAlignment="1">
      <alignment horizontal="right"/>
    </xf>
    <xf numFmtId="175" fontId="6" fillId="18" borderId="267" xfId="1" applyNumberFormat="1" applyFont="1" applyFill="1" applyBorder="1" applyAlignment="1">
      <alignment horizontal="right"/>
    </xf>
    <xf numFmtId="175" fontId="6" fillId="18" borderId="318" xfId="1" applyNumberFormat="1" applyFont="1" applyFill="1" applyBorder="1" applyAlignment="1">
      <alignment horizontal="right"/>
    </xf>
    <xf numFmtId="175" fontId="4" fillId="18" borderId="45" xfId="1" applyNumberFormat="1" applyFont="1" applyFill="1" applyBorder="1"/>
    <xf numFmtId="175" fontId="4" fillId="18" borderId="268" xfId="1" applyNumberFormat="1" applyFont="1" applyFill="1" applyBorder="1" applyAlignment="1">
      <alignment horizontal="center"/>
    </xf>
    <xf numFmtId="175" fontId="4" fillId="18" borderId="269" xfId="1" applyNumberFormat="1" applyFont="1" applyFill="1" applyBorder="1"/>
    <xf numFmtId="175" fontId="4" fillId="18" borderId="270" xfId="1" applyNumberFormat="1" applyFont="1" applyFill="1" applyBorder="1" applyAlignment="1">
      <alignment horizontal="center"/>
    </xf>
    <xf numFmtId="175" fontId="6" fillId="18" borderId="319" xfId="1" applyNumberFormat="1" applyFont="1" applyFill="1" applyBorder="1" applyAlignment="1">
      <alignment horizontal="right"/>
    </xf>
    <xf numFmtId="175" fontId="6" fillId="18" borderId="281" xfId="1" applyNumberFormat="1" applyFont="1" applyFill="1" applyBorder="1"/>
    <xf numFmtId="175" fontId="6" fillId="18" borderId="17" xfId="1" applyNumberFormat="1" applyFont="1" applyFill="1" applyBorder="1"/>
    <xf numFmtId="175" fontId="6" fillId="18" borderId="268" xfId="1" applyNumberFormat="1" applyFont="1" applyFill="1" applyBorder="1" applyAlignment="1">
      <alignment horizontal="center"/>
    </xf>
    <xf numFmtId="175" fontId="6" fillId="18" borderId="269" xfId="1" applyNumberFormat="1" applyFont="1" applyFill="1" applyBorder="1"/>
    <xf numFmtId="175" fontId="6" fillId="18" borderId="79" xfId="1" applyNumberFormat="1" applyFont="1" applyFill="1" applyBorder="1"/>
    <xf numFmtId="175" fontId="6" fillId="20" borderId="80" xfId="1" applyNumberFormat="1" applyFont="1" applyFill="1" applyBorder="1"/>
    <xf numFmtId="175" fontId="6" fillId="20" borderId="81" xfId="1" applyNumberFormat="1" applyFont="1" applyFill="1" applyBorder="1" applyAlignment="1">
      <alignment horizontal="right"/>
    </xf>
    <xf numFmtId="175" fontId="6" fillId="20" borderId="80" xfId="1" applyNumberFormat="1" applyFont="1" applyFill="1" applyBorder="1" applyAlignment="1">
      <alignment horizontal="right"/>
    </xf>
    <xf numFmtId="175" fontId="6" fillId="18" borderId="264" xfId="1" applyNumberFormat="1" applyFont="1" applyFill="1" applyBorder="1" applyAlignment="1">
      <alignment horizontal="right"/>
    </xf>
    <xf numFmtId="175" fontId="6" fillId="18" borderId="265" xfId="1" applyNumberFormat="1" applyFont="1" applyFill="1" applyBorder="1" applyAlignment="1">
      <alignment horizontal="right"/>
    </xf>
    <xf numFmtId="175" fontId="6" fillId="18" borderId="272" xfId="1" applyNumberFormat="1" applyFont="1" applyFill="1" applyBorder="1" applyAlignment="1">
      <alignment horizontal="right"/>
    </xf>
    <xf numFmtId="175" fontId="0" fillId="18" borderId="84" xfId="1" applyNumberFormat="1" applyFont="1" applyFill="1" applyBorder="1" applyAlignment="1">
      <alignment vertical="center"/>
    </xf>
    <xf numFmtId="175" fontId="0" fillId="18" borderId="280" xfId="1" applyNumberFormat="1" applyFont="1" applyFill="1" applyBorder="1" applyAlignment="1">
      <alignment vertical="center"/>
    </xf>
    <xf numFmtId="175" fontId="0" fillId="18" borderId="308" xfId="1" applyNumberFormat="1" applyFont="1" applyFill="1" applyBorder="1" applyAlignment="1">
      <alignment vertical="center"/>
    </xf>
    <xf numFmtId="175" fontId="4" fillId="18" borderId="321" xfId="1" applyNumberFormat="1" applyFont="1" applyFill="1" applyBorder="1"/>
    <xf numFmtId="175" fontId="4" fillId="18" borderId="217" xfId="1" applyNumberFormat="1" applyFont="1" applyFill="1" applyBorder="1"/>
    <xf numFmtId="175" fontId="4" fillId="18" borderId="218" xfId="1" applyNumberFormat="1" applyFont="1" applyFill="1" applyBorder="1"/>
    <xf numFmtId="10" fontId="101" fillId="21" borderId="211" xfId="0" applyNumberFormat="1" applyFont="1" applyFill="1" applyBorder="1"/>
    <xf numFmtId="0" fontId="73" fillId="18" borderId="305" xfId="0" applyFont="1" applyFill="1" applyBorder="1"/>
    <xf numFmtId="0" fontId="73" fillId="18" borderId="212" xfId="0" applyFont="1" applyFill="1" applyBorder="1" applyAlignment="1">
      <alignment horizontal="center" vertical="center"/>
    </xf>
    <xf numFmtId="0" fontId="2" fillId="18" borderId="212" xfId="0" applyFont="1" applyFill="1" applyBorder="1" applyAlignment="1">
      <alignment vertical="center"/>
    </xf>
    <xf numFmtId="175" fontId="4" fillId="18" borderId="34" xfId="1" applyNumberFormat="1" applyFont="1" applyFill="1" applyBorder="1"/>
    <xf numFmtId="175" fontId="4" fillId="18" borderId="51" xfId="1" applyNumberFormat="1" applyFont="1" applyFill="1" applyBorder="1"/>
    <xf numFmtId="14" fontId="7" fillId="18" borderId="311" xfId="0" applyNumberFormat="1" applyFont="1" applyFill="1" applyBorder="1" applyAlignment="1">
      <alignment horizontal="center"/>
    </xf>
    <xf numFmtId="175" fontId="6" fillId="18" borderId="322" xfId="1" applyNumberFormat="1" applyFont="1" applyFill="1" applyBorder="1" applyAlignment="1">
      <alignment horizontal="right"/>
    </xf>
    <xf numFmtId="175" fontId="6" fillId="18" borderId="308" xfId="1" applyNumberFormat="1" applyFont="1" applyFill="1" applyBorder="1" applyAlignment="1">
      <alignment horizontal="right"/>
    </xf>
    <xf numFmtId="175" fontId="5" fillId="18" borderId="312" xfId="1" applyNumberFormat="1" applyFont="1" applyFill="1" applyBorder="1"/>
    <xf numFmtId="175" fontId="6" fillId="18" borderId="318" xfId="1" applyNumberFormat="1" applyFont="1" applyFill="1" applyBorder="1"/>
    <xf numFmtId="175" fontId="6" fillId="18" borderId="323" xfId="1" applyNumberFormat="1" applyFont="1" applyFill="1" applyBorder="1" applyAlignment="1">
      <alignment horizontal="right"/>
    </xf>
    <xf numFmtId="175" fontId="6" fillId="18" borderId="324" xfId="1" applyNumberFormat="1" applyFont="1" applyFill="1" applyBorder="1"/>
    <xf numFmtId="175" fontId="0" fillId="18" borderId="51" xfId="1" applyNumberFormat="1" applyFont="1" applyFill="1" applyBorder="1" applyAlignment="1">
      <alignment vertical="center"/>
    </xf>
    <xf numFmtId="175" fontId="4" fillId="18" borderId="325" xfId="1" applyNumberFormat="1" applyFont="1" applyFill="1" applyBorder="1"/>
    <xf numFmtId="3" fontId="101" fillId="18" borderId="4" xfId="0" applyNumberFormat="1" applyFont="1" applyFill="1" applyBorder="1"/>
    <xf numFmtId="0" fontId="102" fillId="18" borderId="4" xfId="0" applyFont="1" applyFill="1" applyBorder="1"/>
    <xf numFmtId="2" fontId="101" fillId="18" borderId="4" xfId="0" applyNumberFormat="1" applyFont="1" applyFill="1" applyBorder="1" applyAlignment="1">
      <alignment horizontal="right"/>
    </xf>
    <xf numFmtId="0" fontId="102" fillId="18" borderId="21" xfId="0" applyFont="1" applyFill="1" applyBorder="1"/>
    <xf numFmtId="2" fontId="101" fillId="18" borderId="4" xfId="0" applyNumberFormat="1" applyFont="1" applyFill="1" applyBorder="1" applyAlignment="1">
      <alignment horizontal="center"/>
    </xf>
    <xf numFmtId="0" fontId="102" fillId="18" borderId="22" xfId="0" applyFont="1" applyFill="1" applyBorder="1"/>
    <xf numFmtId="0" fontId="102" fillId="18" borderId="201" xfId="0" applyFont="1" applyFill="1" applyBorder="1"/>
    <xf numFmtId="0" fontId="102" fillId="18" borderId="155" xfId="0" applyFont="1" applyFill="1" applyBorder="1"/>
    <xf numFmtId="0" fontId="101" fillId="18" borderId="201" xfId="0" applyFont="1" applyFill="1" applyBorder="1" applyAlignment="1">
      <alignment vertical="center"/>
    </xf>
    <xf numFmtId="0" fontId="102" fillId="18" borderId="18" xfId="0" applyFont="1" applyFill="1" applyBorder="1"/>
    <xf numFmtId="49" fontId="102" fillId="18" borderId="155" xfId="0" applyNumberFormat="1" applyFont="1" applyFill="1" applyBorder="1"/>
    <xf numFmtId="0" fontId="101" fillId="18" borderId="25" xfId="0" applyFont="1" applyFill="1" applyBorder="1" applyAlignment="1">
      <alignment horizontal="center" vertical="center"/>
    </xf>
    <xf numFmtId="0" fontId="102" fillId="18" borderId="94" xfId="0" applyFont="1" applyFill="1" applyBorder="1" applyAlignment="1">
      <alignment horizontal="center"/>
    </xf>
    <xf numFmtId="0" fontId="0" fillId="18" borderId="119" xfId="0" applyFont="1" applyFill="1" applyBorder="1" applyAlignment="1">
      <alignment horizontal="center"/>
    </xf>
    <xf numFmtId="0" fontId="0" fillId="18" borderId="18" xfId="0" applyFont="1" applyFill="1" applyBorder="1" applyAlignment="1">
      <alignment horizontal="center"/>
    </xf>
    <xf numFmtId="3" fontId="0" fillId="23" borderId="201" xfId="0" applyNumberFormat="1" applyFont="1" applyFill="1" applyBorder="1"/>
    <xf numFmtId="3" fontId="4" fillId="23" borderId="155" xfId="0" applyNumberFormat="1" applyFont="1" applyFill="1" applyBorder="1"/>
    <xf numFmtId="3" fontId="4" fillId="23" borderId="94" xfId="0" applyNumberFormat="1" applyFont="1" applyFill="1" applyBorder="1"/>
    <xf numFmtId="3" fontId="6" fillId="23" borderId="155" xfId="0" applyNumberFormat="1" applyFont="1" applyFill="1" applyBorder="1"/>
    <xf numFmtId="3" fontId="6" fillId="23" borderId="94" xfId="0" applyNumberFormat="1" applyFont="1" applyFill="1" applyBorder="1"/>
    <xf numFmtId="3" fontId="4" fillId="23" borderId="327" xfId="0" applyNumberFormat="1" applyFont="1" applyFill="1" applyBorder="1"/>
    <xf numFmtId="3" fontId="4" fillId="23" borderId="16" xfId="0" applyNumberFormat="1" applyFont="1" applyFill="1" applyBorder="1"/>
    <xf numFmtId="3" fontId="4" fillId="23" borderId="119" xfId="0" applyNumberFormat="1" applyFont="1" applyFill="1" applyBorder="1"/>
    <xf numFmtId="3" fontId="4" fillId="23" borderId="18" xfId="0" applyNumberFormat="1" applyFont="1" applyFill="1" applyBorder="1"/>
    <xf numFmtId="3" fontId="4" fillId="18" borderId="94" xfId="0" applyNumberFormat="1" applyFont="1" applyFill="1" applyBorder="1"/>
    <xf numFmtId="3" fontId="6" fillId="18" borderId="155" xfId="0" applyNumberFormat="1" applyFont="1" applyFill="1" applyBorder="1"/>
    <xf numFmtId="175" fontId="6" fillId="18" borderId="106" xfId="1" applyNumberFormat="1" applyFont="1" applyFill="1" applyBorder="1"/>
    <xf numFmtId="175" fontId="5" fillId="18" borderId="106" xfId="1" applyNumberFormat="1" applyFont="1" applyFill="1" applyBorder="1"/>
    <xf numFmtId="175" fontId="6" fillId="18" borderId="94" xfId="1" applyNumberFormat="1" applyFont="1" applyFill="1" applyBorder="1"/>
    <xf numFmtId="175" fontId="6" fillId="18" borderId="155" xfId="1" applyNumberFormat="1" applyFont="1" applyFill="1" applyBorder="1"/>
    <xf numFmtId="175" fontId="6" fillId="18" borderId="117" xfId="1" applyNumberFormat="1" applyFont="1" applyFill="1" applyBorder="1"/>
    <xf numFmtId="175" fontId="6" fillId="18" borderId="119" xfId="1" applyNumberFormat="1" applyFont="1" applyFill="1" applyBorder="1"/>
    <xf numFmtId="175" fontId="6" fillId="18" borderId="18" xfId="1" applyNumberFormat="1" applyFont="1" applyFill="1" applyBorder="1"/>
    <xf numFmtId="175" fontId="1" fillId="18" borderId="94" xfId="1" applyNumberFormat="1" applyFont="1" applyFill="1" applyBorder="1"/>
    <xf numFmtId="175" fontId="1" fillId="18" borderId="54" xfId="1" applyNumberFormat="1" applyFont="1" applyFill="1" applyBorder="1" applyAlignment="1">
      <alignment horizontal="center"/>
    </xf>
    <xf numFmtId="175" fontId="3" fillId="18" borderId="58" xfId="1" applyNumberFormat="1" applyFont="1" applyFill="1" applyBorder="1"/>
    <xf numFmtId="175" fontId="5" fillId="20" borderId="58" xfId="1" applyNumberFormat="1" applyFont="1" applyFill="1" applyBorder="1"/>
    <xf numFmtId="175" fontId="4" fillId="18" borderId="119" xfId="1" applyNumberFormat="1" applyFont="1" applyFill="1" applyBorder="1"/>
    <xf numFmtId="175" fontId="4" fillId="18" borderId="45" xfId="1" applyNumberFormat="1" applyFont="1" applyFill="1" applyBorder="1" applyAlignment="1">
      <alignment horizontal="center"/>
    </xf>
    <xf numFmtId="175" fontId="4" fillId="18" borderId="81" xfId="1" applyNumberFormat="1" applyFont="1" applyFill="1" applyBorder="1" applyAlignment="1">
      <alignment horizontal="center"/>
    </xf>
    <xf numFmtId="175" fontId="4" fillId="18" borderId="328" xfId="1" applyNumberFormat="1" applyFont="1" applyFill="1" applyBorder="1"/>
    <xf numFmtId="175" fontId="4" fillId="18" borderId="155" xfId="1" applyNumberFormat="1" applyFont="1" applyFill="1" applyBorder="1"/>
    <xf numFmtId="175" fontId="4" fillId="18" borderId="94" xfId="1" applyNumberFormat="1" applyFont="1" applyFill="1" applyBorder="1"/>
    <xf numFmtId="175" fontId="6" fillId="18" borderId="153" xfId="1" applyNumberFormat="1" applyFont="1" applyFill="1" applyBorder="1"/>
    <xf numFmtId="175" fontId="6" fillId="18" borderId="81" xfId="1" applyNumberFormat="1" applyFont="1" applyFill="1" applyBorder="1" applyAlignment="1">
      <alignment horizontal="right"/>
    </xf>
    <xf numFmtId="175" fontId="6" fillId="18" borderId="328" xfId="1" applyNumberFormat="1" applyFont="1" applyFill="1" applyBorder="1" applyAlignment="1">
      <alignment horizontal="right"/>
    </xf>
    <xf numFmtId="175" fontId="6" fillId="18" borderId="85" xfId="1" applyNumberFormat="1" applyFont="1" applyFill="1" applyBorder="1"/>
    <xf numFmtId="175" fontId="4" fillId="18" borderId="128" xfId="1" applyNumberFormat="1" applyFont="1" applyFill="1" applyBorder="1"/>
    <xf numFmtId="175" fontId="6" fillId="18" borderId="65" xfId="1" applyNumberFormat="1" applyFont="1" applyFill="1" applyBorder="1" applyAlignment="1"/>
    <xf numFmtId="175" fontId="3" fillId="18" borderId="292" xfId="1" applyNumberFormat="1" applyFont="1" applyFill="1" applyBorder="1" applyAlignment="1"/>
    <xf numFmtId="175" fontId="6" fillId="18" borderId="58" xfId="1" applyNumberFormat="1" applyFont="1" applyFill="1" applyBorder="1"/>
    <xf numFmtId="175" fontId="6" fillId="18" borderId="329" xfId="1" applyNumberFormat="1" applyFont="1" applyFill="1" applyBorder="1"/>
    <xf numFmtId="175" fontId="6" fillId="18" borderId="292" xfId="1" applyNumberFormat="1" applyFont="1" applyFill="1" applyBorder="1"/>
    <xf numFmtId="175" fontId="5" fillId="18" borderId="15" xfId="1" applyNumberFormat="1" applyFont="1" applyFill="1" applyBorder="1" applyAlignment="1"/>
    <xf numFmtId="175" fontId="5" fillId="18" borderId="65" xfId="1" applyNumberFormat="1" applyFont="1" applyFill="1" applyBorder="1" applyAlignment="1"/>
    <xf numFmtId="175" fontId="5" fillId="18" borderId="8" xfId="1" applyNumberFormat="1" applyFont="1" applyFill="1" applyBorder="1"/>
    <xf numFmtId="175" fontId="6" fillId="18" borderId="21" xfId="1" applyNumberFormat="1" applyFont="1" applyFill="1" applyBorder="1"/>
    <xf numFmtId="3" fontId="6" fillId="18" borderId="54" xfId="0" applyNumberFormat="1" applyFont="1" applyFill="1" applyBorder="1"/>
    <xf numFmtId="175" fontId="0" fillId="18" borderId="67" xfId="1" applyNumberFormat="1" applyFont="1" applyFill="1" applyBorder="1" applyAlignment="1"/>
    <xf numFmtId="3" fontId="6" fillId="18" borderId="70" xfId="0" applyNumberFormat="1" applyFont="1" applyFill="1" applyBorder="1"/>
    <xf numFmtId="3" fontId="6" fillId="18" borderId="63" xfId="0" applyNumberFormat="1" applyFont="1" applyFill="1" applyBorder="1"/>
    <xf numFmtId="3" fontId="6" fillId="18" borderId="335" xfId="0" applyNumberFormat="1" applyFont="1" applyFill="1" applyBorder="1"/>
    <xf numFmtId="3" fontId="5" fillId="18" borderId="331" xfId="0" applyNumberFormat="1" applyFont="1" applyFill="1" applyBorder="1"/>
    <xf numFmtId="3" fontId="6" fillId="18" borderId="268" xfId="0" applyNumberFormat="1" applyFont="1" applyFill="1" applyBorder="1"/>
    <xf numFmtId="175" fontId="4" fillId="18" borderId="332" xfId="1" applyNumberFormat="1" applyFont="1" applyFill="1" applyBorder="1"/>
    <xf numFmtId="3" fontId="6" fillId="18" borderId="67" xfId="0" applyNumberFormat="1" applyFont="1" applyFill="1" applyBorder="1"/>
    <xf numFmtId="175" fontId="6" fillId="18" borderId="332" xfId="1" applyNumberFormat="1" applyFont="1" applyFill="1" applyBorder="1"/>
    <xf numFmtId="175" fontId="6" fillId="18" borderId="51" xfId="1" applyNumberFormat="1" applyFont="1" applyFill="1" applyBorder="1"/>
    <xf numFmtId="3" fontId="6" fillId="18" borderId="68" xfId="0" applyNumberFormat="1" applyFont="1" applyFill="1" applyBorder="1"/>
    <xf numFmtId="175" fontId="6" fillId="20" borderId="48" xfId="1" applyNumberFormat="1" applyFont="1" applyFill="1" applyBorder="1"/>
    <xf numFmtId="3" fontId="5" fillId="18" borderId="330" xfId="0" applyNumberFormat="1" applyFont="1" applyFill="1" applyBorder="1"/>
    <xf numFmtId="3" fontId="6" fillId="18" borderId="334" xfId="0" applyNumberFormat="1" applyFont="1" applyFill="1" applyBorder="1"/>
    <xf numFmtId="175" fontId="6" fillId="20" borderId="83" xfId="1" applyNumberFormat="1" applyFont="1" applyFill="1" applyBorder="1"/>
    <xf numFmtId="175" fontId="6" fillId="20" borderId="83" xfId="1" applyNumberFormat="1" applyFont="1" applyFill="1" applyBorder="1" applyAlignment="1">
      <alignment horizontal="right"/>
    </xf>
    <xf numFmtId="3" fontId="6" fillId="18" borderId="333" xfId="0" applyNumberFormat="1" applyFont="1" applyFill="1" applyBorder="1"/>
    <xf numFmtId="3" fontId="6" fillId="18" borderId="283" xfId="0" applyNumberFormat="1" applyFont="1" applyFill="1" applyBorder="1"/>
    <xf numFmtId="0" fontId="73" fillId="18" borderId="11" xfId="0" applyFont="1" applyFill="1" applyBorder="1" applyAlignment="1">
      <alignment horizontal="center"/>
    </xf>
    <xf numFmtId="3" fontId="7" fillId="18" borderId="19" xfId="0" applyNumberFormat="1" applyFont="1" applyFill="1" applyBorder="1"/>
    <xf numFmtId="0" fontId="7" fillId="18" borderId="11" xfId="0" applyFont="1" applyFill="1" applyBorder="1" applyAlignment="1">
      <alignment horizontal="left"/>
    </xf>
    <xf numFmtId="175" fontId="6" fillId="18" borderId="337" xfId="1" applyNumberFormat="1" applyFont="1" applyFill="1" applyBorder="1"/>
    <xf numFmtId="3" fontId="6" fillId="23" borderId="63" xfId="0" applyNumberFormat="1" applyFont="1" applyFill="1" applyBorder="1" applyAlignment="1">
      <alignment horizontal="center"/>
    </xf>
    <xf numFmtId="3" fontId="6" fillId="23" borderId="64" xfId="0" applyNumberFormat="1" applyFont="1" applyFill="1" applyBorder="1" applyAlignment="1">
      <alignment horizontal="center"/>
    </xf>
    <xf numFmtId="3" fontId="4" fillId="23" borderId="67" xfId="0" applyNumberFormat="1" applyFont="1" applyFill="1" applyBorder="1" applyAlignment="1">
      <alignment horizontal="center"/>
    </xf>
    <xf numFmtId="3" fontId="4" fillId="23" borderId="66" xfId="0" applyNumberFormat="1" applyFont="1" applyFill="1" applyBorder="1" applyAlignment="1">
      <alignment horizontal="center"/>
    </xf>
    <xf numFmtId="3" fontId="6" fillId="23" borderId="338" xfId="0" applyNumberFormat="1" applyFont="1" applyFill="1" applyBorder="1"/>
    <xf numFmtId="3" fontId="6" fillId="23" borderId="63" xfId="0" applyNumberFormat="1" applyFont="1" applyFill="1" applyBorder="1"/>
    <xf numFmtId="3" fontId="6" fillId="23" borderId="22" xfId="0" applyNumberFormat="1" applyFont="1" applyFill="1" applyBorder="1"/>
    <xf numFmtId="0" fontId="73" fillId="18" borderId="17" xfId="0" applyFont="1" applyFill="1" applyBorder="1" applyAlignment="1">
      <alignment horizontal="right"/>
    </xf>
    <xf numFmtId="0" fontId="73" fillId="18" borderId="94" xfId="0" applyFont="1" applyFill="1" applyBorder="1" applyAlignment="1">
      <alignment horizontal="center"/>
    </xf>
    <xf numFmtId="3" fontId="6" fillId="18" borderId="340" xfId="0" applyNumberFormat="1" applyFont="1" applyFill="1" applyBorder="1"/>
    <xf numFmtId="3" fontId="6" fillId="18" borderId="341" xfId="0" applyNumberFormat="1" applyFont="1" applyFill="1" applyBorder="1"/>
    <xf numFmtId="3" fontId="6" fillId="18" borderId="22" xfId="0" applyNumberFormat="1" applyFont="1" applyFill="1" applyBorder="1"/>
    <xf numFmtId="3" fontId="5" fillId="18" borderId="342" xfId="0" applyNumberFormat="1" applyFont="1" applyFill="1" applyBorder="1"/>
    <xf numFmtId="3" fontId="6" fillId="18" borderId="343" xfId="0" applyNumberFormat="1" applyFont="1" applyFill="1" applyBorder="1"/>
    <xf numFmtId="3" fontId="6" fillId="18" borderId="21" xfId="0" applyNumberFormat="1" applyFont="1" applyFill="1" applyBorder="1"/>
    <xf numFmtId="3" fontId="6" fillId="18" borderId="16" xfId="0" applyNumberFormat="1" applyFont="1" applyFill="1" applyBorder="1"/>
    <xf numFmtId="175" fontId="0" fillId="18" borderId="78" xfId="1" applyNumberFormat="1" applyFont="1" applyFill="1" applyBorder="1" applyAlignment="1"/>
    <xf numFmtId="3" fontId="5" fillId="18" borderId="344" xfId="0" applyNumberFormat="1" applyFont="1" applyFill="1" applyBorder="1"/>
    <xf numFmtId="3" fontId="5" fillId="18" borderId="345" xfId="0" applyNumberFormat="1" applyFont="1" applyFill="1" applyBorder="1"/>
    <xf numFmtId="3" fontId="6" fillId="18" borderId="346" xfId="0" applyNumberFormat="1" applyFont="1" applyFill="1" applyBorder="1"/>
    <xf numFmtId="3" fontId="5" fillId="18" borderId="155" xfId="0" applyNumberFormat="1" applyFont="1" applyFill="1" applyBorder="1"/>
    <xf numFmtId="175" fontId="6" fillId="18" borderId="327" xfId="1" applyNumberFormat="1" applyFont="1" applyFill="1" applyBorder="1"/>
    <xf numFmtId="3" fontId="0" fillId="18" borderId="201" xfId="0" applyNumberFormat="1" applyFont="1" applyFill="1" applyBorder="1"/>
    <xf numFmtId="3" fontId="4" fillId="18" borderId="78" xfId="0" applyNumberFormat="1" applyFont="1" applyFill="1" applyBorder="1" applyAlignment="1">
      <alignment horizontal="center"/>
    </xf>
    <xf numFmtId="3" fontId="4" fillId="18" borderId="354" xfId="0" applyNumberFormat="1" applyFont="1" applyFill="1" applyBorder="1"/>
    <xf numFmtId="3" fontId="6" fillId="20" borderId="355" xfId="0" applyNumberFormat="1" applyFont="1" applyFill="1" applyBorder="1"/>
    <xf numFmtId="3" fontId="6" fillId="18" borderId="188" xfId="0" applyNumberFormat="1" applyFont="1" applyFill="1" applyBorder="1" applyAlignment="1">
      <alignment horizontal="center"/>
    </xf>
    <xf numFmtId="3" fontId="6" fillId="18" borderId="356" xfId="0" applyNumberFormat="1" applyFont="1" applyFill="1" applyBorder="1" applyAlignment="1">
      <alignment horizontal="center"/>
    </xf>
    <xf numFmtId="3" fontId="6" fillId="18" borderId="338" xfId="0" applyNumberFormat="1" applyFont="1" applyFill="1" applyBorder="1"/>
    <xf numFmtId="3" fontId="6" fillId="18" borderId="63" xfId="0" applyNumberFormat="1" applyFont="1" applyFill="1" applyBorder="1" applyAlignment="1">
      <alignment horizontal="center"/>
    </xf>
    <xf numFmtId="3" fontId="6" fillId="18" borderId="64" xfId="0" applyNumberFormat="1" applyFont="1" applyFill="1" applyBorder="1" applyAlignment="1">
      <alignment horizontal="center"/>
    </xf>
    <xf numFmtId="3" fontId="6" fillId="18" borderId="94" xfId="0" applyNumberFormat="1" applyFont="1" applyFill="1" applyBorder="1"/>
    <xf numFmtId="3" fontId="4" fillId="18" borderId="351" xfId="0" applyNumberFormat="1" applyFont="1" applyFill="1" applyBorder="1"/>
    <xf numFmtId="3" fontId="4" fillId="18" borderId="67" xfId="0" applyNumberFormat="1" applyFont="1" applyFill="1" applyBorder="1" applyAlignment="1">
      <alignment horizontal="center"/>
    </xf>
    <xf numFmtId="3" fontId="4" fillId="18" borderId="66" xfId="0" applyNumberFormat="1" applyFont="1" applyFill="1" applyBorder="1" applyAlignment="1">
      <alignment horizontal="center"/>
    </xf>
    <xf numFmtId="3" fontId="4" fillId="18" borderId="119" xfId="0" applyNumberFormat="1" applyFont="1" applyFill="1" applyBorder="1"/>
    <xf numFmtId="3" fontId="4" fillId="18" borderId="45" xfId="0" applyNumberFormat="1" applyFont="1" applyFill="1" applyBorder="1" applyAlignment="1">
      <alignment horizontal="center"/>
    </xf>
    <xf numFmtId="3" fontId="4" fillId="18" borderId="352" xfId="0" applyNumberFormat="1" applyFont="1" applyFill="1" applyBorder="1"/>
    <xf numFmtId="3" fontId="6" fillId="18" borderId="353" xfId="0" applyNumberFormat="1" applyFont="1" applyFill="1" applyBorder="1" applyAlignment="1">
      <alignment horizontal="center"/>
    </xf>
    <xf numFmtId="3" fontId="6" fillId="18" borderId="352" xfId="0" applyNumberFormat="1" applyFont="1" applyFill="1" applyBorder="1"/>
    <xf numFmtId="175" fontId="6" fillId="18" borderId="112" xfId="1" applyNumberFormat="1" applyFont="1" applyFill="1" applyBorder="1"/>
    <xf numFmtId="175" fontId="6" fillId="18" borderId="295" xfId="1" applyNumberFormat="1" applyFont="1" applyFill="1" applyBorder="1"/>
    <xf numFmtId="175" fontId="3" fillId="18" borderId="292" xfId="1" applyNumberFormat="1" applyFont="1" applyFill="1" applyBorder="1"/>
    <xf numFmtId="175" fontId="6" fillId="18" borderId="36" xfId="1" applyNumberFormat="1" applyFont="1" applyFill="1" applyBorder="1" applyAlignment="1">
      <alignment horizontal="center"/>
    </xf>
    <xf numFmtId="175" fontId="6" fillId="20" borderId="349" xfId="1" applyNumberFormat="1" applyFont="1" applyFill="1" applyBorder="1"/>
    <xf numFmtId="175" fontId="6" fillId="18" borderId="350" xfId="1" applyNumberFormat="1" applyFont="1" applyFill="1" applyBorder="1"/>
    <xf numFmtId="3" fontId="6" fillId="20" borderId="48" xfId="0" applyNumberFormat="1" applyFont="1" applyFill="1" applyBorder="1"/>
    <xf numFmtId="3" fontId="6" fillId="20" borderId="358" xfId="0" applyNumberFormat="1" applyFont="1" applyFill="1" applyBorder="1"/>
    <xf numFmtId="3" fontId="6" fillId="23" borderId="175" xfId="0" applyNumberFormat="1" applyFont="1" applyFill="1" applyBorder="1" applyAlignment="1">
      <alignment horizontal="center"/>
    </xf>
    <xf numFmtId="3" fontId="6" fillId="23" borderId="359" xfId="0" applyNumberFormat="1" applyFont="1" applyFill="1" applyBorder="1"/>
    <xf numFmtId="3" fontId="6" fillId="23" borderId="339" xfId="0" applyNumberFormat="1" applyFont="1" applyFill="1" applyBorder="1"/>
    <xf numFmtId="3" fontId="4" fillId="23" borderId="351" xfId="0" applyNumberFormat="1" applyFont="1" applyFill="1" applyBorder="1"/>
    <xf numFmtId="3" fontId="4" fillId="23" borderId="353" xfId="0" applyNumberFormat="1" applyFont="1" applyFill="1" applyBorder="1" applyAlignment="1">
      <alignment horizontal="center"/>
    </xf>
    <xf numFmtId="3" fontId="4" fillId="23" borderId="360" xfId="0" applyNumberFormat="1" applyFont="1" applyFill="1" applyBorder="1"/>
    <xf numFmtId="3" fontId="4" fillId="23" borderId="361" xfId="0" applyNumberFormat="1" applyFont="1" applyFill="1" applyBorder="1"/>
    <xf numFmtId="3" fontId="6" fillId="18" borderId="287" xfId="0" applyNumberFormat="1" applyFont="1" applyFill="1" applyBorder="1"/>
    <xf numFmtId="3" fontId="6" fillId="18" borderId="305" xfId="0" applyNumberFormat="1" applyFont="1" applyFill="1" applyBorder="1"/>
    <xf numFmtId="175" fontId="0" fillId="18" borderId="264" xfId="1" applyNumberFormat="1" applyFont="1" applyFill="1" applyBorder="1" applyAlignment="1"/>
    <xf numFmtId="3" fontId="5" fillId="18" borderId="362" xfId="0" applyNumberFormat="1" applyFont="1" applyFill="1" applyBorder="1"/>
    <xf numFmtId="3" fontId="6" fillId="18" borderId="351" xfId="0" applyNumberFormat="1" applyFont="1" applyFill="1" applyBorder="1"/>
    <xf numFmtId="175" fontId="6" fillId="0" borderId="140" xfId="1" applyNumberFormat="1" applyFont="1" applyFill="1" applyBorder="1"/>
    <xf numFmtId="175" fontId="0" fillId="0" borderId="155" xfId="1" applyNumberFormat="1" applyFont="1" applyFill="1" applyBorder="1" applyAlignment="1">
      <alignment vertical="center"/>
    </xf>
    <xf numFmtId="175" fontId="6" fillId="18" borderId="37" xfId="1" applyNumberFormat="1" applyFont="1" applyFill="1" applyBorder="1"/>
    <xf numFmtId="175" fontId="6" fillId="0" borderId="363" xfId="1" applyNumberFormat="1" applyFont="1" applyFill="1" applyBorder="1"/>
    <xf numFmtId="175" fontId="6" fillId="0" borderId="364" xfId="1" applyNumberFormat="1" applyFont="1" applyFill="1" applyBorder="1"/>
    <xf numFmtId="3" fontId="6" fillId="0" borderId="364" xfId="0" applyNumberFormat="1" applyFont="1" applyFill="1" applyBorder="1"/>
    <xf numFmtId="175" fontId="4" fillId="0" borderId="365" xfId="1" applyNumberFormat="1" applyFont="1" applyFill="1" applyBorder="1"/>
    <xf numFmtId="175" fontId="4" fillId="0" borderId="78" xfId="1" applyNumberFormat="1" applyFont="1" applyFill="1" applyBorder="1"/>
    <xf numFmtId="3" fontId="6" fillId="0" borderId="78" xfId="0" applyNumberFormat="1" applyFont="1" applyFill="1" applyBorder="1"/>
    <xf numFmtId="3" fontId="6" fillId="18" borderId="366" xfId="0" applyNumberFormat="1" applyFont="1" applyFill="1" applyBorder="1"/>
    <xf numFmtId="0" fontId="0" fillId="18" borderId="309" xfId="0" applyFont="1" applyFill="1" applyBorder="1"/>
    <xf numFmtId="0" fontId="4" fillId="18" borderId="17" xfId="0" applyFont="1" applyFill="1" applyBorder="1"/>
    <xf numFmtId="0" fontId="0" fillId="18" borderId="58" xfId="0" applyFont="1" applyFill="1" applyBorder="1"/>
    <xf numFmtId="0" fontId="0" fillId="18" borderId="19" xfId="0" applyFont="1" applyFill="1" applyBorder="1"/>
    <xf numFmtId="0" fontId="0" fillId="18" borderId="367" xfId="0" applyFont="1" applyFill="1" applyBorder="1"/>
    <xf numFmtId="3" fontId="6" fillId="18" borderId="17" xfId="0" applyNumberFormat="1" applyFont="1" applyFill="1" applyBorder="1" applyAlignment="1">
      <alignment horizontal="center"/>
    </xf>
    <xf numFmtId="2" fontId="6" fillId="18" borderId="17" xfId="0" applyNumberFormat="1" applyFont="1" applyFill="1" applyBorder="1"/>
    <xf numFmtId="2" fontId="6" fillId="18" borderId="17" xfId="0" applyNumberFormat="1" applyFont="1" applyFill="1" applyBorder="1" applyAlignment="1">
      <alignment horizontal="left"/>
    </xf>
    <xf numFmtId="0" fontId="0" fillId="20" borderId="317" xfId="0" applyFont="1" applyFill="1" applyBorder="1"/>
    <xf numFmtId="2" fontId="6" fillId="18" borderId="309" xfId="0" applyNumberFormat="1" applyFont="1" applyFill="1" applyBorder="1" applyAlignment="1">
      <alignment horizontal="center"/>
    </xf>
    <xf numFmtId="0" fontId="6" fillId="18" borderId="17" xfId="0" applyFont="1" applyFill="1" applyBorder="1" applyAlignment="1">
      <alignment horizontal="center"/>
    </xf>
    <xf numFmtId="3" fontId="6" fillId="18" borderId="212" xfId="0" applyNumberFormat="1" applyFont="1" applyFill="1" applyBorder="1" applyAlignment="1">
      <alignment horizontal="left"/>
    </xf>
    <xf numFmtId="3" fontId="6" fillId="18" borderId="78" xfId="0" applyNumberFormat="1" applyFont="1" applyFill="1" applyBorder="1" applyAlignment="1">
      <alignment horizontal="left"/>
    </xf>
    <xf numFmtId="3" fontId="6" fillId="18" borderId="78" xfId="0" applyNumberFormat="1" applyFont="1" applyFill="1" applyBorder="1" applyAlignment="1">
      <alignment horizontal="center" vertical="center"/>
    </xf>
    <xf numFmtId="3" fontId="6" fillId="18" borderId="215" xfId="0" applyNumberFormat="1" applyFont="1" applyFill="1" applyBorder="1" applyAlignment="1">
      <alignment horizontal="center" vertical="center"/>
    </xf>
    <xf numFmtId="0" fontId="0" fillId="18" borderId="78" xfId="0" applyFont="1" applyFill="1" applyBorder="1"/>
    <xf numFmtId="0" fontId="0" fillId="18" borderId="215" xfId="0" applyFont="1" applyFill="1" applyBorder="1"/>
    <xf numFmtId="0" fontId="5" fillId="18" borderId="368" xfId="0" applyFont="1" applyFill="1" applyBorder="1"/>
    <xf numFmtId="0" fontId="0" fillId="18" borderId="37" xfId="0" applyFont="1" applyFill="1" applyBorder="1"/>
    <xf numFmtId="0" fontId="100" fillId="18" borderId="369" xfId="0" applyFont="1" applyFill="1" applyBorder="1" applyAlignment="1">
      <alignment horizontal="center"/>
    </xf>
    <xf numFmtId="0" fontId="100" fillId="18" borderId="47" xfId="0" applyFont="1" applyFill="1" applyBorder="1" applyAlignment="1">
      <alignment horizontal="center"/>
    </xf>
    <xf numFmtId="0" fontId="100" fillId="18" borderId="48" xfId="0" applyFont="1" applyFill="1" applyBorder="1" applyAlignment="1">
      <alignment horizontal="center"/>
    </xf>
    <xf numFmtId="0" fontId="100" fillId="18" borderId="54" xfId="0" applyFont="1" applyFill="1" applyBorder="1" applyAlignment="1">
      <alignment horizontal="center"/>
    </xf>
    <xf numFmtId="0" fontId="100" fillId="18" borderId="215" xfId="0" applyFont="1" applyFill="1" applyBorder="1" applyAlignment="1">
      <alignment horizontal="center"/>
    </xf>
    <xf numFmtId="0" fontId="5" fillId="18" borderId="369" xfId="0" applyFont="1" applyFill="1" applyBorder="1" applyAlignment="1">
      <alignment horizontal="center"/>
    </xf>
    <xf numFmtId="0" fontId="7" fillId="18" borderId="54" xfId="0" applyFont="1" applyFill="1" applyBorder="1"/>
    <xf numFmtId="0" fontId="6" fillId="18" borderId="47" xfId="0" applyFont="1" applyFill="1" applyBorder="1" applyAlignment="1">
      <alignment horizontal="center"/>
    </xf>
    <xf numFmtId="0" fontId="6" fillId="18" borderId="48" xfId="0" applyFont="1" applyFill="1" applyBorder="1" applyAlignment="1">
      <alignment horizontal="center"/>
    </xf>
    <xf numFmtId="0" fontId="6" fillId="18" borderId="54" xfId="0" applyFont="1" applyFill="1" applyBorder="1" applyAlignment="1">
      <alignment horizontal="center"/>
    </xf>
    <xf numFmtId="0" fontId="6" fillId="18" borderId="215" xfId="0" applyFont="1" applyFill="1" applyBorder="1" applyAlignment="1">
      <alignment horizontal="center"/>
    </xf>
    <xf numFmtId="0" fontId="5" fillId="18" borderId="369" xfId="0" applyFont="1" applyFill="1" applyBorder="1"/>
    <xf numFmtId="0" fontId="7" fillId="18" borderId="48" xfId="0" applyFont="1" applyFill="1" applyBorder="1" applyAlignment="1">
      <alignment horizontal="center"/>
    </xf>
    <xf numFmtId="0" fontId="0" fillId="18" borderId="369" xfId="0" applyFont="1" applyFill="1" applyBorder="1"/>
    <xf numFmtId="0" fontId="7" fillId="18" borderId="47" xfId="0" applyFont="1" applyFill="1" applyBorder="1"/>
    <xf numFmtId="0" fontId="7" fillId="18" borderId="48" xfId="0" applyFont="1" applyFill="1" applyBorder="1"/>
    <xf numFmtId="0" fontId="0" fillId="18" borderId="370" xfId="0" applyFont="1" applyFill="1" applyBorder="1"/>
    <xf numFmtId="0" fontId="0" fillId="18" borderId="45" xfId="0" applyFont="1" applyFill="1" applyBorder="1"/>
    <xf numFmtId="0" fontId="0" fillId="18" borderId="72" xfId="0" applyFont="1" applyFill="1" applyBorder="1"/>
    <xf numFmtId="0" fontId="5" fillId="18" borderId="72" xfId="0" applyFont="1" applyFill="1" applyBorder="1" applyAlignment="1">
      <alignment horizontal="center"/>
    </xf>
    <xf numFmtId="0" fontId="0" fillId="18" borderId="61" xfId="0" applyFont="1" applyFill="1" applyBorder="1"/>
    <xf numFmtId="0" fontId="0" fillId="18" borderId="62" xfId="0" applyFont="1" applyFill="1" applyBorder="1"/>
    <xf numFmtId="0" fontId="5" fillId="18" borderId="61" xfId="0" applyFont="1" applyFill="1" applyBorder="1" applyAlignment="1">
      <alignment horizontal="center"/>
    </xf>
    <xf numFmtId="0" fontId="5" fillId="18" borderId="310" xfId="0" applyFont="1" applyFill="1" applyBorder="1" applyAlignment="1">
      <alignment horizontal="center"/>
    </xf>
    <xf numFmtId="0" fontId="0" fillId="18" borderId="54" xfId="0" applyFont="1" applyFill="1" applyBorder="1"/>
    <xf numFmtId="0" fontId="0" fillId="18" borderId="47" xfId="0" applyFont="1" applyFill="1" applyBorder="1"/>
    <xf numFmtId="0" fontId="0" fillId="18" borderId="48" xfId="0" applyFont="1" applyFill="1" applyBorder="1"/>
    <xf numFmtId="3" fontId="4" fillId="18" borderId="369" xfId="0" applyNumberFormat="1" applyFont="1" applyFill="1" applyBorder="1"/>
    <xf numFmtId="3" fontId="4" fillId="18" borderId="54" xfId="0" applyNumberFormat="1" applyFont="1" applyFill="1" applyBorder="1"/>
    <xf numFmtId="3" fontId="4" fillId="18" borderId="215" xfId="0" applyNumberFormat="1" applyFont="1" applyFill="1" applyBorder="1"/>
    <xf numFmtId="3" fontId="1" fillId="18" borderId="371" xfId="0" applyNumberFormat="1" applyFont="1" applyFill="1" applyBorder="1"/>
    <xf numFmtId="3" fontId="1" fillId="18" borderId="78" xfId="0" applyNumberFormat="1" applyFont="1" applyFill="1" applyBorder="1"/>
    <xf numFmtId="3" fontId="1" fillId="20" borderId="65" xfId="0" applyNumberFormat="1" applyFont="1" applyFill="1" applyBorder="1"/>
    <xf numFmtId="3" fontId="1" fillId="20" borderId="87" xfId="0" applyNumberFormat="1" applyFont="1" applyFill="1" applyBorder="1"/>
    <xf numFmtId="3" fontId="1" fillId="20" borderId="58" xfId="0" applyNumberFormat="1" applyFont="1" applyFill="1" applyBorder="1"/>
    <xf numFmtId="3" fontId="1" fillId="20" borderId="317" xfId="0" applyNumberFormat="1" applyFont="1" applyFill="1" applyBorder="1"/>
    <xf numFmtId="3" fontId="1" fillId="18" borderId="370" xfId="0" applyNumberFormat="1" applyFont="1" applyFill="1" applyBorder="1"/>
    <xf numFmtId="3" fontId="1" fillId="20" borderId="72" xfId="0" applyNumberFormat="1" applyFont="1" applyFill="1" applyBorder="1"/>
    <xf numFmtId="3" fontId="1" fillId="20" borderId="61" xfId="0" applyNumberFormat="1" applyFont="1" applyFill="1" applyBorder="1"/>
    <xf numFmtId="3" fontId="1" fillId="20" borderId="62" xfId="0" applyNumberFormat="1" applyFont="1" applyFill="1" applyBorder="1"/>
    <xf numFmtId="3" fontId="1" fillId="20" borderId="310" xfId="0" applyNumberFormat="1" applyFont="1" applyFill="1" applyBorder="1"/>
    <xf numFmtId="3" fontId="1" fillId="18" borderId="369" xfId="0" applyNumberFormat="1" applyFont="1" applyFill="1" applyBorder="1"/>
    <xf numFmtId="3" fontId="1" fillId="20" borderId="54" xfId="0" applyNumberFormat="1" applyFont="1" applyFill="1" applyBorder="1"/>
    <xf numFmtId="3" fontId="1" fillId="20" borderId="47" xfId="0" applyNumberFormat="1" applyFont="1" applyFill="1" applyBorder="1"/>
    <xf numFmtId="3" fontId="1" fillId="20" borderId="48" xfId="0" applyNumberFormat="1" applyFont="1" applyFill="1" applyBorder="1"/>
    <xf numFmtId="3" fontId="1" fillId="20" borderId="215" xfId="0" applyNumberFormat="1" applyFont="1" applyFill="1" applyBorder="1"/>
    <xf numFmtId="3" fontId="1" fillId="18" borderId="87" xfId="0" applyNumberFormat="1" applyFont="1" applyFill="1" applyBorder="1"/>
    <xf numFmtId="3" fontId="1" fillId="18" borderId="372" xfId="0" applyNumberFormat="1" applyFont="1" applyFill="1" applyBorder="1"/>
    <xf numFmtId="3" fontId="4" fillId="18" borderId="371" xfId="0" applyNumberFormat="1" applyFont="1" applyFill="1" applyBorder="1"/>
    <xf numFmtId="3" fontId="4" fillId="20" borderId="58" xfId="0" applyNumberFormat="1" applyFont="1" applyFill="1" applyBorder="1"/>
    <xf numFmtId="3" fontId="1" fillId="18" borderId="72" xfId="0" applyNumberFormat="1" applyFont="1" applyFill="1" applyBorder="1"/>
    <xf numFmtId="3" fontId="1" fillId="18" borderId="61" xfId="0" applyNumberFormat="1" applyFont="1" applyFill="1" applyBorder="1"/>
    <xf numFmtId="3" fontId="1" fillId="18" borderId="62" xfId="0" applyNumberFormat="1" applyFont="1" applyFill="1" applyBorder="1"/>
    <xf numFmtId="3" fontId="1" fillId="18" borderId="310" xfId="0" applyNumberFormat="1" applyFont="1" applyFill="1" applyBorder="1"/>
    <xf numFmtId="3" fontId="1" fillId="18" borderId="54" xfId="0" applyNumberFormat="1" applyFont="1" applyFill="1" applyBorder="1"/>
    <xf numFmtId="3" fontId="1" fillId="18" borderId="47" xfId="0" applyNumberFormat="1" applyFont="1" applyFill="1" applyBorder="1"/>
    <xf numFmtId="3" fontId="1" fillId="18" borderId="48" xfId="0" applyNumberFormat="1" applyFont="1" applyFill="1" applyBorder="1"/>
    <xf numFmtId="3" fontId="1" fillId="18" borderId="215" xfId="0" applyNumberFormat="1" applyFont="1" applyFill="1" applyBorder="1"/>
    <xf numFmtId="3" fontId="4" fillId="18" borderId="87" xfId="0" applyNumberFormat="1" applyFont="1" applyFill="1" applyBorder="1"/>
    <xf numFmtId="3" fontId="1" fillId="18" borderId="279" xfId="0" applyNumberFormat="1" applyFont="1" applyFill="1" applyBorder="1"/>
    <xf numFmtId="3" fontId="1" fillId="18" borderId="275" xfId="0" applyNumberFormat="1" applyFont="1" applyFill="1" applyBorder="1"/>
    <xf numFmtId="3" fontId="1" fillId="18" borderId="373" xfId="0" applyNumberFormat="1" applyFont="1" applyFill="1" applyBorder="1"/>
    <xf numFmtId="3" fontId="1" fillId="18" borderId="212" xfId="0" applyNumberFormat="1" applyFont="1" applyFill="1" applyBorder="1"/>
    <xf numFmtId="3" fontId="1" fillId="20" borderId="78" xfId="0" applyNumberFormat="1" applyFont="1" applyFill="1" applyBorder="1"/>
    <xf numFmtId="3" fontId="1" fillId="18" borderId="374" xfId="0" applyNumberFormat="1" applyFont="1" applyFill="1" applyBorder="1"/>
    <xf numFmtId="3" fontId="1" fillId="18" borderId="276" xfId="0" applyNumberFormat="1" applyFont="1" applyFill="1" applyBorder="1"/>
    <xf numFmtId="3" fontId="1" fillId="18" borderId="375" xfId="0" applyNumberFormat="1" applyFont="1" applyFill="1" applyBorder="1"/>
    <xf numFmtId="3" fontId="1" fillId="20" borderId="276" xfId="0" applyNumberFormat="1" applyFont="1" applyFill="1" applyBorder="1"/>
    <xf numFmtId="3" fontId="1" fillId="20" borderId="375" xfId="0" applyNumberFormat="1" applyFont="1" applyFill="1" applyBorder="1"/>
    <xf numFmtId="3" fontId="1" fillId="18" borderId="376" xfId="0" applyNumberFormat="1" applyFont="1" applyFill="1" applyBorder="1"/>
    <xf numFmtId="0" fontId="4" fillId="18" borderId="215" xfId="0" applyFont="1" applyFill="1" applyBorder="1"/>
    <xf numFmtId="0" fontId="0" fillId="21" borderId="211" xfId="0" applyFont="1" applyFill="1" applyBorder="1"/>
    <xf numFmtId="0" fontId="0" fillId="21" borderId="219" xfId="0" applyFont="1" applyFill="1" applyBorder="1"/>
    <xf numFmtId="0" fontId="0" fillId="21" borderId="220" xfId="0" applyFont="1" applyFill="1" applyBorder="1"/>
    <xf numFmtId="0" fontId="7" fillId="18" borderId="58" xfId="0" applyFont="1" applyFill="1" applyBorder="1"/>
    <xf numFmtId="0" fontId="109" fillId="0" borderId="0" xfId="0" applyFont="1" applyAlignment="1">
      <alignment horizontal="left" vertical="center" wrapText="1"/>
    </xf>
    <xf numFmtId="175" fontId="1" fillId="18" borderId="187" xfId="1" applyNumberFormat="1" applyFont="1" applyFill="1" applyBorder="1"/>
    <xf numFmtId="0" fontId="0" fillId="18" borderId="201" xfId="0" applyFont="1" applyFill="1" applyBorder="1"/>
    <xf numFmtId="0" fontId="0" fillId="18" borderId="286" xfId="0" applyFont="1" applyFill="1" applyBorder="1"/>
    <xf numFmtId="0" fontId="0" fillId="20" borderId="292" xfId="0" applyFont="1" applyFill="1" applyBorder="1"/>
    <xf numFmtId="0" fontId="0" fillId="20" borderId="201" xfId="0" applyFont="1" applyFill="1" applyBorder="1"/>
    <xf numFmtId="0" fontId="0" fillId="20" borderId="78" xfId="0" applyFont="1" applyFill="1" applyBorder="1"/>
    <xf numFmtId="0" fontId="0" fillId="20" borderId="155" xfId="0" applyFont="1" applyFill="1" applyBorder="1"/>
    <xf numFmtId="0" fontId="2" fillId="20" borderId="201" xfId="0" applyFont="1" applyFill="1" applyBorder="1" applyAlignment="1">
      <alignment vertical="center"/>
    </xf>
    <xf numFmtId="0" fontId="2" fillId="20" borderId="78" xfId="0" applyFont="1" applyFill="1" applyBorder="1" applyAlignment="1">
      <alignment vertical="center"/>
    </xf>
    <xf numFmtId="0" fontId="2" fillId="20" borderId="48" xfId="0" applyFont="1" applyFill="1" applyBorder="1" applyAlignment="1">
      <alignment vertical="center"/>
    </xf>
    <xf numFmtId="0" fontId="5" fillId="20" borderId="70" xfId="0" applyFont="1" applyFill="1" applyBorder="1" applyAlignment="1">
      <alignment horizontal="center"/>
    </xf>
    <xf numFmtId="14" fontId="7" fillId="20" borderId="36" xfId="0" applyNumberFormat="1" applyFont="1" applyFill="1" applyBorder="1" applyAlignment="1">
      <alignment horizontal="center"/>
    </xf>
    <xf numFmtId="14" fontId="7" fillId="20" borderId="21" xfId="0" applyNumberFormat="1" applyFont="1" applyFill="1" applyBorder="1" applyAlignment="1">
      <alignment horizontal="center"/>
    </xf>
    <xf numFmtId="0" fontId="0" fillId="20" borderId="72" xfId="0" applyFont="1" applyFill="1" applyBorder="1"/>
    <xf numFmtId="0" fontId="0" fillId="20" borderId="45" xfId="0" applyFont="1" applyFill="1" applyBorder="1"/>
    <xf numFmtId="0" fontId="0" fillId="20" borderId="18" xfId="0" applyFont="1" applyFill="1" applyBorder="1"/>
    <xf numFmtId="0" fontId="7" fillId="20" borderId="25" xfId="0" applyFont="1" applyFill="1" applyBorder="1" applyAlignment="1">
      <alignment horizontal="center"/>
    </xf>
    <xf numFmtId="0" fontId="7" fillId="20" borderId="29" xfId="0" applyFont="1" applyFill="1" applyBorder="1" applyAlignment="1">
      <alignment horizontal="center" vertical="center"/>
    </xf>
    <xf numFmtId="0" fontId="0" fillId="20" borderId="94" xfId="0" applyFont="1" applyFill="1" applyBorder="1" applyAlignment="1">
      <alignment horizontal="center"/>
    </xf>
    <xf numFmtId="0" fontId="0" fillId="20" borderId="93" xfId="0" applyFont="1" applyFill="1" applyBorder="1" applyAlignment="1">
      <alignment horizontal="center"/>
    </xf>
    <xf numFmtId="0" fontId="0" fillId="20" borderId="54" xfId="0" applyFont="1" applyFill="1" applyBorder="1" applyAlignment="1">
      <alignment horizontal="center"/>
    </xf>
    <xf numFmtId="0" fontId="0" fillId="20" borderId="47" xfId="0" applyFont="1" applyFill="1" applyBorder="1" applyAlignment="1">
      <alignment horizontal="center"/>
    </xf>
    <xf numFmtId="0" fontId="0" fillId="20" borderId="48" xfId="0" applyFont="1" applyFill="1" applyBorder="1" applyAlignment="1">
      <alignment horizontal="center"/>
    </xf>
    <xf numFmtId="0" fontId="0" fillId="20" borderId="70" xfId="0" applyFont="1" applyFill="1" applyBorder="1" applyAlignment="1">
      <alignment horizontal="center"/>
    </xf>
    <xf numFmtId="0" fontId="0" fillId="20" borderId="119" xfId="0" applyFont="1" applyFill="1" applyBorder="1" applyAlignment="1">
      <alignment horizontal="center"/>
    </xf>
    <xf numFmtId="0" fontId="0" fillId="20" borderId="61" xfId="0" applyFont="1" applyFill="1" applyBorder="1"/>
    <xf numFmtId="0" fontId="0" fillId="20" borderId="62" xfId="0" applyFont="1" applyFill="1" applyBorder="1"/>
    <xf numFmtId="0" fontId="0" fillId="20" borderId="118" xfId="0" applyFont="1" applyFill="1" applyBorder="1"/>
    <xf numFmtId="3" fontId="6" fillId="18" borderId="106" xfId="0" applyNumberFormat="1" applyFont="1" applyFill="1" applyBorder="1"/>
    <xf numFmtId="3" fontId="6" fillId="20" borderId="65" xfId="0" applyNumberFormat="1" applyFont="1" applyFill="1" applyBorder="1"/>
    <xf numFmtId="3" fontId="6" fillId="20" borderId="87" xfId="0" applyNumberFormat="1" applyFont="1" applyFill="1" applyBorder="1"/>
    <xf numFmtId="3" fontId="6" fillId="20" borderId="67" xfId="0" applyNumberFormat="1" applyFont="1" applyFill="1" applyBorder="1" applyAlignment="1">
      <alignment horizontal="right"/>
    </xf>
    <xf numFmtId="3" fontId="5" fillId="18" borderId="105" xfId="0" applyNumberFormat="1" applyFont="1" applyFill="1" applyBorder="1"/>
    <xf numFmtId="3" fontId="5" fillId="18" borderId="106" xfId="0" applyNumberFormat="1" applyFont="1" applyFill="1" applyBorder="1"/>
    <xf numFmtId="3" fontId="5" fillId="20" borderId="65" xfId="0" applyNumberFormat="1" applyFont="1" applyFill="1" applyBorder="1"/>
    <xf numFmtId="3" fontId="5" fillId="20" borderId="87" xfId="0" applyNumberFormat="1" applyFont="1" applyFill="1" applyBorder="1"/>
    <xf numFmtId="3" fontId="5" fillId="20" borderId="58" xfId="0" applyNumberFormat="1" applyFont="1" applyFill="1" applyBorder="1"/>
    <xf numFmtId="0" fontId="98" fillId="18" borderId="377" xfId="147" applyFill="1" applyBorder="1"/>
    <xf numFmtId="0" fontId="98" fillId="18" borderId="273" xfId="147" applyFill="1" applyBorder="1"/>
    <xf numFmtId="0" fontId="98" fillId="18" borderId="274" xfId="147" applyFill="1" applyBorder="1"/>
    <xf numFmtId="0" fontId="98" fillId="18" borderId="278" xfId="147" applyFill="1" applyBorder="1"/>
    <xf numFmtId="0" fontId="98" fillId="18" borderId="78" xfId="147" applyFill="1" applyBorder="1"/>
    <xf numFmtId="3" fontId="6" fillId="20" borderId="106" xfId="0" applyNumberFormat="1" applyFont="1" applyFill="1" applyBorder="1"/>
    <xf numFmtId="3" fontId="6" fillId="20" borderId="267" xfId="0" applyNumberFormat="1" applyFont="1" applyFill="1" applyBorder="1" applyAlignment="1">
      <alignment horizontal="right"/>
    </xf>
    <xf numFmtId="3" fontId="6" fillId="20" borderId="378" xfId="0" applyNumberFormat="1" applyFont="1" applyFill="1" applyBorder="1"/>
    <xf numFmtId="3" fontId="6" fillId="20" borderId="94" xfId="0" applyNumberFormat="1" applyFont="1" applyFill="1" applyBorder="1"/>
    <xf numFmtId="3" fontId="6" fillId="20" borderId="54" xfId="0" applyNumberFormat="1" applyFont="1" applyFill="1" applyBorder="1"/>
    <xf numFmtId="3" fontId="6" fillId="20" borderId="47" xfId="0" applyNumberFormat="1" applyFont="1" applyFill="1" applyBorder="1"/>
    <xf numFmtId="3" fontId="6" fillId="20" borderId="78" xfId="0" applyNumberFormat="1" applyFont="1" applyFill="1" applyBorder="1" applyAlignment="1">
      <alignment horizontal="center"/>
    </xf>
    <xf numFmtId="3" fontId="6" fillId="20" borderId="93" xfId="0" applyNumberFormat="1" applyFont="1" applyFill="1" applyBorder="1"/>
    <xf numFmtId="3" fontId="6" fillId="18" borderId="117" xfId="0" applyNumberFormat="1" applyFont="1" applyFill="1" applyBorder="1"/>
    <xf numFmtId="3" fontId="6" fillId="18" borderId="71" xfId="0" applyNumberFormat="1" applyFont="1" applyFill="1" applyBorder="1"/>
    <xf numFmtId="3" fontId="6" fillId="18" borderId="379" xfId="0" applyNumberFormat="1" applyFont="1" applyFill="1" applyBorder="1"/>
    <xf numFmtId="3" fontId="6" fillId="18" borderId="119" xfId="0" applyNumberFormat="1" applyFont="1" applyFill="1" applyBorder="1"/>
    <xf numFmtId="3" fontId="6" fillId="20" borderId="72" xfId="0" applyNumberFormat="1" applyFont="1" applyFill="1" applyBorder="1"/>
    <xf numFmtId="3" fontId="6" fillId="20" borderId="61" xfId="0" applyNumberFormat="1" applyFont="1" applyFill="1" applyBorder="1"/>
    <xf numFmtId="3" fontId="6" fillId="20" borderId="62" xfId="0" applyNumberFormat="1" applyFont="1" applyFill="1" applyBorder="1"/>
    <xf numFmtId="3" fontId="6" fillId="20" borderId="45" xfId="0" applyNumberFormat="1" applyFont="1" applyFill="1" applyBorder="1" applyAlignment="1">
      <alignment horizontal="center"/>
    </xf>
    <xf numFmtId="3" fontId="6" fillId="18" borderId="118" xfId="0" applyNumberFormat="1" applyFont="1" applyFill="1" applyBorder="1"/>
    <xf numFmtId="3" fontId="5" fillId="18" borderId="379" xfId="0" applyNumberFormat="1" applyFont="1" applyFill="1" applyBorder="1"/>
    <xf numFmtId="3" fontId="5" fillId="20" borderId="63" xfId="0" applyNumberFormat="1" applyFont="1" applyFill="1" applyBorder="1"/>
    <xf numFmtId="3" fontId="6" fillId="18" borderId="380" xfId="0" applyNumberFormat="1" applyFont="1" applyFill="1" applyBorder="1"/>
    <xf numFmtId="3" fontId="6" fillId="20" borderId="65" xfId="0" applyNumberFormat="1" applyFont="1" applyFill="1" applyBorder="1" applyAlignment="1">
      <alignment horizontal="right"/>
    </xf>
    <xf numFmtId="3" fontId="6" fillId="18" borderId="105" xfId="0" applyNumberFormat="1" applyFont="1" applyFill="1" applyBorder="1"/>
    <xf numFmtId="3" fontId="5" fillId="20" borderId="65" xfId="0" applyNumberFormat="1" applyFont="1" applyFill="1" applyBorder="1" applyAlignment="1">
      <alignment horizontal="right"/>
    </xf>
    <xf numFmtId="3" fontId="6" fillId="18" borderId="93" xfId="0" applyNumberFormat="1" applyFont="1" applyFill="1" applyBorder="1"/>
    <xf numFmtId="3" fontId="6" fillId="18" borderId="67" xfId="0" applyNumberFormat="1" applyFont="1" applyFill="1" applyBorder="1" applyAlignment="1">
      <alignment horizontal="right"/>
    </xf>
    <xf numFmtId="3" fontId="6" fillId="18" borderId="72" xfId="0" applyNumberFormat="1" applyFont="1" applyFill="1" applyBorder="1"/>
    <xf numFmtId="3" fontId="6" fillId="18" borderId="61" xfId="0" applyNumberFormat="1" applyFont="1" applyFill="1" applyBorder="1"/>
    <xf numFmtId="3" fontId="6" fillId="18" borderId="45" xfId="0" applyNumberFormat="1" applyFont="1" applyFill="1" applyBorder="1" applyAlignment="1">
      <alignment horizontal="center"/>
    </xf>
    <xf numFmtId="3" fontId="6" fillId="18" borderId="126" xfId="0" applyNumberFormat="1" applyFont="1" applyFill="1" applyBorder="1"/>
    <xf numFmtId="3" fontId="6" fillId="18" borderId="124" xfId="0" applyNumberFormat="1" applyFont="1" applyFill="1" applyBorder="1"/>
    <xf numFmtId="3" fontId="6" fillId="18" borderId="123" xfId="0" applyNumberFormat="1" applyFont="1" applyFill="1" applyBorder="1"/>
    <xf numFmtId="3" fontId="6" fillId="18" borderId="381" xfId="0" applyNumberFormat="1" applyFont="1" applyFill="1" applyBorder="1"/>
    <xf numFmtId="3" fontId="6" fillId="18" borderId="128" xfId="0" applyNumberFormat="1" applyFont="1" applyFill="1" applyBorder="1" applyAlignment="1">
      <alignment horizontal="center"/>
    </xf>
    <xf numFmtId="3" fontId="6" fillId="18" borderId="125" xfId="0" applyNumberFormat="1" applyFont="1" applyFill="1" applyBorder="1"/>
    <xf numFmtId="0" fontId="73" fillId="18" borderId="78" xfId="0" applyFont="1" applyFill="1" applyBorder="1"/>
    <xf numFmtId="3" fontId="5" fillId="0" borderId="78" xfId="0" applyNumberFormat="1" applyFont="1" applyBorder="1"/>
    <xf numFmtId="0" fontId="7" fillId="20" borderId="29" xfId="0" applyFont="1" applyFill="1" applyBorder="1"/>
    <xf numFmtId="3" fontId="5" fillId="18" borderId="296" xfId="0" applyNumberFormat="1" applyFont="1" applyFill="1" applyBorder="1"/>
    <xf numFmtId="3" fontId="5" fillId="18" borderId="93" xfId="0" applyNumberFormat="1" applyFont="1" applyFill="1" applyBorder="1"/>
    <xf numFmtId="3" fontId="6" fillId="18" borderId="116" xfId="0" applyNumberFormat="1" applyFont="1" applyFill="1" applyBorder="1"/>
    <xf numFmtId="3" fontId="6" fillId="18" borderId="289" xfId="0" applyNumberFormat="1" applyFont="1" applyFill="1" applyBorder="1"/>
    <xf numFmtId="3" fontId="6" fillId="18" borderId="84" xfId="0" applyNumberFormat="1" applyFont="1" applyFill="1" applyBorder="1"/>
    <xf numFmtId="3" fontId="6" fillId="18" borderId="86" xfId="0" applyNumberFormat="1" applyFont="1" applyFill="1" applyBorder="1" applyAlignment="1">
      <alignment horizontal="right"/>
    </xf>
    <xf numFmtId="3" fontId="6" fillId="18" borderId="301" xfId="0" applyNumberFormat="1" applyFont="1" applyFill="1" applyBorder="1"/>
    <xf numFmtId="3" fontId="5" fillId="18" borderId="125" xfId="0" applyNumberFormat="1" applyFont="1" applyFill="1" applyBorder="1"/>
    <xf numFmtId="175" fontId="11" fillId="0" borderId="363" xfId="1" applyNumberFormat="1" applyFont="1" applyFill="1" applyBorder="1" applyAlignment="1">
      <alignment horizontal="left" vertical="top" wrapText="1"/>
    </xf>
    <xf numFmtId="175" fontId="11" fillId="0" borderId="364" xfId="1" applyNumberFormat="1" applyFont="1" applyFill="1" applyBorder="1" applyAlignment="1">
      <alignment horizontal="left" vertical="top" wrapText="1"/>
    </xf>
    <xf numFmtId="0" fontId="4" fillId="0" borderId="0" xfId="0" applyFont="1" applyFill="1"/>
    <xf numFmtId="175" fontId="4" fillId="0" borderId="0" xfId="1" applyNumberFormat="1" applyFont="1" applyFill="1"/>
    <xf numFmtId="175" fontId="6" fillId="0" borderId="155" xfId="1" applyNumberFormat="1" applyFont="1" applyFill="1" applyBorder="1"/>
    <xf numFmtId="175" fontId="6" fillId="18" borderId="189" xfId="1" applyNumberFormat="1" applyFont="1" applyFill="1" applyBorder="1"/>
    <xf numFmtId="175" fontId="6" fillId="18" borderId="84" xfId="1" applyNumberFormat="1" applyFont="1" applyFill="1" applyBorder="1"/>
    <xf numFmtId="175" fontId="6" fillId="18" borderId="280" xfId="1" applyNumberFormat="1" applyFont="1" applyFill="1" applyBorder="1"/>
    <xf numFmtId="175" fontId="6" fillId="18" borderId="16" xfId="1" applyNumberFormat="1" applyFont="1" applyFill="1" applyBorder="1"/>
    <xf numFmtId="175" fontId="0" fillId="18" borderId="382" xfId="1" applyNumberFormat="1" applyFont="1" applyFill="1" applyBorder="1" applyAlignment="1">
      <alignment vertical="center"/>
    </xf>
    <xf numFmtId="0" fontId="0" fillId="0" borderId="219" xfId="0" applyFont="1" applyFill="1" applyBorder="1" applyAlignment="1">
      <alignment horizontal="right" vertical="center"/>
    </xf>
    <xf numFmtId="0" fontId="0" fillId="0" borderId="78" xfId="0" applyFont="1" applyFill="1" applyBorder="1" applyAlignment="1">
      <alignment vertical="center"/>
    </xf>
    <xf numFmtId="175" fontId="0" fillId="0" borderId="140" xfId="1" applyNumberFormat="1" applyFont="1" applyFill="1" applyBorder="1" applyAlignment="1">
      <alignment vertical="center"/>
    </xf>
    <xf numFmtId="0" fontId="0" fillId="18" borderId="384" xfId="0" applyFont="1" applyFill="1" applyBorder="1"/>
    <xf numFmtId="0" fontId="0" fillId="18" borderId="387" xfId="0" applyFont="1" applyFill="1" applyBorder="1"/>
    <xf numFmtId="0" fontId="0" fillId="20" borderId="388" xfId="0" applyFont="1" applyFill="1" applyBorder="1"/>
    <xf numFmtId="2" fontId="6" fillId="18" borderId="384" xfId="0" applyNumberFormat="1" applyFont="1" applyFill="1" applyBorder="1" applyAlignment="1">
      <alignment horizontal="center"/>
    </xf>
    <xf numFmtId="3" fontId="6" fillId="18" borderId="365" xfId="0" applyNumberFormat="1" applyFont="1" applyFill="1" applyBorder="1" applyAlignment="1">
      <alignment horizontal="left"/>
    </xf>
    <xf numFmtId="3" fontId="6" fillId="18" borderId="389" xfId="0" applyNumberFormat="1" applyFont="1" applyFill="1" applyBorder="1" applyAlignment="1">
      <alignment horizontal="center" vertical="center"/>
    </xf>
    <xf numFmtId="0" fontId="0" fillId="18" borderId="365" xfId="0" applyFont="1" applyFill="1" applyBorder="1"/>
    <xf numFmtId="0" fontId="0" fillId="18" borderId="389" xfId="0" applyFont="1" applyFill="1" applyBorder="1"/>
    <xf numFmtId="0" fontId="5" fillId="18" borderId="305" xfId="0" applyFont="1" applyFill="1" applyBorder="1"/>
    <xf numFmtId="0" fontId="100" fillId="18" borderId="303" xfId="0" applyFont="1" applyFill="1" applyBorder="1" applyAlignment="1">
      <alignment horizontal="center"/>
    </xf>
    <xf numFmtId="0" fontId="100" fillId="18" borderId="389" xfId="0" applyFont="1" applyFill="1" applyBorder="1" applyAlignment="1">
      <alignment horizontal="center"/>
    </xf>
    <xf numFmtId="0" fontId="5" fillId="18" borderId="303" xfId="0" applyFont="1" applyFill="1" applyBorder="1" applyAlignment="1">
      <alignment horizontal="center"/>
    </xf>
    <xf numFmtId="0" fontId="7" fillId="18" borderId="78" xfId="0" applyFont="1" applyFill="1" applyBorder="1"/>
    <xf numFmtId="0" fontId="6" fillId="18" borderId="389" xfId="0" applyFont="1" applyFill="1" applyBorder="1" applyAlignment="1">
      <alignment horizontal="center"/>
    </xf>
    <xf numFmtId="0" fontId="5" fillId="18" borderId="386" xfId="0" applyFont="1" applyFill="1" applyBorder="1" applyAlignment="1">
      <alignment horizontal="center"/>
    </xf>
    <xf numFmtId="3" fontId="4" fillId="18" borderId="303" xfId="0" applyNumberFormat="1" applyFont="1" applyFill="1" applyBorder="1"/>
    <xf numFmtId="3" fontId="4" fillId="18" borderId="389" xfId="0" applyNumberFormat="1" applyFont="1" applyFill="1" applyBorder="1"/>
    <xf numFmtId="3" fontId="1" fillId="18" borderId="304" xfId="0" applyNumberFormat="1" applyFont="1" applyFill="1" applyBorder="1"/>
    <xf numFmtId="3" fontId="1" fillId="20" borderId="388" xfId="0" applyNumberFormat="1" applyFont="1" applyFill="1" applyBorder="1"/>
    <xf numFmtId="3" fontId="1" fillId="18" borderId="306" xfId="0" applyNumberFormat="1" applyFont="1" applyFill="1" applyBorder="1"/>
    <xf numFmtId="3" fontId="1" fillId="20" borderId="386" xfId="0" applyNumberFormat="1" applyFont="1" applyFill="1" applyBorder="1"/>
    <xf numFmtId="3" fontId="1" fillId="18" borderId="303" xfId="0" applyNumberFormat="1" applyFont="1" applyFill="1" applyBorder="1"/>
    <xf numFmtId="3" fontId="1" fillId="20" borderId="389" xfId="0" applyNumberFormat="1" applyFont="1" applyFill="1" applyBorder="1"/>
    <xf numFmtId="3" fontId="1" fillId="18" borderId="391" xfId="0" applyNumberFormat="1" applyFont="1" applyFill="1" applyBorder="1"/>
    <xf numFmtId="3" fontId="4" fillId="18" borderId="304" xfId="0" applyNumberFormat="1" applyFont="1" applyFill="1" applyBorder="1"/>
    <xf numFmtId="3" fontId="1" fillId="18" borderId="386" xfId="0" applyNumberFormat="1" applyFont="1" applyFill="1" applyBorder="1"/>
    <xf numFmtId="3" fontId="1" fillId="18" borderId="389" xfId="0" applyNumberFormat="1" applyFont="1" applyFill="1" applyBorder="1"/>
    <xf numFmtId="3" fontId="1" fillId="18" borderId="392" xfId="0" applyNumberFormat="1" applyFont="1" applyFill="1" applyBorder="1"/>
    <xf numFmtId="3" fontId="1" fillId="18" borderId="393" xfId="0" applyNumberFormat="1" applyFont="1" applyFill="1" applyBorder="1"/>
    <xf numFmtId="3" fontId="1" fillId="18" borderId="365" xfId="0" applyNumberFormat="1" applyFont="1" applyFill="1" applyBorder="1"/>
    <xf numFmtId="3" fontId="1" fillId="18" borderId="394" xfId="0" applyNumberFormat="1" applyFont="1" applyFill="1" applyBorder="1"/>
    <xf numFmtId="3" fontId="1" fillId="18" borderId="395" xfId="0" applyNumberFormat="1" applyFont="1" applyFill="1" applyBorder="1"/>
    <xf numFmtId="3" fontId="1" fillId="20" borderId="395" xfId="0" applyNumberFormat="1" applyFont="1" applyFill="1" applyBorder="1"/>
    <xf numFmtId="3" fontId="1" fillId="18" borderId="396" xfId="0" applyNumberFormat="1" applyFont="1" applyFill="1" applyBorder="1"/>
    <xf numFmtId="0" fontId="4" fillId="18" borderId="302" xfId="0" applyFont="1" applyFill="1" applyBorder="1"/>
    <xf numFmtId="0" fontId="4" fillId="18" borderId="398" xfId="0" applyFont="1" applyFill="1" applyBorder="1"/>
    <xf numFmtId="0" fontId="4" fillId="18" borderId="399" xfId="0" applyFont="1" applyFill="1" applyBorder="1"/>
    <xf numFmtId="0" fontId="4" fillId="18" borderId="400" xfId="0" applyFont="1" applyFill="1" applyBorder="1"/>
    <xf numFmtId="0" fontId="4" fillId="18" borderId="401" xfId="0" applyFont="1" applyFill="1" applyBorder="1"/>
    <xf numFmtId="3" fontId="1" fillId="18" borderId="402" xfId="0" applyNumberFormat="1" applyFont="1" applyFill="1" applyBorder="1"/>
    <xf numFmtId="3" fontId="1" fillId="20" borderId="403" xfId="0" applyNumberFormat="1" applyFont="1" applyFill="1" applyBorder="1"/>
    <xf numFmtId="3" fontId="4" fillId="2" borderId="17" xfId="0" applyNumberFormat="1" applyFont="1" applyFill="1" applyBorder="1"/>
    <xf numFmtId="0" fontId="4" fillId="18" borderId="369" xfId="0" applyFont="1" applyFill="1" applyBorder="1"/>
    <xf numFmtId="0" fontId="4" fillId="18" borderId="54" xfId="0" applyFont="1" applyFill="1" applyBorder="1"/>
    <xf numFmtId="0" fontId="4" fillId="18" borderId="47" xfId="0" applyFont="1" applyFill="1" applyBorder="1"/>
    <xf numFmtId="0" fontId="4" fillId="18" borderId="48" xfId="0" applyFont="1" applyFill="1" applyBorder="1"/>
    <xf numFmtId="0" fontId="4" fillId="0" borderId="219" xfId="0" applyFont="1" applyFill="1" applyBorder="1"/>
    <xf numFmtId="3" fontId="4" fillId="0" borderId="78" xfId="0" applyNumberFormat="1" applyFont="1" applyFill="1" applyBorder="1"/>
    <xf numFmtId="0" fontId="4" fillId="0" borderId="78" xfId="0" applyFont="1" applyFill="1" applyBorder="1"/>
    <xf numFmtId="3" fontId="1" fillId="0" borderId="78" xfId="0" applyNumberFormat="1" applyFont="1" applyFill="1" applyBorder="1"/>
    <xf numFmtId="0" fontId="4" fillId="0" borderId="78" xfId="0" applyFont="1" applyFill="1" applyBorder="1" applyAlignment="1">
      <alignment horizontal="center"/>
    </xf>
    <xf numFmtId="3" fontId="1" fillId="18" borderId="305" xfId="0" applyNumberFormat="1" applyFont="1" applyFill="1" applyBorder="1"/>
    <xf numFmtId="3" fontId="1" fillId="18" borderId="86" xfId="0" applyNumberFormat="1" applyFont="1" applyFill="1" applyBorder="1"/>
    <xf numFmtId="3" fontId="1" fillId="18" borderId="293" xfId="0" applyNumberFormat="1" applyFont="1" applyFill="1" applyBorder="1"/>
    <xf numFmtId="3" fontId="67" fillId="18" borderId="304" xfId="0" applyNumberFormat="1" applyFont="1" applyFill="1" applyBorder="1"/>
    <xf numFmtId="3" fontId="67" fillId="18" borderId="87" xfId="0" applyNumberFormat="1" applyFont="1" applyFill="1" applyBorder="1"/>
    <xf numFmtId="3" fontId="13" fillId="18" borderId="87" xfId="0" applyNumberFormat="1" applyFont="1" applyFill="1" applyBorder="1"/>
    <xf numFmtId="0" fontId="4" fillId="18" borderId="405" xfId="0" applyFont="1" applyFill="1" applyBorder="1"/>
    <xf numFmtId="3" fontId="1" fillId="20" borderId="406" xfId="0" applyNumberFormat="1" applyFont="1" applyFill="1" applyBorder="1"/>
    <xf numFmtId="3" fontId="4" fillId="20" borderId="65" xfId="0" applyNumberFormat="1" applyFont="1" applyFill="1" applyBorder="1"/>
    <xf numFmtId="3" fontId="1" fillId="18" borderId="282" xfId="0" applyNumberFormat="1" applyFont="1" applyFill="1" applyBorder="1"/>
    <xf numFmtId="3" fontId="1" fillId="18" borderId="407" xfId="0" applyNumberFormat="1" applyFont="1" applyFill="1" applyBorder="1"/>
    <xf numFmtId="0" fontId="11" fillId="0" borderId="78" xfId="0" applyFont="1" applyBorder="1" applyAlignment="1">
      <alignment horizontal="right" vertical="top" wrapText="1"/>
    </xf>
    <xf numFmtId="3" fontId="0" fillId="0" borderId="78" xfId="0" applyNumberFormat="1" applyFont="1" applyBorder="1"/>
    <xf numFmtId="0" fontId="2" fillId="18" borderId="365" xfId="0" applyFont="1" applyFill="1" applyBorder="1"/>
    <xf numFmtId="0" fontId="0" fillId="18" borderId="40" xfId="0" applyFont="1" applyFill="1" applyBorder="1"/>
    <xf numFmtId="0" fontId="5" fillId="18" borderId="47" xfId="0" applyFont="1" applyFill="1" applyBorder="1" applyAlignment="1">
      <alignment horizontal="center"/>
    </xf>
    <xf numFmtId="0" fontId="5" fillId="18" borderId="48" xfId="0" applyFont="1" applyFill="1" applyBorder="1" applyAlignment="1">
      <alignment horizontal="center"/>
    </xf>
    <xf numFmtId="0" fontId="5" fillId="18" borderId="54" xfId="0" applyFont="1" applyFill="1" applyBorder="1" applyAlignment="1">
      <alignment horizontal="center"/>
    </xf>
    <xf numFmtId="0" fontId="5" fillId="18" borderId="389" xfId="0" applyFont="1" applyFill="1" applyBorder="1" applyAlignment="1">
      <alignment horizontal="center"/>
    </xf>
    <xf numFmtId="3" fontId="0" fillId="18" borderId="78" xfId="0" applyNumberFormat="1" applyFont="1" applyFill="1" applyBorder="1"/>
    <xf numFmtId="3" fontId="6" fillId="18" borderId="87" xfId="0" applyNumberFormat="1" applyFont="1" applyFill="1" applyBorder="1"/>
    <xf numFmtId="3" fontId="6" fillId="18" borderId="391" xfId="0" applyNumberFormat="1" applyFont="1" applyFill="1" applyBorder="1"/>
    <xf numFmtId="3" fontId="0" fillId="18" borderId="306" xfId="0" applyNumberFormat="1" applyFont="1" applyFill="1" applyBorder="1"/>
    <xf numFmtId="3" fontId="0" fillId="18" borderId="45" xfId="0" applyNumberFormat="1" applyFont="1" applyFill="1" applyBorder="1"/>
    <xf numFmtId="3" fontId="0" fillId="18" borderId="72" xfId="0" applyNumberFormat="1" applyFont="1" applyFill="1" applyBorder="1"/>
    <xf numFmtId="3" fontId="0" fillId="18" borderId="61" xfId="0" applyNumberFormat="1" applyFont="1" applyFill="1" applyBorder="1"/>
    <xf numFmtId="3" fontId="0" fillId="18" borderId="62" xfId="0" applyNumberFormat="1" applyFont="1" applyFill="1" applyBorder="1"/>
    <xf numFmtId="3" fontId="0" fillId="18" borderId="386" xfId="0" applyNumberFormat="1" applyFont="1" applyFill="1" applyBorder="1"/>
    <xf numFmtId="3" fontId="0" fillId="20" borderId="78" xfId="0" applyNumberFormat="1" applyFont="1" applyFill="1" applyBorder="1"/>
    <xf numFmtId="3" fontId="6" fillId="20" borderId="388" xfId="0" applyNumberFormat="1" applyFont="1" applyFill="1" applyBorder="1"/>
    <xf numFmtId="3" fontId="5" fillId="18" borderId="304" xfId="0" applyNumberFormat="1" applyFont="1" applyFill="1" applyBorder="1"/>
    <xf numFmtId="3" fontId="5" fillId="18" borderId="87" xfId="0" applyNumberFormat="1" applyFont="1" applyFill="1" applyBorder="1"/>
    <xf numFmtId="3" fontId="5" fillId="18" borderId="65" xfId="0" applyNumberFormat="1" applyFont="1" applyFill="1" applyBorder="1"/>
    <xf numFmtId="3" fontId="6" fillId="18" borderId="65" xfId="0" applyNumberFormat="1" applyFont="1" applyFill="1" applyBorder="1"/>
    <xf numFmtId="0" fontId="0" fillId="18" borderId="302" xfId="0" applyFont="1" applyFill="1" applyBorder="1"/>
    <xf numFmtId="0" fontId="0" fillId="18" borderId="397" xfId="0" applyFont="1" applyFill="1" applyBorder="1"/>
    <xf numFmtId="0" fontId="0" fillId="18" borderId="398" xfId="0" applyFont="1" applyFill="1" applyBorder="1"/>
    <xf numFmtId="0" fontId="0" fillId="18" borderId="399" xfId="0" applyFont="1" applyFill="1" applyBorder="1"/>
    <xf numFmtId="0" fontId="0" fillId="18" borderId="400" xfId="0" applyFont="1" applyFill="1" applyBorder="1"/>
    <xf numFmtId="0" fontId="0" fillId="18" borderId="401" xfId="0" applyFont="1" applyFill="1" applyBorder="1"/>
    <xf numFmtId="3" fontId="6" fillId="18" borderId="86" xfId="0" applyNumberFormat="1" applyFont="1" applyFill="1" applyBorder="1"/>
    <xf numFmtId="3" fontId="6" fillId="18" borderId="293" xfId="0" applyNumberFormat="1" applyFont="1" applyFill="1" applyBorder="1"/>
    <xf numFmtId="0" fontId="0" fillId="20" borderId="17" xfId="0" applyFont="1" applyFill="1" applyBorder="1"/>
    <xf numFmtId="0" fontId="5" fillId="18" borderId="78" xfId="0" applyFont="1" applyFill="1" applyBorder="1"/>
    <xf numFmtId="0" fontId="0" fillId="18" borderId="155" xfId="0" applyFont="1" applyFill="1" applyBorder="1"/>
    <xf numFmtId="0" fontId="2" fillId="18" borderId="201" xfId="0" applyFont="1" applyFill="1" applyBorder="1" applyAlignment="1">
      <alignment vertical="center"/>
    </xf>
    <xf numFmtId="0" fontId="5" fillId="18" borderId="70" xfId="0" applyFont="1" applyFill="1" applyBorder="1" applyAlignment="1">
      <alignment horizontal="center"/>
    </xf>
    <xf numFmtId="14" fontId="6" fillId="18" borderId="36" xfId="0" applyNumberFormat="1" applyFont="1" applyFill="1" applyBorder="1" applyAlignment="1">
      <alignment horizontal="center"/>
    </xf>
    <xf numFmtId="0" fontId="5" fillId="18" borderId="37" xfId="0" applyFont="1" applyFill="1" applyBorder="1" applyAlignment="1">
      <alignment horizontal="center"/>
    </xf>
    <xf numFmtId="14" fontId="6" fillId="18" borderId="21" xfId="0" applyNumberFormat="1" applyFont="1" applyFill="1" applyBorder="1" applyAlignment="1">
      <alignment horizontal="center"/>
    </xf>
    <xf numFmtId="0" fontId="0" fillId="18" borderId="18" xfId="0" applyFont="1" applyFill="1" applyBorder="1"/>
    <xf numFmtId="0" fontId="0" fillId="18" borderId="327" xfId="0" applyFont="1" applyFill="1" applyBorder="1"/>
    <xf numFmtId="0" fontId="7" fillId="18" borderId="28" xfId="0" applyFont="1" applyFill="1" applyBorder="1" applyAlignment="1">
      <alignment horizontal="center"/>
    </xf>
    <xf numFmtId="0" fontId="7" fillId="18" borderId="29" xfId="0" applyFont="1" applyFill="1" applyBorder="1" applyAlignment="1">
      <alignment horizontal="center"/>
    </xf>
    <xf numFmtId="0" fontId="0" fillId="18" borderId="94" xfId="0" applyFont="1" applyFill="1" applyBorder="1" applyAlignment="1">
      <alignment horizontal="center"/>
    </xf>
    <xf numFmtId="0" fontId="0" fillId="18" borderId="47" xfId="0" applyFont="1" applyFill="1" applyBorder="1" applyAlignment="1">
      <alignment horizontal="center"/>
    </xf>
    <xf numFmtId="0" fontId="0" fillId="18" borderId="78" xfId="0" applyFont="1" applyFill="1" applyBorder="1" applyAlignment="1">
      <alignment horizontal="center"/>
    </xf>
    <xf numFmtId="0" fontId="0" fillId="18" borderId="54" xfId="0" applyFont="1" applyFill="1" applyBorder="1" applyAlignment="1">
      <alignment horizontal="center"/>
    </xf>
    <xf numFmtId="0" fontId="0" fillId="18" borderId="93" xfId="0" applyFont="1" applyFill="1" applyBorder="1" applyAlignment="1">
      <alignment horizontal="center"/>
    </xf>
    <xf numFmtId="49" fontId="12" fillId="18" borderId="94" xfId="0" applyNumberFormat="1" applyFont="1" applyFill="1" applyBorder="1" applyAlignment="1">
      <alignment horizontal="center"/>
    </xf>
    <xf numFmtId="0" fontId="0" fillId="18" borderId="119" xfId="0" applyFont="1" applyFill="1" applyBorder="1"/>
    <xf numFmtId="0" fontId="0" fillId="18" borderId="118" xfId="0" applyFont="1" applyFill="1" applyBorder="1"/>
    <xf numFmtId="0" fontId="0" fillId="18" borderId="94" xfId="0" applyFont="1" applyFill="1" applyBorder="1"/>
    <xf numFmtId="0" fontId="0" fillId="18" borderId="93" xfId="0" applyFont="1" applyFill="1" applyBorder="1"/>
    <xf numFmtId="3" fontId="7" fillId="20" borderId="106" xfId="0" applyNumberFormat="1" applyFont="1" applyFill="1" applyBorder="1" applyAlignment="1">
      <alignment horizontal="center"/>
    </xf>
    <xf numFmtId="3" fontId="6" fillId="20" borderId="58" xfId="0" applyNumberFormat="1" applyFont="1" applyFill="1" applyBorder="1" applyAlignment="1">
      <alignment vertical="center"/>
    </xf>
    <xf numFmtId="3" fontId="6" fillId="20" borderId="87" xfId="0" applyNumberFormat="1" applyFont="1" applyFill="1" applyBorder="1" applyAlignment="1">
      <alignment vertical="center"/>
    </xf>
    <xf numFmtId="3" fontId="6" fillId="20" borderId="17" xfId="0" applyNumberFormat="1" applyFont="1" applyFill="1" applyBorder="1" applyAlignment="1">
      <alignment vertical="center"/>
    </xf>
    <xf numFmtId="3" fontId="6" fillId="20" borderId="65" xfId="0" applyNumberFormat="1" applyFont="1" applyFill="1" applyBorder="1" applyAlignment="1">
      <alignment vertical="center"/>
    </xf>
    <xf numFmtId="3" fontId="6" fillId="20" borderId="65" xfId="0" applyNumberFormat="1" applyFont="1" applyFill="1" applyBorder="1" applyAlignment="1">
      <alignment horizontal="right" vertical="center"/>
    </xf>
    <xf numFmtId="3" fontId="6" fillId="20" borderId="58" xfId="0" applyNumberFormat="1" applyFont="1" applyFill="1" applyBorder="1" applyAlignment="1">
      <alignment horizontal="right" vertical="center"/>
    </xf>
    <xf numFmtId="3" fontId="6" fillId="18" borderId="105" xfId="0" applyNumberFormat="1" applyFont="1" applyFill="1" applyBorder="1" applyAlignment="1">
      <alignment vertical="center"/>
    </xf>
    <xf numFmtId="3" fontId="6" fillId="20" borderId="63" xfId="0" applyNumberFormat="1" applyFont="1" applyFill="1" applyBorder="1" applyAlignment="1">
      <alignment horizontal="right" vertical="center"/>
    </xf>
    <xf numFmtId="3" fontId="6" fillId="20" borderId="64" xfId="0" applyNumberFormat="1" applyFont="1" applyFill="1" applyBorder="1" applyAlignment="1">
      <alignment horizontal="right" vertical="center"/>
    </xf>
    <xf numFmtId="0" fontId="0" fillId="20" borderId="94" xfId="0" applyFont="1" applyFill="1" applyBorder="1"/>
    <xf numFmtId="3" fontId="0" fillId="20" borderId="48" xfId="0" applyNumberFormat="1" applyFont="1" applyFill="1" applyBorder="1" applyAlignment="1">
      <alignment vertical="center"/>
    </xf>
    <xf numFmtId="3" fontId="0" fillId="20" borderId="47" xfId="0" applyNumberFormat="1" applyFont="1" applyFill="1" applyBorder="1" applyAlignment="1">
      <alignment vertical="center"/>
    </xf>
    <xf numFmtId="3" fontId="0" fillId="20" borderId="78" xfId="0" applyNumberFormat="1" applyFont="1" applyFill="1" applyBorder="1" applyAlignment="1">
      <alignment vertical="center"/>
    </xf>
    <xf numFmtId="3" fontId="0" fillId="20" borderId="54" xfId="0" applyNumberFormat="1" applyFont="1" applyFill="1" applyBorder="1" applyAlignment="1">
      <alignment vertical="center"/>
    </xf>
    <xf numFmtId="3" fontId="0" fillId="18" borderId="93" xfId="0" applyNumberFormat="1" applyFont="1" applyFill="1" applyBorder="1" applyAlignment="1">
      <alignment vertical="center"/>
    </xf>
    <xf numFmtId="3" fontId="5" fillId="20" borderId="58" xfId="0" applyNumberFormat="1" applyFont="1" applyFill="1" applyBorder="1" applyAlignment="1">
      <alignment vertical="center"/>
    </xf>
    <xf numFmtId="3" fontId="5" fillId="20" borderId="87" xfId="0" applyNumberFormat="1" applyFont="1" applyFill="1" applyBorder="1" applyAlignment="1">
      <alignment vertical="center"/>
    </xf>
    <xf numFmtId="3" fontId="5" fillId="20" borderId="65" xfId="0" applyNumberFormat="1" applyFont="1" applyFill="1" applyBorder="1" applyAlignment="1">
      <alignment vertical="center"/>
    </xf>
    <xf numFmtId="3" fontId="0" fillId="18" borderId="118" xfId="0" applyNumberFormat="1" applyFont="1" applyFill="1" applyBorder="1"/>
    <xf numFmtId="3" fontId="7" fillId="18" borderId="94" xfId="0" applyNumberFormat="1" applyFont="1" applyFill="1" applyBorder="1" applyAlignment="1">
      <alignment horizontal="center"/>
    </xf>
    <xf numFmtId="3" fontId="6" fillId="18" borderId="58" xfId="0" applyNumberFormat="1" applyFont="1" applyFill="1" applyBorder="1"/>
    <xf numFmtId="3" fontId="6" fillId="18" borderId="66" xfId="0" applyNumberFormat="1" applyFont="1" applyFill="1" applyBorder="1" applyAlignment="1">
      <alignment horizontal="right"/>
    </xf>
    <xf numFmtId="3" fontId="6" fillId="18" borderId="292" xfId="0" applyNumberFormat="1" applyFont="1" applyFill="1" applyBorder="1"/>
    <xf numFmtId="0" fontId="0" fillId="18" borderId="126" xfId="0" applyFont="1" applyFill="1" applyBorder="1"/>
    <xf numFmtId="3" fontId="0" fillId="18" borderId="123" xfId="0" applyNumberFormat="1" applyFont="1" applyFill="1" applyBorder="1"/>
    <xf numFmtId="3" fontId="0" fillId="18" borderId="124" xfId="0" applyNumberFormat="1" applyFont="1" applyFill="1" applyBorder="1"/>
    <xf numFmtId="3" fontId="0" fillId="18" borderId="128" xfId="0" applyNumberFormat="1" applyFont="1" applyFill="1" applyBorder="1"/>
    <xf numFmtId="3" fontId="0" fillId="18" borderId="381" xfId="0" applyNumberFormat="1" applyFont="1" applyFill="1" applyBorder="1"/>
    <xf numFmtId="3" fontId="0" fillId="18" borderId="125" xfId="0" applyNumberFormat="1" applyFont="1" applyFill="1" applyBorder="1"/>
    <xf numFmtId="3" fontId="5" fillId="18" borderId="303" xfId="0" applyNumberFormat="1" applyFont="1" applyFill="1" applyBorder="1"/>
    <xf numFmtId="0" fontId="0" fillId="18" borderId="408" xfId="0" applyFont="1" applyFill="1" applyBorder="1" applyAlignment="1"/>
    <xf numFmtId="0" fontId="0" fillId="20" borderId="78" xfId="0" applyFont="1" applyFill="1" applyBorder="1" applyAlignment="1">
      <alignment horizontal="center"/>
    </xf>
    <xf numFmtId="3" fontId="6" fillId="20" borderId="277" xfId="0" applyNumberFormat="1" applyFont="1" applyFill="1" applyBorder="1"/>
    <xf numFmtId="3" fontId="10" fillId="20" borderId="65" xfId="0" applyNumberFormat="1" applyFont="1" applyFill="1" applyBorder="1"/>
    <xf numFmtId="164" fontId="2" fillId="2" borderId="102" xfId="0" applyNumberFormat="1" applyFont="1" applyFill="1" applyBorder="1" applyAlignment="1">
      <alignment vertical="center"/>
    </xf>
    <xf numFmtId="166" fontId="2" fillId="2" borderId="102" xfId="0" applyNumberFormat="1" applyFont="1" applyFill="1" applyBorder="1" applyAlignment="1">
      <alignment vertical="center"/>
    </xf>
    <xf numFmtId="164" fontId="2" fillId="2" borderId="101" xfId="0" applyNumberFormat="1" applyFont="1" applyFill="1" applyBorder="1" applyAlignment="1">
      <alignment vertical="center"/>
    </xf>
    <xf numFmtId="166" fontId="2" fillId="2" borderId="101" xfId="0" applyNumberFormat="1" applyFont="1" applyFill="1" applyBorder="1" applyAlignment="1">
      <alignment vertical="center"/>
    </xf>
    <xf numFmtId="164" fontId="2" fillId="0" borderId="183" xfId="0" applyNumberFormat="1" applyFont="1" applyFill="1" applyBorder="1" applyAlignment="1">
      <alignment horizontal="center" vertical="center"/>
    </xf>
    <xf numFmtId="0" fontId="106" fillId="18" borderId="201" xfId="0" applyFont="1" applyFill="1" applyBorder="1"/>
    <xf numFmtId="0" fontId="106" fillId="18" borderId="4" xfId="0" applyFont="1" applyFill="1" applyBorder="1"/>
    <xf numFmtId="0" fontId="106" fillId="18" borderId="286" xfId="0" applyFont="1" applyFill="1" applyBorder="1"/>
    <xf numFmtId="2" fontId="107" fillId="18" borderId="4" xfId="0" applyNumberFormat="1" applyFont="1" applyFill="1" applyBorder="1" applyAlignment="1">
      <alignment horizontal="center"/>
    </xf>
    <xf numFmtId="0" fontId="106" fillId="20" borderId="201" xfId="0" applyFont="1" applyFill="1" applyBorder="1"/>
    <xf numFmtId="0" fontId="53" fillId="20" borderId="201" xfId="0" applyFont="1" applyFill="1" applyBorder="1" applyAlignment="1">
      <alignment vertical="center"/>
    </xf>
    <xf numFmtId="3" fontId="107" fillId="18" borderId="106" xfId="0" applyNumberFormat="1" applyFont="1" applyFill="1" applyBorder="1"/>
    <xf numFmtId="3" fontId="21" fillId="18" borderId="106" xfId="0" applyNumberFormat="1" applyFont="1" applyFill="1" applyBorder="1"/>
    <xf numFmtId="0" fontId="106" fillId="18" borderId="377" xfId="147" applyFont="1" applyFill="1" applyBorder="1"/>
    <xf numFmtId="3" fontId="107" fillId="20" borderId="106" xfId="0" applyNumberFormat="1" applyFont="1" applyFill="1" applyBorder="1"/>
    <xf numFmtId="3" fontId="107" fillId="20" borderId="94" xfId="0" applyNumberFormat="1" applyFont="1" applyFill="1" applyBorder="1"/>
    <xf numFmtId="3" fontId="107" fillId="18" borderId="119" xfId="0" applyNumberFormat="1" applyFont="1" applyFill="1" applyBorder="1"/>
    <xf numFmtId="3" fontId="107" fillId="18" borderId="94" xfId="0" applyNumberFormat="1" applyFont="1" applyFill="1" applyBorder="1"/>
    <xf numFmtId="3" fontId="100" fillId="18" borderId="117" xfId="0" applyNumberFormat="1" applyFont="1" applyFill="1" applyBorder="1"/>
    <xf numFmtId="3" fontId="100" fillId="18" borderId="119" xfId="0" applyNumberFormat="1" applyFont="1" applyFill="1" applyBorder="1"/>
    <xf numFmtId="3" fontId="107" fillId="18" borderId="126" xfId="0" applyNumberFormat="1" applyFont="1" applyFill="1" applyBorder="1"/>
    <xf numFmtId="0" fontId="7" fillId="20" borderId="28" xfId="0" applyFont="1" applyFill="1" applyBorder="1" applyAlignment="1">
      <alignment horizontal="center"/>
    </xf>
    <xf numFmtId="0" fontId="0" fillId="20" borderId="62" xfId="0" applyFont="1" applyFill="1" applyBorder="1" applyAlignment="1">
      <alignment horizontal="center"/>
    </xf>
    <xf numFmtId="3" fontId="5" fillId="18" borderId="58" xfId="0" applyNumberFormat="1" applyFont="1" applyFill="1" applyBorder="1"/>
    <xf numFmtId="0" fontId="98" fillId="18" borderId="409" xfId="147" applyFill="1" applyBorder="1"/>
    <xf numFmtId="0" fontId="98" fillId="18" borderId="410" xfId="147" applyFill="1" applyBorder="1"/>
    <xf numFmtId="0" fontId="5" fillId="18" borderId="412" xfId="0" applyFont="1" applyFill="1" applyBorder="1"/>
    <xf numFmtId="3" fontId="6" fillId="18" borderId="413" xfId="0" applyNumberFormat="1" applyFont="1" applyFill="1" applyBorder="1"/>
    <xf numFmtId="0" fontId="0" fillId="20" borderId="412" xfId="0" applyFont="1" applyFill="1" applyBorder="1"/>
    <xf numFmtId="0" fontId="2" fillId="20" borderId="412" xfId="0" applyFont="1" applyFill="1" applyBorder="1" applyAlignment="1">
      <alignment vertical="center"/>
    </xf>
    <xf numFmtId="0" fontId="0" fillId="20" borderId="404" xfId="0" applyFont="1" applyFill="1" applyBorder="1"/>
    <xf numFmtId="0" fontId="0" fillId="20" borderId="414" xfId="0" applyFont="1" applyFill="1" applyBorder="1"/>
    <xf numFmtId="0" fontId="6" fillId="20" borderId="412" xfId="0" applyFont="1" applyFill="1" applyBorder="1"/>
    <xf numFmtId="0" fontId="5" fillId="20" borderId="412" xfId="0" applyFont="1" applyFill="1" applyBorder="1" applyAlignment="1">
      <alignment horizontal="left"/>
    </xf>
    <xf numFmtId="0" fontId="105" fillId="18" borderId="415" xfId="147" applyFont="1" applyFill="1" applyBorder="1" applyAlignment="1">
      <alignment horizontal="left" indent="2"/>
    </xf>
    <xf numFmtId="0" fontId="105" fillId="18" borderId="412" xfId="147" applyFont="1" applyFill="1" applyBorder="1" applyAlignment="1">
      <alignment horizontal="left" indent="2"/>
    </xf>
    <xf numFmtId="0" fontId="105" fillId="18" borderId="416" xfId="147" applyFont="1" applyFill="1" applyBorder="1" applyAlignment="1">
      <alignment horizontal="left" indent="2"/>
    </xf>
    <xf numFmtId="0" fontId="99" fillId="18" borderId="417" xfId="147" applyFont="1" applyFill="1" applyBorder="1" applyAlignment="1" applyProtection="1">
      <alignment horizontal="left" indent="2"/>
      <protection hidden="1"/>
    </xf>
    <xf numFmtId="0" fontId="5" fillId="20" borderId="412" xfId="0" applyFont="1" applyFill="1" applyBorder="1" applyAlignment="1">
      <alignment horizontal="left" indent="2"/>
    </xf>
    <xf numFmtId="0" fontId="0" fillId="0" borderId="78" xfId="0" applyFont="1" applyFill="1" applyBorder="1" applyAlignment="1"/>
    <xf numFmtId="49" fontId="1" fillId="18" borderId="411" xfId="0" applyNumberFormat="1" applyFont="1" applyFill="1" applyBorder="1"/>
    <xf numFmtId="3" fontId="13" fillId="18" borderId="304" xfId="0" applyNumberFormat="1" applyFont="1" applyFill="1" applyBorder="1"/>
    <xf numFmtId="0" fontId="0" fillId="21" borderId="363" xfId="0" applyFont="1" applyFill="1" applyBorder="1"/>
    <xf numFmtId="0" fontId="0" fillId="21" borderId="364" xfId="0" applyFont="1" applyFill="1" applyBorder="1"/>
    <xf numFmtId="0" fontId="0" fillId="21" borderId="383" xfId="0" applyFont="1" applyFill="1" applyBorder="1"/>
    <xf numFmtId="0" fontId="5" fillId="18" borderId="51" xfId="0" applyFont="1" applyFill="1" applyBorder="1"/>
    <xf numFmtId="0" fontId="5" fillId="18" borderId="48" xfId="0" applyFont="1" applyFill="1" applyBorder="1"/>
    <xf numFmtId="3" fontId="1" fillId="18" borderId="58" xfId="0" applyNumberFormat="1" applyFont="1" applyFill="1" applyBorder="1"/>
    <xf numFmtId="3" fontId="67" fillId="18" borderId="58" xfId="0" applyNumberFormat="1" applyFont="1" applyFill="1" applyBorder="1"/>
    <xf numFmtId="3" fontId="4" fillId="18" borderId="58" xfId="0" applyNumberFormat="1" applyFont="1" applyFill="1" applyBorder="1"/>
    <xf numFmtId="3" fontId="1" fillId="18" borderId="271" xfId="0" applyNumberFormat="1" applyFont="1" applyFill="1" applyBorder="1"/>
    <xf numFmtId="0" fontId="0" fillId="18" borderId="411" xfId="0" applyFont="1" applyFill="1" applyBorder="1"/>
    <xf numFmtId="49" fontId="1" fillId="18" borderId="412" xfId="0" applyNumberFormat="1" applyFont="1" applyFill="1" applyBorder="1" applyAlignment="1">
      <alignment vertical="top" wrapText="1"/>
    </xf>
    <xf numFmtId="0" fontId="4" fillId="18" borderId="412" xfId="0" applyFont="1" applyFill="1" applyBorder="1" applyAlignment="1">
      <alignment horizontal="center" vertical="center"/>
    </xf>
    <xf numFmtId="0" fontId="0" fillId="18" borderId="412" xfId="0" applyFont="1" applyFill="1" applyBorder="1"/>
    <xf numFmtId="0" fontId="0" fillId="18" borderId="414" xfId="0" applyFont="1" applyFill="1" applyBorder="1"/>
    <xf numFmtId="0" fontId="1" fillId="18" borderId="412" xfId="0" applyFont="1" applyFill="1" applyBorder="1"/>
    <xf numFmtId="0" fontId="4" fillId="18" borderId="412" xfId="0" applyFont="1" applyFill="1" applyBorder="1"/>
    <xf numFmtId="0" fontId="1" fillId="18" borderId="414" xfId="0" applyFont="1" applyFill="1" applyBorder="1"/>
    <xf numFmtId="0" fontId="4" fillId="18" borderId="412" xfId="0" applyFont="1" applyFill="1" applyBorder="1" applyAlignment="1">
      <alignment horizontal="left"/>
    </xf>
    <xf numFmtId="0" fontId="4" fillId="18" borderId="414" xfId="0" applyFont="1" applyFill="1" applyBorder="1"/>
    <xf numFmtId="0" fontId="4" fillId="18" borderId="412" xfId="0" applyFont="1" applyFill="1" applyBorder="1" applyAlignment="1">
      <alignment horizontal="left" vertical="center"/>
    </xf>
    <xf numFmtId="0" fontId="4" fillId="18" borderId="412" xfId="0" applyFont="1" applyFill="1" applyBorder="1" applyAlignment="1">
      <alignment horizontal="left" indent="1"/>
    </xf>
    <xf numFmtId="0" fontId="66" fillId="18" borderId="419" xfId="147" applyFont="1" applyFill="1" applyBorder="1"/>
    <xf numFmtId="0" fontId="1" fillId="18" borderId="419" xfId="0" applyFont="1" applyFill="1" applyBorder="1"/>
    <xf numFmtId="0" fontId="66" fillId="18" borderId="420" xfId="147" applyFont="1" applyFill="1" applyBorder="1"/>
    <xf numFmtId="0" fontId="104" fillId="18" borderId="420" xfId="147" applyFont="1" applyFill="1" applyBorder="1"/>
    <xf numFmtId="0" fontId="104" fillId="18" borderId="412" xfId="147" applyFont="1" applyFill="1" applyBorder="1"/>
    <xf numFmtId="0" fontId="0" fillId="18" borderId="412" xfId="0" applyFont="1" applyFill="1" applyBorder="1" applyAlignment="1">
      <alignment horizontal="left" indent="1"/>
    </xf>
    <xf numFmtId="0" fontId="104" fillId="18" borderId="416" xfId="147" applyFont="1" applyFill="1" applyBorder="1"/>
    <xf numFmtId="0" fontId="7" fillId="18" borderId="421" xfId="0" applyFont="1" applyFill="1" applyBorder="1" applyAlignment="1">
      <alignment vertical="center"/>
    </xf>
    <xf numFmtId="0" fontId="3" fillId="18" borderId="414" xfId="0" applyFont="1" applyFill="1" applyBorder="1" applyAlignment="1"/>
    <xf numFmtId="3" fontId="66" fillId="18" borderId="4" xfId="0" applyNumberFormat="1" applyFont="1" applyFill="1" applyBorder="1"/>
    <xf numFmtId="0" fontId="3" fillId="18" borderId="4" xfId="0" applyFont="1" applyFill="1" applyBorder="1"/>
    <xf numFmtId="2" fontId="66" fillId="18" borderId="4" xfId="0" applyNumberFormat="1" applyFont="1" applyFill="1" applyBorder="1" applyAlignment="1">
      <alignment horizontal="right"/>
    </xf>
    <xf numFmtId="2" fontId="66" fillId="18" borderId="4" xfId="0" applyNumberFormat="1" applyFont="1" applyFill="1" applyBorder="1" applyAlignment="1">
      <alignment horizontal="center"/>
    </xf>
    <xf numFmtId="0" fontId="3" fillId="18" borderId="201" xfId="0" applyFont="1" applyFill="1" applyBorder="1"/>
    <xf numFmtId="0" fontId="66" fillId="18" borderId="201" xfId="0" applyFont="1" applyFill="1" applyBorder="1" applyAlignment="1">
      <alignment vertical="center"/>
    </xf>
    <xf numFmtId="0" fontId="66" fillId="18" borderId="25" xfId="0" applyFont="1" applyFill="1" applyBorder="1" applyAlignment="1">
      <alignment horizontal="center" vertical="center"/>
    </xf>
    <xf numFmtId="0" fontId="3" fillId="18" borderId="94" xfId="0" applyFont="1" applyFill="1" applyBorder="1" applyAlignment="1">
      <alignment horizontal="center"/>
    </xf>
    <xf numFmtId="0" fontId="3" fillId="18" borderId="119" xfId="0" applyFont="1" applyFill="1" applyBorder="1" applyAlignment="1">
      <alignment horizontal="center"/>
    </xf>
    <xf numFmtId="3" fontId="3" fillId="18" borderId="201" xfId="0" applyNumberFormat="1" applyFont="1" applyFill="1" applyBorder="1"/>
    <xf numFmtId="3" fontId="4" fillId="18" borderId="155" xfId="0" applyNumberFormat="1" applyFont="1" applyFill="1" applyBorder="1"/>
    <xf numFmtId="3" fontId="68" fillId="18" borderId="94" xfId="0" applyNumberFormat="1" applyFont="1" applyFill="1" applyBorder="1"/>
    <xf numFmtId="3" fontId="100" fillId="18" borderId="94" xfId="0" applyNumberFormat="1" applyFont="1" applyFill="1" applyBorder="1"/>
    <xf numFmtId="3" fontId="68" fillId="18" borderId="327" xfId="0" applyNumberFormat="1" applyFont="1" applyFill="1" applyBorder="1"/>
    <xf numFmtId="3" fontId="4" fillId="18" borderId="37" xfId="0" applyNumberFormat="1" applyFont="1" applyFill="1" applyBorder="1" applyAlignment="1">
      <alignment horizontal="center"/>
    </xf>
    <xf numFmtId="3" fontId="4" fillId="18" borderId="70" xfId="0" applyNumberFormat="1" applyFont="1" applyFill="1" applyBorder="1"/>
    <xf numFmtId="3" fontId="4" fillId="18" borderId="16" xfId="0" applyNumberFormat="1" applyFont="1" applyFill="1" applyBorder="1"/>
    <xf numFmtId="3" fontId="68" fillId="18" borderId="119" xfId="0" applyNumberFormat="1" applyFont="1" applyFill="1" applyBorder="1"/>
    <xf numFmtId="3" fontId="4" fillId="18" borderId="72" xfId="0" applyNumberFormat="1" applyFont="1" applyFill="1" applyBorder="1"/>
    <xf numFmtId="3" fontId="4" fillId="18" borderId="18" xfId="0" applyNumberFormat="1" applyFont="1" applyFill="1" applyBorder="1"/>
    <xf numFmtId="175" fontId="100" fillId="18" borderId="106" xfId="1" applyNumberFormat="1" applyFont="1" applyFill="1" applyBorder="1"/>
    <xf numFmtId="175" fontId="100" fillId="18" borderId="94" xfId="1" applyNumberFormat="1" applyFont="1" applyFill="1" applyBorder="1"/>
    <xf numFmtId="175" fontId="100" fillId="18" borderId="117" xfId="1" applyNumberFormat="1" applyFont="1" applyFill="1" applyBorder="1"/>
    <xf numFmtId="175" fontId="100" fillId="18" borderId="119" xfId="1" applyNumberFormat="1" applyFont="1" applyFill="1" applyBorder="1"/>
    <xf numFmtId="175" fontId="68" fillId="18" borderId="94" xfId="1" applyNumberFormat="1" applyFont="1" applyFill="1" applyBorder="1"/>
    <xf numFmtId="175" fontId="68" fillId="18" borderId="119" xfId="1" applyNumberFormat="1" applyFont="1" applyFill="1" applyBorder="1"/>
    <xf numFmtId="175" fontId="100" fillId="18" borderId="153" xfId="1" applyNumberFormat="1" applyFont="1" applyFill="1" applyBorder="1"/>
    <xf numFmtId="175" fontId="100" fillId="18" borderId="126" xfId="1" applyNumberFormat="1" applyFont="1" applyFill="1" applyBorder="1"/>
    <xf numFmtId="175" fontId="6" fillId="18" borderId="123" xfId="1" applyNumberFormat="1" applyFont="1" applyFill="1" applyBorder="1"/>
    <xf numFmtId="175" fontId="6" fillId="18" borderId="128" xfId="1" applyNumberFormat="1" applyFont="1" applyFill="1" applyBorder="1" applyAlignment="1">
      <alignment horizontal="center"/>
    </xf>
    <xf numFmtId="175" fontId="6" fillId="18" borderId="143" xfId="1" applyNumberFormat="1" applyFont="1" applyFill="1" applyBorder="1"/>
    <xf numFmtId="175" fontId="3" fillId="0" borderId="140" xfId="1" applyNumberFormat="1" applyFont="1" applyBorder="1" applyAlignment="1">
      <alignment vertical="center"/>
    </xf>
    <xf numFmtId="175" fontId="3" fillId="0" borderId="155" xfId="1" applyNumberFormat="1" applyFont="1" applyBorder="1" applyAlignment="1">
      <alignment vertical="center"/>
    </xf>
    <xf numFmtId="175" fontId="6" fillId="0" borderId="209" xfId="1" applyNumberFormat="1" applyFont="1" applyBorder="1"/>
    <xf numFmtId="175" fontId="4" fillId="0" borderId="150" xfId="1" applyNumberFormat="1" applyFont="1" applyBorder="1"/>
    <xf numFmtId="175" fontId="11" fillId="0" borderId="127" xfId="1" applyNumberFormat="1" applyFont="1" applyBorder="1" applyAlignment="1">
      <alignment horizontal="left" vertical="top" wrapText="1"/>
    </xf>
    <xf numFmtId="175" fontId="11" fillId="0" borderId="200" xfId="1" applyNumberFormat="1" applyFont="1" applyBorder="1" applyAlignment="1">
      <alignment horizontal="left" vertical="top" wrapText="1"/>
    </xf>
    <xf numFmtId="175" fontId="4" fillId="0" borderId="201" xfId="1" applyNumberFormat="1" applyFont="1" applyBorder="1"/>
    <xf numFmtId="3" fontId="5" fillId="18" borderId="289" xfId="0" applyNumberFormat="1" applyFont="1" applyFill="1" applyBorder="1"/>
    <xf numFmtId="3" fontId="0" fillId="0" borderId="0" xfId="0" applyNumberFormat="1" applyFont="1" applyAlignment="1"/>
    <xf numFmtId="3" fontId="5" fillId="18" borderId="71" xfId="0" applyNumberFormat="1" applyFont="1" applyFill="1" applyBorder="1"/>
    <xf numFmtId="0" fontId="7" fillId="18" borderId="412" xfId="0" applyFont="1" applyFill="1" applyBorder="1"/>
    <xf numFmtId="0" fontId="7" fillId="18" borderId="414" xfId="0" applyFont="1" applyFill="1" applyBorder="1"/>
    <xf numFmtId="0" fontId="73" fillId="18" borderId="412" xfId="0" applyFont="1" applyFill="1" applyBorder="1"/>
    <xf numFmtId="0" fontId="98" fillId="18" borderId="422" xfId="147" applyFill="1" applyBorder="1" applyAlignment="1">
      <alignment horizontal="left" indent="1"/>
    </xf>
    <xf numFmtId="0" fontId="73" fillId="18" borderId="412" xfId="0" applyFont="1" applyFill="1" applyBorder="1" applyAlignment="1">
      <alignment horizontal="left"/>
    </xf>
    <xf numFmtId="49" fontId="1" fillId="18" borderId="423" xfId="0" applyNumberFormat="1" applyFont="1" applyFill="1" applyBorder="1"/>
    <xf numFmtId="0" fontId="5" fillId="18" borderId="424" xfId="0" applyFont="1" applyFill="1" applyBorder="1"/>
    <xf numFmtId="3" fontId="6" fillId="18" borderId="425" xfId="0" applyNumberFormat="1" applyFont="1" applyFill="1" applyBorder="1"/>
    <xf numFmtId="0" fontId="0" fillId="18" borderId="424" xfId="0" applyFont="1" applyFill="1" applyBorder="1"/>
    <xf numFmtId="0" fontId="2" fillId="18" borderId="424" xfId="0" applyFont="1" applyFill="1" applyBorder="1" applyAlignment="1">
      <alignment vertical="center"/>
    </xf>
    <xf numFmtId="0" fontId="5" fillId="18" borderId="357" xfId="0" applyFont="1" applyFill="1" applyBorder="1"/>
    <xf numFmtId="0" fontId="0" fillId="18" borderId="426" xfId="0" applyFont="1" applyFill="1" applyBorder="1"/>
    <xf numFmtId="0" fontId="6" fillId="18" borderId="424" xfId="0" applyFont="1" applyFill="1" applyBorder="1"/>
    <xf numFmtId="0" fontId="5" fillId="18" borderId="426" xfId="0" applyFont="1" applyFill="1" applyBorder="1"/>
    <xf numFmtId="3" fontId="11" fillId="2" borderId="33" xfId="0" applyNumberFormat="1" applyFont="1" applyFill="1" applyBorder="1" applyAlignment="1">
      <alignment horizontal="right" vertical="top" wrapText="1"/>
    </xf>
    <xf numFmtId="164" fontId="16" fillId="12" borderId="78" xfId="0" applyNumberFormat="1" applyFont="1" applyFill="1" applyBorder="1" applyAlignment="1">
      <alignment vertical="center"/>
    </xf>
    <xf numFmtId="164" fontId="16" fillId="2" borderId="78" xfId="0" applyNumberFormat="1" applyFont="1" applyFill="1" applyBorder="1" applyAlignment="1">
      <alignment vertical="center"/>
    </xf>
    <xf numFmtId="164" fontId="28" fillId="6" borderId="90" xfId="0" applyNumberFormat="1" applyFont="1" applyFill="1" applyBorder="1" applyAlignment="1">
      <alignment vertical="center"/>
    </xf>
    <xf numFmtId="0" fontId="80" fillId="2" borderId="200" xfId="0" applyFont="1" applyFill="1" applyBorder="1" applyAlignment="1">
      <alignment vertical="center"/>
    </xf>
    <xf numFmtId="164" fontId="81" fillId="2" borderId="194" xfId="0" applyNumberFormat="1" applyFont="1" applyFill="1" applyBorder="1" applyAlignment="1">
      <alignment vertical="center"/>
    </xf>
    <xf numFmtId="0" fontId="83" fillId="12" borderId="78" xfId="0" applyFont="1" applyFill="1" applyBorder="1" applyAlignment="1">
      <alignment vertical="center"/>
    </xf>
    <xf numFmtId="9" fontId="82" fillId="11" borderId="78" xfId="0" applyNumberFormat="1" applyFont="1" applyFill="1" applyBorder="1" applyAlignment="1">
      <alignment vertical="center"/>
    </xf>
    <xf numFmtId="0" fontId="22" fillId="6" borderId="110" xfId="0" applyFont="1" applyFill="1" applyBorder="1" applyAlignment="1">
      <alignment vertical="center"/>
    </xf>
    <xf numFmtId="0" fontId="37" fillId="2" borderId="113" xfId="0" applyFont="1" applyFill="1" applyBorder="1" applyAlignment="1">
      <alignment vertical="center"/>
    </xf>
    <xf numFmtId="9" fontId="37" fillId="2" borderId="207" xfId="0" applyNumberFormat="1" applyFont="1" applyFill="1" applyBorder="1" applyAlignment="1">
      <alignment horizontal="center" vertical="center"/>
    </xf>
    <xf numFmtId="0" fontId="37" fillId="2" borderId="201" xfId="0" applyFont="1" applyFill="1" applyBorder="1" applyAlignment="1">
      <alignment horizontal="left" vertical="center"/>
    </xf>
    <xf numFmtId="3" fontId="86" fillId="2" borderId="194" xfId="0" applyNumberFormat="1" applyFont="1" applyFill="1" applyBorder="1" applyAlignment="1">
      <alignment vertical="center"/>
    </xf>
    <xf numFmtId="3" fontId="37" fillId="2" borderId="201" xfId="0" applyNumberFormat="1" applyFont="1" applyFill="1" applyBorder="1" applyAlignment="1">
      <alignment vertical="center"/>
    </xf>
    <xf numFmtId="0" fontId="22" fillId="2" borderId="110" xfId="0" applyFont="1" applyFill="1" applyBorder="1" applyAlignment="1">
      <alignment horizontal="left" vertical="center"/>
    </xf>
    <xf numFmtId="9" fontId="37" fillId="2" borderId="41" xfId="0" applyNumberFormat="1" applyFont="1" applyFill="1" applyBorder="1" applyAlignment="1">
      <alignment horizontal="center" vertical="center"/>
    </xf>
    <xf numFmtId="0" fontId="22" fillId="2" borderId="113" xfId="0" applyFont="1" applyFill="1" applyBorder="1" applyAlignment="1">
      <alignment vertical="center"/>
    </xf>
    <xf numFmtId="0" fontId="37" fillId="2" borderId="206" xfId="0" applyFont="1" applyFill="1" applyBorder="1" applyAlignment="1">
      <alignment vertical="center"/>
    </xf>
    <xf numFmtId="164" fontId="81" fillId="2" borderId="201" xfId="0" applyNumberFormat="1" applyFont="1" applyFill="1" applyBorder="1" applyAlignment="1">
      <alignment vertical="center"/>
    </xf>
    <xf numFmtId="164" fontId="81" fillId="2" borderId="78" xfId="0" applyNumberFormat="1" applyFont="1" applyFill="1" applyBorder="1" applyAlignment="1">
      <alignment vertical="center"/>
    </xf>
    <xf numFmtId="10" fontId="81" fillId="2" borderId="155" xfId="0" applyNumberFormat="1" applyFont="1" applyFill="1" applyBorder="1" applyAlignment="1">
      <alignment horizontal="center" vertical="center"/>
    </xf>
    <xf numFmtId="10" fontId="81" fillId="2" borderId="78" xfId="0" applyNumberFormat="1" applyFont="1" applyFill="1" applyBorder="1" applyAlignment="1">
      <alignment horizontal="center" vertical="center"/>
    </xf>
    <xf numFmtId="164" fontId="81" fillId="11" borderId="176" xfId="0" applyNumberFormat="1" applyFont="1" applyFill="1" applyBorder="1" applyAlignment="1">
      <alignment vertical="center"/>
    </xf>
    <xf numFmtId="0" fontId="81" fillId="2" borderId="78" xfId="0" applyFont="1" applyFill="1" applyBorder="1" applyAlignment="1">
      <alignment vertical="center"/>
    </xf>
    <xf numFmtId="0" fontId="111" fillId="15" borderId="275" xfId="0" applyFont="1" applyFill="1" applyBorder="1" applyAlignment="1">
      <alignment vertical="center"/>
    </xf>
    <xf numFmtId="164" fontId="111" fillId="15" borderId="275" xfId="0" applyNumberFormat="1" applyFont="1" applyFill="1" applyBorder="1" applyAlignment="1">
      <alignment vertical="center"/>
    </xf>
    <xf numFmtId="0" fontId="37" fillId="0" borderId="0" xfId="0" applyFont="1" applyAlignment="1"/>
    <xf numFmtId="0" fontId="3" fillId="14" borderId="78" xfId="0" applyFont="1" applyFill="1" applyBorder="1" applyAlignment="1"/>
    <xf numFmtId="0" fontId="82" fillId="12" borderId="429" xfId="0" applyFont="1" applyFill="1" applyBorder="1" applyAlignment="1">
      <alignment vertical="center"/>
    </xf>
    <xf numFmtId="0" fontId="3" fillId="14" borderId="429" xfId="0" applyFont="1" applyFill="1" applyBorder="1" applyAlignment="1"/>
    <xf numFmtId="164" fontId="80" fillId="22" borderId="161" xfId="0" applyNumberFormat="1" applyFont="1" applyFill="1" applyBorder="1" applyAlignment="1">
      <alignment vertical="center"/>
    </xf>
    <xf numFmtId="164" fontId="80" fillId="22" borderId="162" xfId="0" applyNumberFormat="1" applyFont="1" applyFill="1" applyBorder="1" applyAlignment="1">
      <alignment vertical="center"/>
    </xf>
    <xf numFmtId="10" fontId="80" fillId="22" borderId="163" xfId="0" applyNumberFormat="1" applyFont="1" applyFill="1" applyBorder="1" applyAlignment="1">
      <alignment horizontal="center" vertical="center"/>
    </xf>
    <xf numFmtId="0" fontId="113" fillId="25" borderId="138" xfId="0" applyFont="1" applyFill="1" applyBorder="1" applyAlignment="1">
      <alignment horizontal="center" vertical="center"/>
    </xf>
    <xf numFmtId="0" fontId="113" fillId="25" borderId="159" xfId="0" applyFont="1" applyFill="1" applyBorder="1" applyAlignment="1">
      <alignment horizontal="center" vertical="center"/>
    </xf>
    <xf numFmtId="0" fontId="113" fillId="25" borderId="160" xfId="0" applyFont="1" applyFill="1" applyBorder="1" applyAlignment="1">
      <alignment horizontal="center" vertical="center"/>
    </xf>
    <xf numFmtId="0" fontId="112" fillId="26" borderId="195" xfId="0" applyFont="1" applyFill="1" applyBorder="1" applyAlignment="1">
      <alignment vertical="center"/>
    </xf>
    <xf numFmtId="164" fontId="113" fillId="26" borderId="161" xfId="0" applyNumberFormat="1" applyFont="1" applyFill="1" applyBorder="1" applyAlignment="1">
      <alignment vertical="center"/>
    </xf>
    <xf numFmtId="164" fontId="113" fillId="26" borderId="162" xfId="0" applyNumberFormat="1" applyFont="1" applyFill="1" applyBorder="1" applyAlignment="1">
      <alignment vertical="center"/>
    </xf>
    <xf numFmtId="10" fontId="113" fillId="26" borderId="163" xfId="0" applyNumberFormat="1" applyFont="1" applyFill="1" applyBorder="1" applyAlignment="1">
      <alignment horizontal="center" vertical="center"/>
    </xf>
    <xf numFmtId="164" fontId="113" fillId="26" borderId="164" xfId="0" applyNumberFormat="1" applyFont="1" applyFill="1" applyBorder="1" applyAlignment="1">
      <alignment vertical="center"/>
    </xf>
    <xf numFmtId="0" fontId="112" fillId="25" borderId="165" xfId="0" applyFont="1" applyFill="1" applyBorder="1" applyAlignment="1">
      <alignment vertical="center"/>
    </xf>
    <xf numFmtId="164" fontId="113" fillId="25" borderId="166" xfId="0" applyNumberFormat="1" applyFont="1" applyFill="1" applyBorder="1" applyAlignment="1">
      <alignment vertical="center"/>
    </xf>
    <xf numFmtId="164" fontId="113" fillId="25" borderId="167" xfId="0" applyNumberFormat="1" applyFont="1" applyFill="1" applyBorder="1" applyAlignment="1">
      <alignment vertical="center"/>
    </xf>
    <xf numFmtId="10" fontId="113" fillId="25" borderId="168" xfId="0" applyNumberFormat="1" applyFont="1" applyFill="1" applyBorder="1" applyAlignment="1">
      <alignment horizontal="center" vertical="center"/>
    </xf>
    <xf numFmtId="164" fontId="113" fillId="25" borderId="169" xfId="0" applyNumberFormat="1" applyFont="1" applyFill="1" applyBorder="1" applyAlignment="1">
      <alignment vertical="center"/>
    </xf>
    <xf numFmtId="164" fontId="113" fillId="27" borderId="167" xfId="0" applyNumberFormat="1" applyFont="1" applyFill="1" applyBorder="1" applyAlignment="1">
      <alignment vertical="center"/>
    </xf>
    <xf numFmtId="0" fontId="115" fillId="25" borderId="170" xfId="0" applyFont="1" applyFill="1" applyBorder="1" applyAlignment="1">
      <alignment horizontal="right" vertical="center"/>
    </xf>
    <xf numFmtId="164" fontId="114" fillId="25" borderId="171" xfId="0" applyNumberFormat="1" applyFont="1" applyFill="1" applyBorder="1" applyAlignment="1">
      <alignment vertical="center"/>
    </xf>
    <xf numFmtId="164" fontId="114" fillId="25" borderId="172" xfId="0" applyNumberFormat="1" applyFont="1" applyFill="1" applyBorder="1" applyAlignment="1">
      <alignment vertical="center"/>
    </xf>
    <xf numFmtId="10" fontId="114" fillId="25" borderId="173" xfId="0" applyNumberFormat="1" applyFont="1" applyFill="1" applyBorder="1" applyAlignment="1">
      <alignment horizontal="center" vertical="center"/>
    </xf>
    <xf numFmtId="164" fontId="114" fillId="25" borderId="174" xfId="0" applyNumberFormat="1" applyFont="1" applyFill="1" applyBorder="1" applyAlignment="1">
      <alignment vertical="center"/>
    </xf>
    <xf numFmtId="164" fontId="114" fillId="27" borderId="172" xfId="0" applyNumberFormat="1" applyFont="1" applyFill="1" applyBorder="1" applyAlignment="1">
      <alignment vertical="center"/>
    </xf>
    <xf numFmtId="0" fontId="112" fillId="25" borderId="170" xfId="0" applyFont="1" applyFill="1" applyBorder="1" applyAlignment="1">
      <alignment vertical="center"/>
    </xf>
    <xf numFmtId="164" fontId="113" fillId="25" borderId="171" xfId="0" applyNumberFormat="1" applyFont="1" applyFill="1" applyBorder="1" applyAlignment="1">
      <alignment vertical="center"/>
    </xf>
    <xf numFmtId="164" fontId="113" fillId="25" borderId="172" xfId="0" applyNumberFormat="1" applyFont="1" applyFill="1" applyBorder="1" applyAlignment="1">
      <alignment vertical="center"/>
    </xf>
    <xf numFmtId="10" fontId="113" fillId="25" borderId="173" xfId="0" applyNumberFormat="1" applyFont="1" applyFill="1" applyBorder="1" applyAlignment="1">
      <alignment horizontal="center" vertical="center"/>
    </xf>
    <xf numFmtId="164" fontId="113" fillId="25" borderId="174" xfId="0" applyNumberFormat="1" applyFont="1" applyFill="1" applyBorder="1" applyAlignment="1">
      <alignment vertical="center"/>
    </xf>
    <xf numFmtId="0" fontId="112" fillId="25" borderId="170" xfId="0" applyFont="1" applyFill="1" applyBorder="1" applyAlignment="1">
      <alignment horizontal="left" vertical="center"/>
    </xf>
    <xf numFmtId="164" fontId="114" fillId="25" borderId="170" xfId="0" applyNumberFormat="1" applyFont="1" applyFill="1" applyBorder="1" applyAlignment="1">
      <alignment vertical="center"/>
    </xf>
    <xf numFmtId="164" fontId="114" fillId="25" borderId="175" xfId="0" applyNumberFormat="1" applyFont="1" applyFill="1" applyBorder="1" applyAlignment="1">
      <alignment vertical="center"/>
    </xf>
    <xf numFmtId="0" fontId="115" fillId="25" borderId="158" xfId="0" applyFont="1" applyFill="1" applyBorder="1" applyAlignment="1">
      <alignment horizontal="right" vertical="center"/>
    </xf>
    <xf numFmtId="164" fontId="114" fillId="25" borderId="176" xfId="0" applyNumberFormat="1" applyFont="1" applyFill="1" applyBorder="1" applyAlignment="1">
      <alignment vertical="center"/>
    </xf>
    <xf numFmtId="164" fontId="114" fillId="25" borderId="177" xfId="0" applyNumberFormat="1" applyFont="1" applyFill="1" applyBorder="1" applyAlignment="1">
      <alignment vertical="center"/>
    </xf>
    <xf numFmtId="10" fontId="114" fillId="25" borderId="178" xfId="0" applyNumberFormat="1" applyFont="1" applyFill="1" applyBorder="1" applyAlignment="1">
      <alignment horizontal="center" vertical="center"/>
    </xf>
    <xf numFmtId="164" fontId="114" fillId="25" borderId="179" xfId="0" applyNumberFormat="1" applyFont="1" applyFill="1" applyBorder="1" applyAlignment="1">
      <alignment vertical="center"/>
    </xf>
    <xf numFmtId="164" fontId="114" fillId="27" borderId="177" xfId="0" applyNumberFormat="1" applyFont="1" applyFill="1" applyBorder="1" applyAlignment="1">
      <alignment vertical="center"/>
    </xf>
    <xf numFmtId="0" fontId="115" fillId="25" borderId="201" xfId="0" applyFont="1" applyFill="1" applyBorder="1" applyAlignment="1">
      <alignment horizontal="right" vertical="center"/>
    </xf>
    <xf numFmtId="164" fontId="114" fillId="25" borderId="107" xfId="0" applyNumberFormat="1" applyFont="1" applyFill="1" applyBorder="1" applyAlignment="1">
      <alignment vertical="center"/>
    </xf>
    <xf numFmtId="164" fontId="114" fillId="25" borderId="194" xfId="0" applyNumberFormat="1" applyFont="1" applyFill="1" applyBorder="1" applyAlignment="1">
      <alignment vertical="center"/>
    </xf>
    <xf numFmtId="10" fontId="114" fillId="25" borderId="108" xfId="0" applyNumberFormat="1" applyFont="1" applyFill="1" applyBorder="1" applyAlignment="1">
      <alignment horizontal="center" vertical="center"/>
    </xf>
    <xf numFmtId="164" fontId="114" fillId="25" borderId="41" xfId="0" applyNumberFormat="1" applyFont="1" applyFill="1" applyBorder="1" applyAlignment="1">
      <alignment vertical="center"/>
    </xf>
    <xf numFmtId="0" fontId="112" fillId="26" borderId="201" xfId="0" applyFont="1" applyFill="1" applyBorder="1" applyAlignment="1">
      <alignment vertical="center"/>
    </xf>
    <xf numFmtId="164" fontId="113" fillId="26" borderId="107" xfId="0" applyNumberFormat="1" applyFont="1" applyFill="1" applyBorder="1" applyAlignment="1">
      <alignment vertical="center"/>
    </xf>
    <xf numFmtId="164" fontId="113" fillId="26" borderId="194" xfId="0" applyNumberFormat="1" applyFont="1" applyFill="1" applyBorder="1" applyAlignment="1">
      <alignment vertical="center"/>
    </xf>
    <xf numFmtId="10" fontId="113" fillId="26" borderId="108" xfId="0" applyNumberFormat="1" applyFont="1" applyFill="1" applyBorder="1" applyAlignment="1">
      <alignment horizontal="center" vertical="center"/>
    </xf>
    <xf numFmtId="164" fontId="113" fillId="26" borderId="41" xfId="0" applyNumberFormat="1" applyFont="1" applyFill="1" applyBorder="1" applyAlignment="1">
      <alignment vertical="center"/>
    </xf>
    <xf numFmtId="164" fontId="116" fillId="27" borderId="171" xfId="0" applyNumberFormat="1" applyFont="1" applyFill="1" applyBorder="1" applyAlignment="1">
      <alignment vertical="center"/>
    </xf>
    <xf numFmtId="164" fontId="116" fillId="27" borderId="172" xfId="0" applyNumberFormat="1" applyFont="1" applyFill="1" applyBorder="1" applyAlignment="1">
      <alignment vertical="center"/>
    </xf>
    <xf numFmtId="164" fontId="117" fillId="27" borderId="171" xfId="0" applyNumberFormat="1" applyFont="1" applyFill="1" applyBorder="1" applyAlignment="1">
      <alignment vertical="center"/>
    </xf>
    <xf numFmtId="164" fontId="118" fillId="27" borderId="172" xfId="0" applyNumberFormat="1" applyFont="1" applyFill="1" applyBorder="1" applyAlignment="1">
      <alignment vertical="center"/>
    </xf>
    <xf numFmtId="164" fontId="118" fillId="27" borderId="171" xfId="0" applyNumberFormat="1" applyFont="1" applyFill="1" applyBorder="1" applyAlignment="1">
      <alignment vertical="center"/>
    </xf>
    <xf numFmtId="164" fontId="117" fillId="27" borderId="172" xfId="0" applyNumberFormat="1" applyFont="1" applyFill="1" applyBorder="1" applyAlignment="1">
      <alignment vertical="center"/>
    </xf>
    <xf numFmtId="164" fontId="114" fillId="27" borderId="171" xfId="0" applyNumberFormat="1" applyFont="1" applyFill="1" applyBorder="1" applyAlignment="1">
      <alignment vertical="center"/>
    </xf>
    <xf numFmtId="0" fontId="115" fillId="25" borderId="285" xfId="0" applyFont="1" applyFill="1" applyBorder="1" applyAlignment="1">
      <alignment horizontal="right" vertical="center"/>
    </xf>
    <xf numFmtId="0" fontId="112" fillId="26" borderId="195" xfId="0" applyFont="1" applyFill="1" applyBorder="1" applyAlignment="1">
      <alignment horizontal="center" vertical="center"/>
    </xf>
    <xf numFmtId="164" fontId="113" fillId="25" borderId="161" xfId="0" applyNumberFormat="1" applyFont="1" applyFill="1" applyBorder="1" applyAlignment="1">
      <alignment vertical="center"/>
    </xf>
    <xf numFmtId="164" fontId="113" fillId="26" borderId="144" xfId="0" applyNumberFormat="1" applyFont="1" applyFill="1" applyBorder="1" applyAlignment="1">
      <alignment vertical="center"/>
    </xf>
    <xf numFmtId="0" fontId="119" fillId="25" borderId="170" xfId="0" applyFont="1" applyFill="1" applyBorder="1" applyAlignment="1">
      <alignment horizontal="left" vertical="center"/>
    </xf>
    <xf numFmtId="0" fontId="120" fillId="25" borderId="170" xfId="0" applyFont="1" applyFill="1" applyBorder="1" applyAlignment="1">
      <alignment horizontal="right" vertical="center"/>
    </xf>
    <xf numFmtId="164" fontId="117" fillId="25" borderId="172" xfId="0" applyNumberFormat="1" applyFont="1" applyFill="1" applyBorder="1" applyAlignment="1">
      <alignment vertical="center"/>
    </xf>
    <xf numFmtId="10" fontId="117" fillId="25" borderId="173" xfId="0" applyNumberFormat="1" applyFont="1" applyFill="1" applyBorder="1" applyAlignment="1">
      <alignment horizontal="center" vertical="center"/>
    </xf>
    <xf numFmtId="164" fontId="117" fillId="25" borderId="174" xfId="0" applyNumberFormat="1" applyFont="1" applyFill="1" applyBorder="1" applyAlignment="1">
      <alignment vertical="center"/>
    </xf>
    <xf numFmtId="164" fontId="117" fillId="25" borderId="171" xfId="0" applyNumberFormat="1" applyFont="1" applyFill="1" applyBorder="1" applyAlignment="1">
      <alignment vertical="center"/>
    </xf>
    <xf numFmtId="164" fontId="121" fillId="25" borderId="171" xfId="0" applyNumberFormat="1" applyFont="1" applyFill="1" applyBorder="1" applyAlignment="1">
      <alignment vertical="center"/>
    </xf>
    <xf numFmtId="164" fontId="121" fillId="25" borderId="172" xfId="0" applyNumberFormat="1" applyFont="1" applyFill="1" applyBorder="1" applyAlignment="1">
      <alignment vertical="center"/>
    </xf>
    <xf numFmtId="10" fontId="121" fillId="25" borderId="173" xfId="0" applyNumberFormat="1" applyFont="1" applyFill="1" applyBorder="1" applyAlignment="1">
      <alignment horizontal="center" vertical="center"/>
    </xf>
    <xf numFmtId="164" fontId="121" fillId="25" borderId="174" xfId="0" applyNumberFormat="1" applyFont="1" applyFill="1" applyBorder="1" applyAlignment="1">
      <alignment vertical="center"/>
    </xf>
    <xf numFmtId="0" fontId="115" fillId="25" borderId="170" xfId="0" applyFont="1" applyFill="1" applyBorder="1" applyAlignment="1">
      <alignment horizontal="left" vertical="center"/>
    </xf>
    <xf numFmtId="0" fontId="115" fillId="25" borderId="201" xfId="0" applyFont="1" applyFill="1" applyBorder="1" applyAlignment="1">
      <alignment horizontal="left" vertical="center"/>
    </xf>
    <xf numFmtId="164" fontId="113" fillId="25" borderId="162" xfId="0" applyNumberFormat="1" applyFont="1" applyFill="1" applyBorder="1" applyAlignment="1">
      <alignment vertical="center"/>
    </xf>
    <xf numFmtId="10" fontId="113" fillId="25" borderId="163" xfId="0" applyNumberFormat="1" applyFont="1" applyFill="1" applyBorder="1" applyAlignment="1">
      <alignment horizontal="center" vertical="center"/>
    </xf>
    <xf numFmtId="164" fontId="121" fillId="25" borderId="164" xfId="0" applyNumberFormat="1" applyFont="1" applyFill="1" applyBorder="1" applyAlignment="1">
      <alignment vertical="center"/>
    </xf>
    <xf numFmtId="164" fontId="121" fillId="25" borderId="162" xfId="0" applyNumberFormat="1" applyFont="1" applyFill="1" applyBorder="1" applyAlignment="1">
      <alignment vertical="center"/>
    </xf>
    <xf numFmtId="10" fontId="121" fillId="25" borderId="163" xfId="0" applyNumberFormat="1" applyFont="1" applyFill="1" applyBorder="1" applyAlignment="1">
      <alignment horizontal="center" vertical="center"/>
    </xf>
    <xf numFmtId="164" fontId="121" fillId="25" borderId="161" xfId="0" applyNumberFormat="1" applyFont="1" applyFill="1" applyBorder="1" applyAlignment="1">
      <alignment vertical="center"/>
    </xf>
    <xf numFmtId="164" fontId="121" fillId="27" borderId="162" xfId="0" applyNumberFormat="1" applyFont="1" applyFill="1" applyBorder="1" applyAlignment="1">
      <alignment vertical="center"/>
    </xf>
    <xf numFmtId="0" fontId="112" fillId="28" borderId="157" xfId="0" applyFont="1" applyFill="1" applyBorder="1" applyAlignment="1">
      <alignment vertical="center"/>
    </xf>
    <xf numFmtId="0" fontId="120" fillId="25" borderId="165" xfId="0" applyFont="1" applyFill="1" applyBorder="1" applyAlignment="1">
      <alignment horizontal="right" vertical="center"/>
    </xf>
    <xf numFmtId="164" fontId="117" fillId="27" borderId="166" xfId="0" applyNumberFormat="1" applyFont="1" applyFill="1" applyBorder="1" applyAlignment="1">
      <alignment vertical="center"/>
    </xf>
    <xf numFmtId="164" fontId="117" fillId="25" borderId="167" xfId="0" applyNumberFormat="1" applyFont="1" applyFill="1" applyBorder="1" applyAlignment="1">
      <alignment vertical="center"/>
    </xf>
    <xf numFmtId="10" fontId="117" fillId="25" borderId="168" xfId="0" applyNumberFormat="1" applyFont="1" applyFill="1" applyBorder="1" applyAlignment="1">
      <alignment horizontal="center" vertical="center"/>
    </xf>
    <xf numFmtId="164" fontId="117" fillId="25" borderId="169" xfId="0" applyNumberFormat="1" applyFont="1" applyFill="1" applyBorder="1" applyAlignment="1">
      <alignment vertical="center"/>
    </xf>
    <xf numFmtId="164" fontId="117" fillId="27" borderId="167" xfId="0" applyNumberFormat="1" applyFont="1" applyFill="1" applyBorder="1" applyAlignment="1">
      <alignment vertical="center"/>
    </xf>
    <xf numFmtId="164" fontId="117" fillId="25" borderId="166" xfId="0" applyNumberFormat="1" applyFont="1" applyFill="1" applyBorder="1" applyAlignment="1">
      <alignment vertical="center"/>
    </xf>
    <xf numFmtId="0" fontId="120" fillId="25" borderId="158" xfId="0" applyFont="1" applyFill="1" applyBorder="1" applyAlignment="1">
      <alignment horizontal="right" vertical="center"/>
    </xf>
    <xf numFmtId="0" fontId="112" fillId="28" borderId="428" xfId="0" applyFont="1" applyFill="1" applyBorder="1" applyAlignment="1">
      <alignment vertical="center"/>
    </xf>
    <xf numFmtId="0" fontId="120" fillId="25" borderId="284" xfId="0" applyFont="1" applyFill="1" applyBorder="1" applyAlignment="1">
      <alignment horizontal="right" vertical="center"/>
    </xf>
    <xf numFmtId="0" fontId="112" fillId="28" borderId="165" xfId="0" applyFont="1" applyFill="1" applyBorder="1" applyAlignment="1">
      <alignment vertical="center"/>
    </xf>
    <xf numFmtId="164" fontId="117" fillId="27" borderId="176" xfId="0" applyNumberFormat="1" applyFont="1" applyFill="1" applyBorder="1" applyAlignment="1">
      <alignment vertical="center"/>
    </xf>
    <xf numFmtId="164" fontId="117" fillId="27" borderId="177" xfId="0" applyNumberFormat="1" applyFont="1" applyFill="1" applyBorder="1" applyAlignment="1">
      <alignment vertical="center"/>
    </xf>
    <xf numFmtId="10" fontId="117" fillId="25" borderId="178" xfId="0" applyNumberFormat="1" applyFont="1" applyFill="1" applyBorder="1" applyAlignment="1">
      <alignment horizontal="center" vertical="center"/>
    </xf>
    <xf numFmtId="164" fontId="117" fillId="25" borderId="179" xfId="0" applyNumberFormat="1" applyFont="1" applyFill="1" applyBorder="1" applyAlignment="1">
      <alignment vertical="center"/>
    </xf>
    <xf numFmtId="164" fontId="117" fillId="25" borderId="176" xfId="0" applyNumberFormat="1" applyFont="1" applyFill="1" applyBorder="1" applyAlignment="1">
      <alignment vertical="center"/>
    </xf>
    <xf numFmtId="164" fontId="117" fillId="25" borderId="177" xfId="0" applyNumberFormat="1" applyFont="1" applyFill="1" applyBorder="1" applyAlignment="1">
      <alignment vertical="center"/>
    </xf>
    <xf numFmtId="164" fontId="117" fillId="28" borderId="176" xfId="0" applyNumberFormat="1" applyFont="1" applyFill="1" applyBorder="1" applyAlignment="1">
      <alignment vertical="center"/>
    </xf>
    <xf numFmtId="164" fontId="117" fillId="28" borderId="177" xfId="0" applyNumberFormat="1" applyFont="1" applyFill="1" applyBorder="1" applyAlignment="1">
      <alignment vertical="center"/>
    </xf>
    <xf numFmtId="164" fontId="117" fillId="28" borderId="161" xfId="0" applyNumberFormat="1" applyFont="1" applyFill="1" applyBorder="1" applyAlignment="1">
      <alignment vertical="center"/>
    </xf>
    <xf numFmtId="164" fontId="117" fillId="28" borderId="162" xfId="0" applyNumberFormat="1" applyFont="1" applyFill="1" applyBorder="1" applyAlignment="1">
      <alignment vertical="center"/>
    </xf>
    <xf numFmtId="10" fontId="117" fillId="25" borderId="163" xfId="0" applyNumberFormat="1" applyFont="1" applyFill="1" applyBorder="1" applyAlignment="1">
      <alignment horizontal="center" vertical="center"/>
    </xf>
    <xf numFmtId="164" fontId="117" fillId="25" borderId="164" xfId="0" applyNumberFormat="1" applyFont="1" applyFill="1" applyBorder="1" applyAlignment="1">
      <alignment vertical="center"/>
    </xf>
    <xf numFmtId="164" fontId="117" fillId="25" borderId="162" xfId="0" applyNumberFormat="1" applyFont="1" applyFill="1" applyBorder="1" applyAlignment="1">
      <alignment vertical="center"/>
    </xf>
    <xf numFmtId="164" fontId="117" fillId="25" borderId="161" xfId="0" applyNumberFormat="1" applyFont="1" applyFill="1" applyBorder="1" applyAlignment="1">
      <alignment vertical="center"/>
    </xf>
    <xf numFmtId="164" fontId="117" fillId="27" borderId="162" xfId="0" applyNumberFormat="1" applyFont="1" applyFill="1" applyBorder="1" applyAlignment="1">
      <alignment vertical="center"/>
    </xf>
    <xf numFmtId="164" fontId="114" fillId="29" borderId="107" xfId="0" applyNumberFormat="1" applyFont="1" applyFill="1" applyBorder="1" applyAlignment="1">
      <alignment vertical="center"/>
    </xf>
    <xf numFmtId="164" fontId="114" fillId="29" borderId="194" xfId="0" applyNumberFormat="1" applyFont="1" applyFill="1" applyBorder="1" applyAlignment="1">
      <alignment vertical="center"/>
    </xf>
    <xf numFmtId="10" fontId="114" fillId="29" borderId="108" xfId="0" applyNumberFormat="1" applyFont="1" applyFill="1" applyBorder="1" applyAlignment="1">
      <alignment horizontal="center" vertical="center"/>
    </xf>
    <xf numFmtId="164" fontId="114" fillId="28" borderId="166" xfId="0" applyNumberFormat="1" applyFont="1" applyFill="1" applyBorder="1" applyAlignment="1">
      <alignment vertical="center"/>
    </xf>
    <xf numFmtId="164" fontId="114" fillId="28" borderId="167" xfId="0" applyNumberFormat="1" applyFont="1" applyFill="1" applyBorder="1" applyAlignment="1">
      <alignment vertical="center"/>
    </xf>
    <xf numFmtId="166" fontId="114" fillId="28" borderId="168" xfId="0" applyNumberFormat="1" applyFont="1" applyFill="1" applyBorder="1" applyAlignment="1">
      <alignment horizontal="center" vertical="center"/>
    </xf>
    <xf numFmtId="164" fontId="114" fillId="28" borderId="169" xfId="0" applyNumberFormat="1" applyFont="1" applyFill="1" applyBorder="1" applyAlignment="1">
      <alignment vertical="center"/>
    </xf>
    <xf numFmtId="166" fontId="113" fillId="28" borderId="168" xfId="0" applyNumberFormat="1" applyFont="1" applyFill="1" applyBorder="1" applyAlignment="1">
      <alignment horizontal="center" vertical="center"/>
    </xf>
    <xf numFmtId="164" fontId="113" fillId="28" borderId="167" xfId="0" applyNumberFormat="1" applyFont="1" applyFill="1" applyBorder="1" applyAlignment="1">
      <alignment vertical="center"/>
    </xf>
    <xf numFmtId="0" fontId="112" fillId="28" borderId="285" xfId="0" applyFont="1" applyFill="1" applyBorder="1" applyAlignment="1">
      <alignment vertical="center"/>
    </xf>
    <xf numFmtId="0" fontId="120" fillId="25" borderId="191" xfId="0" applyFont="1" applyFill="1" applyBorder="1" applyAlignment="1">
      <alignment horizontal="right" vertical="center"/>
    </xf>
    <xf numFmtId="164" fontId="121" fillId="28" borderId="171" xfId="0" applyNumberFormat="1" applyFont="1" applyFill="1" applyBorder="1" applyAlignment="1">
      <alignment vertical="center"/>
    </xf>
    <xf numFmtId="166" fontId="121" fillId="25" borderId="173" xfId="0" applyNumberFormat="1" applyFont="1" applyFill="1" applyBorder="1" applyAlignment="1">
      <alignment horizontal="center" vertical="center"/>
    </xf>
    <xf numFmtId="164" fontId="121" fillId="28" borderId="174" xfId="0" applyNumberFormat="1" applyFont="1" applyFill="1" applyBorder="1" applyAlignment="1">
      <alignment vertical="center"/>
    </xf>
    <xf numFmtId="0" fontId="120" fillId="25" borderId="285" xfId="0" applyFont="1" applyFill="1" applyBorder="1" applyAlignment="1">
      <alignment horizontal="right" vertical="center"/>
    </xf>
    <xf numFmtId="0" fontId="119" fillId="28" borderId="285" xfId="0" applyFont="1" applyFill="1" applyBorder="1" applyAlignment="1">
      <alignment vertical="center"/>
    </xf>
    <xf numFmtId="0" fontId="120" fillId="25" borderId="430" xfId="0" applyFont="1" applyFill="1" applyBorder="1" applyAlignment="1">
      <alignment horizontal="right" vertical="center"/>
    </xf>
    <xf numFmtId="164" fontId="117" fillId="27" borderId="431" xfId="0" applyNumberFormat="1" applyFont="1" applyFill="1" applyBorder="1" applyAlignment="1">
      <alignment vertical="center"/>
    </xf>
    <xf numFmtId="164" fontId="117" fillId="27" borderId="432" xfId="0" applyNumberFormat="1" applyFont="1" applyFill="1" applyBorder="1" applyAlignment="1">
      <alignment vertical="center"/>
    </xf>
    <xf numFmtId="10" fontId="117" fillId="25" borderId="433" xfId="0" applyNumberFormat="1" applyFont="1" applyFill="1" applyBorder="1" applyAlignment="1">
      <alignment horizontal="center" vertical="center"/>
    </xf>
    <xf numFmtId="164" fontId="117" fillId="25" borderId="434" xfId="0" applyNumberFormat="1" applyFont="1" applyFill="1" applyBorder="1" applyAlignment="1">
      <alignment vertical="center"/>
    </xf>
    <xf numFmtId="164" fontId="117" fillId="25" borderId="432" xfId="0" applyNumberFormat="1" applyFont="1" applyFill="1" applyBorder="1" applyAlignment="1">
      <alignment vertical="center"/>
    </xf>
    <xf numFmtId="164" fontId="117" fillId="25" borderId="431" xfId="0" applyNumberFormat="1" applyFont="1" applyFill="1" applyBorder="1" applyAlignment="1">
      <alignment vertical="center"/>
    </xf>
    <xf numFmtId="0" fontId="119" fillId="25" borderId="170" xfId="0" applyFont="1" applyFill="1" applyBorder="1" applyAlignment="1">
      <alignment vertical="center"/>
    </xf>
    <xf numFmtId="166" fontId="117" fillId="25" borderId="173" xfId="0" applyNumberFormat="1" applyFont="1" applyFill="1" applyBorder="1" applyAlignment="1">
      <alignment horizontal="center" vertical="center"/>
    </xf>
    <xf numFmtId="164" fontId="113" fillId="28" borderId="166" xfId="0" applyNumberFormat="1" applyFont="1" applyFill="1" applyBorder="1" applyAlignment="1">
      <alignment vertical="center"/>
    </xf>
    <xf numFmtId="10" fontId="113" fillId="28" borderId="168" xfId="0" applyNumberFormat="1" applyFont="1" applyFill="1" applyBorder="1" applyAlignment="1">
      <alignment horizontal="center" vertical="center"/>
    </xf>
    <xf numFmtId="164" fontId="113" fillId="26" borderId="171" xfId="0" applyNumberFormat="1" applyFont="1" applyFill="1" applyBorder="1" applyAlignment="1">
      <alignment vertical="center"/>
    </xf>
    <xf numFmtId="164" fontId="113" fillId="26" borderId="172" xfId="0" applyNumberFormat="1" applyFont="1" applyFill="1" applyBorder="1" applyAlignment="1">
      <alignment vertical="center"/>
    </xf>
    <xf numFmtId="10" fontId="113" fillId="26" borderId="173" xfId="0" applyNumberFormat="1" applyFont="1" applyFill="1" applyBorder="1" applyAlignment="1">
      <alignment horizontal="center" vertical="center"/>
    </xf>
    <xf numFmtId="10" fontId="114" fillId="25" borderId="163" xfId="0" applyNumberFormat="1" applyFont="1" applyFill="1" applyBorder="1" applyAlignment="1">
      <alignment horizontal="center" vertical="center"/>
    </xf>
    <xf numFmtId="10" fontId="114" fillId="29" borderId="173" xfId="0" applyNumberFormat="1" applyFont="1" applyFill="1" applyBorder="1" applyAlignment="1">
      <alignment horizontal="center" vertical="center"/>
    </xf>
    <xf numFmtId="164" fontId="114" fillId="29" borderId="171" xfId="0" applyNumberFormat="1" applyFont="1" applyFill="1" applyBorder="1" applyAlignment="1">
      <alignment vertical="center"/>
    </xf>
    <xf numFmtId="164" fontId="114" fillId="29" borderId="172" xfId="0" applyNumberFormat="1" applyFont="1" applyFill="1" applyBorder="1" applyAlignment="1">
      <alignment vertical="center"/>
    </xf>
    <xf numFmtId="164" fontId="114" fillId="29" borderId="174" xfId="0" applyNumberFormat="1" applyFont="1" applyFill="1" applyBorder="1" applyAlignment="1">
      <alignment vertical="center"/>
    </xf>
    <xf numFmtId="164" fontId="111" fillId="15" borderId="276" xfId="0" applyNumberFormat="1" applyFont="1" applyFill="1" applyBorder="1" applyAlignment="1">
      <alignment vertical="center"/>
    </xf>
    <xf numFmtId="164" fontId="114" fillId="25" borderId="161" xfId="0" applyNumberFormat="1" applyFont="1" applyFill="1" applyBorder="1" applyAlignment="1">
      <alignment vertical="center"/>
    </xf>
    <xf numFmtId="164" fontId="114" fillId="25" borderId="162" xfId="0" applyNumberFormat="1" applyFont="1" applyFill="1" applyBorder="1" applyAlignment="1">
      <alignment vertical="center"/>
    </xf>
    <xf numFmtId="164" fontId="114" fillId="25" borderId="164" xfId="0" applyNumberFormat="1" applyFont="1" applyFill="1" applyBorder="1" applyAlignment="1">
      <alignment vertical="center"/>
    </xf>
    <xf numFmtId="0" fontId="36" fillId="0" borderId="78" xfId="0" applyFont="1" applyFill="1" applyBorder="1" applyAlignment="1">
      <alignment vertical="center"/>
    </xf>
    <xf numFmtId="164" fontId="36" fillId="0" borderId="78" xfId="0" applyNumberFormat="1" applyFont="1" applyFill="1" applyBorder="1" applyAlignment="1">
      <alignment vertical="center"/>
    </xf>
    <xf numFmtId="10" fontId="80" fillId="0" borderId="163" xfId="0" applyNumberFormat="1" applyFont="1" applyFill="1" applyBorder="1" applyAlignment="1">
      <alignment horizontal="center" vertical="center"/>
    </xf>
    <xf numFmtId="164" fontId="80" fillId="0" borderId="161" xfId="0" applyNumberFormat="1" applyFont="1" applyFill="1" applyBorder="1" applyAlignment="1">
      <alignment vertical="center"/>
    </xf>
    <xf numFmtId="164" fontId="80" fillId="0" borderId="162" xfId="0" applyNumberFormat="1" applyFont="1" applyFill="1" applyBorder="1" applyAlignment="1">
      <alignment vertical="center"/>
    </xf>
    <xf numFmtId="0" fontId="22" fillId="6" borderId="201" xfId="0" applyFont="1" applyFill="1" applyBorder="1" applyAlignment="1">
      <alignment vertical="center"/>
    </xf>
    <xf numFmtId="3" fontId="37" fillId="6" borderId="41" xfId="0" applyNumberFormat="1" applyFont="1" applyFill="1" applyBorder="1" applyAlignment="1">
      <alignment vertical="center"/>
    </xf>
    <xf numFmtId="3" fontId="17" fillId="6" borderId="41" xfId="0" applyNumberFormat="1" applyFont="1" applyFill="1" applyBorder="1" applyAlignment="1">
      <alignment vertical="center"/>
    </xf>
    <xf numFmtId="0" fontId="22" fillId="0" borderId="128" xfId="0" applyFont="1" applyFill="1" applyBorder="1" applyAlignment="1">
      <alignment horizontal="center" vertical="center"/>
    </xf>
    <xf numFmtId="0" fontId="80" fillId="0" borderId="128" xfId="0" applyFont="1" applyFill="1" applyBorder="1" applyAlignment="1">
      <alignment horizontal="center" vertical="center"/>
    </xf>
    <xf numFmtId="0" fontId="81" fillId="0" borderId="128" xfId="0" applyFont="1" applyFill="1" applyBorder="1" applyAlignment="1">
      <alignment horizontal="center" vertical="center"/>
    </xf>
    <xf numFmtId="0" fontId="2" fillId="0" borderId="78" xfId="0" applyFont="1" applyFill="1" applyBorder="1" applyAlignment="1">
      <alignment vertical="center"/>
    </xf>
    <xf numFmtId="0" fontId="17" fillId="0" borderId="201" xfId="0" applyFont="1" applyFill="1" applyBorder="1" applyAlignment="1">
      <alignment horizontal="left" vertical="center"/>
    </xf>
    <xf numFmtId="10" fontId="22" fillId="13" borderId="151" xfId="0" applyNumberFormat="1" applyFont="1" applyFill="1" applyBorder="1" applyAlignment="1">
      <alignment horizontal="center" vertical="center"/>
    </xf>
    <xf numFmtId="10" fontId="2" fillId="13" borderId="151" xfId="0" applyNumberFormat="1" applyFont="1" applyFill="1" applyBorder="1" applyAlignment="1">
      <alignment horizontal="center" vertical="center"/>
    </xf>
    <xf numFmtId="3" fontId="22" fillId="13" borderId="161" xfId="0" applyNumberFormat="1" applyFont="1" applyFill="1" applyBorder="1" applyAlignment="1">
      <alignment horizontal="center" vertical="center"/>
    </xf>
    <xf numFmtId="3" fontId="22" fillId="13" borderId="164" xfId="0" applyNumberFormat="1" applyFont="1" applyFill="1" applyBorder="1" applyAlignment="1">
      <alignment horizontal="center" vertical="center"/>
    </xf>
    <xf numFmtId="3" fontId="2" fillId="13" borderId="161" xfId="0" applyNumberFormat="1" applyFont="1" applyFill="1" applyBorder="1" applyAlignment="1">
      <alignment horizontal="center" vertical="center"/>
    </xf>
    <xf numFmtId="3" fontId="2" fillId="13" borderId="164" xfId="0" applyNumberFormat="1" applyFont="1" applyFill="1" applyBorder="1" applyAlignment="1">
      <alignment horizontal="center" vertical="center"/>
    </xf>
    <xf numFmtId="10" fontId="28" fillId="13" borderId="144" xfId="0" applyNumberFormat="1" applyFont="1" applyFill="1" applyBorder="1" applyAlignment="1">
      <alignment horizontal="center" vertical="center"/>
    </xf>
    <xf numFmtId="0" fontId="2" fillId="24" borderId="201" xfId="0" applyFont="1" applyFill="1" applyBorder="1" applyAlignment="1">
      <alignment vertical="center"/>
    </xf>
    <xf numFmtId="9" fontId="37" fillId="22" borderId="107" xfId="0" applyNumberFormat="1" applyFont="1" applyFill="1" applyBorder="1" applyAlignment="1">
      <alignment horizontal="center" vertical="center"/>
    </xf>
    <xf numFmtId="9" fontId="37" fillId="22" borderId="194" xfId="0" applyNumberFormat="1" applyFont="1" applyFill="1" applyBorder="1" applyAlignment="1">
      <alignment horizontal="center" vertical="center"/>
    </xf>
    <xf numFmtId="9" fontId="37" fillId="22" borderId="155" xfId="0" applyNumberFormat="1" applyFont="1" applyFill="1" applyBorder="1" applyAlignment="1">
      <alignment horizontal="center" vertical="center"/>
    </xf>
    <xf numFmtId="9" fontId="17" fillId="22" borderId="155" xfId="0" applyNumberFormat="1" applyFont="1" applyFill="1" applyBorder="1" applyAlignment="1">
      <alignment horizontal="center" vertical="center"/>
    </xf>
    <xf numFmtId="9" fontId="17" fillId="22" borderId="107" xfId="0" applyNumberFormat="1" applyFont="1" applyFill="1" applyBorder="1" applyAlignment="1">
      <alignment horizontal="center" vertical="center"/>
    </xf>
    <xf numFmtId="9" fontId="17" fillId="22" borderId="194" xfId="0" applyNumberFormat="1" applyFont="1" applyFill="1" applyBorder="1" applyAlignment="1">
      <alignment horizontal="center" vertical="center"/>
    </xf>
    <xf numFmtId="0" fontId="112" fillId="2" borderId="195" xfId="0" applyFont="1" applyFill="1" applyBorder="1" applyAlignment="1">
      <alignment horizontal="center" vertical="center"/>
    </xf>
    <xf numFmtId="0" fontId="2" fillId="25" borderId="239" xfId="0" applyFont="1" applyFill="1" applyBorder="1" applyAlignment="1">
      <alignment horizontal="center" vertical="center"/>
    </xf>
    <xf numFmtId="0" fontId="2" fillId="25" borderId="239" xfId="0" applyFont="1" applyFill="1" applyBorder="1" applyAlignment="1">
      <alignment horizontal="center" vertical="center" wrapText="1"/>
    </xf>
    <xf numFmtId="0" fontId="2" fillId="25" borderId="240" xfId="0" applyFont="1" applyFill="1" applyBorder="1" applyAlignment="1">
      <alignment horizontal="center" vertical="center"/>
    </xf>
    <xf numFmtId="0" fontId="2" fillId="25" borderId="198" xfId="0" applyFont="1" applyFill="1" applyBorder="1" applyAlignment="1">
      <alignment horizontal="center" vertical="center" wrapText="1"/>
    </xf>
    <xf numFmtId="0" fontId="2" fillId="25" borderId="90" xfId="0" applyFont="1" applyFill="1" applyBorder="1" applyAlignment="1">
      <alignment horizontal="center" vertical="center"/>
    </xf>
    <xf numFmtId="0" fontId="2" fillId="25" borderId="90" xfId="0" applyFont="1" applyFill="1" applyBorder="1" applyAlignment="1">
      <alignment horizontal="center" vertical="center" wrapText="1"/>
    </xf>
    <xf numFmtId="0" fontId="2" fillId="25" borderId="91" xfId="0" applyFont="1" applyFill="1" applyBorder="1" applyAlignment="1">
      <alignment horizontal="center" vertical="center"/>
    </xf>
    <xf numFmtId="0" fontId="2" fillId="25" borderId="194" xfId="0" applyFont="1" applyFill="1" applyBorder="1" applyAlignment="1">
      <alignment horizontal="center" vertical="center"/>
    </xf>
    <xf numFmtId="0" fontId="2" fillId="25" borderId="194" xfId="0" applyFont="1" applyFill="1" applyBorder="1" applyAlignment="1">
      <alignment horizontal="center" vertical="center" wrapText="1"/>
    </xf>
    <xf numFmtId="0" fontId="17" fillId="25" borderId="194" xfId="0" applyFont="1" applyFill="1" applyBorder="1" applyAlignment="1">
      <alignment vertical="center"/>
    </xf>
    <xf numFmtId="0" fontId="17" fillId="25" borderId="213" xfId="0" applyFont="1" applyFill="1" applyBorder="1" applyAlignment="1">
      <alignment vertical="center"/>
    </xf>
    <xf numFmtId="0" fontId="17" fillId="25" borderId="41" xfId="0" applyFont="1" applyFill="1" applyBorder="1"/>
    <xf numFmtId="0" fontId="17" fillId="25" borderId="194" xfId="0" applyFont="1" applyFill="1" applyBorder="1"/>
    <xf numFmtId="0" fontId="17" fillId="25" borderId="108" xfId="0" applyFont="1" applyFill="1" applyBorder="1"/>
    <xf numFmtId="0" fontId="2" fillId="25" borderId="226" xfId="0" applyFont="1" applyFill="1" applyBorder="1" applyAlignment="1">
      <alignment horizontal="left" vertical="center"/>
    </xf>
    <xf numFmtId="175" fontId="17" fillId="25" borderId="194" xfId="1" applyNumberFormat="1" applyFont="1" applyFill="1" applyBorder="1" applyAlignment="1">
      <alignment horizontal="center" vertical="center"/>
    </xf>
    <xf numFmtId="10" fontId="2" fillId="25" borderId="194" xfId="0" applyNumberFormat="1" applyFont="1" applyFill="1" applyBorder="1" applyAlignment="1">
      <alignment horizontal="center" vertical="center"/>
    </xf>
    <xf numFmtId="164" fontId="17" fillId="25" borderId="194" xfId="0" applyNumberFormat="1" applyFont="1" applyFill="1" applyBorder="1" applyAlignment="1">
      <alignment horizontal="center" vertical="center"/>
    </xf>
    <xf numFmtId="175" fontId="17" fillId="25" borderId="213" xfId="1" applyNumberFormat="1" applyFont="1" applyFill="1" applyBorder="1" applyAlignment="1">
      <alignment horizontal="center" vertical="center"/>
    </xf>
    <xf numFmtId="10" fontId="2" fillId="25" borderId="41" xfId="0" applyNumberFormat="1" applyFont="1" applyFill="1" applyBorder="1" applyAlignment="1">
      <alignment horizontal="center" vertical="center"/>
    </xf>
    <xf numFmtId="166" fontId="17" fillId="25" borderId="194" xfId="0" applyNumberFormat="1" applyFont="1" applyFill="1" applyBorder="1" applyAlignment="1">
      <alignment horizontal="center" vertical="center"/>
    </xf>
    <xf numFmtId="166" fontId="17" fillId="25" borderId="108" xfId="0" applyNumberFormat="1" applyFont="1" applyFill="1" applyBorder="1"/>
    <xf numFmtId="0" fontId="17" fillId="25" borderId="226" xfId="0" applyFont="1" applyFill="1" applyBorder="1" applyAlignment="1">
      <alignment horizontal="left" vertical="center"/>
    </xf>
    <xf numFmtId="0" fontId="2" fillId="25" borderId="233" xfId="0" applyFont="1" applyFill="1" applyBorder="1" applyAlignment="1">
      <alignment horizontal="left" vertical="center"/>
    </xf>
    <xf numFmtId="175" fontId="2" fillId="25" borderId="101" xfId="1" applyNumberFormat="1" applyFont="1" applyFill="1" applyBorder="1" applyAlignment="1">
      <alignment horizontal="center" vertical="center"/>
    </xf>
    <xf numFmtId="10" fontId="2" fillId="25" borderId="101" xfId="0" applyNumberFormat="1" applyFont="1" applyFill="1" applyBorder="1" applyAlignment="1">
      <alignment horizontal="center" vertical="center"/>
    </xf>
    <xf numFmtId="164" fontId="17" fillId="25" borderId="101" xfId="0" applyNumberFormat="1" applyFont="1" applyFill="1" applyBorder="1" applyAlignment="1">
      <alignment horizontal="center" vertical="center"/>
    </xf>
    <xf numFmtId="3" fontId="17" fillId="25" borderId="101" xfId="0" applyNumberFormat="1" applyFont="1" applyFill="1" applyBorder="1" applyAlignment="1">
      <alignment horizontal="center" vertical="center"/>
    </xf>
    <xf numFmtId="164" fontId="17" fillId="25" borderId="101" xfId="0" applyNumberFormat="1" applyFont="1" applyFill="1" applyBorder="1" applyAlignment="1">
      <alignment vertical="center"/>
    </xf>
    <xf numFmtId="10" fontId="2" fillId="25" borderId="104" xfId="0" applyNumberFormat="1" applyFont="1" applyFill="1" applyBorder="1" applyAlignment="1">
      <alignment horizontal="center" vertical="center"/>
    </xf>
    <xf numFmtId="164" fontId="17" fillId="25" borderId="101" xfId="0" applyNumberFormat="1" applyFont="1" applyFill="1" applyBorder="1"/>
    <xf numFmtId="0" fontId="17" fillId="25" borderId="102" xfId="0" applyFont="1" applyFill="1" applyBorder="1"/>
    <xf numFmtId="10" fontId="17" fillId="25" borderId="194" xfId="0" applyNumberFormat="1" applyFont="1" applyFill="1" applyBorder="1" applyAlignment="1">
      <alignment horizontal="center" vertical="center"/>
    </xf>
    <xf numFmtId="0" fontId="17" fillId="25" borderId="194" xfId="0" applyFont="1" applyFill="1" applyBorder="1" applyAlignment="1">
      <alignment horizontal="center" vertical="center"/>
    </xf>
    <xf numFmtId="164" fontId="17" fillId="25" borderId="194" xfId="0" applyNumberFormat="1" applyFont="1" applyFill="1" applyBorder="1" applyAlignment="1">
      <alignment vertical="center"/>
    </xf>
    <xf numFmtId="175" fontId="17" fillId="25" borderId="213" xfId="1" applyNumberFormat="1" applyFont="1" applyFill="1" applyBorder="1" applyAlignment="1">
      <alignment vertical="center"/>
    </xf>
    <xf numFmtId="10" fontId="17" fillId="25" borderId="41" xfId="0" applyNumberFormat="1" applyFont="1" applyFill="1" applyBorder="1" applyAlignment="1">
      <alignment horizontal="center" vertical="center"/>
    </xf>
    <xf numFmtId="164" fontId="17" fillId="25" borderId="194" xfId="0" applyNumberFormat="1" applyFont="1" applyFill="1" applyBorder="1"/>
    <xf numFmtId="3" fontId="17" fillId="25" borderId="194" xfId="0" applyNumberFormat="1" applyFont="1" applyFill="1" applyBorder="1" applyAlignment="1">
      <alignment horizontal="center" vertical="center"/>
    </xf>
    <xf numFmtId="0" fontId="17" fillId="25" borderId="226" xfId="0" applyFont="1" applyFill="1" applyBorder="1" applyAlignment="1">
      <alignment horizontal="right" vertical="center"/>
    </xf>
    <xf numFmtId="49" fontId="17" fillId="25" borderId="226" xfId="0" applyNumberFormat="1" applyFont="1" applyFill="1" applyBorder="1" applyAlignment="1">
      <alignment horizontal="right" vertical="center"/>
    </xf>
    <xf numFmtId="10" fontId="17" fillId="25" borderId="180" xfId="0" applyNumberFormat="1" applyFont="1" applyFill="1" applyBorder="1" applyAlignment="1">
      <alignment horizontal="center" vertical="center"/>
    </xf>
    <xf numFmtId="164" fontId="17" fillId="25" borderId="180" xfId="0" applyNumberFormat="1" applyFont="1" applyFill="1" applyBorder="1" applyAlignment="1">
      <alignment horizontal="center" vertical="center"/>
    </xf>
    <xf numFmtId="3" fontId="17" fillId="25" borderId="180" xfId="0" applyNumberFormat="1" applyFont="1" applyFill="1" applyBorder="1" applyAlignment="1">
      <alignment horizontal="center" vertical="center"/>
    </xf>
    <xf numFmtId="164" fontId="17" fillId="25" borderId="180" xfId="0" applyNumberFormat="1" applyFont="1" applyFill="1" applyBorder="1" applyAlignment="1">
      <alignment vertical="center"/>
    </xf>
    <xf numFmtId="175" fontId="17" fillId="25" borderId="224" xfId="1" applyNumberFormat="1" applyFont="1" applyFill="1" applyBorder="1" applyAlignment="1">
      <alignment vertical="center"/>
    </xf>
    <xf numFmtId="10" fontId="17" fillId="25" borderId="109" xfId="0" applyNumberFormat="1" applyFont="1" applyFill="1" applyBorder="1" applyAlignment="1">
      <alignment horizontal="center" vertical="center"/>
    </xf>
    <xf numFmtId="164" fontId="17" fillId="25" borderId="180" xfId="0" applyNumberFormat="1" applyFont="1" applyFill="1" applyBorder="1"/>
    <xf numFmtId="0" fontId="17" fillId="25" borderId="181" xfId="0" applyFont="1" applyFill="1" applyBorder="1"/>
    <xf numFmtId="0" fontId="2" fillId="26" borderId="241" xfId="0" applyFont="1" applyFill="1" applyBorder="1" applyAlignment="1">
      <alignment horizontal="center" vertical="center"/>
    </xf>
    <xf numFmtId="175" fontId="2" fillId="26" borderId="183" xfId="1" applyNumberFormat="1" applyFont="1" applyFill="1" applyBorder="1" applyAlignment="1">
      <alignment horizontal="center" vertical="center"/>
    </xf>
    <xf numFmtId="10" fontId="2" fillId="26" borderId="183" xfId="2" applyNumberFormat="1" applyFont="1" applyFill="1" applyBorder="1" applyAlignment="1">
      <alignment horizontal="center" vertical="center"/>
    </xf>
    <xf numFmtId="10" fontId="2" fillId="26" borderId="199" xfId="0" applyNumberFormat="1" applyFont="1" applyFill="1" applyBorder="1" applyAlignment="1">
      <alignment horizontal="center" vertical="center"/>
    </xf>
    <xf numFmtId="164" fontId="2" fillId="26" borderId="183" xfId="0" applyNumberFormat="1" applyFont="1" applyFill="1" applyBorder="1"/>
    <xf numFmtId="10" fontId="2" fillId="26" borderId="183" xfId="0" applyNumberFormat="1" applyFont="1" applyFill="1" applyBorder="1" applyAlignment="1">
      <alignment horizontal="center" vertical="center"/>
    </xf>
    <xf numFmtId="0" fontId="2" fillId="26" borderId="184" xfId="0" applyFont="1" applyFill="1" applyBorder="1"/>
    <xf numFmtId="164" fontId="2" fillId="25" borderId="196" xfId="0" applyNumberFormat="1" applyFont="1" applyFill="1" applyBorder="1" applyAlignment="1">
      <alignment horizontal="center" vertical="center"/>
    </xf>
    <xf numFmtId="0" fontId="2" fillId="25" borderId="196" xfId="0" applyFont="1" applyFill="1" applyBorder="1" applyAlignment="1">
      <alignment horizontal="center" vertical="center" wrapText="1"/>
    </xf>
    <xf numFmtId="0" fontId="17" fillId="25" borderId="196" xfId="0" applyFont="1" applyFill="1" applyBorder="1" applyAlignment="1">
      <alignment horizontal="center" vertical="center"/>
    </xf>
    <xf numFmtId="0" fontId="17" fillId="25" borderId="196" xfId="0" applyFont="1" applyFill="1" applyBorder="1" applyAlignment="1">
      <alignment vertical="center"/>
    </xf>
    <xf numFmtId="175" fontId="17" fillId="25" borderId="245" xfId="1" applyNumberFormat="1" applyFont="1" applyFill="1" applyBorder="1" applyAlignment="1">
      <alignment vertical="center"/>
    </xf>
    <xf numFmtId="0" fontId="17" fillId="25" borderId="196" xfId="0" applyFont="1" applyFill="1" applyBorder="1"/>
    <xf numFmtId="0" fontId="17" fillId="25" borderId="151" xfId="0" applyFont="1" applyFill="1" applyBorder="1"/>
    <xf numFmtId="0" fontId="72" fillId="25" borderId="226" xfId="0" applyFont="1" applyFill="1" applyBorder="1" applyAlignment="1">
      <alignment horizontal="left" vertical="center"/>
    </xf>
    <xf numFmtId="164" fontId="2" fillId="25" borderId="194" xfId="0" applyNumberFormat="1" applyFont="1" applyFill="1" applyBorder="1" applyAlignment="1">
      <alignment horizontal="center" vertical="center"/>
    </xf>
    <xf numFmtId="164" fontId="2" fillId="25" borderId="41" xfId="0" applyNumberFormat="1" applyFont="1" applyFill="1" applyBorder="1" applyAlignment="1">
      <alignment horizontal="center" vertical="center"/>
    </xf>
    <xf numFmtId="164" fontId="17" fillId="25" borderId="41" xfId="0" applyNumberFormat="1" applyFont="1" applyFill="1" applyBorder="1" applyAlignment="1">
      <alignment horizontal="center" vertical="center"/>
    </xf>
    <xf numFmtId="3" fontId="2" fillId="25" borderId="194" xfId="0" applyNumberFormat="1" applyFont="1" applyFill="1" applyBorder="1" applyAlignment="1">
      <alignment horizontal="center" vertical="center"/>
    </xf>
    <xf numFmtId="164" fontId="38" fillId="25" borderId="194" xfId="0" applyNumberFormat="1" applyFont="1" applyFill="1" applyBorder="1" applyAlignment="1">
      <alignment vertical="center"/>
    </xf>
    <xf numFmtId="175" fontId="55" fillId="25" borderId="213" xfId="1" applyNumberFormat="1" applyFont="1" applyFill="1" applyBorder="1" applyAlignment="1">
      <alignment vertical="center"/>
    </xf>
    <xf numFmtId="164" fontId="38" fillId="25" borderId="194" xfId="0" applyNumberFormat="1" applyFont="1" applyFill="1" applyBorder="1"/>
    <xf numFmtId="0" fontId="97" fillId="25" borderId="226" xfId="0" applyFont="1" applyFill="1" applyBorder="1" applyAlignment="1">
      <alignment horizontal="left" vertical="center"/>
    </xf>
    <xf numFmtId="164" fontId="38" fillId="25" borderId="194" xfId="0" applyNumberFormat="1" applyFont="1" applyFill="1" applyBorder="1" applyAlignment="1">
      <alignment horizontal="left" vertical="center"/>
    </xf>
    <xf numFmtId="175" fontId="38" fillId="25" borderId="213" xfId="1" applyNumberFormat="1" applyFont="1" applyFill="1" applyBorder="1" applyAlignment="1">
      <alignment vertical="center"/>
    </xf>
    <xf numFmtId="164" fontId="17" fillId="25" borderId="41" xfId="0" applyNumberFormat="1" applyFont="1" applyFill="1" applyBorder="1" applyAlignment="1">
      <alignment vertical="center"/>
    </xf>
    <xf numFmtId="0" fontId="72" fillId="26" borderId="234" xfId="0" applyFont="1" applyFill="1" applyBorder="1" applyAlignment="1">
      <alignment horizontal="center" vertical="center"/>
    </xf>
    <xf numFmtId="164" fontId="2" fillId="26" borderId="235" xfId="0" applyNumberFormat="1" applyFont="1" applyFill="1" applyBorder="1" applyAlignment="1">
      <alignment horizontal="center" vertical="center"/>
    </xf>
    <xf numFmtId="10" fontId="2" fillId="26" borderId="235" xfId="2" applyNumberFormat="1" applyFont="1" applyFill="1" applyBorder="1" applyAlignment="1">
      <alignment horizontal="center" vertical="center"/>
    </xf>
    <xf numFmtId="164" fontId="55" fillId="26" borderId="183" xfId="0" applyNumberFormat="1" applyFont="1" applyFill="1" applyBorder="1"/>
    <xf numFmtId="0" fontId="4" fillId="0" borderId="150" xfId="0" applyFont="1" applyFill="1" applyBorder="1" applyAlignment="1">
      <alignment horizontal="right" vertical="center" wrapText="1"/>
    </xf>
    <xf numFmtId="168" fontId="1" fillId="5" borderId="195" xfId="0" applyNumberFormat="1" applyFont="1" applyFill="1" applyBorder="1" applyAlignment="1">
      <alignment horizontal="center" vertical="center"/>
    </xf>
    <xf numFmtId="168" fontId="4" fillId="0" borderId="195" xfId="0" applyNumberFormat="1" applyFont="1" applyBorder="1" applyAlignment="1">
      <alignment horizontal="center" vertical="center"/>
    </xf>
    <xf numFmtId="168" fontId="1" fillId="2" borderId="195" xfId="0" applyNumberFormat="1" applyFont="1" applyFill="1" applyBorder="1" applyAlignment="1">
      <alignment horizontal="center" vertical="center"/>
    </xf>
    <xf numFmtId="168" fontId="4" fillId="2" borderId="195" xfId="0" applyNumberFormat="1" applyFont="1" applyFill="1" applyBorder="1" applyAlignment="1">
      <alignment horizontal="center" vertical="center"/>
    </xf>
    <xf numFmtId="168" fontId="1" fillId="3" borderId="195" xfId="0" applyNumberFormat="1" applyFont="1" applyFill="1" applyBorder="1" applyAlignment="1">
      <alignment horizontal="center" vertical="center"/>
    </xf>
    <xf numFmtId="168" fontId="1" fillId="5" borderId="144" xfId="2" applyNumberFormat="1" applyFont="1" applyFill="1" applyBorder="1" applyAlignment="1">
      <alignment horizontal="center" vertical="center"/>
    </xf>
    <xf numFmtId="168" fontId="1" fillId="5" borderId="130" xfId="0" applyNumberFormat="1" applyFont="1" applyFill="1" applyBorder="1" applyAlignment="1">
      <alignment horizontal="center" vertical="center"/>
    </xf>
    <xf numFmtId="10" fontId="1" fillId="5" borderId="144" xfId="0" applyNumberFormat="1" applyFont="1" applyFill="1" applyBorder="1" applyAlignment="1">
      <alignment horizontal="center" vertical="center"/>
    </xf>
    <xf numFmtId="10" fontId="4" fillId="0" borderId="144" xfId="0" applyNumberFormat="1" applyFont="1" applyBorder="1" applyAlignment="1">
      <alignment horizontal="center" vertical="center"/>
    </xf>
    <xf numFmtId="168" fontId="1" fillId="0" borderId="144" xfId="0" applyNumberFormat="1" applyFont="1" applyBorder="1" applyAlignment="1">
      <alignment horizontal="center" vertical="center"/>
    </xf>
    <xf numFmtId="10" fontId="1" fillId="0" borderId="151" xfId="0" applyNumberFormat="1" applyFont="1" applyFill="1" applyBorder="1" applyAlignment="1">
      <alignment horizontal="center" vertical="center"/>
    </xf>
    <xf numFmtId="10" fontId="4" fillId="0" borderId="151" xfId="0" applyNumberFormat="1" applyFont="1" applyFill="1" applyBorder="1" applyAlignment="1">
      <alignment horizontal="center" vertical="center"/>
    </xf>
    <xf numFmtId="168" fontId="4" fillId="0" borderId="144" xfId="0" applyNumberFormat="1" applyFont="1" applyFill="1" applyBorder="1" applyAlignment="1">
      <alignment horizontal="center" vertical="center"/>
    </xf>
    <xf numFmtId="164" fontId="1" fillId="0" borderId="143" xfId="0" applyNumberFormat="1" applyFont="1" applyFill="1" applyBorder="1" applyAlignment="1">
      <alignment horizontal="center" vertical="center"/>
    </xf>
    <xf numFmtId="10" fontId="4" fillId="0" borderId="143" xfId="0" applyNumberFormat="1" applyFont="1" applyFill="1" applyBorder="1" applyAlignment="1">
      <alignment horizontal="center" vertical="center"/>
    </xf>
    <xf numFmtId="10" fontId="1" fillId="0" borderId="143" xfId="0" applyNumberFormat="1" applyFont="1" applyFill="1" applyBorder="1" applyAlignment="1">
      <alignment horizontal="center" vertical="center"/>
    </xf>
    <xf numFmtId="168" fontId="1" fillId="5" borderId="194" xfId="0" applyNumberFormat="1" applyFont="1" applyFill="1" applyBorder="1" applyAlignment="1">
      <alignment horizontal="center" vertical="center"/>
    </xf>
    <xf numFmtId="10" fontId="1" fillId="0" borderId="144" xfId="0" applyNumberFormat="1" applyFont="1" applyFill="1" applyBorder="1" applyAlignment="1">
      <alignment horizontal="center" vertical="center"/>
    </xf>
    <xf numFmtId="10" fontId="4" fillId="0" borderId="144" xfId="0" applyNumberFormat="1" applyFont="1" applyFill="1" applyBorder="1" applyAlignment="1">
      <alignment horizontal="center" vertical="center"/>
    </xf>
    <xf numFmtId="168" fontId="1" fillId="18" borderId="144" xfId="0" applyNumberFormat="1" applyFont="1" applyFill="1" applyBorder="1" applyAlignment="1">
      <alignment horizontal="center" vertical="center"/>
    </xf>
    <xf numFmtId="10" fontId="1" fillId="18" borderId="143" xfId="0" applyNumberFormat="1" applyFont="1" applyFill="1" applyBorder="1" applyAlignment="1">
      <alignment horizontal="center" vertical="center"/>
    </xf>
    <xf numFmtId="10" fontId="4" fillId="2" borderId="144" xfId="0" applyNumberFormat="1" applyFont="1" applyFill="1" applyBorder="1" applyAlignment="1">
      <alignment horizontal="center" vertical="center"/>
    </xf>
    <xf numFmtId="165" fontId="4" fillId="0" borderId="144" xfId="0" applyNumberFormat="1" applyFont="1" applyBorder="1" applyAlignment="1">
      <alignment horizontal="center" vertical="center"/>
    </xf>
    <xf numFmtId="164" fontId="1" fillId="18" borderId="122" xfId="0" applyNumberFormat="1" applyFont="1" applyFill="1" applyBorder="1" applyAlignment="1">
      <alignment horizontal="center" vertical="center"/>
    </xf>
    <xf numFmtId="164" fontId="1" fillId="31" borderId="143" xfId="0" applyNumberFormat="1" applyFont="1" applyFill="1" applyBorder="1" applyAlignment="1">
      <alignment horizontal="center" vertical="center"/>
    </xf>
    <xf numFmtId="168" fontId="1" fillId="31" borderId="144" xfId="0" applyNumberFormat="1" applyFont="1" applyFill="1" applyBorder="1" applyAlignment="1">
      <alignment horizontal="center" vertical="center"/>
    </xf>
    <xf numFmtId="0" fontId="1" fillId="18" borderId="23" xfId="0" applyFont="1" applyFill="1" applyBorder="1" applyAlignment="1">
      <alignment horizontal="center" vertical="center"/>
    </xf>
    <xf numFmtId="0" fontId="0" fillId="2" borderId="78" xfId="0" applyFont="1" applyFill="1" applyBorder="1" applyAlignment="1">
      <alignment vertical="center"/>
    </xf>
    <xf numFmtId="0" fontId="17" fillId="2" borderId="78" xfId="0" applyFont="1" applyFill="1" applyBorder="1" applyAlignment="1">
      <alignment horizontal="right" vertical="center"/>
    </xf>
    <xf numFmtId="165" fontId="17" fillId="2" borderId="78" xfId="0" applyNumberFormat="1" applyFont="1" applyFill="1" applyBorder="1" applyAlignment="1">
      <alignment horizontal="center" vertical="center"/>
    </xf>
    <xf numFmtId="164" fontId="55" fillId="25" borderId="194" xfId="0" applyNumberFormat="1" applyFont="1" applyFill="1" applyBorder="1"/>
    <xf numFmtId="175" fontId="2" fillId="25" borderId="222" xfId="1" applyNumberFormat="1" applyFont="1" applyFill="1" applyBorder="1" applyAlignment="1">
      <alignment vertical="center"/>
    </xf>
    <xf numFmtId="168" fontId="28" fillId="2" borderId="78" xfId="2" applyNumberFormat="1" applyFont="1" applyFill="1" applyBorder="1" applyAlignment="1">
      <alignment horizontal="center" vertical="center"/>
    </xf>
    <xf numFmtId="0" fontId="123" fillId="0" borderId="78" xfId="0" applyFont="1" applyFill="1" applyBorder="1" applyAlignment="1">
      <alignment vertical="center"/>
    </xf>
    <xf numFmtId="0" fontId="126" fillId="0" borderId="0" xfId="0" applyFont="1" applyFill="1" applyAlignment="1"/>
    <xf numFmtId="0" fontId="28" fillId="2" borderId="90" xfId="0" applyFont="1" applyFill="1" applyBorder="1" applyAlignment="1">
      <alignment vertical="center"/>
    </xf>
    <xf numFmtId="0" fontId="28" fillId="2" borderId="91" xfId="0" applyFont="1" applyFill="1" applyBorder="1" applyAlignment="1">
      <alignment vertical="center"/>
    </xf>
    <xf numFmtId="0" fontId="2" fillId="2" borderId="100" xfId="0" applyFont="1" applyFill="1" applyBorder="1" applyAlignment="1">
      <alignment horizontal="center" vertical="center"/>
    </xf>
    <xf numFmtId="0" fontId="83" fillId="2" borderId="101" xfId="0" applyFont="1" applyFill="1" applyBorder="1" applyAlignment="1">
      <alignment horizontal="center" vertical="center"/>
    </xf>
    <xf numFmtId="0" fontId="28" fillId="2" borderId="101" xfId="0" applyFont="1" applyFill="1" applyBorder="1" applyAlignment="1">
      <alignment horizontal="center" vertical="center"/>
    </xf>
    <xf numFmtId="0" fontId="2" fillId="6" borderId="100" xfId="0" applyFont="1" applyFill="1" applyBorder="1" applyAlignment="1">
      <alignment vertical="center"/>
    </xf>
    <xf numFmtId="164" fontId="28" fillId="6" borderId="101" xfId="0" applyNumberFormat="1" applyFont="1" applyFill="1" applyBorder="1" applyAlignment="1">
      <alignment vertical="center"/>
    </xf>
    <xf numFmtId="10" fontId="28" fillId="6" borderId="101" xfId="0" applyNumberFormat="1" applyFont="1" applyFill="1" applyBorder="1" applyAlignment="1">
      <alignment horizontal="center" vertical="center"/>
    </xf>
    <xf numFmtId="10" fontId="28" fillId="6" borderId="102" xfId="0" applyNumberFormat="1" applyFont="1" applyFill="1" applyBorder="1" applyAlignment="1">
      <alignment horizontal="center" vertical="center"/>
    </xf>
    <xf numFmtId="0" fontId="1" fillId="2" borderId="100" xfId="0" applyFont="1" applyFill="1" applyBorder="1" applyAlignment="1">
      <alignment vertical="center"/>
    </xf>
    <xf numFmtId="164" fontId="28" fillId="2" borderId="101" xfId="0" applyNumberFormat="1" applyFont="1" applyFill="1" applyBorder="1" applyAlignment="1">
      <alignment vertical="center"/>
    </xf>
    <xf numFmtId="10" fontId="28" fillId="2" borderId="101" xfId="0" applyNumberFormat="1" applyFont="1" applyFill="1" applyBorder="1" applyAlignment="1">
      <alignment horizontal="center" vertical="center"/>
    </xf>
    <xf numFmtId="10" fontId="28" fillId="2" borderId="102" xfId="0" applyNumberFormat="1" applyFont="1" applyFill="1" applyBorder="1" applyAlignment="1">
      <alignment horizontal="center" vertical="center"/>
    </xf>
    <xf numFmtId="0" fontId="4" fillId="2" borderId="100" xfId="0" applyFont="1" applyFill="1" applyBorder="1" applyAlignment="1">
      <alignment horizontal="right" vertical="center"/>
    </xf>
    <xf numFmtId="164" fontId="16" fillId="2" borderId="101" xfId="0" applyNumberFormat="1" applyFont="1" applyFill="1" applyBorder="1" applyAlignment="1">
      <alignment vertical="center"/>
    </xf>
    <xf numFmtId="10" fontId="16" fillId="2" borderId="101" xfId="0" applyNumberFormat="1" applyFont="1" applyFill="1" applyBorder="1" applyAlignment="1">
      <alignment horizontal="center" vertical="center"/>
    </xf>
    <xf numFmtId="164" fontId="16" fillId="0" borderId="101" xfId="0" applyNumberFormat="1" applyFont="1" applyFill="1" applyBorder="1" applyAlignment="1">
      <alignment vertical="center"/>
    </xf>
    <xf numFmtId="10" fontId="16" fillId="2" borderId="102" xfId="0" applyNumberFormat="1" applyFont="1" applyFill="1" applyBorder="1" applyAlignment="1">
      <alignment horizontal="center" vertical="center"/>
    </xf>
    <xf numFmtId="0" fontId="4" fillId="0" borderId="100" xfId="0" applyFont="1" applyFill="1" applyBorder="1" applyAlignment="1">
      <alignment horizontal="right" vertical="center"/>
    </xf>
    <xf numFmtId="10" fontId="16" fillId="0" borderId="101" xfId="0" applyNumberFormat="1" applyFont="1" applyFill="1" applyBorder="1" applyAlignment="1">
      <alignment horizontal="center" vertical="center"/>
    </xf>
    <xf numFmtId="10" fontId="16" fillId="0" borderId="102" xfId="0" applyNumberFormat="1" applyFont="1" applyFill="1" applyBorder="1" applyAlignment="1">
      <alignment horizontal="center" vertical="center"/>
    </xf>
    <xf numFmtId="164" fontId="28" fillId="0" borderId="101" xfId="0" applyNumberFormat="1" applyFont="1" applyFill="1" applyBorder="1" applyAlignment="1">
      <alignment vertical="center"/>
    </xf>
    <xf numFmtId="0" fontId="1" fillId="2" borderId="100" xfId="0" applyFont="1" applyFill="1" applyBorder="1" applyAlignment="1">
      <alignment horizontal="left" vertical="center"/>
    </xf>
    <xf numFmtId="0" fontId="4" fillId="12" borderId="100" xfId="0" applyFont="1" applyFill="1" applyBorder="1" applyAlignment="1">
      <alignment horizontal="right" vertical="center"/>
    </xf>
    <xf numFmtId="164" fontId="31" fillId="11" borderId="101" xfId="0" applyNumberFormat="1" applyFont="1" applyFill="1" applyBorder="1" applyAlignment="1">
      <alignment vertical="center"/>
    </xf>
    <xf numFmtId="10" fontId="16" fillId="12" borderId="101" xfId="0" applyNumberFormat="1" applyFont="1" applyFill="1" applyBorder="1" applyAlignment="1">
      <alignment horizontal="center" vertical="center"/>
    </xf>
    <xf numFmtId="164" fontId="16" fillId="11" borderId="101" xfId="0" applyNumberFormat="1" applyFont="1" applyFill="1" applyBorder="1" applyAlignment="1">
      <alignment vertical="center"/>
    </xf>
    <xf numFmtId="164" fontId="16" fillId="12" borderId="101" xfId="0" applyNumberFormat="1" applyFont="1" applyFill="1" applyBorder="1" applyAlignment="1">
      <alignment vertical="center"/>
    </xf>
    <xf numFmtId="10" fontId="16" fillId="12" borderId="102" xfId="0" applyNumberFormat="1" applyFont="1" applyFill="1" applyBorder="1" applyAlignment="1">
      <alignment horizontal="center" vertical="center"/>
    </xf>
    <xf numFmtId="164" fontId="82" fillId="11" borderId="101" xfId="0" applyNumberFormat="1" applyFont="1" applyFill="1" applyBorder="1" applyAlignment="1">
      <alignment vertical="center"/>
    </xf>
    <xf numFmtId="0" fontId="122" fillId="12" borderId="100" xfId="0" applyFont="1" applyFill="1" applyBorder="1" applyAlignment="1">
      <alignment horizontal="right" vertical="center"/>
    </xf>
    <xf numFmtId="164" fontId="123" fillId="11" borderId="101" xfId="0" applyNumberFormat="1" applyFont="1" applyFill="1" applyBorder="1" applyAlignment="1">
      <alignment vertical="center"/>
    </xf>
    <xf numFmtId="10" fontId="82" fillId="12" borderId="101" xfId="0" applyNumberFormat="1" applyFont="1" applyFill="1" applyBorder="1" applyAlignment="1">
      <alignment horizontal="center" vertical="center"/>
    </xf>
    <xf numFmtId="164" fontId="82" fillId="12" borderId="101" xfId="0" applyNumberFormat="1" applyFont="1" applyFill="1" applyBorder="1" applyAlignment="1">
      <alignment vertical="center"/>
    </xf>
    <xf numFmtId="0" fontId="1" fillId="12" borderId="100" xfId="0" applyFont="1" applyFill="1" applyBorder="1" applyAlignment="1">
      <alignment horizontal="left" vertical="center"/>
    </xf>
    <xf numFmtId="164" fontId="28" fillId="12" borderId="101" xfId="0" applyNumberFormat="1" applyFont="1" applyFill="1" applyBorder="1" applyAlignment="1">
      <alignment vertical="center"/>
    </xf>
    <xf numFmtId="10" fontId="28" fillId="12" borderId="101" xfId="0" applyNumberFormat="1" applyFont="1" applyFill="1" applyBorder="1" applyAlignment="1">
      <alignment horizontal="center" vertical="center"/>
    </xf>
    <xf numFmtId="10" fontId="28" fillId="12" borderId="102" xfId="0" applyNumberFormat="1" applyFont="1" applyFill="1" applyBorder="1" applyAlignment="1">
      <alignment horizontal="center" vertical="center"/>
    </xf>
    <xf numFmtId="0" fontId="1" fillId="12" borderId="100" xfId="0" applyFont="1" applyFill="1" applyBorder="1" applyAlignment="1">
      <alignment vertical="center"/>
    </xf>
    <xf numFmtId="0" fontId="1" fillId="6" borderId="182" xfId="0" applyFont="1" applyFill="1" applyBorder="1" applyAlignment="1">
      <alignment horizontal="center" vertical="center"/>
    </xf>
    <xf numFmtId="164" fontId="28" fillId="6" borderId="183" xfId="0" applyNumberFormat="1" applyFont="1" applyFill="1" applyBorder="1" applyAlignment="1">
      <alignment vertical="center"/>
    </xf>
    <xf numFmtId="10" fontId="28" fillId="6" borderId="183" xfId="0" applyNumberFormat="1" applyFont="1" applyFill="1" applyBorder="1" applyAlignment="1">
      <alignment horizontal="center" vertical="center"/>
    </xf>
    <xf numFmtId="10" fontId="28" fillId="6" borderId="184" xfId="0" applyNumberFormat="1" applyFont="1" applyFill="1" applyBorder="1" applyAlignment="1">
      <alignment horizontal="center" vertical="center"/>
    </xf>
    <xf numFmtId="0" fontId="1" fillId="32" borderId="89" xfId="0" applyFont="1" applyFill="1" applyBorder="1" applyAlignment="1">
      <alignment horizontal="center" vertical="center"/>
    </xf>
    <xf numFmtId="0" fontId="2" fillId="33" borderId="100" xfId="0" applyFont="1" applyFill="1" applyBorder="1" applyAlignment="1">
      <alignment horizontal="center" vertical="center"/>
    </xf>
    <xf numFmtId="0" fontId="108" fillId="15" borderId="276" xfId="0" applyFont="1" applyFill="1" applyBorder="1" applyAlignment="1">
      <alignment vertical="center"/>
    </xf>
    <xf numFmtId="164" fontId="108" fillId="15" borderId="276" xfId="0" applyNumberFormat="1" applyFont="1" applyFill="1" applyBorder="1" applyAlignment="1">
      <alignment vertical="center"/>
    </xf>
    <xf numFmtId="0" fontId="2" fillId="6" borderId="89" xfId="0" applyFont="1" applyFill="1" applyBorder="1" applyAlignment="1">
      <alignment vertical="center"/>
    </xf>
    <xf numFmtId="164" fontId="28" fillId="6" borderId="91" xfId="0" applyNumberFormat="1" applyFont="1" applyFill="1" applyBorder="1" applyAlignment="1">
      <alignment vertical="center"/>
    </xf>
    <xf numFmtId="164" fontId="110" fillId="12" borderId="101" xfId="0" applyNumberFormat="1" applyFont="1" applyFill="1" applyBorder="1" applyAlignment="1">
      <alignment vertical="center"/>
    </xf>
    <xf numFmtId="0" fontId="125" fillId="0" borderId="100" xfId="0" applyFont="1" applyFill="1" applyBorder="1" applyAlignment="1">
      <alignment horizontal="left" vertical="center"/>
    </xf>
    <xf numFmtId="164" fontId="124" fillId="12" borderId="101" xfId="0" applyNumberFormat="1" applyFont="1" applyFill="1" applyBorder="1" applyAlignment="1">
      <alignment vertical="center"/>
    </xf>
    <xf numFmtId="164" fontId="123" fillId="0" borderId="101" xfId="0" applyNumberFormat="1" applyFont="1" applyFill="1" applyBorder="1" applyAlignment="1">
      <alignment vertical="center"/>
    </xf>
    <xf numFmtId="164" fontId="124" fillId="0" borderId="101" xfId="0" applyNumberFormat="1" applyFont="1" applyFill="1" applyBorder="1" applyAlignment="1">
      <alignment vertical="center"/>
    </xf>
    <xf numFmtId="10" fontId="123" fillId="0" borderId="101" xfId="0" applyNumberFormat="1" applyFont="1" applyFill="1" applyBorder="1" applyAlignment="1">
      <alignment horizontal="center" vertical="center"/>
    </xf>
    <xf numFmtId="10" fontId="123" fillId="0" borderId="102" xfId="0" applyNumberFormat="1" applyFont="1" applyFill="1" applyBorder="1" applyAlignment="1">
      <alignment horizontal="center" vertical="center"/>
    </xf>
    <xf numFmtId="0" fontId="4" fillId="12" borderId="100" xfId="0" applyFont="1" applyFill="1" applyBorder="1" applyAlignment="1">
      <alignment horizontal="left" vertical="center"/>
    </xf>
    <xf numFmtId="0" fontId="122" fillId="0" borderId="100" xfId="0" applyFont="1" applyFill="1" applyBorder="1" applyAlignment="1">
      <alignment horizontal="left" vertical="center"/>
    </xf>
    <xf numFmtId="164" fontId="34" fillId="6" borderId="101" xfId="0" applyNumberFormat="1" applyFont="1" applyFill="1" applyBorder="1" applyAlignment="1">
      <alignment vertical="center"/>
    </xf>
    <xf numFmtId="10" fontId="34" fillId="6" borderId="101" xfId="0" applyNumberFormat="1" applyFont="1" applyFill="1" applyBorder="1" applyAlignment="1">
      <alignment horizontal="center" vertical="center"/>
    </xf>
    <xf numFmtId="10" fontId="34" fillId="6" borderId="102" xfId="0" applyNumberFormat="1" applyFont="1" applyFill="1" applyBorder="1" applyAlignment="1">
      <alignment horizontal="center" vertical="center"/>
    </xf>
    <xf numFmtId="0" fontId="1" fillId="8" borderId="100" xfId="0" applyFont="1" applyFill="1" applyBorder="1" applyAlignment="1">
      <alignment vertical="center"/>
    </xf>
    <xf numFmtId="164" fontId="28" fillId="8" borderId="101" xfId="0" applyNumberFormat="1" applyFont="1" applyFill="1" applyBorder="1" applyAlignment="1">
      <alignment vertical="center"/>
    </xf>
    <xf numFmtId="10" fontId="28" fillId="8" borderId="101" xfId="0" applyNumberFormat="1" applyFont="1" applyFill="1" applyBorder="1" applyAlignment="1">
      <alignment horizontal="center" vertical="center"/>
    </xf>
    <xf numFmtId="10" fontId="28" fillId="8" borderId="102" xfId="0" applyNumberFormat="1" applyFont="1" applyFill="1" applyBorder="1" applyAlignment="1">
      <alignment horizontal="center" vertical="center"/>
    </xf>
    <xf numFmtId="0" fontId="68" fillId="12" borderId="100" xfId="0" applyFont="1" applyFill="1" applyBorder="1" applyAlignment="1">
      <alignment horizontal="right" vertical="center"/>
    </xf>
    <xf numFmtId="10" fontId="82" fillId="12" borderId="102" xfId="0" applyNumberFormat="1" applyFont="1" applyFill="1" applyBorder="1" applyAlignment="1">
      <alignment horizontal="center" vertical="center"/>
    </xf>
    <xf numFmtId="10" fontId="110" fillId="12" borderId="101" xfId="0" applyNumberFormat="1" applyFont="1" applyFill="1" applyBorder="1" applyAlignment="1">
      <alignment horizontal="center" vertical="center"/>
    </xf>
    <xf numFmtId="164" fontId="82" fillId="11" borderId="102" xfId="0" applyNumberFormat="1" applyFont="1" applyFill="1" applyBorder="1" applyAlignment="1">
      <alignment vertical="center"/>
    </xf>
    <xf numFmtId="164" fontId="16" fillId="8" borderId="101" xfId="0" applyNumberFormat="1" applyFont="1" applyFill="1" applyBorder="1" applyAlignment="1">
      <alignment vertical="center"/>
    </xf>
    <xf numFmtId="0" fontId="2" fillId="6" borderId="100" xfId="0" applyFont="1" applyFill="1" applyBorder="1" applyAlignment="1">
      <alignment horizontal="left" vertical="center"/>
    </xf>
    <xf numFmtId="164" fontId="34" fillId="8" borderId="101" xfId="0" applyNumberFormat="1" applyFont="1" applyFill="1" applyBorder="1" applyAlignment="1">
      <alignment vertical="center"/>
    </xf>
    <xf numFmtId="166" fontId="28" fillId="8" borderId="101" xfId="0" applyNumberFormat="1" applyFont="1" applyFill="1" applyBorder="1" applyAlignment="1">
      <alignment horizontal="center" vertical="center"/>
    </xf>
    <xf numFmtId="166" fontId="28" fillId="8" borderId="102" xfId="0" applyNumberFormat="1" applyFont="1" applyFill="1" applyBorder="1" applyAlignment="1">
      <alignment horizontal="center" vertical="center"/>
    </xf>
    <xf numFmtId="166" fontId="28" fillId="2" borderId="101" xfId="0" applyNumberFormat="1" applyFont="1" applyFill="1" applyBorder="1" applyAlignment="1">
      <alignment horizontal="center" vertical="center"/>
    </xf>
    <xf numFmtId="166" fontId="28" fillId="2" borderId="102" xfId="0" applyNumberFormat="1" applyFont="1" applyFill="1" applyBorder="1" applyAlignment="1">
      <alignment horizontal="center" vertical="center"/>
    </xf>
    <xf numFmtId="0" fontId="16" fillId="0" borderId="100" xfId="0" applyFont="1" applyFill="1" applyBorder="1" applyAlignment="1">
      <alignment vertical="center"/>
    </xf>
    <xf numFmtId="164" fontId="123" fillId="12" borderId="101" xfId="0" applyNumberFormat="1" applyFont="1" applyFill="1" applyBorder="1" applyAlignment="1">
      <alignment vertical="center"/>
    </xf>
    <xf numFmtId="166" fontId="16" fillId="12" borderId="101" xfId="0" applyNumberFormat="1" applyFont="1" applyFill="1" applyBorder="1" applyAlignment="1">
      <alignment horizontal="center" vertical="center"/>
    </xf>
    <xf numFmtId="166" fontId="16" fillId="12" borderId="102" xfId="0" applyNumberFormat="1" applyFont="1" applyFill="1" applyBorder="1" applyAlignment="1">
      <alignment horizontal="center" vertical="center"/>
    </xf>
    <xf numFmtId="164" fontId="28" fillId="6" borderId="183" xfId="0" applyNumberFormat="1" applyFont="1" applyFill="1" applyBorder="1" applyAlignment="1">
      <alignment horizontal="center" vertical="center"/>
    </xf>
    <xf numFmtId="0" fontId="2" fillId="6" borderId="90" xfId="0" applyFont="1" applyFill="1" applyBorder="1" applyAlignment="1">
      <alignment vertical="center"/>
    </xf>
    <xf numFmtId="0" fontId="2" fillId="6" borderId="91" xfId="0" applyFont="1" applyFill="1" applyBorder="1" applyAlignment="1">
      <alignment vertical="center"/>
    </xf>
    <xf numFmtId="0" fontId="16" fillId="2" borderId="101" xfId="0" applyFont="1" applyFill="1" applyBorder="1" applyAlignment="1">
      <alignment horizontal="center" vertical="center"/>
    </xf>
    <xf numFmtId="0" fontId="28" fillId="2" borderId="102" xfId="0" applyFont="1" applyFill="1" applyBorder="1" applyAlignment="1">
      <alignment vertical="center"/>
    </xf>
    <xf numFmtId="3" fontId="17" fillId="6" borderId="101" xfId="0" applyNumberFormat="1" applyFont="1" applyFill="1" applyBorder="1" applyAlignment="1">
      <alignment vertical="center"/>
    </xf>
    <xf numFmtId="10" fontId="17" fillId="6" borderId="101" xfId="0" applyNumberFormat="1" applyFont="1" applyFill="1" applyBorder="1" applyAlignment="1">
      <alignment horizontal="center" vertical="center"/>
    </xf>
    <xf numFmtId="10" fontId="28" fillId="6" borderId="102" xfId="0" applyNumberFormat="1" applyFont="1" applyFill="1" applyBorder="1" applyAlignment="1">
      <alignment vertical="center"/>
    </xf>
    <xf numFmtId="9" fontId="17" fillId="2" borderId="101" xfId="0" applyNumberFormat="1" applyFont="1" applyFill="1" applyBorder="1" applyAlignment="1">
      <alignment horizontal="center" vertical="center"/>
    </xf>
    <xf numFmtId="9" fontId="28" fillId="2" borderId="102" xfId="0" applyNumberFormat="1" applyFont="1" applyFill="1" applyBorder="1" applyAlignment="1">
      <alignment horizontal="center" vertical="center"/>
    </xf>
    <xf numFmtId="3" fontId="17" fillId="2" borderId="101" xfId="0" applyNumberFormat="1" applyFont="1" applyFill="1" applyBorder="1" applyAlignment="1">
      <alignment vertical="center"/>
    </xf>
    <xf numFmtId="10" fontId="17" fillId="2" borderId="101" xfId="0" applyNumberFormat="1" applyFont="1" applyFill="1" applyBorder="1" applyAlignment="1">
      <alignment horizontal="center" vertical="center"/>
    </xf>
    <xf numFmtId="10" fontId="28" fillId="2" borderId="102" xfId="0" applyNumberFormat="1" applyFont="1" applyFill="1" applyBorder="1" applyAlignment="1">
      <alignment vertical="center"/>
    </xf>
    <xf numFmtId="0" fontId="17" fillId="2" borderId="100" xfId="0" applyFont="1" applyFill="1" applyBorder="1" applyAlignment="1">
      <alignment horizontal="left" vertical="center"/>
    </xf>
    <xf numFmtId="3" fontId="38" fillId="2" borderId="101" xfId="0" applyNumberFormat="1" applyFont="1" applyFill="1" applyBorder="1" applyAlignment="1">
      <alignment vertical="center"/>
    </xf>
    <xf numFmtId="0" fontId="0" fillId="2" borderId="100" xfId="0" applyFont="1" applyFill="1" applyBorder="1" applyAlignment="1">
      <alignment horizontal="left"/>
    </xf>
    <xf numFmtId="9" fontId="0" fillId="2" borderId="101" xfId="0" applyNumberFormat="1" applyFont="1" applyFill="1" applyBorder="1" applyAlignment="1">
      <alignment horizontal="center"/>
    </xf>
    <xf numFmtId="0" fontId="17" fillId="2" borderId="182" xfId="0" applyFont="1" applyFill="1" applyBorder="1" applyAlignment="1">
      <alignment vertical="center"/>
    </xf>
    <xf numFmtId="3" fontId="17" fillId="2" borderId="183" xfId="0" applyNumberFormat="1" applyFont="1" applyFill="1" applyBorder="1" applyAlignment="1">
      <alignment vertical="center"/>
    </xf>
    <xf numFmtId="10" fontId="17" fillId="2" borderId="183" xfId="0" applyNumberFormat="1" applyFont="1" applyFill="1" applyBorder="1" applyAlignment="1">
      <alignment horizontal="center" vertical="center"/>
    </xf>
    <xf numFmtId="10" fontId="28" fillId="2" borderId="184" xfId="0" applyNumberFormat="1" applyFont="1" applyFill="1" applyBorder="1" applyAlignment="1">
      <alignment vertical="center"/>
    </xf>
    <xf numFmtId="0" fontId="17" fillId="2" borderId="114" xfId="0" applyFont="1" applyFill="1" applyBorder="1" applyAlignment="1">
      <alignment vertical="center"/>
    </xf>
    <xf numFmtId="9" fontId="17" fillId="2" borderId="180" xfId="0" applyNumberFormat="1" applyFont="1" applyFill="1" applyBorder="1" applyAlignment="1">
      <alignment horizontal="center" vertical="center"/>
    </xf>
    <xf numFmtId="0" fontId="17" fillId="2" borderId="189" xfId="0" applyFont="1" applyFill="1" applyBorder="1" applyAlignment="1">
      <alignment horizontal="left" vertical="center" wrapText="1"/>
    </xf>
    <xf numFmtId="9" fontId="17" fillId="2" borderId="186" xfId="0" applyNumberFormat="1" applyFont="1" applyFill="1" applyBorder="1" applyAlignment="1">
      <alignment horizontal="center" vertical="center"/>
    </xf>
    <xf numFmtId="0" fontId="16" fillId="2" borderId="102" xfId="0" applyFont="1" applyFill="1" applyBorder="1" applyAlignment="1">
      <alignment horizontal="center" vertical="center"/>
    </xf>
    <xf numFmtId="164" fontId="46" fillId="0" borderId="101" xfId="0" applyNumberFormat="1" applyFont="1" applyFill="1" applyBorder="1" applyAlignment="1">
      <alignment horizontal="center" vertical="center" wrapText="1"/>
    </xf>
    <xf numFmtId="164" fontId="46" fillId="0" borderId="101" xfId="0" applyNumberFormat="1" applyFont="1" applyFill="1" applyBorder="1" applyAlignment="1">
      <alignment horizontal="center" vertical="center"/>
    </xf>
    <xf numFmtId="0" fontId="40" fillId="0" borderId="100" xfId="0" applyFont="1" applyFill="1" applyBorder="1" applyAlignment="1">
      <alignment horizontal="left" vertical="center" wrapText="1"/>
    </xf>
    <xf numFmtId="3" fontId="40" fillId="0" borderId="78" xfId="0" applyNumberFormat="1" applyFont="1" applyFill="1" applyBorder="1" applyAlignment="1">
      <alignment horizontal="right" vertical="center" wrapText="1"/>
    </xf>
    <xf numFmtId="168" fontId="40" fillId="0" borderId="78" xfId="0" applyNumberFormat="1" applyFont="1" applyFill="1" applyBorder="1" applyAlignment="1">
      <alignment horizontal="right" vertical="center" wrapText="1"/>
    </xf>
    <xf numFmtId="0" fontId="41" fillId="0" borderId="78" xfId="0" applyFont="1" applyFill="1" applyBorder="1" applyAlignment="1">
      <alignment horizontal="left" vertical="center"/>
    </xf>
    <xf numFmtId="9" fontId="44" fillId="14" borderId="102" xfId="2" applyFont="1" applyFill="1" applyBorder="1" applyAlignment="1">
      <alignment horizontal="center" vertical="center"/>
    </xf>
    <xf numFmtId="9" fontId="46" fillId="14" borderId="102" xfId="2" applyFont="1" applyFill="1" applyBorder="1" applyAlignment="1">
      <alignment horizontal="center" vertical="center"/>
    </xf>
    <xf numFmtId="9" fontId="44" fillId="6" borderId="102" xfId="2" applyFont="1" applyFill="1" applyBorder="1" applyAlignment="1">
      <alignment horizontal="center" vertical="center"/>
    </xf>
    <xf numFmtId="9" fontId="46" fillId="2" borderId="102" xfId="2" applyFont="1" applyFill="1" applyBorder="1" applyAlignment="1">
      <alignment horizontal="center" vertical="center"/>
    </xf>
    <xf numFmtId="9" fontId="44" fillId="8" borderId="102" xfId="2" applyFont="1" applyFill="1" applyBorder="1" applyAlignment="1">
      <alignment horizontal="center" vertical="center"/>
    </xf>
    <xf numFmtId="9" fontId="46" fillId="0" borderId="102" xfId="2" applyFont="1" applyBorder="1" applyAlignment="1">
      <alignment horizontal="center" vertical="center"/>
    </xf>
    <xf numFmtId="9" fontId="44" fillId="6" borderId="184" xfId="2" applyFont="1" applyFill="1" applyBorder="1" applyAlignment="1">
      <alignment horizontal="center" vertical="center"/>
    </xf>
    <xf numFmtId="9" fontId="44" fillId="6" borderId="101" xfId="2" applyFont="1" applyFill="1" applyBorder="1" applyAlignment="1">
      <alignment horizontal="center" vertical="center"/>
    </xf>
    <xf numFmtId="9" fontId="46" fillId="2" borderId="101" xfId="2" applyFont="1" applyFill="1" applyBorder="1" applyAlignment="1">
      <alignment horizontal="center" vertical="center"/>
    </xf>
    <xf numFmtId="9" fontId="44" fillId="14" borderId="101" xfId="2" applyFont="1" applyFill="1" applyBorder="1" applyAlignment="1">
      <alignment horizontal="center" vertical="center"/>
    </xf>
    <xf numFmtId="9" fontId="46" fillId="14" borderId="101" xfId="2" applyFont="1" applyFill="1" applyBorder="1" applyAlignment="1">
      <alignment horizontal="center" vertical="center"/>
    </xf>
    <xf numFmtId="9" fontId="44" fillId="8" borderId="101" xfId="2" applyFont="1" applyFill="1" applyBorder="1" applyAlignment="1">
      <alignment horizontal="center" vertical="center"/>
    </xf>
    <xf numFmtId="9" fontId="46" fillId="0" borderId="101" xfId="2" applyFont="1" applyBorder="1" applyAlignment="1">
      <alignment horizontal="center" vertical="center"/>
    </xf>
    <xf numFmtId="9" fontId="44" fillId="6" borderId="183" xfId="2" applyFont="1" applyFill="1" applyBorder="1" applyAlignment="1">
      <alignment horizontal="center" vertical="center"/>
    </xf>
    <xf numFmtId="0" fontId="2" fillId="6" borderId="100" xfId="0" applyFont="1" applyFill="1" applyBorder="1" applyAlignment="1">
      <alignment horizontal="left" vertical="center" wrapText="1"/>
    </xf>
    <xf numFmtId="0" fontId="55" fillId="0" borderId="100" xfId="0" applyFont="1" applyBorder="1" applyAlignment="1">
      <alignment horizontal="left" vertical="center" wrapText="1"/>
    </xf>
    <xf numFmtId="0" fontId="4" fillId="14" borderId="100" xfId="0" applyFont="1" applyFill="1" applyBorder="1" applyAlignment="1">
      <alignment horizontal="right" vertical="center" wrapText="1"/>
    </xf>
    <xf numFmtId="0" fontId="4" fillId="17" borderId="100" xfId="0" applyFont="1" applyFill="1" applyBorder="1" applyAlignment="1">
      <alignment horizontal="right" vertical="center" wrapText="1"/>
    </xf>
    <xf numFmtId="0" fontId="44" fillId="14" borderId="100" xfId="0" applyFont="1" applyFill="1" applyBorder="1" applyAlignment="1">
      <alignment horizontal="left" vertical="center" wrapText="1"/>
    </xf>
    <xf numFmtId="0" fontId="56" fillId="14" borderId="100" xfId="0" applyFont="1" applyFill="1" applyBorder="1" applyAlignment="1">
      <alignment horizontal="left" vertical="center" wrapText="1"/>
    </xf>
    <xf numFmtId="0" fontId="56" fillId="0" borderId="100" xfId="0" applyFont="1" applyBorder="1" applyAlignment="1">
      <alignment horizontal="left" vertical="center" wrapText="1"/>
    </xf>
    <xf numFmtId="0" fontId="2" fillId="6" borderId="182" xfId="0" applyFont="1" applyFill="1" applyBorder="1" applyAlignment="1">
      <alignment horizontal="center" vertical="center" wrapText="1"/>
    </xf>
    <xf numFmtId="9" fontId="44" fillId="0" borderId="102" xfId="2" applyFont="1" applyBorder="1" applyAlignment="1">
      <alignment horizontal="center" vertical="center"/>
    </xf>
    <xf numFmtId="0" fontId="2" fillId="5" borderId="182" xfId="0" applyFont="1" applyFill="1" applyBorder="1" applyAlignment="1">
      <alignment horizontal="left" vertical="center"/>
    </xf>
    <xf numFmtId="164" fontId="2" fillId="5" borderId="183" xfId="0" applyNumberFormat="1" applyFont="1" applyFill="1" applyBorder="1" applyAlignment="1">
      <alignment horizontal="center" vertical="center"/>
    </xf>
    <xf numFmtId="9" fontId="17" fillId="0" borderId="102" xfId="2" applyFont="1" applyBorder="1" applyAlignment="1">
      <alignment horizontal="center" vertical="center"/>
    </xf>
    <xf numFmtId="9" fontId="2" fillId="5" borderId="102" xfId="2" applyFont="1" applyFill="1" applyBorder="1" applyAlignment="1">
      <alignment horizontal="center" vertical="center"/>
    </xf>
    <xf numFmtId="9" fontId="4" fillId="0" borderId="102" xfId="0" applyNumberFormat="1" applyFont="1" applyBorder="1" applyAlignment="1">
      <alignment horizontal="center" vertical="center"/>
    </xf>
    <xf numFmtId="164" fontId="2" fillId="5" borderId="102" xfId="0" applyNumberFormat="1" applyFont="1" applyFill="1" applyBorder="1" applyAlignment="1">
      <alignment horizontal="center" vertical="center"/>
    </xf>
    <xf numFmtId="164" fontId="46" fillId="2" borderId="78" xfId="0" applyNumberFormat="1" applyFont="1" applyFill="1" applyBorder="1" applyAlignment="1">
      <alignment horizontal="center" vertical="center"/>
    </xf>
    <xf numFmtId="0" fontId="42" fillId="2" borderId="78" xfId="0" applyFont="1" applyFill="1" applyBorder="1" applyAlignment="1">
      <alignment horizontal="center" vertical="center"/>
    </xf>
    <xf numFmtId="9" fontId="1" fillId="5" borderId="183" xfId="2" applyFont="1" applyFill="1" applyBorder="1" applyAlignment="1">
      <alignment horizontal="center" vertical="center"/>
    </xf>
    <xf numFmtId="9" fontId="1" fillId="18" borderId="184" xfId="0" applyNumberFormat="1" applyFont="1" applyFill="1" applyBorder="1" applyAlignment="1">
      <alignment horizontal="center" vertical="center"/>
    </xf>
    <xf numFmtId="0" fontId="2" fillId="14" borderId="89" xfId="0" applyFont="1" applyFill="1" applyBorder="1" applyAlignment="1">
      <alignment vertical="center"/>
    </xf>
    <xf numFmtId="3" fontId="1" fillId="14" borderId="90" xfId="0" applyNumberFormat="1" applyFont="1" applyFill="1" applyBorder="1" applyAlignment="1">
      <alignment horizontal="center" vertical="center" wrapText="1"/>
    </xf>
    <xf numFmtId="3" fontId="1" fillId="14" borderId="90" xfId="0" applyNumberFormat="1" applyFont="1" applyFill="1" applyBorder="1" applyAlignment="1">
      <alignment horizontal="center" vertical="center"/>
    </xf>
    <xf numFmtId="9" fontId="1" fillId="14" borderId="90" xfId="0" applyNumberFormat="1" applyFont="1" applyFill="1" applyBorder="1" applyAlignment="1">
      <alignment horizontal="center" vertical="center"/>
    </xf>
    <xf numFmtId="3" fontId="1" fillId="11" borderId="90" xfId="0" applyNumberFormat="1" applyFont="1" applyFill="1" applyBorder="1" applyAlignment="1">
      <alignment horizontal="center" vertical="center" wrapText="1"/>
    </xf>
    <xf numFmtId="9" fontId="1" fillId="14" borderId="91" xfId="0" applyNumberFormat="1" applyFont="1" applyFill="1" applyBorder="1" applyAlignment="1">
      <alignment horizontal="center" vertical="center"/>
    </xf>
    <xf numFmtId="3" fontId="4" fillId="14" borderId="101" xfId="0" applyNumberFormat="1" applyFont="1" applyFill="1" applyBorder="1" applyAlignment="1">
      <alignment horizontal="center" vertical="center" wrapText="1"/>
    </xf>
    <xf numFmtId="9" fontId="4" fillId="14" borderId="101" xfId="0" applyNumberFormat="1" applyFont="1" applyFill="1" applyBorder="1" applyAlignment="1">
      <alignment horizontal="center" vertical="center"/>
    </xf>
    <xf numFmtId="0" fontId="4" fillId="14" borderId="101" xfId="0" applyFont="1" applyFill="1" applyBorder="1" applyAlignment="1">
      <alignment horizontal="center" vertical="center" wrapText="1"/>
    </xf>
    <xf numFmtId="9" fontId="4" fillId="14" borderId="183" xfId="0" applyNumberFormat="1" applyFont="1" applyFill="1" applyBorder="1" applyAlignment="1">
      <alignment horizontal="center" vertical="center"/>
    </xf>
    <xf numFmtId="0" fontId="58" fillId="2" borderId="89" xfId="0" applyFont="1" applyFill="1" applyBorder="1" applyAlignment="1">
      <alignment vertical="center"/>
    </xf>
    <xf numFmtId="9" fontId="60" fillId="0" borderId="90" xfId="0" applyNumberFormat="1" applyFont="1" applyBorder="1" applyAlignment="1">
      <alignment horizontal="center"/>
    </xf>
    <xf numFmtId="0" fontId="60" fillId="0" borderId="90" xfId="0" applyFont="1" applyBorder="1" applyAlignment="1">
      <alignment horizontal="center"/>
    </xf>
    <xf numFmtId="0" fontId="61" fillId="0" borderId="90" xfId="0" applyFont="1" applyBorder="1"/>
    <xf numFmtId="0" fontId="61" fillId="0" borderId="90" xfId="0" applyFont="1" applyBorder="1" applyAlignment="1">
      <alignment horizontal="center"/>
    </xf>
    <xf numFmtId="0" fontId="61" fillId="0" borderId="91" xfId="0" applyFont="1" applyBorder="1" applyAlignment="1">
      <alignment horizontal="center"/>
    </xf>
    <xf numFmtId="164" fontId="4" fillId="14" borderId="101" xfId="0" applyNumberFormat="1" applyFont="1" applyFill="1" applyBorder="1" applyAlignment="1">
      <alignment horizontal="center" vertical="center" wrapText="1"/>
    </xf>
    <xf numFmtId="9" fontId="4" fillId="8" borderId="101" xfId="0" applyNumberFormat="1" applyFont="1" applyFill="1" applyBorder="1" applyAlignment="1">
      <alignment horizontal="center" vertical="center"/>
    </xf>
    <xf numFmtId="0" fontId="127" fillId="14" borderId="161" xfId="0" applyFont="1" applyFill="1" applyBorder="1" applyAlignment="1">
      <alignment horizontal="left" vertical="center" wrapText="1"/>
    </xf>
    <xf numFmtId="164" fontId="42" fillId="2" borderId="162" xfId="0" applyNumberFormat="1" applyFont="1" applyFill="1" applyBorder="1" applyAlignment="1">
      <alignment horizontal="center" vertical="center"/>
    </xf>
    <xf numFmtId="9" fontId="42" fillId="2" borderId="162" xfId="2" applyFont="1" applyFill="1" applyBorder="1" applyAlignment="1">
      <alignment horizontal="center" vertical="center"/>
    </xf>
    <xf numFmtId="9" fontId="42" fillId="2" borderId="163" xfId="2" applyFont="1" applyFill="1" applyBorder="1" applyAlignment="1">
      <alignment horizontal="center" vertical="center"/>
    </xf>
    <xf numFmtId="9" fontId="1" fillId="0" borderId="102" xfId="0" applyNumberFormat="1" applyFont="1" applyBorder="1" applyAlignment="1">
      <alignment horizontal="center" vertical="center"/>
    </xf>
    <xf numFmtId="164" fontId="48" fillId="0" borderId="101" xfId="0" applyNumberFormat="1" applyFont="1" applyFill="1" applyBorder="1" applyAlignment="1">
      <alignment horizontal="center" vertical="center" wrapText="1"/>
    </xf>
    <xf numFmtId="164" fontId="48" fillId="14" borderId="101" xfId="0" applyNumberFormat="1" applyFont="1" applyFill="1" applyBorder="1" applyAlignment="1">
      <alignment vertical="center"/>
    </xf>
    <xf numFmtId="164" fontId="48" fillId="14" borderId="101" xfId="0" applyNumberFormat="1" applyFont="1" applyFill="1" applyBorder="1" applyAlignment="1">
      <alignment horizontal="center" vertical="center"/>
    </xf>
    <xf numFmtId="9" fontId="48" fillId="14" borderId="102" xfId="2" applyFont="1" applyFill="1" applyBorder="1" applyAlignment="1">
      <alignment horizontal="center" vertical="center"/>
    </xf>
    <xf numFmtId="9" fontId="48" fillId="14" borderId="101" xfId="2" applyFont="1" applyFill="1" applyBorder="1" applyAlignment="1">
      <alignment horizontal="center" vertical="center"/>
    </xf>
    <xf numFmtId="164" fontId="48" fillId="11" borderId="101" xfId="0" applyNumberFormat="1" applyFont="1" applyFill="1" applyBorder="1" applyAlignment="1">
      <alignment vertical="center" wrapText="1"/>
    </xf>
    <xf numFmtId="164" fontId="48" fillId="14" borderId="101" xfId="0" applyNumberFormat="1" applyFont="1" applyFill="1" applyBorder="1" applyAlignment="1">
      <alignment vertical="center" wrapText="1"/>
    </xf>
    <xf numFmtId="9" fontId="48" fillId="14" borderId="101" xfId="2" applyFont="1" applyFill="1" applyBorder="1" applyAlignment="1">
      <alignment vertical="center"/>
    </xf>
    <xf numFmtId="9" fontId="48" fillId="14" borderId="102" xfId="2" applyFont="1" applyFill="1" applyBorder="1" applyAlignment="1">
      <alignment vertical="center"/>
    </xf>
    <xf numFmtId="164" fontId="51" fillId="12" borderId="101" xfId="0" applyNumberFormat="1" applyFont="1" applyFill="1" applyBorder="1" applyAlignment="1">
      <alignment horizontal="center" vertical="center"/>
    </xf>
    <xf numFmtId="9" fontId="51" fillId="12" borderId="101" xfId="2" applyFont="1" applyFill="1" applyBorder="1" applyAlignment="1">
      <alignment horizontal="center" vertical="center"/>
    </xf>
    <xf numFmtId="164" fontId="51" fillId="12" borderId="101" xfId="0" applyNumberFormat="1" applyFont="1" applyFill="1" applyBorder="1" applyAlignment="1">
      <alignment horizontal="center" vertical="center" wrapText="1"/>
    </xf>
    <xf numFmtId="164" fontId="51" fillId="12" borderId="101" xfId="0" applyNumberFormat="1" applyFont="1" applyFill="1" applyBorder="1" applyAlignment="1">
      <alignment vertical="center"/>
    </xf>
    <xf numFmtId="9" fontId="51" fillId="12" borderId="102" xfId="2" applyFont="1" applyFill="1" applyBorder="1" applyAlignment="1">
      <alignment horizontal="center" vertical="center"/>
    </xf>
    <xf numFmtId="164" fontId="48" fillId="12" borderId="101" xfId="0" applyNumberFormat="1" applyFont="1" applyFill="1" applyBorder="1" applyAlignment="1">
      <alignment horizontal="center" vertical="center"/>
    </xf>
    <xf numFmtId="9" fontId="48" fillId="12" borderId="101" xfId="2" applyFont="1" applyFill="1" applyBorder="1" applyAlignment="1">
      <alignment horizontal="center" vertical="center"/>
    </xf>
    <xf numFmtId="164" fontId="48" fillId="12" borderId="101" xfId="0" applyNumberFormat="1" applyFont="1" applyFill="1" applyBorder="1" applyAlignment="1">
      <alignment horizontal="center" vertical="center" wrapText="1"/>
    </xf>
    <xf numFmtId="164" fontId="48" fillId="12" borderId="101" xfId="0" applyNumberFormat="1" applyFont="1" applyFill="1" applyBorder="1" applyAlignment="1">
      <alignment vertical="center"/>
    </xf>
    <xf numFmtId="9" fontId="48" fillId="12" borderId="102" xfId="2" applyFont="1" applyFill="1" applyBorder="1" applyAlignment="1">
      <alignment horizontal="center" vertical="center"/>
    </xf>
    <xf numFmtId="164" fontId="51" fillId="14" borderId="101" xfId="0" applyNumberFormat="1" applyFont="1" applyFill="1" applyBorder="1" applyAlignment="1">
      <alignment horizontal="center" vertical="center"/>
    </xf>
    <xf numFmtId="9" fontId="51" fillId="14" borderId="101" xfId="2" applyFont="1" applyFill="1" applyBorder="1" applyAlignment="1">
      <alignment horizontal="center" vertical="center"/>
    </xf>
    <xf numFmtId="164" fontId="51" fillId="14" borderId="101" xfId="0" applyNumberFormat="1" applyFont="1" applyFill="1" applyBorder="1" applyAlignment="1">
      <alignment vertical="center"/>
    </xf>
    <xf numFmtId="9" fontId="51" fillId="14" borderId="102" xfId="2" applyFont="1" applyFill="1" applyBorder="1" applyAlignment="1">
      <alignment horizontal="center" vertical="center"/>
    </xf>
    <xf numFmtId="164" fontId="48" fillId="14" borderId="101" xfId="0" applyNumberFormat="1" applyFont="1" applyFill="1" applyBorder="1"/>
    <xf numFmtId="9" fontId="48" fillId="11" borderId="101" xfId="2" applyFont="1" applyFill="1" applyBorder="1" applyAlignment="1">
      <alignment horizontal="center" vertical="center" wrapText="1"/>
    </xf>
    <xf numFmtId="9" fontId="48" fillId="11" borderId="102" xfId="2" applyFont="1" applyFill="1" applyBorder="1" applyAlignment="1">
      <alignment horizontal="center" vertical="center" wrapText="1"/>
    </xf>
    <xf numFmtId="164" fontId="51" fillId="8" borderId="101" xfId="0" applyNumberFormat="1" applyFont="1" applyFill="1" applyBorder="1" applyAlignment="1">
      <alignment horizontal="center" vertical="center"/>
    </xf>
    <xf numFmtId="9" fontId="51" fillId="8" borderId="101" xfId="2" applyFont="1" applyFill="1" applyBorder="1" applyAlignment="1">
      <alignment horizontal="center" vertical="center"/>
    </xf>
    <xf numFmtId="164" fontId="51" fillId="8" borderId="101" xfId="0" applyNumberFormat="1" applyFont="1" applyFill="1" applyBorder="1" applyAlignment="1">
      <alignment horizontal="center" vertical="center" wrapText="1"/>
    </xf>
    <xf numFmtId="164" fontId="51" fillId="8" borderId="101" xfId="0" applyNumberFormat="1" applyFont="1" applyFill="1" applyBorder="1" applyAlignment="1">
      <alignment vertical="center"/>
    </xf>
    <xf numFmtId="9" fontId="51" fillId="8" borderId="102" xfId="2" applyFont="1" applyFill="1" applyBorder="1" applyAlignment="1">
      <alignment horizontal="center" vertical="center"/>
    </xf>
    <xf numFmtId="164" fontId="51" fillId="0" borderId="101" xfId="0" applyNumberFormat="1" applyFont="1" applyFill="1" applyBorder="1" applyAlignment="1">
      <alignment horizontal="center" vertical="center" wrapText="1"/>
    </xf>
    <xf numFmtId="9" fontId="51" fillId="0" borderId="101" xfId="2" applyFont="1" applyFill="1" applyBorder="1" applyAlignment="1">
      <alignment horizontal="center" vertical="center"/>
    </xf>
    <xf numFmtId="9" fontId="51" fillId="0" borderId="102" xfId="2" applyFont="1" applyFill="1" applyBorder="1" applyAlignment="1">
      <alignment horizontal="center" vertical="center"/>
    </xf>
    <xf numFmtId="164" fontId="48" fillId="0" borderId="101" xfId="0" applyNumberFormat="1" applyFont="1" applyBorder="1" applyAlignment="1">
      <alignment horizontal="center" vertical="center"/>
    </xf>
    <xf numFmtId="9" fontId="48" fillId="0" borderId="101" xfId="2" applyFont="1" applyBorder="1" applyAlignment="1">
      <alignment horizontal="center" vertical="center"/>
    </xf>
    <xf numFmtId="164" fontId="48" fillId="0" borderId="101" xfId="0" applyNumberFormat="1" applyFont="1" applyBorder="1" applyAlignment="1">
      <alignment vertical="center"/>
    </xf>
    <xf numFmtId="164" fontId="48" fillId="0" borderId="102" xfId="0" applyNumberFormat="1" applyFont="1" applyBorder="1" applyAlignment="1">
      <alignment horizontal="center" vertical="center"/>
    </xf>
    <xf numFmtId="164" fontId="48" fillId="0" borderId="101" xfId="0" applyNumberFormat="1" applyFont="1" applyFill="1" applyBorder="1" applyAlignment="1">
      <alignment horizontal="center" vertical="center"/>
    </xf>
    <xf numFmtId="9" fontId="48" fillId="0" borderId="101" xfId="2" applyFont="1" applyFill="1" applyBorder="1" applyAlignment="1">
      <alignment horizontal="center" vertical="center"/>
    </xf>
    <xf numFmtId="164" fontId="48" fillId="0" borderId="101" xfId="0" applyNumberFormat="1" applyFont="1" applyFill="1" applyBorder="1" applyAlignment="1">
      <alignment vertical="center"/>
    </xf>
    <xf numFmtId="9" fontId="48" fillId="0" borderId="102" xfId="2" applyFont="1" applyFill="1" applyBorder="1" applyAlignment="1">
      <alignment horizontal="center" vertical="center"/>
    </xf>
    <xf numFmtId="9" fontId="46" fillId="0" borderId="101" xfId="2" applyFont="1" applyFill="1" applyBorder="1" applyAlignment="1">
      <alignment horizontal="center" vertical="center"/>
    </xf>
    <xf numFmtId="164" fontId="46" fillId="0" borderId="101" xfId="0" applyNumberFormat="1" applyFont="1" applyFill="1" applyBorder="1" applyAlignment="1">
      <alignment vertical="center"/>
    </xf>
    <xf numFmtId="164" fontId="46" fillId="0" borderId="102" xfId="0" applyNumberFormat="1" applyFont="1" applyFill="1" applyBorder="1" applyAlignment="1">
      <alignment horizontal="center" vertical="center"/>
    </xf>
    <xf numFmtId="164" fontId="2" fillId="6" borderId="101" xfId="0" applyNumberFormat="1" applyFont="1" applyFill="1" applyBorder="1" applyAlignment="1">
      <alignment horizontal="center" vertical="center"/>
    </xf>
    <xf numFmtId="164" fontId="2" fillId="6" borderId="102" xfId="0" applyNumberFormat="1" applyFont="1" applyFill="1" applyBorder="1" applyAlignment="1">
      <alignment horizontal="center" vertical="center"/>
    </xf>
    <xf numFmtId="0" fontId="17" fillId="0" borderId="100" xfId="0" applyFont="1" applyBorder="1" applyAlignment="1">
      <alignment vertical="center"/>
    </xf>
    <xf numFmtId="164" fontId="17" fillId="0" borderId="101" xfId="0" applyNumberFormat="1" applyFont="1" applyBorder="1" applyAlignment="1">
      <alignment horizontal="center" vertical="center"/>
    </xf>
    <xf numFmtId="9" fontId="4" fillId="0" borderId="101" xfId="2" applyFont="1" applyBorder="1" applyAlignment="1">
      <alignment horizontal="center" vertical="center"/>
    </xf>
    <xf numFmtId="164" fontId="17" fillId="0" borderId="101" xfId="0" applyNumberFormat="1" applyFont="1" applyBorder="1" applyAlignment="1">
      <alignment vertical="center"/>
    </xf>
    <xf numFmtId="9" fontId="4" fillId="0" borderId="101" xfId="0" applyNumberFormat="1" applyFont="1" applyBorder="1" applyAlignment="1">
      <alignment horizontal="center" vertical="center"/>
    </xf>
    <xf numFmtId="0" fontId="2" fillId="5" borderId="100" xfId="0" applyFont="1" applyFill="1" applyBorder="1" applyAlignment="1">
      <alignment horizontal="left" vertical="center"/>
    </xf>
    <xf numFmtId="164" fontId="2" fillId="5" borderId="101" xfId="0" applyNumberFormat="1" applyFont="1" applyFill="1" applyBorder="1" applyAlignment="1">
      <alignment horizontal="center" vertical="center"/>
    </xf>
    <xf numFmtId="164" fontId="17" fillId="5" borderId="101" xfId="0" applyNumberFormat="1" applyFont="1" applyFill="1" applyBorder="1" applyAlignment="1">
      <alignment horizontal="center" vertical="center"/>
    </xf>
    <xf numFmtId="9" fontId="1" fillId="5" borderId="101" xfId="2" applyFont="1" applyFill="1" applyBorder="1" applyAlignment="1">
      <alignment horizontal="center" vertical="center"/>
    </xf>
    <xf numFmtId="164" fontId="2" fillId="5" borderId="101" xfId="0" applyNumberFormat="1" applyFont="1" applyFill="1" applyBorder="1" applyAlignment="1">
      <alignment vertical="center"/>
    </xf>
    <xf numFmtId="9" fontId="17" fillId="0" borderId="101" xfId="2" applyFont="1" applyBorder="1" applyAlignment="1">
      <alignment horizontal="center" vertical="center"/>
    </xf>
    <xf numFmtId="9" fontId="2" fillId="5" borderId="101" xfId="2" applyFont="1" applyFill="1" applyBorder="1" applyAlignment="1">
      <alignment horizontal="center" vertical="center"/>
    </xf>
    <xf numFmtId="164" fontId="50" fillId="0" borderId="101" xfId="0" applyNumberFormat="1" applyFont="1" applyBorder="1" applyAlignment="1">
      <alignment horizontal="center" vertical="center"/>
    </xf>
    <xf numFmtId="9" fontId="47" fillId="0" borderId="101" xfId="2" applyFont="1" applyBorder="1" applyAlignment="1">
      <alignment horizontal="center" vertical="center"/>
    </xf>
    <xf numFmtId="164" fontId="50" fillId="0" borderId="101" xfId="0" applyNumberFormat="1" applyFont="1" applyBorder="1" applyAlignment="1">
      <alignment vertical="center"/>
    </xf>
    <xf numFmtId="164" fontId="47" fillId="0" borderId="101" xfId="0" applyNumberFormat="1" applyFont="1" applyBorder="1" applyAlignment="1">
      <alignment vertical="center"/>
    </xf>
    <xf numFmtId="164" fontId="47" fillId="0" borderId="101"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50" fillId="0" borderId="101" xfId="2" applyFont="1" applyBorder="1" applyAlignment="1">
      <alignment horizontal="center" vertical="center"/>
    </xf>
    <xf numFmtId="164" fontId="50" fillId="0" borderId="102" xfId="0" applyNumberFormat="1" applyFont="1" applyBorder="1" applyAlignment="1">
      <alignment horizontal="center" vertical="center"/>
    </xf>
    <xf numFmtId="0" fontId="2" fillId="0" borderId="100" xfId="0" applyFont="1" applyBorder="1" applyAlignment="1">
      <alignment horizontal="left" vertical="center" wrapText="1"/>
    </xf>
    <xf numFmtId="164" fontId="2" fillId="0" borderId="101" xfId="0" applyNumberFormat="1" applyFont="1" applyBorder="1" applyAlignment="1">
      <alignment horizontal="center" vertical="center"/>
    </xf>
    <xf numFmtId="9" fontId="1" fillId="0" borderId="101" xfId="2" applyFont="1" applyBorder="1" applyAlignment="1">
      <alignment horizontal="center" vertical="center"/>
    </xf>
    <xf numFmtId="164" fontId="2" fillId="0" borderId="101" xfId="0" applyNumberFormat="1" applyFont="1" applyBorder="1" applyAlignment="1">
      <alignment vertical="center"/>
    </xf>
    <xf numFmtId="0" fontId="50" fillId="14" borderId="100" xfId="0" applyFont="1" applyFill="1" applyBorder="1" applyAlignment="1">
      <alignment horizontal="right" vertical="center"/>
    </xf>
    <xf numFmtId="164" fontId="50" fillId="11" borderId="101" xfId="0" applyNumberFormat="1" applyFont="1" applyFill="1" applyBorder="1" applyAlignment="1">
      <alignment horizontal="center" vertical="center"/>
    </xf>
    <xf numFmtId="9" fontId="4" fillId="14" borderId="101" xfId="2" applyFont="1" applyFill="1" applyBorder="1" applyAlignment="1">
      <alignment horizontal="center" vertical="center"/>
    </xf>
    <xf numFmtId="3" fontId="4" fillId="11" borderId="183" xfId="0" applyNumberFormat="1" applyFont="1" applyFill="1" applyBorder="1" applyAlignment="1">
      <alignment horizontal="center" vertical="center" wrapText="1"/>
    </xf>
    <xf numFmtId="3" fontId="4" fillId="14" borderId="183" xfId="0" applyNumberFormat="1" applyFont="1" applyFill="1" applyBorder="1" applyAlignment="1">
      <alignment horizontal="center" vertical="center" wrapText="1"/>
    </xf>
    <xf numFmtId="0" fontId="123" fillId="12" borderId="78" xfId="0" applyFont="1" applyFill="1" applyBorder="1" applyAlignment="1">
      <alignment vertical="center"/>
    </xf>
    <xf numFmtId="0" fontId="122" fillId="12" borderId="100" xfId="0" applyFont="1" applyFill="1" applyBorder="1" applyAlignment="1">
      <alignment horizontal="left" vertical="center"/>
    </xf>
    <xf numFmtId="10" fontId="123" fillId="12" borderId="101" xfId="0" applyNumberFormat="1" applyFont="1" applyFill="1" applyBorder="1" applyAlignment="1">
      <alignment horizontal="center" vertical="center"/>
    </xf>
    <xf numFmtId="10" fontId="123" fillId="12" borderId="102" xfId="0" applyNumberFormat="1" applyFont="1" applyFill="1" applyBorder="1" applyAlignment="1">
      <alignment horizontal="center" vertical="center"/>
    </xf>
    <xf numFmtId="0" fontId="126" fillId="14" borderId="0" xfId="0" applyFont="1" applyFill="1" applyAlignment="1"/>
    <xf numFmtId="164" fontId="123" fillId="2" borderId="101" xfId="0" applyNumberFormat="1" applyFont="1" applyFill="1" applyBorder="1" applyAlignment="1">
      <alignment vertical="center"/>
    </xf>
    <xf numFmtId="0" fontId="122" fillId="0" borderId="100" xfId="0" applyFont="1" applyFill="1" applyBorder="1" applyAlignment="1">
      <alignment horizontal="right" vertical="center"/>
    </xf>
    <xf numFmtId="164" fontId="124" fillId="2" borderId="101" xfId="0" applyNumberFormat="1" applyFont="1" applyFill="1" applyBorder="1" applyAlignment="1">
      <alignment vertical="center"/>
    </xf>
    <xf numFmtId="9" fontId="123" fillId="11" borderId="78" xfId="0" applyNumberFormat="1" applyFont="1" applyFill="1" applyBorder="1" applyAlignment="1">
      <alignment vertical="center"/>
    </xf>
    <xf numFmtId="0" fontId="123" fillId="2" borderId="78" xfId="0" applyFont="1" applyFill="1" applyBorder="1" applyAlignment="1">
      <alignment vertical="center"/>
    </xf>
    <xf numFmtId="0" fontId="122" fillId="2" borderId="100" xfId="0" applyFont="1" applyFill="1" applyBorder="1" applyAlignment="1">
      <alignment horizontal="right" vertical="center"/>
    </xf>
    <xf numFmtId="10" fontId="123" fillId="2" borderId="101" xfId="0" applyNumberFormat="1" applyFont="1" applyFill="1" applyBorder="1" applyAlignment="1">
      <alignment horizontal="center" vertical="center"/>
    </xf>
    <xf numFmtId="10" fontId="123" fillId="2" borderId="102" xfId="0" applyNumberFormat="1" applyFont="1" applyFill="1" applyBorder="1" applyAlignment="1">
      <alignment horizontal="center" vertical="center"/>
    </xf>
    <xf numFmtId="0" fontId="126" fillId="0" borderId="0" xfId="0" applyFont="1" applyAlignment="1"/>
    <xf numFmtId="9" fontId="28" fillId="6" borderId="183" xfId="2" applyFont="1" applyFill="1" applyBorder="1" applyAlignment="1">
      <alignment horizontal="center" vertical="center"/>
    </xf>
    <xf numFmtId="9" fontId="16" fillId="12" borderId="101" xfId="2" applyFont="1" applyFill="1" applyBorder="1" applyAlignment="1">
      <alignment horizontal="center" vertical="center"/>
    </xf>
    <xf numFmtId="9" fontId="34" fillId="8" borderId="101" xfId="2" applyFont="1" applyFill="1" applyBorder="1" applyAlignment="1">
      <alignment horizontal="center" vertical="center"/>
    </xf>
    <xf numFmtId="9" fontId="34" fillId="6" borderId="101" xfId="2" applyFont="1" applyFill="1" applyBorder="1" applyAlignment="1">
      <alignment horizontal="center" vertical="center"/>
    </xf>
    <xf numFmtId="9" fontId="28" fillId="8" borderId="101" xfId="2" applyFont="1" applyFill="1" applyBorder="1" applyAlignment="1">
      <alignment horizontal="center" vertical="center"/>
    </xf>
    <xf numFmtId="9" fontId="123" fillId="0" borderId="101" xfId="2" applyFont="1" applyFill="1" applyBorder="1" applyAlignment="1">
      <alignment horizontal="center" vertical="center"/>
    </xf>
    <xf numFmtId="9" fontId="16" fillId="8" borderId="101" xfId="2" applyFont="1" applyFill="1" applyBorder="1" applyAlignment="1">
      <alignment horizontal="center" vertical="center"/>
    </xf>
    <xf numFmtId="9" fontId="28" fillId="12" borderId="101" xfId="2" applyFont="1" applyFill="1" applyBorder="1" applyAlignment="1">
      <alignment horizontal="center" vertical="center"/>
    </xf>
    <xf numFmtId="9" fontId="124" fillId="12" borderId="101" xfId="2" applyFont="1" applyFill="1" applyBorder="1" applyAlignment="1">
      <alignment horizontal="center" vertical="center"/>
    </xf>
    <xf numFmtId="9" fontId="28" fillId="6" borderId="90" xfId="2" applyFont="1" applyFill="1" applyBorder="1" applyAlignment="1">
      <alignment horizontal="center" vertical="center"/>
    </xf>
    <xf numFmtId="9" fontId="16" fillId="11" borderId="101" xfId="2" applyFont="1" applyFill="1" applyBorder="1" applyAlignment="1">
      <alignment horizontal="center" vertical="center"/>
    </xf>
    <xf numFmtId="9" fontId="28" fillId="2" borderId="101" xfId="2" applyFont="1" applyFill="1" applyBorder="1" applyAlignment="1">
      <alignment horizontal="center" vertical="center"/>
    </xf>
    <xf numFmtId="9" fontId="28" fillId="6" borderId="101" xfId="2" applyFont="1" applyFill="1" applyBorder="1" applyAlignment="1">
      <alignment horizontal="center" vertical="center"/>
    </xf>
    <xf numFmtId="9" fontId="82" fillId="12" borderId="101" xfId="2" applyFont="1" applyFill="1" applyBorder="1" applyAlignment="1">
      <alignment horizontal="center" vertical="center"/>
    </xf>
    <xf numFmtId="9" fontId="123" fillId="12" borderId="101" xfId="2" applyFont="1" applyFill="1" applyBorder="1" applyAlignment="1">
      <alignment horizontal="center" vertical="center"/>
    </xf>
    <xf numFmtId="9" fontId="110" fillId="12" borderId="101" xfId="2" applyFont="1" applyFill="1" applyBorder="1" applyAlignment="1">
      <alignment horizontal="center" vertical="center"/>
    </xf>
    <xf numFmtId="9" fontId="16" fillId="0" borderId="101" xfId="2" applyFont="1" applyFill="1" applyBorder="1" applyAlignment="1">
      <alignment horizontal="center" vertical="center"/>
    </xf>
    <xf numFmtId="9" fontId="16" fillId="2" borderId="101" xfId="2" applyFont="1" applyFill="1" applyBorder="1" applyAlignment="1">
      <alignment horizontal="center" vertical="center"/>
    </xf>
    <xf numFmtId="9" fontId="82" fillId="11" borderId="101" xfId="2" applyFont="1" applyFill="1" applyBorder="1" applyAlignment="1">
      <alignment horizontal="center" vertical="center"/>
    </xf>
    <xf numFmtId="9" fontId="123" fillId="11" borderId="101" xfId="2" applyFont="1" applyFill="1" applyBorder="1" applyAlignment="1">
      <alignment horizontal="center" vertical="center"/>
    </xf>
    <xf numFmtId="9" fontId="17" fillId="2" borderId="101" xfId="2" applyFont="1" applyFill="1" applyBorder="1" applyAlignment="1">
      <alignment horizontal="center" vertical="center"/>
    </xf>
    <xf numFmtId="9" fontId="16" fillId="11" borderId="102" xfId="2" applyFont="1" applyFill="1" applyBorder="1" applyAlignment="1">
      <alignment horizontal="center" vertical="center"/>
    </xf>
    <xf numFmtId="0" fontId="17" fillId="2" borderId="100" xfId="0" applyFont="1" applyFill="1" applyBorder="1" applyAlignment="1">
      <alignment vertical="center"/>
    </xf>
    <xf numFmtId="0" fontId="17" fillId="2" borderId="101" xfId="0" applyFont="1" applyFill="1" applyBorder="1" applyAlignment="1">
      <alignment horizontal="center" vertical="center"/>
    </xf>
    <xf numFmtId="164" fontId="17" fillId="2" borderId="101" xfId="0" applyNumberFormat="1" applyFont="1" applyFill="1" applyBorder="1" applyAlignment="1">
      <alignment vertical="center"/>
    </xf>
    <xf numFmtId="164" fontId="17" fillId="2" borderId="102" xfId="0" applyNumberFormat="1" applyFont="1" applyFill="1" applyBorder="1" applyAlignment="1">
      <alignment vertical="center"/>
    </xf>
    <xf numFmtId="10" fontId="17" fillId="2" borderId="100" xfId="0" applyNumberFormat="1" applyFont="1" applyFill="1" applyBorder="1" applyAlignment="1">
      <alignment horizontal="left" vertical="center"/>
    </xf>
    <xf numFmtId="49" fontId="17" fillId="0" borderId="101" xfId="0" applyNumberFormat="1" applyFont="1" applyBorder="1" applyAlignment="1">
      <alignment horizontal="center" vertical="center"/>
    </xf>
    <xf numFmtId="0" fontId="17" fillId="0" borderId="101" xfId="0" applyFont="1" applyBorder="1" applyAlignment="1">
      <alignment horizontal="center" vertical="center"/>
    </xf>
    <xf numFmtId="164" fontId="17" fillId="0" borderId="102" xfId="0" applyNumberFormat="1" applyFont="1" applyBorder="1" applyAlignment="1">
      <alignment vertical="center"/>
    </xf>
    <xf numFmtId="49" fontId="2" fillId="2" borderId="101" xfId="0" applyNumberFormat="1" applyFont="1" applyFill="1" applyBorder="1" applyAlignment="1">
      <alignment horizontal="center" vertical="center"/>
    </xf>
    <xf numFmtId="0" fontId="2" fillId="2" borderId="101" xfId="0" applyFont="1" applyFill="1" applyBorder="1" applyAlignment="1">
      <alignment horizontal="center" vertical="center"/>
    </xf>
    <xf numFmtId="4" fontId="17" fillId="2" borderId="101" xfId="0" applyNumberFormat="1" applyFont="1" applyFill="1" applyBorder="1" applyAlignment="1">
      <alignment horizontal="right" vertical="center"/>
    </xf>
    <xf numFmtId="164" fontId="17" fillId="2" borderId="101" xfId="0" applyNumberFormat="1" applyFont="1" applyFill="1" applyBorder="1" applyAlignment="1">
      <alignment horizontal="right" vertical="center"/>
    </xf>
    <xf numFmtId="164" fontId="17" fillId="2" borderId="102" xfId="0" applyNumberFormat="1" applyFont="1" applyFill="1" applyBorder="1" applyAlignment="1">
      <alignment horizontal="right" vertical="center"/>
    </xf>
    <xf numFmtId="0" fontId="17" fillId="0" borderId="100" xfId="0" applyFont="1" applyFill="1" applyBorder="1" applyAlignment="1">
      <alignment vertical="center"/>
    </xf>
    <xf numFmtId="164" fontId="17" fillId="2" borderId="101" xfId="0" applyNumberFormat="1" applyFont="1" applyFill="1" applyBorder="1" applyAlignment="1">
      <alignment horizontal="center" vertical="center"/>
    </xf>
    <xf numFmtId="164" fontId="17" fillId="0" borderId="101" xfId="0" applyNumberFormat="1" applyFont="1" applyFill="1" applyBorder="1" applyAlignment="1">
      <alignment horizontal="right" vertical="center"/>
    </xf>
    <xf numFmtId="0" fontId="17" fillId="0" borderId="100" xfId="0" applyFont="1" applyFill="1" applyBorder="1" applyAlignment="1">
      <alignment horizontal="left" vertical="center"/>
    </xf>
    <xf numFmtId="49" fontId="17" fillId="0" borderId="101" xfId="0" applyNumberFormat="1" applyFont="1" applyFill="1" applyBorder="1" applyAlignment="1">
      <alignment horizontal="center" vertical="center"/>
    </xf>
    <xf numFmtId="0" fontId="17" fillId="0" borderId="101" xfId="0" applyFont="1" applyFill="1" applyBorder="1" applyAlignment="1">
      <alignment horizontal="center" vertical="center"/>
    </xf>
    <xf numFmtId="164" fontId="17" fillId="0" borderId="101" xfId="0" applyNumberFormat="1" applyFont="1" applyFill="1" applyBorder="1" applyAlignment="1">
      <alignment vertical="center"/>
    </xf>
    <xf numFmtId="164" fontId="17" fillId="0" borderId="102" xfId="0" applyNumberFormat="1" applyFont="1" applyFill="1" applyBorder="1" applyAlignment="1">
      <alignment vertical="center"/>
    </xf>
    <xf numFmtId="0" fontId="17" fillId="2" borderId="100" xfId="0" applyFont="1" applyFill="1" applyBorder="1" applyAlignment="1">
      <alignment horizontal="left" vertical="center" wrapText="1"/>
    </xf>
    <xf numFmtId="0" fontId="17" fillId="2" borderId="101" xfId="0" applyFont="1" applyFill="1" applyBorder="1" applyAlignment="1">
      <alignment horizontal="center" vertical="center" wrapText="1"/>
    </xf>
    <xf numFmtId="0" fontId="2" fillId="0" borderId="182" xfId="0" applyFont="1" applyBorder="1" applyAlignment="1">
      <alignment horizontal="left" vertical="center"/>
    </xf>
    <xf numFmtId="49" fontId="2" fillId="0" borderId="183" xfId="0" applyNumberFormat="1" applyFont="1" applyBorder="1" applyAlignment="1">
      <alignment horizontal="center" vertical="center"/>
    </xf>
    <xf numFmtId="0" fontId="2" fillId="0" borderId="183" xfId="0" applyFont="1" applyBorder="1" applyAlignment="1">
      <alignment horizontal="center" vertical="center"/>
    </xf>
    <xf numFmtId="164" fontId="2" fillId="0" borderId="184" xfId="0" applyNumberFormat="1" applyFont="1" applyFill="1" applyBorder="1" applyAlignment="1">
      <alignment horizontal="center" vertical="center"/>
    </xf>
    <xf numFmtId="0" fontId="4" fillId="2" borderId="100" xfId="0" applyFont="1" applyFill="1" applyBorder="1"/>
    <xf numFmtId="3" fontId="6" fillId="2" borderId="101" xfId="0" applyNumberFormat="1" applyFont="1" applyFill="1" applyBorder="1"/>
    <xf numFmtId="3" fontId="6" fillId="2" borderId="102" xfId="0" applyNumberFormat="1" applyFont="1" applyFill="1" applyBorder="1"/>
    <xf numFmtId="0" fontId="1" fillId="2" borderId="100" xfId="0" applyFont="1" applyFill="1" applyBorder="1"/>
    <xf numFmtId="0" fontId="4" fillId="12" borderId="100" xfId="0" applyFont="1" applyFill="1" applyBorder="1"/>
    <xf numFmtId="164" fontId="5" fillId="12" borderId="101" xfId="0" applyNumberFormat="1" applyFont="1" applyFill="1" applyBorder="1"/>
    <xf numFmtId="164" fontId="5" fillId="12" borderId="102" xfId="0" applyNumberFormat="1" applyFont="1" applyFill="1" applyBorder="1"/>
    <xf numFmtId="164" fontId="6" fillId="12" borderId="101" xfId="0" applyNumberFormat="1" applyFont="1" applyFill="1" applyBorder="1"/>
    <xf numFmtId="164" fontId="6" fillId="12" borderId="102" xfId="0" applyNumberFormat="1" applyFont="1" applyFill="1" applyBorder="1"/>
    <xf numFmtId="0" fontId="1" fillId="12" borderId="100" xfId="0" applyFont="1" applyFill="1" applyBorder="1"/>
    <xf numFmtId="164" fontId="5" fillId="0" borderId="101" xfId="0" applyNumberFormat="1" applyFont="1" applyFill="1" applyBorder="1"/>
    <xf numFmtId="164" fontId="6" fillId="4" borderId="101" xfId="0" applyNumberFormat="1" applyFont="1" applyFill="1" applyBorder="1"/>
    <xf numFmtId="164" fontId="6" fillId="4" borderId="102" xfId="0" applyNumberFormat="1" applyFont="1" applyFill="1" applyBorder="1"/>
    <xf numFmtId="167" fontId="5" fillId="4" borderId="101" xfId="0" applyNumberFormat="1" applyFont="1" applyFill="1" applyBorder="1"/>
    <xf numFmtId="167" fontId="5" fillId="4" borderId="102" xfId="0" applyNumberFormat="1" applyFont="1" applyFill="1" applyBorder="1"/>
    <xf numFmtId="167" fontId="6" fillId="2" borderId="101" xfId="0" applyNumberFormat="1" applyFont="1" applyFill="1" applyBorder="1"/>
    <xf numFmtId="167" fontId="6" fillId="2" borderId="102" xfId="0" applyNumberFormat="1" applyFont="1" applyFill="1" applyBorder="1"/>
    <xf numFmtId="167" fontId="6" fillId="12" borderId="101" xfId="0" applyNumberFormat="1" applyFont="1" applyFill="1" applyBorder="1"/>
    <xf numFmtId="167" fontId="6" fillId="12" borderId="102" xfId="0" applyNumberFormat="1" applyFont="1" applyFill="1" applyBorder="1"/>
    <xf numFmtId="167" fontId="6" fillId="14" borderId="101" xfId="0" applyNumberFormat="1" applyFont="1" applyFill="1" applyBorder="1"/>
    <xf numFmtId="164" fontId="6" fillId="14" borderId="101" xfId="0" applyNumberFormat="1" applyFont="1" applyFill="1" applyBorder="1"/>
    <xf numFmtId="164" fontId="6" fillId="14" borderId="102" xfId="0" applyNumberFormat="1" applyFont="1" applyFill="1" applyBorder="1"/>
    <xf numFmtId="164" fontId="5" fillId="14" borderId="101" xfId="0" applyNumberFormat="1" applyFont="1" applyFill="1" applyBorder="1"/>
    <xf numFmtId="167" fontId="6" fillId="4" borderId="102" xfId="0" applyNumberFormat="1" applyFont="1" applyFill="1" applyBorder="1"/>
    <xf numFmtId="164" fontId="6" fillId="2" borderId="101" xfId="0" applyNumberFormat="1" applyFont="1" applyFill="1" applyBorder="1"/>
    <xf numFmtId="164" fontId="6" fillId="2" borderId="102" xfId="0" applyNumberFormat="1" applyFont="1" applyFill="1" applyBorder="1"/>
    <xf numFmtId="167" fontId="5" fillId="12" borderId="102" xfId="0" applyNumberFormat="1" applyFont="1" applyFill="1" applyBorder="1"/>
    <xf numFmtId="167" fontId="6" fillId="4" borderId="183" xfId="0" applyNumberFormat="1" applyFont="1" applyFill="1" applyBorder="1"/>
    <xf numFmtId="167" fontId="6" fillId="4" borderId="184" xfId="0" applyNumberFormat="1" applyFont="1" applyFill="1" applyBorder="1"/>
    <xf numFmtId="3" fontId="6" fillId="2" borderId="100" xfId="0" applyNumberFormat="1" applyFont="1" applyFill="1" applyBorder="1"/>
    <xf numFmtId="164" fontId="6" fillId="2" borderId="100" xfId="0" applyNumberFormat="1" applyFont="1" applyFill="1" applyBorder="1"/>
    <xf numFmtId="164" fontId="5" fillId="12" borderId="100" xfId="0" applyNumberFormat="1" applyFont="1" applyFill="1" applyBorder="1"/>
    <xf numFmtId="164" fontId="5" fillId="14" borderId="100" xfId="0" applyNumberFormat="1" applyFont="1" applyFill="1" applyBorder="1"/>
    <xf numFmtId="164" fontId="5" fillId="14" borderId="102" xfId="0" applyNumberFormat="1" applyFont="1" applyFill="1" applyBorder="1"/>
    <xf numFmtId="164" fontId="6" fillId="14" borderId="100" xfId="0" applyNumberFormat="1" applyFont="1" applyFill="1" applyBorder="1"/>
    <xf numFmtId="164" fontId="6" fillId="12" borderId="100" xfId="0" applyNumberFormat="1" applyFont="1" applyFill="1" applyBorder="1"/>
    <xf numFmtId="164" fontId="5" fillId="4" borderId="101" xfId="0" applyNumberFormat="1" applyFont="1" applyFill="1" applyBorder="1"/>
    <xf numFmtId="164" fontId="5" fillId="4" borderId="102" xfId="0" applyNumberFormat="1" applyFont="1" applyFill="1" applyBorder="1"/>
    <xf numFmtId="164" fontId="6" fillId="4" borderId="100" xfId="0" applyNumberFormat="1" applyFont="1" applyFill="1" applyBorder="1"/>
    <xf numFmtId="3" fontId="9" fillId="2" borderId="101" xfId="0" applyNumberFormat="1" applyFont="1" applyFill="1" applyBorder="1"/>
    <xf numFmtId="3" fontId="9" fillId="2" borderId="102" xfId="0" applyNumberFormat="1" applyFont="1" applyFill="1" applyBorder="1"/>
    <xf numFmtId="164" fontId="5" fillId="2" borderId="102" xfId="0" applyNumberFormat="1" applyFont="1" applyFill="1" applyBorder="1"/>
    <xf numFmtId="164" fontId="6" fillId="0" borderId="101" xfId="0" applyNumberFormat="1" applyFont="1" applyFill="1" applyBorder="1"/>
    <xf numFmtId="164" fontId="21" fillId="14" borderId="101" xfId="0" applyNumberFormat="1" applyFont="1" applyFill="1" applyBorder="1"/>
    <xf numFmtId="164" fontId="7" fillId="6" borderId="101" xfId="0" applyNumberFormat="1" applyFont="1" applyFill="1" applyBorder="1"/>
    <xf numFmtId="164" fontId="6" fillId="6" borderId="102" xfId="0" applyNumberFormat="1" applyFont="1" applyFill="1" applyBorder="1"/>
    <xf numFmtId="164" fontId="6" fillId="6" borderId="101" xfId="0" applyNumberFormat="1" applyFont="1" applyFill="1" applyBorder="1"/>
    <xf numFmtId="164" fontId="21" fillId="12" borderId="101" xfId="0" applyNumberFormat="1" applyFont="1" applyFill="1" applyBorder="1"/>
    <xf numFmtId="164" fontId="21" fillId="11" borderId="101" xfId="0" applyNumberFormat="1" applyFont="1" applyFill="1" applyBorder="1"/>
    <xf numFmtId="0" fontId="4" fillId="0" borderId="100" xfId="0" applyFont="1" applyFill="1" applyBorder="1"/>
    <xf numFmtId="164" fontId="5" fillId="0" borderId="102" xfId="0" applyNumberFormat="1" applyFont="1" applyFill="1" applyBorder="1"/>
    <xf numFmtId="164" fontId="5" fillId="2" borderId="101" xfId="0" applyNumberFormat="1" applyFont="1" applyFill="1" applyBorder="1"/>
    <xf numFmtId="164" fontId="26" fillId="2" borderId="101" xfId="0" applyNumberFormat="1" applyFont="1" applyFill="1" applyBorder="1"/>
    <xf numFmtId="164" fontId="5" fillId="6" borderId="101" xfId="0" applyNumberFormat="1" applyFont="1" applyFill="1" applyBorder="1"/>
    <xf numFmtId="164" fontId="5" fillId="6" borderId="102" xfId="0" applyNumberFormat="1" applyFont="1" applyFill="1" applyBorder="1"/>
    <xf numFmtId="164" fontId="1" fillId="6" borderId="101" xfId="0" applyNumberFormat="1" applyFont="1" applyFill="1" applyBorder="1"/>
    <xf numFmtId="164" fontId="1" fillId="6" borderId="102" xfId="0" applyNumberFormat="1" applyFont="1" applyFill="1" applyBorder="1"/>
    <xf numFmtId="164" fontId="5" fillId="6" borderId="183" xfId="0" applyNumberFormat="1" applyFont="1" applyFill="1" applyBorder="1"/>
    <xf numFmtId="164" fontId="5" fillId="6" borderId="184" xfId="0" applyNumberFormat="1" applyFont="1" applyFill="1" applyBorder="1"/>
    <xf numFmtId="0" fontId="1" fillId="36" borderId="89" xfId="0" applyFont="1" applyFill="1" applyBorder="1" applyAlignment="1">
      <alignment horizontal="left" vertical="center"/>
    </xf>
    <xf numFmtId="3" fontId="9" fillId="2" borderId="100" xfId="0" applyNumberFormat="1" applyFont="1" applyFill="1" applyBorder="1"/>
    <xf numFmtId="164" fontId="5" fillId="2" borderId="100" xfId="0" applyNumberFormat="1" applyFont="1" applyFill="1" applyBorder="1"/>
    <xf numFmtId="164" fontId="7" fillId="6" borderId="100" xfId="0" applyNumberFormat="1" applyFont="1" applyFill="1" applyBorder="1"/>
    <xf numFmtId="164" fontId="6" fillId="6" borderId="100" xfId="0" applyNumberFormat="1" applyFont="1" applyFill="1" applyBorder="1"/>
    <xf numFmtId="164" fontId="5" fillId="0" borderId="100" xfId="0" applyNumberFormat="1" applyFont="1" applyFill="1" applyBorder="1"/>
    <xf numFmtId="164" fontId="5" fillId="6" borderId="100" xfId="0" applyNumberFormat="1" applyFont="1" applyFill="1" applyBorder="1"/>
    <xf numFmtId="0" fontId="2" fillId="36" borderId="141" xfId="0" applyFont="1" applyFill="1" applyBorder="1" applyAlignment="1">
      <alignment horizontal="center" vertical="center"/>
    </xf>
    <xf numFmtId="49" fontId="2" fillId="36" borderId="82" xfId="0" applyNumberFormat="1" applyFont="1" applyFill="1" applyBorder="1" applyAlignment="1">
      <alignment horizontal="center" vertical="center"/>
    </xf>
    <xf numFmtId="0" fontId="2" fillId="36" borderId="82" xfId="0" applyFont="1" applyFill="1" applyBorder="1" applyAlignment="1">
      <alignment horizontal="center" vertical="center"/>
    </xf>
    <xf numFmtId="0" fontId="1" fillId="37" borderId="144" xfId="0" applyFont="1" applyFill="1" applyBorder="1" applyAlignment="1">
      <alignment horizontal="center" vertical="center"/>
    </xf>
    <xf numFmtId="0" fontId="2" fillId="38" borderId="238" xfId="0" applyFont="1" applyFill="1" applyBorder="1" applyAlignment="1">
      <alignment horizontal="center" vertical="center"/>
    </xf>
    <xf numFmtId="0" fontId="74" fillId="39" borderId="226" xfId="0" applyFont="1" applyFill="1" applyBorder="1" applyAlignment="1">
      <alignment horizontal="center" vertical="center"/>
    </xf>
    <xf numFmtId="0" fontId="74" fillId="39" borderId="244" xfId="0" applyFont="1" applyFill="1" applyBorder="1" applyAlignment="1">
      <alignment horizontal="center" vertical="center"/>
    </xf>
    <xf numFmtId="0" fontId="22" fillId="26" borderId="435" xfId="0" applyFont="1" applyFill="1" applyBorder="1"/>
    <xf numFmtId="1" fontId="22" fillId="26" borderId="436" xfId="0" applyNumberFormat="1" applyFont="1" applyFill="1" applyBorder="1" applyAlignment="1">
      <alignment horizontal="center" vertical="center"/>
    </xf>
    <xf numFmtId="0" fontId="2" fillId="25" borderId="436" xfId="0" applyFont="1" applyFill="1" applyBorder="1" applyAlignment="1">
      <alignment horizontal="center" vertical="center" wrapText="1"/>
    </xf>
    <xf numFmtId="0" fontId="37" fillId="26" borderId="436" xfId="0" applyFont="1" applyFill="1" applyBorder="1"/>
    <xf numFmtId="1" fontId="22" fillId="26" borderId="437" xfId="0" applyNumberFormat="1" applyFont="1" applyFill="1" applyBorder="1" applyAlignment="1">
      <alignment horizontal="center" vertical="center"/>
    </xf>
    <xf numFmtId="0" fontId="37" fillId="25" borderId="279" xfId="0" applyFont="1" applyFill="1" applyBorder="1"/>
    <xf numFmtId="164" fontId="37" fillId="25" borderId="275" xfId="0" applyNumberFormat="1" applyFont="1" applyFill="1" applyBorder="1" applyAlignment="1">
      <alignment horizontal="center" vertical="center"/>
    </xf>
    <xf numFmtId="10" fontId="37" fillId="25" borderId="275" xfId="2" applyNumberFormat="1" applyFont="1" applyFill="1" applyBorder="1" applyAlignment="1">
      <alignment horizontal="center" vertical="center"/>
    </xf>
    <xf numFmtId="164" fontId="37" fillId="25" borderId="275" xfId="0" applyNumberFormat="1" applyFont="1" applyFill="1" applyBorder="1"/>
    <xf numFmtId="166" fontId="37" fillId="25" borderId="275" xfId="0" applyNumberFormat="1" applyFont="1" applyFill="1" applyBorder="1"/>
    <xf numFmtId="9" fontId="37" fillId="25" borderId="275" xfId="2" applyFont="1" applyFill="1" applyBorder="1" applyAlignment="1">
      <alignment horizontal="center" vertical="center"/>
    </xf>
    <xf numFmtId="166" fontId="37" fillId="25" borderId="373" xfId="0" applyNumberFormat="1" applyFont="1" applyFill="1" applyBorder="1"/>
    <xf numFmtId="173" fontId="78" fillId="25" borderId="275" xfId="0" applyNumberFormat="1" applyFont="1" applyFill="1" applyBorder="1" applyAlignment="1">
      <alignment horizontal="center" vertical="center"/>
    </xf>
    <xf numFmtId="173" fontId="37" fillId="25" borderId="275" xfId="0" applyNumberFormat="1" applyFont="1" applyFill="1" applyBorder="1" applyAlignment="1">
      <alignment horizontal="center" vertical="center"/>
    </xf>
    <xf numFmtId="43" fontId="78" fillId="25" borderId="275" xfId="1" applyFont="1" applyFill="1" applyBorder="1" applyAlignment="1">
      <alignment horizontal="center" vertical="center"/>
    </xf>
    <xf numFmtId="173" fontId="37" fillId="25" borderId="275" xfId="0" applyNumberFormat="1" applyFont="1" applyFill="1" applyBorder="1"/>
    <xf numFmtId="173" fontId="78" fillId="25" borderId="373" xfId="0" applyNumberFormat="1" applyFont="1" applyFill="1" applyBorder="1"/>
    <xf numFmtId="0" fontId="37" fillId="25" borderId="275" xfId="0" applyFont="1" applyFill="1" applyBorder="1"/>
    <xf numFmtId="0" fontId="37" fillId="25" borderId="373" xfId="0" applyFont="1" applyFill="1" applyBorder="1"/>
    <xf numFmtId="4" fontId="37" fillId="25" borderId="275" xfId="0" applyNumberFormat="1" applyFont="1" applyFill="1" applyBorder="1" applyAlignment="1">
      <alignment horizontal="center"/>
    </xf>
    <xf numFmtId="171" fontId="37" fillId="25" borderId="275" xfId="0" applyNumberFormat="1" applyFont="1" applyFill="1" applyBorder="1" applyAlignment="1">
      <alignment horizontal="center"/>
    </xf>
    <xf numFmtId="9" fontId="37" fillId="25" borderId="275" xfId="2" applyFont="1" applyFill="1" applyBorder="1" applyAlignment="1">
      <alignment horizontal="center"/>
    </xf>
    <xf numFmtId="172" fontId="37" fillId="25" borderId="275" xfId="0" applyNumberFormat="1" applyFont="1" applyFill="1" applyBorder="1" applyAlignment="1">
      <alignment horizontal="center"/>
    </xf>
    <xf numFmtId="4" fontId="37" fillId="25" borderId="275" xfId="0" applyNumberFormat="1" applyFont="1" applyFill="1" applyBorder="1" applyAlignment="1">
      <alignment horizontal="center" vertical="center"/>
    </xf>
    <xf numFmtId="173" fontId="37" fillId="25" borderId="275" xfId="0" applyNumberFormat="1" applyFont="1" applyFill="1" applyBorder="1" applyAlignment="1">
      <alignment horizontal="center"/>
    </xf>
    <xf numFmtId="169" fontId="37" fillId="25" borderId="275" xfId="0" applyNumberFormat="1" applyFont="1" applyFill="1" applyBorder="1" applyAlignment="1">
      <alignment horizontal="center"/>
    </xf>
    <xf numFmtId="169" fontId="37" fillId="25" borderId="275" xfId="0" applyNumberFormat="1" applyFont="1" applyFill="1" applyBorder="1" applyAlignment="1">
      <alignment horizontal="center" vertical="center"/>
    </xf>
    <xf numFmtId="0" fontId="37" fillId="25" borderId="275" xfId="0" applyFont="1" applyFill="1" applyBorder="1" applyAlignment="1">
      <alignment horizontal="center"/>
    </xf>
    <xf numFmtId="2" fontId="37" fillId="25" borderId="275" xfId="0" applyNumberFormat="1" applyFont="1" applyFill="1" applyBorder="1" applyAlignment="1">
      <alignment horizontal="center"/>
    </xf>
    <xf numFmtId="0" fontId="78" fillId="38" borderId="279" xfId="0" applyFont="1" applyFill="1" applyBorder="1" applyAlignment="1">
      <alignment horizontal="center" vertical="center"/>
    </xf>
    <xf numFmtId="0" fontId="85" fillId="30" borderId="275" xfId="0" applyFont="1" applyFill="1" applyBorder="1" applyAlignment="1">
      <alignment horizontal="center" vertical="center"/>
    </xf>
    <xf numFmtId="0" fontId="78" fillId="30" borderId="275" xfId="0" applyFont="1" applyFill="1" applyBorder="1"/>
    <xf numFmtId="0" fontId="79" fillId="25" borderId="275" xfId="0" applyFont="1" applyFill="1" applyBorder="1"/>
    <xf numFmtId="0" fontId="79" fillId="25" borderId="373" xfId="0" applyFont="1" applyFill="1" applyBorder="1"/>
    <xf numFmtId="0" fontId="37" fillId="38" borderId="438" xfId="0" applyFont="1" applyFill="1" applyBorder="1" applyAlignment="1">
      <alignment horizontal="center" vertical="center"/>
    </xf>
    <xf numFmtId="0" fontId="37" fillId="25" borderId="439" xfId="0" applyFont="1" applyFill="1" applyBorder="1"/>
    <xf numFmtId="0" fontId="37" fillId="25" borderId="440" xfId="0" applyFont="1" applyFill="1" applyBorder="1"/>
    <xf numFmtId="0" fontId="37" fillId="25" borderId="442" xfId="0" applyFont="1" applyFill="1" applyBorder="1"/>
    <xf numFmtId="0" fontId="37" fillId="38" borderId="374" xfId="0" applyFont="1" applyFill="1" applyBorder="1" applyAlignment="1">
      <alignment horizontal="center" vertical="center"/>
    </xf>
    <xf numFmtId="0" fontId="37" fillId="25" borderId="441" xfId="0" applyFont="1" applyFill="1" applyBorder="1"/>
    <xf numFmtId="0" fontId="37" fillId="38" borderId="441" xfId="0" applyFont="1" applyFill="1" applyBorder="1" applyAlignment="1">
      <alignment horizontal="center" vertical="center"/>
    </xf>
    <xf numFmtId="0" fontId="0" fillId="0" borderId="275" xfId="0" applyBorder="1" applyAlignment="1">
      <alignment horizontal="center"/>
    </xf>
    <xf numFmtId="0" fontId="0" fillId="0" borderId="0" xfId="0"/>
    <xf numFmtId="10" fontId="0" fillId="0" borderId="275" xfId="2" applyNumberFormat="1" applyFont="1" applyBorder="1" applyAlignment="1">
      <alignment horizontal="center"/>
    </xf>
    <xf numFmtId="0" fontId="0" fillId="0" borderId="275" xfId="0" applyBorder="1"/>
    <xf numFmtId="10" fontId="0" fillId="0" borderId="275" xfId="0" applyNumberFormat="1" applyBorder="1"/>
    <xf numFmtId="10" fontId="0" fillId="0" borderId="275" xfId="2" applyNumberFormat="1" applyFont="1" applyBorder="1"/>
    <xf numFmtId="0" fontId="0" fillId="41" borderId="275" xfId="0" applyFill="1" applyBorder="1" applyAlignment="1">
      <alignment horizontal="center" vertical="center"/>
    </xf>
    <xf numFmtId="0" fontId="0" fillId="41" borderId="275" xfId="0" applyFill="1" applyBorder="1"/>
    <xf numFmtId="0" fontId="0" fillId="41" borderId="275" xfId="0" applyFill="1" applyBorder="1" applyAlignment="1"/>
    <xf numFmtId="10" fontId="0" fillId="41" borderId="275" xfId="2" applyNumberFormat="1" applyFont="1" applyFill="1" applyBorder="1" applyAlignment="1">
      <alignment horizontal="center" vertical="center"/>
    </xf>
    <xf numFmtId="1" fontId="0" fillId="0" borderId="275" xfId="0" applyNumberFormat="1" applyBorder="1"/>
    <xf numFmtId="3" fontId="0" fillId="0" borderId="275" xfId="2" applyNumberFormat="1" applyFont="1" applyBorder="1"/>
    <xf numFmtId="0" fontId="1" fillId="6" borderId="200" xfId="0" applyFont="1" applyFill="1" applyBorder="1" applyAlignment="1">
      <alignment vertical="center"/>
    </xf>
    <xf numFmtId="0" fontId="1" fillId="0" borderId="78" xfId="0" applyFont="1" applyBorder="1" applyAlignment="1">
      <alignment horizontal="center" vertical="center"/>
    </xf>
    <xf numFmtId="165" fontId="4" fillId="0" borderId="78" xfId="0" applyNumberFormat="1" applyFont="1" applyBorder="1"/>
    <xf numFmtId="164" fontId="17" fillId="2" borderId="446" xfId="0" applyNumberFormat="1" applyFont="1" applyFill="1" applyBorder="1" applyAlignment="1">
      <alignment vertical="center"/>
    </xf>
    <xf numFmtId="0" fontId="4" fillId="0" borderId="78" xfId="0" applyFont="1" applyBorder="1"/>
    <xf numFmtId="0" fontId="4" fillId="0" borderId="78" xfId="0" applyFont="1" applyBorder="1" applyAlignment="1">
      <alignment vertical="center"/>
    </xf>
    <xf numFmtId="0" fontId="1" fillId="5" borderId="78" xfId="0" applyFont="1" applyFill="1" applyBorder="1"/>
    <xf numFmtId="0" fontId="35" fillId="0" borderId="78" xfId="0" applyFont="1" applyBorder="1" applyAlignment="1">
      <alignment vertical="center"/>
    </xf>
    <xf numFmtId="0" fontId="4" fillId="0" borderId="128" xfId="0" applyFont="1" applyBorder="1"/>
    <xf numFmtId="0" fontId="22" fillId="6" borderId="436" xfId="0" applyFont="1" applyFill="1" applyBorder="1" applyAlignment="1">
      <alignment vertical="center"/>
    </xf>
    <xf numFmtId="0" fontId="22" fillId="6" borderId="437" xfId="0" applyFont="1" applyFill="1" applyBorder="1" applyAlignment="1">
      <alignment vertical="center"/>
    </xf>
    <xf numFmtId="0" fontId="22" fillId="0" borderId="279" xfId="0" applyFont="1" applyBorder="1" applyAlignment="1">
      <alignment horizontal="center" vertical="center"/>
    </xf>
    <xf numFmtId="0" fontId="22" fillId="0" borderId="275" xfId="0" applyFont="1" applyBorder="1" applyAlignment="1">
      <alignment horizontal="center" vertical="center"/>
    </xf>
    <xf numFmtId="0" fontId="22" fillId="0" borderId="275" xfId="0" applyFont="1" applyBorder="1" applyAlignment="1">
      <alignment horizontal="center" vertical="center" wrapText="1"/>
    </xf>
    <xf numFmtId="0" fontId="22" fillId="0" borderId="373" xfId="0" applyFont="1" applyBorder="1" applyAlignment="1">
      <alignment horizontal="center" vertical="center" wrapText="1"/>
    </xf>
    <xf numFmtId="0" fontId="22" fillId="0" borderId="279" xfId="0" applyFont="1" applyBorder="1" applyAlignment="1">
      <alignment vertical="center"/>
    </xf>
    <xf numFmtId="3" fontId="37" fillId="0" borderId="275" xfId="0" applyNumberFormat="1" applyFont="1" applyBorder="1" applyAlignment="1">
      <alignment vertical="center"/>
    </xf>
    <xf numFmtId="9" fontId="37" fillId="0" borderId="275" xfId="0" applyNumberFormat="1" applyFont="1" applyBorder="1" applyAlignment="1">
      <alignment horizontal="center" vertical="center"/>
    </xf>
    <xf numFmtId="9" fontId="22" fillId="0" borderId="275" xfId="0" applyNumberFormat="1" applyFont="1" applyBorder="1" applyAlignment="1">
      <alignment horizontal="center" vertical="center"/>
    </xf>
    <xf numFmtId="3" fontId="22" fillId="0" borderId="275" xfId="0" applyNumberFormat="1" applyFont="1" applyBorder="1" applyAlignment="1">
      <alignment vertical="center"/>
    </xf>
    <xf numFmtId="3" fontId="22" fillId="0" borderId="373" xfId="0" applyNumberFormat="1" applyFont="1" applyBorder="1" applyAlignment="1">
      <alignment vertical="center"/>
    </xf>
    <xf numFmtId="175" fontId="37" fillId="0" borderId="275" xfId="1" applyNumberFormat="1" applyFont="1" applyBorder="1" applyAlignment="1">
      <alignment vertical="center"/>
    </xf>
    <xf numFmtId="9" fontId="37" fillId="0" borderId="275" xfId="0" applyNumberFormat="1" applyFont="1" applyBorder="1" applyAlignment="1">
      <alignment vertical="center"/>
    </xf>
    <xf numFmtId="9" fontId="37" fillId="0" borderId="373" xfId="0" applyNumberFormat="1" applyFont="1" applyBorder="1" applyAlignment="1">
      <alignment vertical="center"/>
    </xf>
    <xf numFmtId="0" fontId="37" fillId="0" borderId="279" xfId="0" applyFont="1" applyBorder="1"/>
    <xf numFmtId="3" fontId="37" fillId="0" borderId="275" xfId="0" applyNumberFormat="1" applyFont="1" applyFill="1" applyBorder="1" applyAlignment="1">
      <alignment vertical="center"/>
    </xf>
    <xf numFmtId="3" fontId="37" fillId="0" borderId="373" xfId="0" applyNumberFormat="1" applyFont="1" applyBorder="1" applyAlignment="1">
      <alignment vertical="center"/>
    </xf>
    <xf numFmtId="3" fontId="37" fillId="0" borderId="275" xfId="0" applyNumberFormat="1" applyFont="1" applyBorder="1"/>
    <xf numFmtId="3" fontId="37" fillId="0" borderId="275" xfId="0" applyNumberFormat="1" applyFont="1" applyFill="1" applyBorder="1"/>
    <xf numFmtId="9" fontId="37" fillId="0" borderId="275" xfId="0" applyNumberFormat="1" applyFont="1" applyBorder="1" applyAlignment="1">
      <alignment horizontal="center"/>
    </xf>
    <xf numFmtId="3" fontId="37" fillId="0" borderId="373" xfId="0" applyNumberFormat="1" applyFont="1" applyBorder="1"/>
    <xf numFmtId="0" fontId="78" fillId="7" borderId="279" xfId="0" applyFont="1" applyFill="1" applyBorder="1"/>
    <xf numFmtId="10" fontId="78" fillId="7" borderId="275" xfId="0" applyNumberFormat="1" applyFont="1" applyFill="1" applyBorder="1"/>
    <xf numFmtId="9" fontId="78" fillId="7" borderId="275" xfId="0" applyNumberFormat="1" applyFont="1" applyFill="1" applyBorder="1" applyAlignment="1">
      <alignment horizontal="center"/>
    </xf>
    <xf numFmtId="10" fontId="78" fillId="7" borderId="373" xfId="0" applyNumberFormat="1" applyFont="1" applyFill="1" applyBorder="1"/>
    <xf numFmtId="0" fontId="22" fillId="5" borderId="279" xfId="0" applyFont="1" applyFill="1" applyBorder="1"/>
    <xf numFmtId="10" fontId="22" fillId="5" borderId="275" xfId="0" applyNumberFormat="1" applyFont="1" applyFill="1" applyBorder="1"/>
    <xf numFmtId="9" fontId="22" fillId="5" borderId="275" xfId="0" applyNumberFormat="1" applyFont="1" applyFill="1" applyBorder="1" applyAlignment="1">
      <alignment horizontal="center"/>
    </xf>
    <xf numFmtId="10" fontId="22" fillId="5" borderId="373" xfId="0" applyNumberFormat="1" applyFont="1" applyFill="1" applyBorder="1"/>
    <xf numFmtId="0" fontId="22" fillId="0" borderId="279" xfId="0" applyFont="1" applyBorder="1"/>
    <xf numFmtId="10" fontId="22" fillId="0" borderId="275" xfId="0" applyNumberFormat="1" applyFont="1" applyBorder="1"/>
    <xf numFmtId="9" fontId="22" fillId="0" borderId="275" xfId="0" applyNumberFormat="1" applyFont="1" applyBorder="1" applyAlignment="1">
      <alignment horizontal="center"/>
    </xf>
    <xf numFmtId="10" fontId="22" fillId="0" borderId="373" xfId="0" applyNumberFormat="1" applyFont="1" applyBorder="1"/>
    <xf numFmtId="4" fontId="22" fillId="0" borderId="275" xfId="0" applyNumberFormat="1" applyFont="1" applyBorder="1"/>
    <xf numFmtId="4" fontId="22" fillId="0" borderId="373" xfId="0" applyNumberFormat="1" applyFont="1" applyBorder="1"/>
    <xf numFmtId="168" fontId="22" fillId="0" borderId="275" xfId="0" applyNumberFormat="1" applyFont="1" applyBorder="1"/>
    <xf numFmtId="168" fontId="22" fillId="0" borderId="373" xfId="0" applyNumberFormat="1" applyFont="1" applyBorder="1"/>
    <xf numFmtId="168" fontId="22" fillId="5" borderId="275" xfId="0" applyNumberFormat="1" applyFont="1" applyFill="1" applyBorder="1" applyAlignment="1"/>
    <xf numFmtId="168" fontId="22" fillId="5" borderId="275" xfId="0" applyNumberFormat="1" applyFont="1" applyFill="1" applyBorder="1" applyAlignment="1">
      <alignment vertical="center"/>
    </xf>
    <xf numFmtId="9" fontId="22" fillId="5" borderId="275" xfId="0" applyNumberFormat="1" applyFont="1" applyFill="1" applyBorder="1" applyAlignment="1">
      <alignment horizontal="center" vertical="center"/>
    </xf>
    <xf numFmtId="168" fontId="22" fillId="5" borderId="373" xfId="0" applyNumberFormat="1" applyFont="1" applyFill="1" applyBorder="1" applyAlignment="1">
      <alignment vertical="center"/>
    </xf>
    <xf numFmtId="165" fontId="22" fillId="0" borderId="275" xfId="0" applyNumberFormat="1" applyFont="1" applyBorder="1" applyAlignment="1">
      <alignment vertical="center"/>
    </xf>
    <xf numFmtId="165" fontId="22" fillId="0" borderId="373" xfId="0" applyNumberFormat="1" applyFont="1" applyBorder="1" applyAlignment="1">
      <alignment vertical="center"/>
    </xf>
    <xf numFmtId="0" fontId="79" fillId="9" borderId="279" xfId="0" applyFont="1" applyFill="1" applyBorder="1" applyAlignment="1">
      <alignment vertical="center"/>
    </xf>
    <xf numFmtId="168" fontId="79" fillId="9" borderId="275" xfId="0" applyNumberFormat="1" applyFont="1" applyFill="1" applyBorder="1" applyAlignment="1">
      <alignment vertical="center"/>
    </xf>
    <xf numFmtId="168" fontId="79" fillId="9" borderId="373" xfId="0" applyNumberFormat="1" applyFont="1" applyFill="1" applyBorder="1" applyAlignment="1">
      <alignment vertical="center"/>
    </xf>
    <xf numFmtId="0" fontId="22" fillId="5" borderId="275" xfId="0" applyFont="1" applyFill="1" applyBorder="1"/>
    <xf numFmtId="0" fontId="22" fillId="5" borderId="373" xfId="0" applyFont="1" applyFill="1" applyBorder="1"/>
    <xf numFmtId="0" fontId="22" fillId="0" borderId="275" xfId="0" applyFont="1" applyBorder="1"/>
    <xf numFmtId="0" fontId="22" fillId="0" borderId="373" xfId="0" applyFont="1" applyBorder="1"/>
    <xf numFmtId="168" fontId="37" fillId="0" borderId="275" xfId="0" applyNumberFormat="1" applyFont="1" applyBorder="1"/>
    <xf numFmtId="168" fontId="37" fillId="0" borderId="373" xfId="0" applyNumberFormat="1" applyFont="1" applyBorder="1"/>
    <xf numFmtId="0" fontId="37" fillId="0" borderId="275" xfId="0" applyFont="1" applyBorder="1"/>
    <xf numFmtId="2" fontId="37" fillId="0" borderId="275" xfId="0" applyNumberFormat="1" applyFont="1" applyBorder="1"/>
    <xf numFmtId="0" fontId="22" fillId="5" borderId="279" xfId="0" applyFont="1" applyFill="1" applyBorder="1" applyAlignment="1">
      <alignment horizontal="right" vertical="center"/>
    </xf>
    <xf numFmtId="0" fontId="37" fillId="0" borderId="279" xfId="0" applyFont="1" applyBorder="1" applyAlignment="1">
      <alignment wrapText="1"/>
    </xf>
    <xf numFmtId="174" fontId="37" fillId="0" borderId="275" xfId="0" applyNumberFormat="1" applyFont="1" applyBorder="1" applyAlignment="1">
      <alignment vertical="center"/>
    </xf>
    <xf numFmtId="2" fontId="37" fillId="0" borderId="275" xfId="0" applyNumberFormat="1" applyFont="1" applyBorder="1" applyAlignment="1">
      <alignment vertical="center"/>
    </xf>
    <xf numFmtId="174" fontId="37" fillId="0" borderId="373" xfId="0" applyNumberFormat="1" applyFont="1" applyBorder="1" applyAlignment="1">
      <alignment vertical="center"/>
    </xf>
    <xf numFmtId="0" fontId="22" fillId="5" borderId="438" xfId="0" applyFont="1" applyFill="1" applyBorder="1" applyAlignment="1">
      <alignment horizontal="right" vertical="center"/>
    </xf>
    <xf numFmtId="168" fontId="22" fillId="5" borderId="439" xfId="0" applyNumberFormat="1" applyFont="1" applyFill="1" applyBorder="1"/>
    <xf numFmtId="9" fontId="22" fillId="5" borderId="439" xfId="0" applyNumberFormat="1" applyFont="1" applyFill="1" applyBorder="1" applyAlignment="1">
      <alignment horizontal="center"/>
    </xf>
    <xf numFmtId="168" fontId="22" fillId="5" borderId="440" xfId="0" applyNumberFormat="1" applyFont="1" applyFill="1" applyBorder="1"/>
    <xf numFmtId="0" fontId="22" fillId="37" borderId="279" xfId="0" applyFont="1" applyFill="1" applyBorder="1" applyAlignment="1">
      <alignment horizontal="center" vertical="center"/>
    </xf>
    <xf numFmtId="164" fontId="6" fillId="4" borderId="132" xfId="0" applyNumberFormat="1" applyFont="1" applyFill="1" applyBorder="1"/>
    <xf numFmtId="164" fontId="6" fillId="4" borderId="208" xfId="0" applyNumberFormat="1" applyFont="1" applyFill="1" applyBorder="1"/>
    <xf numFmtId="164" fontId="6" fillId="4" borderId="204" xfId="0" applyNumberFormat="1" applyFont="1" applyFill="1" applyBorder="1"/>
    <xf numFmtId="164" fontId="6" fillId="4" borderId="189" xfId="0" applyNumberFormat="1" applyFont="1" applyFill="1" applyBorder="1"/>
    <xf numFmtId="164" fontId="6" fillId="4" borderId="186" xfId="0" applyNumberFormat="1" applyFont="1" applyFill="1" applyBorder="1"/>
    <xf numFmtId="164" fontId="6" fillId="4" borderId="197" xfId="0" applyNumberFormat="1" applyFont="1" applyFill="1" applyBorder="1"/>
    <xf numFmtId="164" fontId="5" fillId="6" borderId="132" xfId="0" applyNumberFormat="1" applyFont="1" applyFill="1" applyBorder="1"/>
    <xf numFmtId="164" fontId="5" fillId="6" borderId="208" xfId="0" applyNumberFormat="1" applyFont="1" applyFill="1" applyBorder="1"/>
    <xf numFmtId="164" fontId="5" fillId="6" borderId="204" xfId="0" applyNumberFormat="1" applyFont="1" applyFill="1" applyBorder="1"/>
    <xf numFmtId="164" fontId="1" fillId="6" borderId="189" xfId="0" applyNumberFormat="1" applyFont="1" applyFill="1" applyBorder="1"/>
    <xf numFmtId="164" fontId="1" fillId="6" borderId="186" xfId="0" applyNumberFormat="1" applyFont="1" applyFill="1" applyBorder="1"/>
    <xf numFmtId="164" fontId="1" fillId="6" borderId="197" xfId="0" applyNumberFormat="1" applyFont="1" applyFill="1" applyBorder="1"/>
    <xf numFmtId="0" fontId="128" fillId="0" borderId="0" xfId="0" applyFont="1" applyAlignment="1"/>
    <xf numFmtId="0" fontId="129" fillId="0" borderId="0" xfId="0" applyFont="1" applyAlignment="1">
      <alignment horizontal="center" vertical="center"/>
    </xf>
    <xf numFmtId="169" fontId="0" fillId="0" borderId="0" xfId="0" applyNumberFormat="1" applyFont="1" applyAlignment="1"/>
    <xf numFmtId="1" fontId="128" fillId="0" borderId="0" xfId="0" applyNumberFormat="1" applyFont="1" applyAlignment="1"/>
    <xf numFmtId="3" fontId="128" fillId="0" borderId="0" xfId="0" applyNumberFormat="1" applyFont="1" applyAlignment="1"/>
    <xf numFmtId="10" fontId="1" fillId="5" borderId="146" xfId="0" applyNumberFormat="1" applyFont="1" applyFill="1" applyBorder="1" applyAlignment="1">
      <alignment horizontal="center" vertical="center"/>
    </xf>
    <xf numFmtId="168" fontId="0" fillId="0" borderId="0" xfId="0" applyNumberFormat="1" applyFont="1" applyAlignment="1"/>
    <xf numFmtId="168" fontId="1" fillId="0" borderId="0" xfId="0" applyNumberFormat="1" applyFont="1" applyAlignment="1">
      <alignment horizontal="center" vertical="center"/>
    </xf>
    <xf numFmtId="0" fontId="73" fillId="0" borderId="275" xfId="0" applyFont="1" applyBorder="1" applyAlignment="1">
      <alignment horizontal="center"/>
    </xf>
    <xf numFmtId="10" fontId="73" fillId="0" borderId="275" xfId="2" applyNumberFormat="1" applyFont="1" applyBorder="1" applyAlignment="1">
      <alignment horizontal="center"/>
    </xf>
    <xf numFmtId="10" fontId="73" fillId="0" borderId="275" xfId="2" applyNumberFormat="1" applyFont="1" applyBorder="1"/>
    <xf numFmtId="0" fontId="0" fillId="0" borderId="78" xfId="0" applyBorder="1"/>
    <xf numFmtId="10" fontId="73" fillId="0" borderId="78" xfId="2" applyNumberFormat="1" applyFont="1" applyBorder="1"/>
    <xf numFmtId="10" fontId="73" fillId="0" borderId="78" xfId="2" applyNumberFormat="1" applyFont="1" applyBorder="1" applyAlignment="1">
      <alignment horizontal="center"/>
    </xf>
    <xf numFmtId="0" fontId="73" fillId="0" borderId="275" xfId="0" applyFont="1" applyBorder="1"/>
    <xf numFmtId="0" fontId="3" fillId="0" borderId="194" xfId="0" applyFont="1" applyBorder="1"/>
    <xf numFmtId="164" fontId="4" fillId="11" borderId="101" xfId="0" applyNumberFormat="1" applyFont="1" applyFill="1" applyBorder="1" applyAlignment="1">
      <alignment vertical="center" wrapText="1"/>
    </xf>
    <xf numFmtId="9" fontId="4" fillId="11" borderId="101" xfId="2" applyFont="1" applyFill="1" applyBorder="1" applyAlignment="1">
      <alignment horizontal="center" vertical="center" wrapText="1"/>
    </xf>
    <xf numFmtId="9" fontId="4" fillId="11" borderId="102" xfId="2" applyFont="1" applyFill="1" applyBorder="1" applyAlignment="1">
      <alignment horizontal="center" vertical="center" wrapText="1"/>
    </xf>
    <xf numFmtId="0" fontId="3" fillId="0" borderId="194" xfId="0" applyFont="1" applyBorder="1"/>
    <xf numFmtId="9" fontId="113" fillId="25" borderId="171" xfId="2" applyFont="1" applyFill="1" applyBorder="1" applyAlignment="1">
      <alignment horizontal="center" vertical="center"/>
    </xf>
    <xf numFmtId="9" fontId="114" fillId="25" borderId="171" xfId="2" applyFont="1" applyFill="1" applyBorder="1" applyAlignment="1">
      <alignment horizontal="center" vertical="center"/>
    </xf>
    <xf numFmtId="9" fontId="114" fillId="25" borderId="176" xfId="2" applyFont="1" applyFill="1" applyBorder="1" applyAlignment="1">
      <alignment horizontal="center" vertical="center"/>
    </xf>
    <xf numFmtId="9" fontId="113" fillId="25" borderId="161" xfId="2" applyFont="1" applyFill="1" applyBorder="1" applyAlignment="1">
      <alignment horizontal="center" vertical="center"/>
    </xf>
    <xf numFmtId="9" fontId="113" fillId="26" borderId="161" xfId="2" applyFont="1" applyFill="1" applyBorder="1" applyAlignment="1">
      <alignment horizontal="center" vertical="center"/>
    </xf>
    <xf numFmtId="9" fontId="113" fillId="25" borderId="166" xfId="2" applyFont="1" applyFill="1" applyBorder="1" applyAlignment="1">
      <alignment horizontal="center" vertical="center"/>
    </xf>
    <xf numFmtId="9" fontId="86" fillId="2" borderId="155" xfId="2" applyFont="1" applyFill="1" applyBorder="1" applyAlignment="1">
      <alignment horizontal="center" vertical="center"/>
    </xf>
    <xf numFmtId="9" fontId="37" fillId="2" borderId="155" xfId="2" applyFont="1" applyFill="1" applyBorder="1" applyAlignment="1">
      <alignment horizontal="center" vertical="center"/>
    </xf>
    <xf numFmtId="3" fontId="37" fillId="2" borderId="201" xfId="0" applyNumberFormat="1" applyFont="1" applyFill="1" applyBorder="1" applyAlignment="1">
      <alignment horizontal="center" vertical="center"/>
    </xf>
    <xf numFmtId="3" fontId="86" fillId="2" borderId="194" xfId="0" applyNumberFormat="1" applyFont="1" applyFill="1" applyBorder="1" applyAlignment="1">
      <alignment horizontal="center" vertical="center"/>
    </xf>
    <xf numFmtId="3" fontId="37" fillId="2" borderId="180" xfId="0" applyNumberFormat="1" applyFont="1" applyFill="1" applyBorder="1" applyAlignment="1">
      <alignment horizontal="center" vertical="center"/>
    </xf>
    <xf numFmtId="9" fontId="37" fillId="2" borderId="190" xfId="2" applyFont="1" applyFill="1" applyBorder="1" applyAlignment="1">
      <alignment horizontal="center" vertical="center"/>
    </xf>
    <xf numFmtId="9" fontId="81" fillId="11" borderId="176" xfId="2" applyFont="1" applyFill="1" applyBorder="1" applyAlignment="1">
      <alignment horizontal="center" vertical="center"/>
    </xf>
    <xf numFmtId="9" fontId="113" fillId="28" borderId="168" xfId="2" applyFont="1" applyFill="1" applyBorder="1" applyAlignment="1">
      <alignment horizontal="center" vertical="center"/>
    </xf>
    <xf numFmtId="3" fontId="38" fillId="2" borderId="194" xfId="0" applyNumberFormat="1" applyFont="1" applyFill="1" applyBorder="1" applyAlignment="1">
      <alignment horizontal="center" vertical="center"/>
    </xf>
    <xf numFmtId="164" fontId="81" fillId="11" borderId="285" xfId="0" applyNumberFormat="1" applyFont="1" applyFill="1" applyBorder="1" applyAlignment="1">
      <alignment vertical="center"/>
    </xf>
    <xf numFmtId="164" fontId="81" fillId="11" borderId="284" xfId="0" applyNumberFormat="1" applyFont="1" applyFill="1" applyBorder="1" applyAlignment="1">
      <alignment vertical="center"/>
    </xf>
    <xf numFmtId="0" fontId="1" fillId="0" borderId="201" xfId="0" applyFont="1" applyFill="1" applyBorder="1" applyAlignment="1">
      <alignment horizontal="center" vertical="center"/>
    </xf>
    <xf numFmtId="0" fontId="1" fillId="2" borderId="201" xfId="0" applyFont="1" applyFill="1" applyBorder="1" applyAlignment="1">
      <alignment vertical="center"/>
    </xf>
    <xf numFmtId="164" fontId="113" fillId="25" borderId="428" xfId="0" applyNumberFormat="1" applyFont="1" applyFill="1" applyBorder="1" applyAlignment="1">
      <alignment vertical="center"/>
    </xf>
    <xf numFmtId="164" fontId="117" fillId="25" borderId="339" xfId="0" applyNumberFormat="1" applyFont="1" applyFill="1" applyBorder="1" applyAlignment="1">
      <alignment vertical="center"/>
    </xf>
    <xf numFmtId="9" fontId="88" fillId="6" borderId="101" xfId="2" applyFont="1" applyFill="1" applyBorder="1" applyAlignment="1">
      <alignment horizontal="center" vertical="center" wrapText="1"/>
    </xf>
    <xf numFmtId="9" fontId="86" fillId="11" borderId="101" xfId="2" applyFont="1" applyFill="1" applyBorder="1" applyAlignment="1">
      <alignment horizontal="center" vertical="center" wrapText="1"/>
    </xf>
    <xf numFmtId="9" fontId="37" fillId="14" borderId="102" xfId="2" applyFont="1" applyFill="1" applyBorder="1" applyAlignment="1">
      <alignment horizontal="center" vertical="center"/>
    </xf>
    <xf numFmtId="0" fontId="22" fillId="5" borderId="242" xfId="0" applyFont="1" applyFill="1" applyBorder="1" applyAlignment="1">
      <alignment horizontal="left" vertical="center"/>
    </xf>
    <xf numFmtId="9" fontId="43" fillId="5" borderId="102" xfId="2" applyFont="1" applyFill="1" applyBorder="1" applyAlignment="1">
      <alignment horizontal="center" vertical="center"/>
    </xf>
    <xf numFmtId="9" fontId="44" fillId="2" borderId="102" xfId="2" applyFont="1" applyFill="1" applyBorder="1" applyAlignment="1">
      <alignment horizontal="center" vertical="center"/>
    </xf>
    <xf numFmtId="9" fontId="46" fillId="12" borderId="102" xfId="2" applyFont="1" applyFill="1" applyBorder="1" applyAlignment="1">
      <alignment horizontal="center" vertical="center"/>
    </xf>
    <xf numFmtId="9" fontId="44" fillId="13" borderId="102" xfId="2" applyFont="1" applyFill="1" applyBorder="1" applyAlignment="1">
      <alignment horizontal="center" vertical="center"/>
    </xf>
    <xf numFmtId="9" fontId="86" fillId="0" borderId="101" xfId="2" applyFont="1" applyBorder="1" applyAlignment="1">
      <alignment horizontal="center" vertical="center" wrapText="1"/>
    </xf>
    <xf numFmtId="9" fontId="46" fillId="14" borderId="197" xfId="2" applyFont="1" applyFill="1" applyBorder="1" applyAlignment="1">
      <alignment horizontal="center" vertical="center"/>
    </xf>
    <xf numFmtId="9" fontId="54" fillId="9" borderId="33" xfId="2" applyFont="1" applyFill="1" applyBorder="1" applyAlignment="1">
      <alignment horizontal="center" vertical="center"/>
    </xf>
    <xf numFmtId="9" fontId="51" fillId="0" borderId="102" xfId="2" applyFont="1" applyBorder="1" applyAlignment="1">
      <alignment horizontal="center" vertical="center"/>
    </xf>
    <xf numFmtId="9" fontId="2" fillId="6" borderId="184" xfId="2" applyFont="1" applyFill="1" applyBorder="1" applyAlignment="1">
      <alignment horizontal="center" vertical="center"/>
    </xf>
    <xf numFmtId="9" fontId="1" fillId="5" borderId="134" xfId="2" applyFont="1" applyFill="1" applyBorder="1" applyAlignment="1">
      <alignment horizontal="center" vertical="center"/>
    </xf>
    <xf numFmtId="9" fontId="57" fillId="10" borderId="33" xfId="2" applyFont="1" applyFill="1" applyBorder="1" applyAlignment="1">
      <alignment horizontal="center" vertical="center"/>
    </xf>
    <xf numFmtId="9" fontId="4" fillId="14" borderId="91" xfId="2" applyFont="1" applyFill="1" applyBorder="1" applyAlignment="1">
      <alignment horizontal="center" vertical="center"/>
    </xf>
    <xf numFmtId="9" fontId="4" fillId="14" borderId="102" xfId="2" applyFont="1" applyFill="1" applyBorder="1" applyAlignment="1">
      <alignment horizontal="center" vertical="center"/>
    </xf>
    <xf numFmtId="9" fontId="4" fillId="8" borderId="102" xfId="2" applyFont="1" applyFill="1" applyBorder="1" applyAlignment="1">
      <alignment horizontal="center" vertical="center"/>
    </xf>
    <xf numFmtId="9" fontId="4" fillId="8" borderId="155" xfId="2" applyFont="1" applyFill="1" applyBorder="1" applyAlignment="1">
      <alignment horizontal="center" vertical="center"/>
    </xf>
    <xf numFmtId="9" fontId="4" fillId="14" borderId="184" xfId="2" applyFont="1" applyFill="1" applyBorder="1" applyAlignment="1">
      <alignment horizontal="center" vertical="center"/>
    </xf>
    <xf numFmtId="9" fontId="46" fillId="2" borderId="33" xfId="2" applyFont="1" applyFill="1" applyBorder="1" applyAlignment="1">
      <alignment horizontal="center" vertical="center"/>
    </xf>
    <xf numFmtId="9" fontId="46" fillId="14" borderId="121" xfId="2" applyFont="1" applyFill="1" applyBorder="1" applyAlignment="1">
      <alignment horizontal="center" vertical="center"/>
    </xf>
    <xf numFmtId="9" fontId="46" fillId="0" borderId="205" xfId="2" applyFont="1" applyBorder="1" applyAlignment="1">
      <alignment horizontal="center" vertical="center"/>
    </xf>
    <xf numFmtId="9" fontId="42" fillId="2" borderId="33" xfId="2" applyFont="1" applyFill="1" applyBorder="1" applyAlignment="1">
      <alignment horizontal="center" vertical="center"/>
    </xf>
    <xf numFmtId="9" fontId="22" fillId="5" borderId="127" xfId="2" applyFont="1" applyFill="1" applyBorder="1" applyAlignment="1">
      <alignment horizontal="center" vertical="center"/>
    </xf>
    <xf numFmtId="9" fontId="0" fillId="0" borderId="0" xfId="2" applyFont="1" applyAlignment="1">
      <alignment horizontal="center"/>
    </xf>
    <xf numFmtId="9" fontId="4" fillId="0" borderId="129" xfId="2" applyFont="1" applyBorder="1" applyAlignment="1">
      <alignment horizontal="center" vertical="center"/>
    </xf>
    <xf numFmtId="9" fontId="4" fillId="0" borderId="184" xfId="2" applyFont="1" applyBorder="1" applyAlignment="1">
      <alignment horizontal="center" vertical="center"/>
    </xf>
    <xf numFmtId="9" fontId="1" fillId="5" borderId="163" xfId="2" applyFont="1" applyFill="1" applyBorder="1" applyAlignment="1">
      <alignment horizontal="center" vertical="center"/>
    </xf>
    <xf numFmtId="9" fontId="1" fillId="0" borderId="204" xfId="2" applyFont="1" applyBorder="1" applyAlignment="1">
      <alignment horizontal="center" vertical="center"/>
    </xf>
    <xf numFmtId="9" fontId="22" fillId="14" borderId="181" xfId="2" applyFont="1" applyFill="1" applyBorder="1" applyAlignment="1">
      <alignment horizontal="center" vertical="center"/>
    </xf>
    <xf numFmtId="9" fontId="61" fillId="0" borderId="200" xfId="2" applyFont="1" applyBorder="1" applyAlignment="1">
      <alignment horizontal="center"/>
    </xf>
    <xf numFmtId="9" fontId="22" fillId="5" borderId="195" xfId="2" applyFont="1" applyFill="1" applyBorder="1" applyAlignment="1">
      <alignment horizontal="center" vertical="center"/>
    </xf>
    <xf numFmtId="9" fontId="22" fillId="0" borderId="206" xfId="2" applyFont="1" applyBorder="1" applyAlignment="1">
      <alignment horizontal="center" vertical="center"/>
    </xf>
    <xf numFmtId="9" fontId="22" fillId="5" borderId="138" xfId="2" applyFont="1" applyFill="1" applyBorder="1" applyAlignment="1">
      <alignment horizontal="center" vertical="center"/>
    </xf>
    <xf numFmtId="9" fontId="90" fillId="11" borderId="113" xfId="2" applyFont="1" applyFill="1" applyBorder="1" applyAlignment="1">
      <alignment horizontal="center" vertical="center"/>
    </xf>
    <xf numFmtId="0" fontId="43" fillId="5" borderId="130" xfId="0" applyFont="1" applyFill="1" applyBorder="1" applyAlignment="1">
      <alignment horizontal="center" vertical="center"/>
    </xf>
    <xf numFmtId="164" fontId="88" fillId="6" borderId="130" xfId="0" applyNumberFormat="1" applyFont="1" applyFill="1" applyBorder="1" applyAlignment="1">
      <alignment horizontal="center" vertical="center" wrapText="1"/>
    </xf>
    <xf numFmtId="164" fontId="46" fillId="2" borderId="130" xfId="0" applyNumberFormat="1" applyFont="1" applyFill="1" applyBorder="1" applyAlignment="1">
      <alignment horizontal="center" vertical="center"/>
    </xf>
    <xf numFmtId="164" fontId="44" fillId="2" borderId="130" xfId="0" applyNumberFormat="1" applyFont="1" applyFill="1" applyBorder="1" applyAlignment="1">
      <alignment horizontal="center" vertical="center"/>
    </xf>
    <xf numFmtId="164" fontId="46" fillId="12" borderId="130" xfId="0" applyNumberFormat="1" applyFont="1" applyFill="1" applyBorder="1" applyAlignment="1">
      <alignment horizontal="center" vertical="center"/>
    </xf>
    <xf numFmtId="164" fontId="44" fillId="14" borderId="130" xfId="0" applyNumberFormat="1" applyFont="1" applyFill="1" applyBorder="1" applyAlignment="1">
      <alignment horizontal="center" vertical="center"/>
    </xf>
    <xf numFmtId="164" fontId="46" fillId="14" borderId="130" xfId="0" applyNumberFormat="1" applyFont="1" applyFill="1" applyBorder="1" applyAlignment="1">
      <alignment horizontal="center" vertical="center"/>
    </xf>
    <xf numFmtId="164" fontId="46" fillId="0" borderId="130" xfId="0" applyNumberFormat="1" applyFont="1" applyBorder="1" applyAlignment="1">
      <alignment horizontal="center" vertical="center"/>
    </xf>
    <xf numFmtId="164" fontId="44" fillId="8" borderId="130" xfId="0" applyNumberFormat="1" applyFont="1" applyFill="1" applyBorder="1" applyAlignment="1">
      <alignment horizontal="center" vertical="center"/>
    </xf>
    <xf numFmtId="164" fontId="44" fillId="6" borderId="130" xfId="0" applyNumberFormat="1" applyFont="1" applyFill="1" applyBorder="1" applyAlignment="1">
      <alignment horizontal="center" vertical="center" wrapText="1"/>
    </xf>
    <xf numFmtId="164" fontId="44" fillId="13" borderId="130" xfId="0" applyNumberFormat="1" applyFont="1" applyFill="1" applyBorder="1" applyAlignment="1">
      <alignment horizontal="center" vertical="center" wrapText="1"/>
    </xf>
    <xf numFmtId="164" fontId="86" fillId="0" borderId="130" xfId="0" applyNumberFormat="1" applyFont="1" applyBorder="1" applyAlignment="1">
      <alignment horizontal="center" vertical="center" wrapText="1"/>
    </xf>
    <xf numFmtId="164" fontId="44" fillId="6" borderId="130" xfId="0" applyNumberFormat="1" applyFont="1" applyFill="1" applyBorder="1" applyAlignment="1">
      <alignment horizontal="center" vertical="center"/>
    </xf>
    <xf numFmtId="164" fontId="86" fillId="11" borderId="130" xfId="0" applyNumberFormat="1" applyFont="1" applyFill="1" applyBorder="1" applyAlignment="1">
      <alignment horizontal="center" vertical="center" wrapText="1"/>
    </xf>
    <xf numFmtId="164" fontId="46" fillId="14" borderId="135" xfId="0" applyNumberFormat="1" applyFont="1" applyFill="1" applyBorder="1" applyAlignment="1">
      <alignment horizontal="center" vertical="center"/>
    </xf>
    <xf numFmtId="164" fontId="44" fillId="6" borderId="447" xfId="0" applyNumberFormat="1" applyFont="1" applyFill="1" applyBorder="1" applyAlignment="1">
      <alignment horizontal="center" vertical="center"/>
    </xf>
    <xf numFmtId="164" fontId="51" fillId="0" borderId="130" xfId="0" applyNumberFormat="1" applyFont="1" applyBorder="1" applyAlignment="1">
      <alignment horizontal="center" vertical="center"/>
    </xf>
    <xf numFmtId="164" fontId="44" fillId="6" borderId="130" xfId="0" applyNumberFormat="1" applyFont="1" applyFill="1" applyBorder="1" applyAlignment="1">
      <alignment vertical="center"/>
    </xf>
    <xf numFmtId="164" fontId="44" fillId="13" borderId="130" xfId="0" applyNumberFormat="1" applyFont="1" applyFill="1" applyBorder="1" applyAlignment="1">
      <alignment vertical="center"/>
    </xf>
    <xf numFmtId="164" fontId="44" fillId="14" borderId="130" xfId="0" applyNumberFormat="1" applyFont="1" applyFill="1" applyBorder="1" applyAlignment="1">
      <alignment vertical="center"/>
    </xf>
    <xf numFmtId="164" fontId="46" fillId="14" borderId="130" xfId="0" applyNumberFormat="1" applyFont="1" applyFill="1" applyBorder="1" applyAlignment="1">
      <alignment vertical="center"/>
    </xf>
    <xf numFmtId="164" fontId="46" fillId="0" borderId="130" xfId="0" applyNumberFormat="1" applyFont="1" applyBorder="1" applyAlignment="1">
      <alignment vertical="center"/>
    </xf>
    <xf numFmtId="164" fontId="44" fillId="13" borderId="130" xfId="0" applyNumberFormat="1" applyFont="1" applyFill="1" applyBorder="1" applyAlignment="1">
      <alignment horizontal="center" vertical="center"/>
    </xf>
    <xf numFmtId="164" fontId="44" fillId="0" borderId="130" xfId="0" applyNumberFormat="1" applyFont="1" applyBorder="1" applyAlignment="1">
      <alignment horizontal="center" vertical="center"/>
    </xf>
    <xf numFmtId="164" fontId="46" fillId="14" borderId="135" xfId="0" applyNumberFormat="1" applyFont="1" applyFill="1" applyBorder="1" applyAlignment="1">
      <alignment vertical="center"/>
    </xf>
    <xf numFmtId="164" fontId="46" fillId="0" borderId="448" xfId="0" applyNumberFormat="1" applyFont="1" applyBorder="1" applyAlignment="1">
      <alignment vertical="center"/>
    </xf>
    <xf numFmtId="164" fontId="44" fillId="6" borderId="447" xfId="0" applyNumberFormat="1" applyFont="1" applyFill="1" applyBorder="1" applyAlignment="1">
      <alignment vertical="center"/>
    </xf>
    <xf numFmtId="164" fontId="2" fillId="6" borderId="447" xfId="0" applyNumberFormat="1" applyFont="1" applyFill="1" applyBorder="1" applyAlignment="1">
      <alignment horizontal="center" vertical="center"/>
    </xf>
    <xf numFmtId="164" fontId="22" fillId="5" borderId="195" xfId="0" applyNumberFormat="1" applyFont="1" applyFill="1" applyBorder="1" applyAlignment="1">
      <alignment vertical="center"/>
    </xf>
    <xf numFmtId="164" fontId="2" fillId="0" borderId="206" xfId="0" applyNumberFormat="1" applyFont="1" applyBorder="1" applyAlignment="1">
      <alignment horizontal="center" vertical="center"/>
    </xf>
    <xf numFmtId="164" fontId="50" fillId="14" borderId="141" xfId="0" applyNumberFormat="1" applyFont="1" applyFill="1" applyBorder="1" applyAlignment="1">
      <alignment horizontal="center" vertical="center"/>
    </xf>
    <xf numFmtId="164" fontId="50" fillId="14" borderId="449" xfId="0" applyNumberFormat="1" applyFont="1" applyFill="1" applyBorder="1" applyAlignment="1">
      <alignment horizontal="center" vertical="center"/>
    </xf>
    <xf numFmtId="164" fontId="2" fillId="5" borderId="449" xfId="0" applyNumberFormat="1" applyFont="1" applyFill="1" applyBorder="1" applyAlignment="1">
      <alignment horizontal="center" vertical="center"/>
    </xf>
    <xf numFmtId="164" fontId="4" fillId="14" borderId="193" xfId="0" applyNumberFormat="1" applyFont="1" applyFill="1" applyBorder="1" applyAlignment="1">
      <alignment horizontal="center" vertical="center"/>
    </xf>
    <xf numFmtId="164" fontId="4" fillId="14" borderId="130" xfId="0" applyNumberFormat="1" applyFont="1" applyFill="1" applyBorder="1" applyAlignment="1">
      <alignment horizontal="center" vertical="center"/>
    </xf>
    <xf numFmtId="164" fontId="4" fillId="8" borderId="130" xfId="0" applyNumberFormat="1" applyFont="1" applyFill="1" applyBorder="1" applyAlignment="1">
      <alignment horizontal="center" vertical="center"/>
    </xf>
    <xf numFmtId="9" fontId="37" fillId="14" borderId="193" xfId="0" applyNumberFormat="1" applyFont="1" applyFill="1" applyBorder="1" applyAlignment="1">
      <alignment horizontal="center" vertical="center"/>
    </xf>
    <xf numFmtId="3" fontId="89" fillId="14" borderId="130" xfId="0" applyNumberFormat="1" applyFont="1" applyFill="1" applyBorder="1" applyAlignment="1">
      <alignment horizontal="center" vertical="center"/>
    </xf>
    <xf numFmtId="9" fontId="89" fillId="14" borderId="450" xfId="0" applyNumberFormat="1" applyFont="1" applyFill="1" applyBorder="1" applyAlignment="1">
      <alignment horizontal="center" vertical="center"/>
    </xf>
    <xf numFmtId="3" fontId="22" fillId="14" borderId="141" xfId="0" applyNumberFormat="1" applyFont="1" applyFill="1" applyBorder="1" applyAlignment="1">
      <alignment horizontal="center" vertical="center"/>
    </xf>
    <xf numFmtId="9" fontId="88" fillId="6" borderId="102" xfId="2" applyFont="1" applyFill="1" applyBorder="1" applyAlignment="1">
      <alignment horizontal="center" vertical="center" wrapText="1"/>
    </xf>
    <xf numFmtId="9" fontId="86" fillId="0" borderId="102" xfId="2" applyFont="1" applyBorder="1" applyAlignment="1">
      <alignment horizontal="center" vertical="center" wrapText="1"/>
    </xf>
    <xf numFmtId="9" fontId="86" fillId="11" borderId="102" xfId="2" applyFont="1" applyFill="1" applyBorder="1" applyAlignment="1">
      <alignment horizontal="center" vertical="center" wrapText="1"/>
    </xf>
    <xf numFmtId="9" fontId="54" fillId="9" borderId="102" xfId="2" applyFont="1" applyFill="1" applyBorder="1" applyAlignment="1">
      <alignment horizontal="center" vertical="center"/>
    </xf>
    <xf numFmtId="9" fontId="42" fillId="2" borderId="102" xfId="2" applyFont="1" applyFill="1" applyBorder="1" applyAlignment="1">
      <alignment horizontal="center" vertical="center"/>
    </xf>
    <xf numFmtId="9" fontId="2" fillId="6" borderId="102" xfId="2" applyFont="1" applyFill="1" applyBorder="1" applyAlignment="1">
      <alignment horizontal="center" vertical="center"/>
    </xf>
    <xf numFmtId="9" fontId="90" fillId="11" borderId="102" xfId="2" applyFont="1" applyFill="1" applyBorder="1" applyAlignment="1">
      <alignment horizontal="center" vertical="center"/>
    </xf>
    <xf numFmtId="9" fontId="22" fillId="14" borderId="102" xfId="2" applyFont="1" applyFill="1" applyBorder="1" applyAlignment="1">
      <alignment horizontal="center" vertical="center"/>
    </xf>
    <xf numFmtId="9" fontId="0" fillId="0" borderId="102" xfId="2" applyFont="1" applyBorder="1" applyAlignment="1">
      <alignment horizontal="center"/>
    </xf>
    <xf numFmtId="9" fontId="42" fillId="2" borderId="200" xfId="2" applyFont="1" applyFill="1" applyBorder="1" applyAlignment="1">
      <alignment horizontal="center" vertical="center"/>
    </xf>
    <xf numFmtId="9" fontId="57" fillId="10" borderId="78" xfId="2" applyFont="1" applyFill="1" applyBorder="1" applyAlignment="1">
      <alignment horizontal="center" vertical="center"/>
    </xf>
    <xf numFmtId="9" fontId="42" fillId="2" borderId="78" xfId="2" applyFont="1" applyFill="1" applyBorder="1" applyAlignment="1">
      <alignment horizontal="center" vertical="center"/>
    </xf>
    <xf numFmtId="9" fontId="42" fillId="2" borderId="128" xfId="2" applyFont="1" applyFill="1" applyBorder="1" applyAlignment="1">
      <alignment horizontal="center" vertical="center"/>
    </xf>
    <xf numFmtId="9" fontId="4" fillId="14" borderId="197" xfId="2" applyFont="1" applyFill="1" applyBorder="1" applyAlignment="1">
      <alignment horizontal="center" vertical="center"/>
    </xf>
    <xf numFmtId="9" fontId="42" fillId="2" borderId="181" xfId="2" applyFont="1" applyFill="1" applyBorder="1" applyAlignment="1">
      <alignment horizontal="center" vertical="center"/>
    </xf>
    <xf numFmtId="3" fontId="4" fillId="14" borderId="41" xfId="0" applyNumberFormat="1" applyFont="1" applyFill="1" applyBorder="1" applyAlignment="1">
      <alignment horizontal="center" vertical="center" wrapText="1"/>
    </xf>
    <xf numFmtId="3" fontId="4" fillId="14" borderId="186" xfId="0" applyNumberFormat="1" applyFont="1" applyFill="1" applyBorder="1" applyAlignment="1">
      <alignment horizontal="center" vertical="center"/>
    </xf>
    <xf numFmtId="0" fontId="0" fillId="14" borderId="78" xfId="0" applyFont="1" applyFill="1" applyBorder="1" applyAlignment="1"/>
    <xf numFmtId="3" fontId="4" fillId="14" borderId="439" xfId="0" applyNumberFormat="1" applyFont="1" applyFill="1" applyBorder="1" applyAlignment="1">
      <alignment horizontal="center" vertical="center" wrapText="1"/>
    </xf>
    <xf numFmtId="3" fontId="4" fillId="14" borderId="439" xfId="0" applyNumberFormat="1" applyFont="1" applyFill="1" applyBorder="1" applyAlignment="1">
      <alignment horizontal="center" vertical="center"/>
    </xf>
    <xf numFmtId="9" fontId="4" fillId="14" borderId="439" xfId="2" applyFont="1" applyFill="1" applyBorder="1" applyAlignment="1">
      <alignment horizontal="center" vertical="center"/>
    </xf>
    <xf numFmtId="3" fontId="42" fillId="14" borderId="439" xfId="0" applyNumberFormat="1" applyFont="1" applyFill="1" applyBorder="1" applyAlignment="1">
      <alignment horizontal="center" vertical="center" wrapText="1"/>
    </xf>
    <xf numFmtId="3" fontId="37" fillId="11" borderId="439" xfId="0" applyNumberFormat="1" applyFont="1" applyFill="1" applyBorder="1" applyAlignment="1">
      <alignment horizontal="center" vertical="center" wrapText="1"/>
    </xf>
    <xf numFmtId="0" fontId="0" fillId="14" borderId="439" xfId="0" applyFont="1" applyFill="1" applyBorder="1" applyAlignment="1"/>
    <xf numFmtId="9" fontId="17" fillId="14" borderId="194" xfId="0" applyNumberFormat="1" applyFont="1" applyFill="1" applyBorder="1" applyAlignment="1">
      <alignment horizontal="left" vertical="top" wrapText="1"/>
    </xf>
    <xf numFmtId="9" fontId="49" fillId="14" borderId="180" xfId="0" applyNumberFormat="1" applyFont="1" applyFill="1" applyBorder="1" applyAlignment="1">
      <alignment horizontal="left" vertical="top" wrapText="1"/>
    </xf>
    <xf numFmtId="3" fontId="49" fillId="14" borderId="191" xfId="0" applyNumberFormat="1" applyFont="1" applyFill="1" applyBorder="1" applyAlignment="1">
      <alignment horizontal="center" vertical="top" wrapText="1"/>
    </xf>
    <xf numFmtId="3" fontId="49" fillId="14" borderId="191" xfId="0" applyNumberFormat="1" applyFont="1" applyFill="1" applyBorder="1" applyAlignment="1">
      <alignment horizontal="center" vertical="top" shrinkToFit="1"/>
    </xf>
    <xf numFmtId="0" fontId="49" fillId="14" borderId="194" xfId="0" applyFont="1" applyFill="1" applyBorder="1" applyAlignment="1">
      <alignment horizontal="left" vertical="top" wrapText="1"/>
    </xf>
    <xf numFmtId="0" fontId="65" fillId="14" borderId="180" xfId="0" applyFont="1" applyFill="1" applyBorder="1" applyAlignment="1">
      <alignment horizontal="left" vertical="top" wrapText="1"/>
    </xf>
    <xf numFmtId="0" fontId="49" fillId="14" borderId="191" xfId="0" applyFont="1" applyFill="1" applyBorder="1" applyAlignment="1">
      <alignment horizontal="left" vertical="top" wrapText="1"/>
    </xf>
    <xf numFmtId="1" fontId="17" fillId="14" borderId="100" xfId="0" applyNumberFormat="1" applyFont="1" applyFill="1" applyBorder="1" applyAlignment="1">
      <alignment vertical="center"/>
    </xf>
    <xf numFmtId="9" fontId="37" fillId="11" borderId="235" xfId="2" applyFont="1" applyFill="1" applyBorder="1" applyAlignment="1">
      <alignment horizontal="center" vertical="center" wrapText="1"/>
    </xf>
    <xf numFmtId="9" fontId="61" fillId="0" borderId="197" xfId="2" applyFont="1" applyBorder="1" applyAlignment="1">
      <alignment horizontal="center"/>
    </xf>
    <xf numFmtId="9" fontId="4" fillId="14" borderId="102" xfId="2" applyFont="1" applyFill="1" applyBorder="1" applyAlignment="1">
      <alignment horizontal="center" vertical="center" wrapText="1"/>
    </xf>
    <xf numFmtId="3" fontId="37" fillId="14" borderId="185" xfId="0" applyNumberFormat="1" applyFont="1" applyFill="1" applyBorder="1" applyAlignment="1">
      <alignment horizontal="center" vertical="center" wrapText="1"/>
    </xf>
    <xf numFmtId="3" fontId="37" fillId="14" borderId="101" xfId="0" applyNumberFormat="1" applyFont="1" applyFill="1" applyBorder="1" applyAlignment="1">
      <alignment horizontal="center" vertical="center" wrapText="1"/>
    </xf>
    <xf numFmtId="3" fontId="37" fillId="14" borderId="235" xfId="0" applyNumberFormat="1" applyFont="1" applyFill="1" applyBorder="1" applyAlignment="1">
      <alignment horizontal="center" vertical="center" wrapText="1"/>
    </xf>
    <xf numFmtId="1" fontId="4" fillId="14" borderId="452" xfId="0" applyNumberFormat="1" applyFont="1" applyFill="1" applyBorder="1" applyAlignment="1">
      <alignment horizontal="center" vertical="center" wrapText="1"/>
    </xf>
    <xf numFmtId="1" fontId="4" fillId="14" borderId="101" xfId="0" applyNumberFormat="1" applyFont="1" applyFill="1" applyBorder="1" applyAlignment="1">
      <alignment horizontal="center" vertical="center" wrapText="1"/>
    </xf>
    <xf numFmtId="1" fontId="4" fillId="14" borderId="183" xfId="0" applyNumberFormat="1" applyFont="1" applyFill="1" applyBorder="1" applyAlignment="1">
      <alignment horizontal="center" vertical="center" wrapText="1"/>
    </xf>
    <xf numFmtId="0" fontId="37" fillId="14" borderId="225" xfId="0" applyFont="1" applyFill="1" applyBorder="1" applyAlignment="1">
      <alignment vertical="center" wrapText="1"/>
    </xf>
    <xf numFmtId="0" fontId="37" fillId="14" borderId="225" xfId="0" applyFont="1" applyFill="1" applyBorder="1" applyAlignment="1">
      <alignment horizontal="left" vertical="center" wrapText="1"/>
    </xf>
    <xf numFmtId="0" fontId="37" fillId="14" borderId="257" xfId="0" applyFont="1" applyFill="1" applyBorder="1" applyAlignment="1">
      <alignment vertical="center" wrapText="1"/>
    </xf>
    <xf numFmtId="0" fontId="37" fillId="14" borderId="216" xfId="0" applyFont="1" applyFill="1" applyBorder="1" applyAlignment="1">
      <alignment vertical="center" wrapText="1"/>
    </xf>
    <xf numFmtId="0" fontId="37" fillId="14" borderId="212" xfId="0" applyFont="1" applyFill="1" applyBorder="1" applyAlignment="1">
      <alignment vertical="center" wrapText="1"/>
    </xf>
    <xf numFmtId="0" fontId="37" fillId="14" borderId="453" xfId="0" applyFont="1" applyFill="1" applyBorder="1" applyAlignment="1">
      <alignment vertical="center" wrapText="1"/>
    </xf>
    <xf numFmtId="1" fontId="4" fillId="14" borderId="235" xfId="0" applyNumberFormat="1" applyFont="1" applyFill="1" applyBorder="1" applyAlignment="1">
      <alignment horizontal="center" vertical="center" wrapText="1"/>
    </xf>
    <xf numFmtId="1" fontId="4" fillId="14" borderId="454" xfId="0" applyNumberFormat="1" applyFont="1" applyFill="1" applyBorder="1" applyAlignment="1">
      <alignment horizontal="center" vertical="center" wrapText="1"/>
    </xf>
    <xf numFmtId="9" fontId="4" fillId="14" borderId="104" xfId="2" applyFont="1" applyFill="1" applyBorder="1" applyAlignment="1">
      <alignment horizontal="center" vertical="center" wrapText="1"/>
    </xf>
    <xf numFmtId="3" fontId="4" fillId="14" borderId="104" xfId="0" applyNumberFormat="1" applyFont="1" applyFill="1" applyBorder="1" applyAlignment="1">
      <alignment horizontal="center" vertical="center" wrapText="1"/>
    </xf>
    <xf numFmtId="9" fontId="4" fillId="14" borderId="130" xfId="2" applyFont="1" applyFill="1" applyBorder="1" applyAlignment="1">
      <alignment horizontal="center" vertical="center"/>
    </xf>
    <xf numFmtId="9" fontId="4" fillId="14" borderId="34" xfId="2" applyFont="1" applyFill="1" applyBorder="1" applyAlignment="1">
      <alignment horizontal="center" vertical="center"/>
    </xf>
    <xf numFmtId="3" fontId="4" fillId="11" borderId="186" xfId="0" applyNumberFormat="1" applyFont="1" applyFill="1" applyBorder="1" applyAlignment="1">
      <alignment horizontal="center" vertical="center" wrapText="1"/>
    </xf>
    <xf numFmtId="9" fontId="4" fillId="14" borderId="97" xfId="2" applyFont="1" applyFill="1" applyBorder="1" applyAlignment="1">
      <alignment horizontal="center" vertical="center"/>
    </xf>
    <xf numFmtId="9" fontId="4" fillId="14" borderId="456" xfId="2" applyFont="1" applyFill="1" applyBorder="1" applyAlignment="1">
      <alignment horizontal="center" vertical="center"/>
    </xf>
    <xf numFmtId="9" fontId="4" fillId="8" borderId="456" xfId="2" applyFont="1" applyFill="1" applyBorder="1" applyAlignment="1">
      <alignment horizontal="center" vertical="center"/>
    </xf>
    <xf numFmtId="9" fontId="37" fillId="0" borderId="114" xfId="2" applyFont="1" applyBorder="1" applyAlignment="1">
      <alignment horizontal="center" vertical="center"/>
    </xf>
    <xf numFmtId="164" fontId="17" fillId="0" borderId="113" xfId="0" applyNumberFormat="1" applyFont="1" applyBorder="1" applyAlignment="1">
      <alignment horizontal="center" vertical="center"/>
    </xf>
    <xf numFmtId="3" fontId="37" fillId="2" borderId="110" xfId="0" applyNumberFormat="1" applyFont="1" applyFill="1" applyBorder="1" applyAlignment="1">
      <alignment vertical="center"/>
    </xf>
    <xf numFmtId="9" fontId="37" fillId="2" borderId="201" xfId="0" applyNumberFormat="1" applyFont="1" applyFill="1" applyBorder="1" applyAlignment="1">
      <alignment horizontal="center" vertical="center"/>
    </xf>
    <xf numFmtId="9" fontId="37" fillId="2" borderId="113" xfId="0" applyNumberFormat="1" applyFont="1" applyFill="1" applyBorder="1" applyAlignment="1">
      <alignment horizontal="center" vertical="center"/>
    </xf>
    <xf numFmtId="9" fontId="37" fillId="2" borderId="41" xfId="2" applyFont="1" applyFill="1" applyBorder="1" applyAlignment="1">
      <alignment horizontal="center" vertical="center"/>
    </xf>
    <xf numFmtId="3" fontId="37" fillId="2" borderId="186" xfId="0" applyNumberFormat="1" applyFont="1" applyFill="1" applyBorder="1" applyAlignment="1">
      <alignment vertical="center"/>
    </xf>
    <xf numFmtId="3" fontId="37" fillId="2" borderId="194" xfId="0" applyNumberFormat="1" applyFont="1" applyFill="1" applyBorder="1" applyAlignment="1">
      <alignment vertical="center"/>
    </xf>
    <xf numFmtId="9" fontId="37" fillId="2" borderId="194" xfId="0" applyNumberFormat="1" applyFont="1" applyFill="1" applyBorder="1" applyAlignment="1">
      <alignment horizontal="center" vertical="center"/>
    </xf>
    <xf numFmtId="9" fontId="37" fillId="2" borderId="180" xfId="0" applyNumberFormat="1" applyFont="1" applyFill="1" applyBorder="1" applyAlignment="1">
      <alignment horizontal="center" vertical="center"/>
    </xf>
    <xf numFmtId="3" fontId="17" fillId="2" borderId="110" xfId="0" applyNumberFormat="1" applyFont="1" applyFill="1" applyBorder="1" applyAlignment="1">
      <alignment vertical="center"/>
    </xf>
    <xf numFmtId="3" fontId="17" fillId="2" borderId="201" xfId="0" applyNumberFormat="1" applyFont="1" applyFill="1" applyBorder="1" applyAlignment="1">
      <alignment vertical="center"/>
    </xf>
    <xf numFmtId="9" fontId="17" fillId="2" borderId="201" xfId="0" applyNumberFormat="1" applyFont="1" applyFill="1" applyBorder="1" applyAlignment="1">
      <alignment horizontal="center" vertical="center"/>
    </xf>
    <xf numFmtId="9" fontId="17" fillId="2" borderId="113" xfId="0" applyNumberFormat="1" applyFont="1" applyFill="1" applyBorder="1" applyAlignment="1">
      <alignment horizontal="center" vertical="center"/>
    </xf>
    <xf numFmtId="3" fontId="17" fillId="2" borderId="186" xfId="0" applyNumberFormat="1" applyFont="1" applyFill="1" applyBorder="1" applyAlignment="1">
      <alignment vertical="center"/>
    </xf>
    <xf numFmtId="3" fontId="17" fillId="2" borderId="194" xfId="0" applyNumberFormat="1" applyFont="1" applyFill="1" applyBorder="1" applyAlignment="1">
      <alignment vertical="center"/>
    </xf>
    <xf numFmtId="9" fontId="17" fillId="2" borderId="194" xfId="0" applyNumberFormat="1" applyFont="1" applyFill="1" applyBorder="1" applyAlignment="1">
      <alignment horizontal="center" vertical="center"/>
    </xf>
    <xf numFmtId="10" fontId="17" fillId="2" borderId="187" xfId="0" applyNumberFormat="1" applyFont="1" applyFill="1" applyBorder="1" applyAlignment="1">
      <alignment horizontal="center" vertical="center"/>
    </xf>
    <xf numFmtId="9" fontId="37" fillId="2" borderId="108" xfId="0" applyNumberFormat="1" applyFont="1" applyFill="1" applyBorder="1" applyAlignment="1">
      <alignment horizontal="center" vertical="center"/>
    </xf>
    <xf numFmtId="10" fontId="28" fillId="6" borderId="197" xfId="0" applyNumberFormat="1" applyFont="1" applyFill="1" applyBorder="1" applyAlignment="1">
      <alignment vertical="center"/>
    </xf>
    <xf numFmtId="10" fontId="17" fillId="6" borderId="186" xfId="0" applyNumberFormat="1" applyFont="1" applyFill="1" applyBorder="1" applyAlignment="1">
      <alignment horizontal="center" vertical="center"/>
    </xf>
    <xf numFmtId="10" fontId="17" fillId="13" borderId="194" xfId="0" applyNumberFormat="1" applyFont="1" applyFill="1" applyBorder="1" applyAlignment="1">
      <alignment horizontal="center" vertical="center"/>
    </xf>
    <xf numFmtId="9" fontId="17" fillId="2" borderId="194" xfId="2" applyFont="1" applyFill="1" applyBorder="1" applyAlignment="1">
      <alignment horizontal="center" vertical="center"/>
    </xf>
    <xf numFmtId="9" fontId="37" fillId="2" borderId="194" xfId="2" applyFont="1" applyFill="1" applyBorder="1" applyAlignment="1">
      <alignment horizontal="center" vertical="center"/>
    </xf>
    <xf numFmtId="9" fontId="17" fillId="2" borderId="180" xfId="2" applyFont="1" applyFill="1" applyBorder="1" applyAlignment="1">
      <alignment horizontal="center" vertical="center"/>
    </xf>
    <xf numFmtId="3" fontId="37" fillId="2" borderId="194" xfId="0" applyNumberFormat="1" applyFont="1" applyFill="1" applyBorder="1" applyAlignment="1">
      <alignment horizontal="center" vertical="center"/>
    </xf>
    <xf numFmtId="3" fontId="17" fillId="6" borderId="78" xfId="0" applyNumberFormat="1" applyFont="1" applyFill="1" applyBorder="1" applyAlignment="1">
      <alignment vertical="center"/>
    </xf>
    <xf numFmtId="3" fontId="17" fillId="13" borderId="78" xfId="0" applyNumberFormat="1" applyFont="1" applyFill="1" applyBorder="1" applyAlignment="1">
      <alignment vertical="center"/>
    </xf>
    <xf numFmtId="3" fontId="38" fillId="2" borderId="78" xfId="0" applyNumberFormat="1" applyFont="1" applyFill="1" applyBorder="1" applyAlignment="1">
      <alignment vertical="center"/>
    </xf>
    <xf numFmtId="3" fontId="38" fillId="2" borderId="78" xfId="0" applyNumberFormat="1" applyFont="1" applyFill="1" applyBorder="1" applyAlignment="1">
      <alignment horizontal="center" vertical="center"/>
    </xf>
    <xf numFmtId="3" fontId="37" fillId="2" borderId="78" xfId="0" applyNumberFormat="1" applyFont="1" applyFill="1" applyBorder="1" applyAlignment="1">
      <alignment horizontal="center" vertical="center"/>
    </xf>
    <xf numFmtId="3" fontId="17" fillId="2" borderId="78" xfId="0" applyNumberFormat="1" applyFont="1" applyFill="1" applyBorder="1" applyAlignment="1">
      <alignment horizontal="center" vertical="center"/>
    </xf>
    <xf numFmtId="9" fontId="38" fillId="2" borderId="194" xfId="2" applyFont="1" applyFill="1" applyBorder="1" applyAlignment="1">
      <alignment horizontal="center" vertical="center"/>
    </xf>
    <xf numFmtId="10" fontId="37" fillId="6" borderId="78" xfId="0" applyNumberFormat="1" applyFont="1" applyFill="1" applyBorder="1" applyAlignment="1">
      <alignment horizontal="center" vertical="center"/>
    </xf>
    <xf numFmtId="10" fontId="37" fillId="13" borderId="78" xfId="0" applyNumberFormat="1" applyFont="1" applyFill="1" applyBorder="1" applyAlignment="1">
      <alignment horizontal="center" vertical="center"/>
    </xf>
    <xf numFmtId="9" fontId="86" fillId="2" borderId="78" xfId="2" applyFont="1" applyFill="1" applyBorder="1" applyAlignment="1">
      <alignment horizontal="center" vertical="center"/>
    </xf>
    <xf numFmtId="9" fontId="37" fillId="2" borderId="78" xfId="2" applyFont="1" applyFill="1" applyBorder="1" applyAlignment="1">
      <alignment horizontal="center" vertical="center"/>
    </xf>
    <xf numFmtId="3" fontId="37" fillId="6" borderId="187" xfId="0" applyNumberFormat="1" applyFont="1" applyFill="1" applyBorder="1" applyAlignment="1">
      <alignment vertical="center"/>
    </xf>
    <xf numFmtId="3" fontId="37" fillId="13" borderId="78" xfId="0" applyNumberFormat="1" applyFont="1" applyFill="1" applyBorder="1" applyAlignment="1">
      <alignment vertical="center"/>
    </xf>
    <xf numFmtId="3" fontId="86" fillId="2" borderId="78" xfId="0" applyNumberFormat="1" applyFont="1" applyFill="1" applyBorder="1" applyAlignment="1">
      <alignment horizontal="center" vertical="center"/>
    </xf>
    <xf numFmtId="3" fontId="37" fillId="2" borderId="82" xfId="0" applyNumberFormat="1" applyFont="1" applyFill="1" applyBorder="1" applyAlignment="1">
      <alignment horizontal="center" vertical="center"/>
    </xf>
    <xf numFmtId="3" fontId="37" fillId="6" borderId="201" xfId="0" applyNumberFormat="1" applyFont="1" applyFill="1" applyBorder="1" applyAlignment="1">
      <alignment vertical="center"/>
    </xf>
    <xf numFmtId="3" fontId="37" fillId="13" borderId="201" xfId="0" applyNumberFormat="1" applyFont="1" applyFill="1" applyBorder="1" applyAlignment="1">
      <alignment vertical="center"/>
    </xf>
    <xf numFmtId="3" fontId="86" fillId="2" borderId="201" xfId="0" applyNumberFormat="1" applyFont="1" applyFill="1" applyBorder="1" applyAlignment="1">
      <alignment vertical="center"/>
    </xf>
    <xf numFmtId="3" fontId="86" fillId="2" borderId="201" xfId="0" applyNumberFormat="1" applyFont="1" applyFill="1" applyBorder="1" applyAlignment="1">
      <alignment horizontal="center" vertical="center"/>
    </xf>
    <xf numFmtId="9" fontId="28" fillId="22" borderId="155" xfId="0" applyNumberFormat="1" applyFont="1" applyFill="1" applyBorder="1" applyAlignment="1">
      <alignment horizontal="center" vertical="center"/>
    </xf>
    <xf numFmtId="9" fontId="17" fillId="22" borderId="159" xfId="0" applyNumberFormat="1" applyFont="1" applyFill="1" applyBorder="1" applyAlignment="1">
      <alignment horizontal="center" vertical="center"/>
    </xf>
    <xf numFmtId="3" fontId="37" fillId="2" borderId="186" xfId="0" applyNumberFormat="1" applyFont="1" applyFill="1" applyBorder="1" applyAlignment="1">
      <alignment horizontal="center" vertical="center"/>
    </xf>
    <xf numFmtId="3" fontId="37" fillId="2" borderId="206" xfId="0" applyNumberFormat="1" applyFont="1" applyFill="1" applyBorder="1" applyAlignment="1">
      <alignment vertical="center"/>
    </xf>
    <xf numFmtId="9" fontId="37" fillId="2" borderId="186" xfId="0" applyNumberFormat="1" applyFont="1" applyFill="1" applyBorder="1" applyAlignment="1">
      <alignment horizontal="center" vertical="center"/>
    </xf>
    <xf numFmtId="3" fontId="37" fillId="2" borderId="208" xfId="0" applyNumberFormat="1" applyFont="1" applyFill="1" applyBorder="1" applyAlignment="1">
      <alignment vertical="center"/>
    </xf>
    <xf numFmtId="10" fontId="37" fillId="2" borderId="208" xfId="0" applyNumberFormat="1" applyFont="1" applyFill="1" applyBorder="1" applyAlignment="1">
      <alignment horizontal="center" vertical="center"/>
    </xf>
    <xf numFmtId="3" fontId="17" fillId="2" borderId="206" xfId="0" applyNumberFormat="1" applyFont="1" applyFill="1" applyBorder="1" applyAlignment="1">
      <alignment vertical="center"/>
    </xf>
    <xf numFmtId="3" fontId="17" fillId="2" borderId="208" xfId="0" applyNumberFormat="1" applyFont="1" applyFill="1" applyBorder="1" applyAlignment="1">
      <alignment vertical="center"/>
    </xf>
    <xf numFmtId="9" fontId="17" fillId="2" borderId="108" xfId="0" applyNumberFormat="1" applyFont="1" applyFill="1" applyBorder="1" applyAlignment="1">
      <alignment horizontal="center" vertical="center"/>
    </xf>
    <xf numFmtId="10" fontId="17" fillId="2" borderId="204" xfId="0" applyNumberFormat="1" applyFont="1" applyFill="1" applyBorder="1" applyAlignment="1">
      <alignment horizontal="center" vertical="center"/>
    </xf>
    <xf numFmtId="0" fontId="16" fillId="2" borderId="128" xfId="0" applyFont="1" applyFill="1" applyBorder="1" applyAlignment="1">
      <alignment horizontal="center" vertical="center"/>
    </xf>
    <xf numFmtId="0" fontId="28" fillId="2" borderId="128" xfId="0" applyFont="1" applyFill="1" applyBorder="1" applyAlignment="1">
      <alignment horizontal="center" vertical="center"/>
    </xf>
    <xf numFmtId="0" fontId="28" fillId="2" borderId="128" xfId="0" applyFont="1" applyFill="1" applyBorder="1" applyAlignment="1">
      <alignment vertical="center"/>
    </xf>
    <xf numFmtId="0" fontId="89" fillId="0" borderId="225" xfId="0" applyFont="1" applyBorder="1" applyAlignment="1">
      <alignment horizontal="right" vertical="center" wrapText="1"/>
    </xf>
    <xf numFmtId="9" fontId="87" fillId="5" borderId="130" xfId="2" applyFont="1" applyFill="1" applyBorder="1" applyAlignment="1">
      <alignment horizontal="center" vertical="center"/>
    </xf>
    <xf numFmtId="9" fontId="88" fillId="6" borderId="130" xfId="2" applyFont="1" applyFill="1" applyBorder="1" applyAlignment="1">
      <alignment horizontal="center" vertical="center" wrapText="1"/>
    </xf>
    <xf numFmtId="9" fontId="86" fillId="2" borderId="130" xfId="2" applyFont="1" applyFill="1" applyBorder="1" applyAlignment="1">
      <alignment horizontal="center" vertical="center"/>
    </xf>
    <xf numFmtId="9" fontId="88" fillId="2" borderId="130" xfId="2" applyFont="1" applyFill="1" applyBorder="1" applyAlignment="1">
      <alignment horizontal="center" vertical="center"/>
    </xf>
    <xf numFmtId="9" fontId="86" fillId="12" borderId="130" xfId="2" applyFont="1" applyFill="1" applyBorder="1" applyAlignment="1">
      <alignment horizontal="center" vertical="center"/>
    </xf>
    <xf numFmtId="9" fontId="88" fillId="14" borderId="130" xfId="2" applyFont="1" applyFill="1" applyBorder="1" applyAlignment="1">
      <alignment horizontal="center" vertical="center"/>
    </xf>
    <xf numFmtId="9" fontId="86" fillId="14" borderId="130" xfId="2" applyFont="1" applyFill="1" applyBorder="1" applyAlignment="1">
      <alignment horizontal="center" vertical="center"/>
    </xf>
    <xf numFmtId="9" fontId="86" fillId="0" borderId="130" xfId="2" applyFont="1" applyBorder="1" applyAlignment="1">
      <alignment horizontal="center" vertical="center"/>
    </xf>
    <xf numFmtId="9" fontId="88" fillId="8" borderId="130" xfId="2" applyFont="1" applyFill="1" applyBorder="1" applyAlignment="1">
      <alignment horizontal="center" vertical="center"/>
    </xf>
    <xf numFmtId="9" fontId="88" fillId="13" borderId="130" xfId="2" applyFont="1" applyFill="1" applyBorder="1" applyAlignment="1">
      <alignment horizontal="center" vertical="center" wrapText="1"/>
    </xf>
    <xf numFmtId="9" fontId="88" fillId="8" borderId="130" xfId="2" applyFont="1" applyFill="1" applyBorder="1" applyAlignment="1">
      <alignment horizontal="center" vertical="center" wrapText="1"/>
    </xf>
    <xf numFmtId="9" fontId="86" fillId="11" borderId="130" xfId="2" applyFont="1" applyFill="1" applyBorder="1" applyAlignment="1">
      <alignment horizontal="center" vertical="center" wrapText="1"/>
    </xf>
    <xf numFmtId="9" fontId="86" fillId="0" borderId="130" xfId="2" applyFont="1" applyBorder="1" applyAlignment="1">
      <alignment horizontal="center" vertical="center" wrapText="1"/>
    </xf>
    <xf numFmtId="9" fontId="88" fillId="6" borderId="130" xfId="2" applyFont="1" applyFill="1" applyBorder="1" applyAlignment="1">
      <alignment horizontal="center" vertical="center"/>
    </xf>
    <xf numFmtId="9" fontId="86" fillId="14" borderId="135" xfId="2" applyFont="1" applyFill="1" applyBorder="1" applyAlignment="1">
      <alignment horizontal="center" vertical="center"/>
    </xf>
    <xf numFmtId="9" fontId="88" fillId="6" borderId="450" xfId="2" applyFont="1" applyFill="1" applyBorder="1" applyAlignment="1">
      <alignment horizontal="center" vertical="center" wrapText="1"/>
    </xf>
    <xf numFmtId="9" fontId="93" fillId="9" borderId="78" xfId="2" applyFont="1" applyFill="1" applyBorder="1" applyAlignment="1">
      <alignment horizontal="center" vertical="center"/>
    </xf>
    <xf numFmtId="9" fontId="92" fillId="0" borderId="130" xfId="2" applyFont="1" applyBorder="1" applyAlignment="1">
      <alignment horizontal="center" vertical="center"/>
    </xf>
    <xf numFmtId="9" fontId="88" fillId="13" borderId="130" xfId="2" applyFont="1" applyFill="1" applyBorder="1" applyAlignment="1">
      <alignment horizontal="center" vertical="center"/>
    </xf>
    <xf numFmtId="9" fontId="88" fillId="0" borderId="130" xfId="2" applyFont="1" applyBorder="1" applyAlignment="1">
      <alignment horizontal="center" vertical="center"/>
    </xf>
    <xf numFmtId="9" fontId="86" fillId="0" borderId="448" xfId="2" applyFont="1" applyBorder="1" applyAlignment="1">
      <alignment horizontal="center" vertical="center"/>
    </xf>
    <xf numFmtId="9" fontId="88" fillId="6" borderId="450" xfId="2" applyFont="1" applyFill="1" applyBorder="1" applyAlignment="1">
      <alignment horizontal="center" vertical="center"/>
    </xf>
    <xf numFmtId="9" fontId="22" fillId="6" borderId="447" xfId="2" applyFont="1" applyFill="1" applyBorder="1" applyAlignment="1">
      <alignment horizontal="center" vertical="center"/>
    </xf>
    <xf numFmtId="9" fontId="37" fillId="0" borderId="113" xfId="2" applyFont="1" applyBorder="1" applyAlignment="1">
      <alignment horizontal="center" vertical="center"/>
    </xf>
    <xf numFmtId="9" fontId="37" fillId="0" borderId="447" xfId="2" applyFont="1" applyBorder="1" applyAlignment="1">
      <alignment horizontal="center" vertical="center"/>
    </xf>
    <xf numFmtId="9" fontId="22" fillId="5" borderId="449" xfId="2" applyFont="1" applyFill="1" applyBorder="1" applyAlignment="1">
      <alignment horizontal="center" vertical="center"/>
    </xf>
    <xf numFmtId="9" fontId="37" fillId="0" borderId="141" xfId="2" applyFont="1" applyBorder="1" applyAlignment="1">
      <alignment horizontal="center" vertical="center"/>
    </xf>
    <xf numFmtId="9" fontId="22" fillId="5" borderId="457" xfId="2" applyFont="1" applyFill="1" applyBorder="1" applyAlignment="1">
      <alignment horizontal="center" vertical="center"/>
    </xf>
    <xf numFmtId="9" fontId="37" fillId="14" borderId="130" xfId="2" applyFont="1" applyFill="1" applyBorder="1" applyAlignment="1">
      <alignment horizontal="center" vertical="center"/>
    </xf>
    <xf numFmtId="9" fontId="37" fillId="14" borderId="447" xfId="2" applyFont="1" applyFill="1" applyBorder="1" applyAlignment="1">
      <alignment horizontal="center" vertical="center"/>
    </xf>
    <xf numFmtId="9" fontId="22" fillId="5" borderId="451" xfId="2" applyFont="1" applyFill="1" applyBorder="1" applyAlignment="1">
      <alignment horizontal="center" vertical="center"/>
    </xf>
    <xf numFmtId="9" fontId="4" fillId="14" borderId="193" xfId="2" applyFont="1" applyFill="1" applyBorder="1" applyAlignment="1">
      <alignment horizontal="center" vertical="center"/>
    </xf>
    <xf numFmtId="9" fontId="17" fillId="14" borderId="185" xfId="2" applyFont="1" applyFill="1" applyBorder="1" applyAlignment="1">
      <alignment horizontal="center" vertical="center"/>
    </xf>
    <xf numFmtId="9" fontId="4" fillId="8" borderId="78" xfId="2" applyFont="1" applyFill="1" applyBorder="1" applyAlignment="1">
      <alignment horizontal="center" vertical="center"/>
    </xf>
    <xf numFmtId="9" fontId="37" fillId="14" borderId="193" xfId="2" applyFont="1" applyFill="1" applyBorder="1" applyAlignment="1">
      <alignment horizontal="center" vertical="center"/>
    </xf>
    <xf numFmtId="9" fontId="89" fillId="14" borderId="130" xfId="2" applyFont="1" applyFill="1" applyBorder="1" applyAlignment="1">
      <alignment horizontal="center" vertical="center"/>
    </xf>
    <xf numFmtId="9" fontId="89" fillId="14" borderId="450" xfId="2" applyFont="1" applyFill="1" applyBorder="1" applyAlignment="1">
      <alignment horizontal="center" vertical="center"/>
    </xf>
    <xf numFmtId="9" fontId="22" fillId="14" borderId="141" xfId="2" applyFont="1" applyFill="1" applyBorder="1" applyAlignment="1">
      <alignment horizontal="center" vertical="center"/>
    </xf>
    <xf numFmtId="9" fontId="4" fillId="14" borderId="455" xfId="2" applyFont="1" applyFill="1" applyBorder="1" applyAlignment="1">
      <alignment horizontal="center" vertical="center" wrapText="1"/>
    </xf>
    <xf numFmtId="9" fontId="4" fillId="14" borderId="78" xfId="2" applyFont="1" applyFill="1" applyBorder="1" applyAlignment="1">
      <alignment horizontal="center" vertical="center" wrapText="1"/>
    </xf>
    <xf numFmtId="9" fontId="4" fillId="14" borderId="458" xfId="2" applyFont="1" applyFill="1" applyBorder="1" applyAlignment="1">
      <alignment horizontal="center" vertical="center" wrapText="1"/>
    </xf>
    <xf numFmtId="9" fontId="0" fillId="0" borderId="78" xfId="2" applyFont="1" applyBorder="1" applyAlignment="1">
      <alignment horizontal="center"/>
    </xf>
    <xf numFmtId="0" fontId="22" fillId="5" borderId="104" xfId="0" applyFont="1" applyFill="1" applyBorder="1" applyAlignment="1">
      <alignment horizontal="center" vertical="center" wrapText="1"/>
    </xf>
    <xf numFmtId="164" fontId="88" fillId="6" borderId="104" xfId="0" applyNumberFormat="1" applyFont="1" applyFill="1" applyBorder="1" applyAlignment="1">
      <alignment horizontal="center" vertical="center" wrapText="1"/>
    </xf>
    <xf numFmtId="164" fontId="86" fillId="2" borderId="104" xfId="0" applyNumberFormat="1" applyFont="1" applyFill="1" applyBorder="1" applyAlignment="1">
      <alignment horizontal="center" vertical="center" wrapText="1"/>
    </xf>
    <xf numFmtId="164" fontId="88" fillId="2" borderId="104" xfId="0" applyNumberFormat="1" applyFont="1" applyFill="1" applyBorder="1" applyAlignment="1">
      <alignment horizontal="center" vertical="center" wrapText="1"/>
    </xf>
    <xf numFmtId="164" fontId="86" fillId="12" borderId="104" xfId="0" applyNumberFormat="1" applyFont="1" applyFill="1" applyBorder="1" applyAlignment="1">
      <alignment horizontal="center" vertical="center" wrapText="1"/>
    </xf>
    <xf numFmtId="164" fontId="88" fillId="14" borderId="104" xfId="0" applyNumberFormat="1" applyFont="1" applyFill="1" applyBorder="1" applyAlignment="1">
      <alignment horizontal="center" vertical="center" wrapText="1"/>
    </xf>
    <xf numFmtId="164" fontId="91" fillId="11" borderId="104" xfId="0" applyNumberFormat="1" applyFont="1" applyFill="1" applyBorder="1" applyAlignment="1">
      <alignment horizontal="center" vertical="center" wrapText="1"/>
    </xf>
    <xf numFmtId="164" fontId="91" fillId="14" borderId="104" xfId="0" applyNumberFormat="1" applyFont="1" applyFill="1" applyBorder="1" applyAlignment="1">
      <alignment horizontal="center" vertical="center" wrapText="1"/>
    </xf>
    <xf numFmtId="164" fontId="92" fillId="11" borderId="104" xfId="0" applyNumberFormat="1" applyFont="1" applyFill="1" applyBorder="1" applyAlignment="1">
      <alignment horizontal="center" vertical="center" wrapText="1"/>
    </xf>
    <xf numFmtId="164" fontId="88" fillId="8" borderId="104" xfId="0" applyNumberFormat="1" applyFont="1" applyFill="1" applyBorder="1" applyAlignment="1">
      <alignment horizontal="center" vertical="center" wrapText="1"/>
    </xf>
    <xf numFmtId="164" fontId="88" fillId="13" borderId="104" xfId="0" applyNumberFormat="1" applyFont="1" applyFill="1" applyBorder="1" applyAlignment="1">
      <alignment horizontal="center" vertical="center" wrapText="1"/>
    </xf>
    <xf numFmtId="164" fontId="86" fillId="14" borderId="104" xfId="0" applyNumberFormat="1" applyFont="1" applyFill="1" applyBorder="1" applyAlignment="1">
      <alignment horizontal="center" vertical="center" wrapText="1"/>
    </xf>
    <xf numFmtId="164" fontId="88" fillId="11" borderId="104" xfId="0" applyNumberFormat="1" applyFont="1" applyFill="1" applyBorder="1" applyAlignment="1">
      <alignment horizontal="center" vertical="center" wrapText="1"/>
    </xf>
    <xf numFmtId="164" fontId="91" fillId="0" borderId="104" xfId="0" applyNumberFormat="1" applyFont="1" applyBorder="1" applyAlignment="1">
      <alignment horizontal="center" vertical="center" wrapText="1"/>
    </xf>
    <xf numFmtId="164" fontId="91" fillId="11" borderId="92" xfId="0" applyNumberFormat="1" applyFont="1" applyFill="1" applyBorder="1" applyAlignment="1">
      <alignment horizontal="center" vertical="center" wrapText="1"/>
    </xf>
    <xf numFmtId="164" fontId="88" fillId="6" borderId="237" xfId="0" applyNumberFormat="1" applyFont="1" applyFill="1" applyBorder="1" applyAlignment="1">
      <alignment horizontal="center" vertical="center" wrapText="1"/>
    </xf>
    <xf numFmtId="164" fontId="86" fillId="2" borderId="78" xfId="0" applyNumberFormat="1" applyFont="1" applyFill="1" applyBorder="1" applyAlignment="1">
      <alignment horizontal="left" vertical="center"/>
    </xf>
    <xf numFmtId="164" fontId="93" fillId="9" borderId="78" xfId="0" applyNumberFormat="1" applyFont="1" applyFill="1" applyBorder="1" applyAlignment="1">
      <alignment horizontal="center" vertical="center"/>
    </xf>
    <xf numFmtId="164" fontId="88" fillId="6" borderId="254" xfId="0" applyNumberFormat="1" applyFont="1" applyFill="1" applyBorder="1" applyAlignment="1">
      <alignment horizontal="center" vertical="center" wrapText="1"/>
    </xf>
    <xf numFmtId="164" fontId="91" fillId="0" borderId="254" xfId="0" applyNumberFormat="1" applyFont="1" applyBorder="1" applyAlignment="1">
      <alignment horizontal="center" vertical="center" wrapText="1"/>
    </xf>
    <xf numFmtId="164" fontId="22" fillId="6" borderId="199" xfId="0" applyNumberFormat="1" applyFont="1" applyFill="1" applyBorder="1" applyAlignment="1">
      <alignment horizontal="center" vertical="center"/>
    </xf>
    <xf numFmtId="164" fontId="37" fillId="0" borderId="109" xfId="0" applyNumberFormat="1" applyFont="1" applyBorder="1" applyAlignment="1">
      <alignment horizontal="center" vertical="center"/>
    </xf>
    <xf numFmtId="164" fontId="37" fillId="0" borderId="199" xfId="0" applyNumberFormat="1" applyFont="1" applyBorder="1" applyAlignment="1">
      <alignment horizontal="center" vertical="center"/>
    </xf>
    <xf numFmtId="164" fontId="22" fillId="5" borderId="142" xfId="0" applyNumberFormat="1" applyFont="1" applyFill="1" applyBorder="1" applyAlignment="1">
      <alignment horizontal="center" vertical="center"/>
    </xf>
    <xf numFmtId="164" fontId="22" fillId="5" borderId="139" xfId="0" applyNumberFormat="1" applyFont="1" applyFill="1" applyBorder="1" applyAlignment="1">
      <alignment vertical="center"/>
    </xf>
    <xf numFmtId="164" fontId="22" fillId="5" borderId="200" xfId="0" applyNumberFormat="1" applyFont="1" applyFill="1" applyBorder="1" applyAlignment="1">
      <alignment vertical="center"/>
    </xf>
    <xf numFmtId="164" fontId="22" fillId="5" borderId="196" xfId="0" applyNumberFormat="1" applyFont="1" applyFill="1" applyBorder="1" applyAlignment="1">
      <alignment horizontal="center" vertical="center"/>
    </xf>
    <xf numFmtId="164" fontId="22" fillId="0" borderId="128" xfId="0" applyNumberFormat="1" applyFont="1" applyBorder="1" applyAlignment="1">
      <alignment horizontal="center" vertical="center"/>
    </xf>
    <xf numFmtId="164" fontId="90" fillId="11" borderId="82" xfId="0" applyNumberFormat="1" applyFont="1" applyFill="1" applyBorder="1" applyAlignment="1">
      <alignment horizontal="center" vertical="center"/>
    </xf>
    <xf numFmtId="164" fontId="90" fillId="11" borderId="455" xfId="0" applyNumberFormat="1" applyFont="1" applyFill="1" applyBorder="1" applyAlignment="1">
      <alignment horizontal="center" vertical="center"/>
    </xf>
    <xf numFmtId="164" fontId="90" fillId="11" borderId="459" xfId="0" applyNumberFormat="1" applyFont="1" applyFill="1" applyBorder="1" applyAlignment="1">
      <alignment horizontal="center" vertical="center"/>
    </xf>
    <xf numFmtId="164" fontId="22" fillId="5" borderId="228" xfId="0" applyNumberFormat="1" applyFont="1" applyFill="1" applyBorder="1" applyAlignment="1">
      <alignment horizontal="center" vertical="center"/>
    </xf>
    <xf numFmtId="164" fontId="4" fillId="14" borderId="104" xfId="0" applyNumberFormat="1" applyFont="1" applyFill="1" applyBorder="1" applyAlignment="1">
      <alignment horizontal="center" vertical="center" wrapText="1"/>
    </xf>
    <xf numFmtId="9" fontId="37" fillId="11" borderId="198" xfId="0" applyNumberFormat="1" applyFont="1" applyFill="1" applyBorder="1" applyAlignment="1">
      <alignment horizontal="center" vertical="center" wrapText="1"/>
    </xf>
    <xf numFmtId="3" fontId="37" fillId="11" borderId="104" xfId="0" applyNumberFormat="1" applyFont="1" applyFill="1" applyBorder="1" applyAlignment="1">
      <alignment horizontal="center" vertical="center" wrapText="1"/>
    </xf>
    <xf numFmtId="9" fontId="37" fillId="11" borderId="237" xfId="0" applyNumberFormat="1" applyFont="1" applyFill="1" applyBorder="1" applyAlignment="1">
      <alignment horizontal="center" vertical="center" wrapText="1"/>
    </xf>
    <xf numFmtId="3" fontId="4" fillId="14" borderId="452" xfId="0" applyNumberFormat="1" applyFont="1" applyFill="1" applyBorder="1" applyAlignment="1">
      <alignment horizontal="center" vertical="center" wrapText="1"/>
    </xf>
    <xf numFmtId="0" fontId="22" fillId="5" borderId="460" xfId="0" applyFont="1" applyFill="1" applyBorder="1" applyAlignment="1">
      <alignment horizontal="center" vertical="center" wrapText="1"/>
    </xf>
    <xf numFmtId="164" fontId="88" fillId="6" borderId="460" xfId="0" applyNumberFormat="1" applyFont="1" applyFill="1" applyBorder="1" applyAlignment="1">
      <alignment horizontal="center" vertical="center" wrapText="1"/>
    </xf>
    <xf numFmtId="164" fontId="86" fillId="2" borderId="460" xfId="0" applyNumberFormat="1" applyFont="1" applyFill="1" applyBorder="1" applyAlignment="1">
      <alignment horizontal="center" vertical="center" wrapText="1"/>
    </xf>
    <xf numFmtId="164" fontId="88" fillId="2" borderId="460" xfId="0" applyNumberFormat="1" applyFont="1" applyFill="1" applyBorder="1" applyAlignment="1">
      <alignment horizontal="center" vertical="center" wrapText="1"/>
    </xf>
    <xf numFmtId="164" fontId="86" fillId="12" borderId="460" xfId="0" applyNumberFormat="1" applyFont="1" applyFill="1" applyBorder="1" applyAlignment="1">
      <alignment horizontal="center" vertical="center" wrapText="1"/>
    </xf>
    <xf numFmtId="164" fontId="88" fillId="14" borderId="460" xfId="0" applyNumberFormat="1" applyFont="1" applyFill="1" applyBorder="1" applyAlignment="1">
      <alignment horizontal="center" vertical="center" wrapText="1"/>
    </xf>
    <xf numFmtId="164" fontId="91" fillId="14" borderId="460" xfId="0" applyNumberFormat="1" applyFont="1" applyFill="1" applyBorder="1" applyAlignment="1">
      <alignment horizontal="center" vertical="center" wrapText="1"/>
    </xf>
    <xf numFmtId="164" fontId="86" fillId="14" borderId="461" xfId="0" applyNumberFormat="1" applyFont="1" applyFill="1" applyBorder="1"/>
    <xf numFmtId="164" fontId="86" fillId="14" borderId="460" xfId="0" applyNumberFormat="1" applyFont="1" applyFill="1" applyBorder="1" applyAlignment="1">
      <alignment horizontal="center" vertical="center" wrapText="1"/>
    </xf>
    <xf numFmtId="164" fontId="92" fillId="14" borderId="460" xfId="0" applyNumberFormat="1" applyFont="1" applyFill="1" applyBorder="1" applyAlignment="1">
      <alignment horizontal="center" vertical="center" wrapText="1"/>
    </xf>
    <xf numFmtId="164" fontId="86" fillId="0" borderId="460" xfId="0" applyNumberFormat="1" applyFont="1" applyBorder="1" applyAlignment="1">
      <alignment horizontal="center" vertical="center" wrapText="1"/>
    </xf>
    <xf numFmtId="164" fontId="88" fillId="8" borderId="460" xfId="0" applyNumberFormat="1" applyFont="1" applyFill="1" applyBorder="1" applyAlignment="1">
      <alignment horizontal="center" vertical="center" wrapText="1"/>
    </xf>
    <xf numFmtId="164" fontId="88" fillId="13" borderId="460" xfId="0" applyNumberFormat="1" applyFont="1" applyFill="1" applyBorder="1" applyAlignment="1">
      <alignment horizontal="center" vertical="center" wrapText="1"/>
    </xf>
    <xf numFmtId="164" fontId="86" fillId="11" borderId="460" xfId="0" applyNumberFormat="1" applyFont="1" applyFill="1" applyBorder="1" applyAlignment="1">
      <alignment horizontal="center" vertical="center" wrapText="1"/>
    </xf>
    <xf numFmtId="164" fontId="91" fillId="0" borderId="460" xfId="0" applyNumberFormat="1" applyFont="1" applyBorder="1" applyAlignment="1">
      <alignment horizontal="center" vertical="center" wrapText="1"/>
    </xf>
    <xf numFmtId="164" fontId="91" fillId="14" borderId="462" xfId="0" applyNumberFormat="1" applyFont="1" applyFill="1" applyBorder="1" applyAlignment="1">
      <alignment horizontal="center" vertical="center" wrapText="1"/>
    </xf>
    <xf numFmtId="164" fontId="88" fillId="6" borderId="463" xfId="0" applyNumberFormat="1" applyFont="1" applyFill="1" applyBorder="1" applyAlignment="1">
      <alignment horizontal="center" vertical="center" wrapText="1"/>
    </xf>
    <xf numFmtId="164" fontId="86" fillId="2" borderId="461" xfId="0" applyNumberFormat="1" applyFont="1" applyFill="1" applyBorder="1" applyAlignment="1">
      <alignment horizontal="left" vertical="center"/>
    </xf>
    <xf numFmtId="164" fontId="93" fillId="9" borderId="461" xfId="0" applyNumberFormat="1" applyFont="1" applyFill="1" applyBorder="1" applyAlignment="1">
      <alignment horizontal="center" vertical="center"/>
    </xf>
    <xf numFmtId="164" fontId="92" fillId="0" borderId="461" xfId="0" applyNumberFormat="1" applyFont="1" applyBorder="1" applyAlignment="1">
      <alignment horizontal="center" vertical="center"/>
    </xf>
    <xf numFmtId="164" fontId="88" fillId="6" borderId="464" xfId="0" applyNumberFormat="1" applyFont="1" applyFill="1" applyBorder="1" applyAlignment="1">
      <alignment horizontal="center" vertical="center" wrapText="1"/>
    </xf>
    <xf numFmtId="164" fontId="88" fillId="13" borderId="465" xfId="0" applyNumberFormat="1" applyFont="1" applyFill="1" applyBorder="1" applyAlignment="1">
      <alignment horizontal="center" vertical="center" wrapText="1"/>
    </xf>
    <xf numFmtId="164" fontId="88" fillId="0" borderId="460" xfId="0" applyNumberFormat="1" applyFont="1" applyBorder="1" applyAlignment="1">
      <alignment horizontal="center" vertical="center" wrapText="1"/>
    </xf>
    <xf numFmtId="164" fontId="91" fillId="0" borderId="464" xfId="0" applyNumberFormat="1" applyFont="1" applyBorder="1" applyAlignment="1">
      <alignment horizontal="center" vertical="center" wrapText="1"/>
    </xf>
    <xf numFmtId="0" fontId="42" fillId="2" borderId="461" xfId="0" applyFont="1" applyFill="1" applyBorder="1" applyAlignment="1">
      <alignment horizontal="left" vertical="center"/>
    </xf>
    <xf numFmtId="164" fontId="22" fillId="6" borderId="466" xfId="0" applyNumberFormat="1" applyFont="1" applyFill="1" applyBorder="1" applyAlignment="1">
      <alignment horizontal="center" vertical="center"/>
    </xf>
    <xf numFmtId="164" fontId="37" fillId="0" borderId="465" xfId="0" applyNumberFormat="1" applyFont="1" applyBorder="1" applyAlignment="1">
      <alignment horizontal="center" vertical="center"/>
    </xf>
    <xf numFmtId="164" fontId="37" fillId="0" borderId="466" xfId="0" applyNumberFormat="1" applyFont="1" applyBorder="1" applyAlignment="1">
      <alignment horizontal="center" vertical="center"/>
    </xf>
    <xf numFmtId="164" fontId="22" fillId="5" borderId="467" xfId="0" applyNumberFormat="1" applyFont="1" applyFill="1" applyBorder="1" applyAlignment="1">
      <alignment horizontal="center" vertical="center"/>
    </xf>
    <xf numFmtId="164" fontId="22" fillId="5" borderId="468" xfId="0" applyNumberFormat="1" applyFont="1" applyFill="1" applyBorder="1" applyAlignment="1">
      <alignment vertical="center"/>
    </xf>
    <xf numFmtId="164" fontId="22" fillId="5" borderId="469" xfId="0" applyNumberFormat="1" applyFont="1" applyFill="1" applyBorder="1" applyAlignment="1">
      <alignment horizontal="center" vertical="center"/>
    </xf>
    <xf numFmtId="164" fontId="22" fillId="0" borderId="467" xfId="0" applyNumberFormat="1" applyFont="1" applyBorder="1" applyAlignment="1">
      <alignment horizontal="center" vertical="center"/>
    </xf>
    <xf numFmtId="164" fontId="90" fillId="11" borderId="465" xfId="0" applyNumberFormat="1" applyFont="1" applyFill="1" applyBorder="1" applyAlignment="1">
      <alignment horizontal="center" vertical="center"/>
    </xf>
    <xf numFmtId="164" fontId="90" fillId="14" borderId="460" xfId="0" applyNumberFormat="1" applyFont="1" applyFill="1" applyBorder="1" applyAlignment="1">
      <alignment horizontal="center" vertical="center"/>
    </xf>
    <xf numFmtId="164" fontId="90" fillId="14" borderId="466" xfId="0" applyNumberFormat="1" applyFont="1" applyFill="1" applyBorder="1" applyAlignment="1">
      <alignment horizontal="center" vertical="center"/>
    </xf>
    <xf numFmtId="164" fontId="22" fillId="5" borderId="470" xfId="0" applyNumberFormat="1" applyFont="1" applyFill="1" applyBorder="1" applyAlignment="1">
      <alignment horizontal="center" vertical="center"/>
    </xf>
    <xf numFmtId="0" fontId="57" fillId="10" borderId="461" xfId="0" applyFont="1" applyFill="1" applyBorder="1" applyAlignment="1">
      <alignment horizontal="center" vertical="center"/>
    </xf>
    <xf numFmtId="0" fontId="61" fillId="0" borderId="468" xfId="0" applyFont="1" applyBorder="1"/>
    <xf numFmtId="164" fontId="4" fillId="14" borderId="471" xfId="0" applyNumberFormat="1" applyFont="1" applyFill="1" applyBorder="1" applyAlignment="1">
      <alignment horizontal="center" vertical="center" wrapText="1"/>
    </xf>
    <xf numFmtId="164" fontId="4" fillId="14" borderId="460" xfId="0" applyNumberFormat="1" applyFont="1" applyFill="1" applyBorder="1" applyAlignment="1">
      <alignment horizontal="center" vertical="center" wrapText="1"/>
    </xf>
    <xf numFmtId="164" fontId="4" fillId="8" borderId="460" xfId="0" applyNumberFormat="1" applyFont="1" applyFill="1" applyBorder="1" applyAlignment="1">
      <alignment horizontal="center" vertical="center" wrapText="1"/>
    </xf>
    <xf numFmtId="164" fontId="4" fillId="8" borderId="461" xfId="0" applyNumberFormat="1" applyFont="1" applyFill="1" applyBorder="1" applyAlignment="1">
      <alignment horizontal="center" vertical="center" wrapText="1"/>
    </xf>
    <xf numFmtId="9" fontId="37" fillId="14" borderId="465" xfId="0" applyNumberFormat="1" applyFont="1" applyFill="1" applyBorder="1" applyAlignment="1">
      <alignment horizontal="center" vertical="center" wrapText="1"/>
    </xf>
    <xf numFmtId="3" fontId="37" fillId="14" borderId="460" xfId="0" applyNumberFormat="1" applyFont="1" applyFill="1" applyBorder="1" applyAlignment="1">
      <alignment horizontal="center" vertical="center" wrapText="1"/>
    </xf>
    <xf numFmtId="3" fontId="22" fillId="14" borderId="465" xfId="0" applyNumberFormat="1" applyFont="1" applyFill="1" applyBorder="1" applyAlignment="1">
      <alignment horizontal="center" vertical="center" wrapText="1"/>
    </xf>
    <xf numFmtId="3" fontId="4" fillId="14" borderId="460" xfId="0" applyNumberFormat="1" applyFont="1" applyFill="1" applyBorder="1" applyAlignment="1">
      <alignment horizontal="center" vertical="center" wrapText="1"/>
    </xf>
    <xf numFmtId="3" fontId="4" fillId="14" borderId="461" xfId="0" applyNumberFormat="1" applyFont="1" applyFill="1" applyBorder="1" applyAlignment="1">
      <alignment horizontal="center" vertical="center" wrapText="1"/>
    </xf>
    <xf numFmtId="0" fontId="0" fillId="0" borderId="461" xfId="0" applyFont="1" applyBorder="1" applyAlignment="1"/>
    <xf numFmtId="9" fontId="88" fillId="14" borderId="130" xfId="2" applyFont="1" applyFill="1" applyBorder="1" applyAlignment="1">
      <alignment horizontal="center" vertical="center" wrapText="1"/>
    </xf>
    <xf numFmtId="9" fontId="91" fillId="14" borderId="130" xfId="2" applyFont="1" applyFill="1" applyBorder="1" applyAlignment="1">
      <alignment horizontal="center" vertical="center" wrapText="1"/>
    </xf>
    <xf numFmtId="9" fontId="86" fillId="14" borderId="130" xfId="2" applyFont="1" applyFill="1" applyBorder="1" applyAlignment="1">
      <alignment horizontal="center" vertical="center" wrapText="1"/>
    </xf>
    <xf numFmtId="9" fontId="22" fillId="0" borderId="449" xfId="2" applyFont="1" applyBorder="1" applyAlignment="1">
      <alignment horizontal="center" vertical="center"/>
    </xf>
    <xf numFmtId="9" fontId="4" fillId="8" borderId="130" xfId="2" applyFont="1" applyFill="1" applyBorder="1" applyAlignment="1">
      <alignment horizontal="center" vertical="center"/>
    </xf>
    <xf numFmtId="0" fontId="22" fillId="5" borderId="472" xfId="0" applyFont="1" applyFill="1" applyBorder="1" applyAlignment="1">
      <alignment horizontal="center" vertical="center" wrapText="1"/>
    </xf>
    <xf numFmtId="164" fontId="88" fillId="6" borderId="472" xfId="0" applyNumberFormat="1" applyFont="1" applyFill="1" applyBorder="1" applyAlignment="1">
      <alignment horizontal="center" vertical="center" wrapText="1"/>
    </xf>
    <xf numFmtId="164" fontId="86" fillId="2" borderId="472" xfId="0" applyNumberFormat="1" applyFont="1" applyFill="1" applyBorder="1" applyAlignment="1">
      <alignment horizontal="center" vertical="center" wrapText="1"/>
    </xf>
    <xf numFmtId="164" fontId="88" fillId="2" borderId="472" xfId="0" applyNumberFormat="1" applyFont="1" applyFill="1" applyBorder="1" applyAlignment="1">
      <alignment horizontal="center" vertical="center" wrapText="1"/>
    </xf>
    <xf numFmtId="164" fontId="86" fillId="12" borderId="472" xfId="0" applyNumberFormat="1" applyFont="1" applyFill="1" applyBorder="1" applyAlignment="1">
      <alignment horizontal="center" vertical="center" wrapText="1"/>
    </xf>
    <xf numFmtId="164" fontId="88" fillId="14" borderId="472" xfId="0" applyNumberFormat="1" applyFont="1" applyFill="1" applyBorder="1" applyAlignment="1">
      <alignment horizontal="center" vertical="center" wrapText="1"/>
    </xf>
    <xf numFmtId="164" fontId="91" fillId="14" borderId="472" xfId="0" applyNumberFormat="1" applyFont="1" applyFill="1" applyBorder="1" applyAlignment="1">
      <alignment horizontal="center" vertical="center" wrapText="1"/>
    </xf>
    <xf numFmtId="164" fontId="86" fillId="14" borderId="445" xfId="0" applyNumberFormat="1" applyFont="1" applyFill="1" applyBorder="1"/>
    <xf numFmtId="164" fontId="86" fillId="11" borderId="472" xfId="0" applyNumberFormat="1" applyFont="1" applyFill="1" applyBorder="1" applyAlignment="1">
      <alignment horizontal="center" vertical="center" wrapText="1"/>
    </xf>
    <xf numFmtId="164" fontId="86" fillId="14" borderId="472" xfId="0" applyNumberFormat="1" applyFont="1" applyFill="1" applyBorder="1" applyAlignment="1">
      <alignment horizontal="center" vertical="center" wrapText="1"/>
    </xf>
    <xf numFmtId="164" fontId="86" fillId="0" borderId="472" xfId="0" applyNumberFormat="1" applyFont="1" applyBorder="1" applyAlignment="1">
      <alignment horizontal="center" vertical="center" wrapText="1"/>
    </xf>
    <xf numFmtId="164" fontId="88" fillId="8" borderId="472" xfId="0" applyNumberFormat="1" applyFont="1" applyFill="1" applyBorder="1" applyAlignment="1">
      <alignment horizontal="center" vertical="center" wrapText="1"/>
    </xf>
    <xf numFmtId="164" fontId="88" fillId="13" borderId="472" xfId="0" applyNumberFormat="1" applyFont="1" applyFill="1" applyBorder="1" applyAlignment="1">
      <alignment horizontal="center" vertical="center" wrapText="1"/>
    </xf>
    <xf numFmtId="164" fontId="91" fillId="0" borderId="472" xfId="0" applyNumberFormat="1" applyFont="1" applyBorder="1" applyAlignment="1">
      <alignment horizontal="center" vertical="center" wrapText="1"/>
    </xf>
    <xf numFmtId="164" fontId="91" fillId="14" borderId="473" xfId="0" applyNumberFormat="1" applyFont="1" applyFill="1" applyBorder="1" applyAlignment="1">
      <alignment horizontal="center" vertical="center" wrapText="1"/>
    </xf>
    <xf numFmtId="164" fontId="88" fillId="6" borderId="474" xfId="0" applyNumberFormat="1" applyFont="1" applyFill="1" applyBorder="1" applyAlignment="1">
      <alignment horizontal="center" vertical="center" wrapText="1"/>
    </xf>
    <xf numFmtId="164" fontId="86" fillId="2" borderId="445" xfId="0" applyNumberFormat="1" applyFont="1" applyFill="1" applyBorder="1" applyAlignment="1">
      <alignment horizontal="left" vertical="center"/>
    </xf>
    <xf numFmtId="164" fontId="93" fillId="9" borderId="445" xfId="0" applyNumberFormat="1" applyFont="1" applyFill="1" applyBorder="1" applyAlignment="1">
      <alignment horizontal="center" vertical="center"/>
    </xf>
    <xf numFmtId="164" fontId="92" fillId="0" borderId="445" xfId="0" applyNumberFormat="1" applyFont="1" applyBorder="1" applyAlignment="1">
      <alignment horizontal="center" vertical="center"/>
    </xf>
    <xf numFmtId="164" fontId="88" fillId="6" borderId="475" xfId="0" applyNumberFormat="1" applyFont="1" applyFill="1" applyBorder="1" applyAlignment="1">
      <alignment horizontal="center" vertical="center" wrapText="1"/>
    </xf>
    <xf numFmtId="164" fontId="88" fillId="13" borderId="476" xfId="0" applyNumberFormat="1" applyFont="1" applyFill="1" applyBorder="1" applyAlignment="1">
      <alignment horizontal="center" vertical="center" wrapText="1"/>
    </xf>
    <xf numFmtId="164" fontId="88" fillId="0" borderId="472" xfId="0" applyNumberFormat="1" applyFont="1" applyBorder="1" applyAlignment="1">
      <alignment horizontal="center" vertical="center" wrapText="1"/>
    </xf>
    <xf numFmtId="164" fontId="91" fillId="0" borderId="475" xfId="0" applyNumberFormat="1" applyFont="1" applyBorder="1" applyAlignment="1">
      <alignment horizontal="center" vertical="center" wrapText="1"/>
    </xf>
    <xf numFmtId="0" fontId="42" fillId="2" borderId="445" xfId="0" applyFont="1" applyFill="1" applyBorder="1" applyAlignment="1">
      <alignment horizontal="left" vertical="center"/>
    </xf>
    <xf numFmtId="164" fontId="22" fillId="6" borderId="477" xfId="0" applyNumberFormat="1" applyFont="1" applyFill="1" applyBorder="1" applyAlignment="1">
      <alignment horizontal="center" vertical="center"/>
    </xf>
    <xf numFmtId="164" fontId="37" fillId="0" borderId="476" xfId="0" applyNumberFormat="1" applyFont="1" applyBorder="1" applyAlignment="1">
      <alignment horizontal="center" vertical="center"/>
    </xf>
    <xf numFmtId="164" fontId="37" fillId="0" borderId="477" xfId="0" applyNumberFormat="1" applyFont="1" applyBorder="1" applyAlignment="1">
      <alignment horizontal="center" vertical="center"/>
    </xf>
    <xf numFmtId="164" fontId="22" fillId="5" borderId="478" xfId="0" applyNumberFormat="1" applyFont="1" applyFill="1" applyBorder="1" applyAlignment="1">
      <alignment horizontal="center" vertical="center"/>
    </xf>
    <xf numFmtId="164" fontId="22" fillId="5" borderId="479" xfId="0" applyNumberFormat="1" applyFont="1" applyFill="1" applyBorder="1" applyAlignment="1">
      <alignment vertical="center"/>
    </xf>
    <xf numFmtId="164" fontId="22" fillId="5" borderId="480" xfId="0" applyNumberFormat="1" applyFont="1" applyFill="1" applyBorder="1" applyAlignment="1">
      <alignment horizontal="center" vertical="center"/>
    </xf>
    <xf numFmtId="164" fontId="22" fillId="0" borderId="478" xfId="0" applyNumberFormat="1" applyFont="1" applyBorder="1" applyAlignment="1">
      <alignment horizontal="center" vertical="center"/>
    </xf>
    <xf numFmtId="164" fontId="90" fillId="11" borderId="476" xfId="0" applyNumberFormat="1" applyFont="1" applyFill="1" applyBorder="1" applyAlignment="1">
      <alignment horizontal="center" vertical="center"/>
    </xf>
    <xf numFmtId="164" fontId="90" fillId="14" borderId="472" xfId="0" applyNumberFormat="1" applyFont="1" applyFill="1" applyBorder="1" applyAlignment="1">
      <alignment horizontal="center" vertical="center"/>
    </xf>
    <xf numFmtId="164" fontId="90" fillId="14" borderId="477" xfId="0" applyNumberFormat="1" applyFont="1" applyFill="1" applyBorder="1" applyAlignment="1">
      <alignment horizontal="center" vertical="center"/>
    </xf>
    <xf numFmtId="164" fontId="22" fillId="5" borderId="325" xfId="0" applyNumberFormat="1" applyFont="1" applyFill="1" applyBorder="1" applyAlignment="1">
      <alignment horizontal="center" vertical="center"/>
    </xf>
    <xf numFmtId="0" fontId="57" fillId="10" borderId="445" xfId="0" applyFont="1" applyFill="1" applyBorder="1" applyAlignment="1">
      <alignment horizontal="center" vertical="center"/>
    </xf>
    <xf numFmtId="0" fontId="61" fillId="0" borderId="479" xfId="0" applyFont="1" applyBorder="1"/>
    <xf numFmtId="164" fontId="4" fillId="14" borderId="481" xfId="0" applyNumberFormat="1" applyFont="1" applyFill="1" applyBorder="1" applyAlignment="1">
      <alignment horizontal="center" vertical="center" wrapText="1"/>
    </xf>
    <xf numFmtId="164" fontId="4" fillId="14" borderId="472" xfId="0" applyNumberFormat="1" applyFont="1" applyFill="1" applyBorder="1" applyAlignment="1">
      <alignment horizontal="center" vertical="center" wrapText="1"/>
    </xf>
    <xf numFmtId="164" fontId="4" fillId="8" borderId="472" xfId="0" applyNumberFormat="1" applyFont="1" applyFill="1" applyBorder="1" applyAlignment="1">
      <alignment horizontal="center" vertical="center" wrapText="1"/>
    </xf>
    <xf numFmtId="164" fontId="4" fillId="8" borderId="445" xfId="0" applyNumberFormat="1" applyFont="1" applyFill="1" applyBorder="1" applyAlignment="1">
      <alignment horizontal="center" vertical="center" wrapText="1"/>
    </xf>
    <xf numFmtId="9" fontId="37" fillId="14" borderId="476" xfId="0" applyNumberFormat="1" applyFont="1" applyFill="1" applyBorder="1" applyAlignment="1">
      <alignment horizontal="center" vertical="center" wrapText="1"/>
    </xf>
    <xf numFmtId="3" fontId="37" fillId="14" borderId="472" xfId="0" applyNumberFormat="1" applyFont="1" applyFill="1" applyBorder="1" applyAlignment="1">
      <alignment horizontal="center" vertical="center" wrapText="1"/>
    </xf>
    <xf numFmtId="3" fontId="89" fillId="14" borderId="472" xfId="0" applyNumberFormat="1" applyFont="1" applyFill="1" applyBorder="1" applyAlignment="1">
      <alignment horizontal="center" vertical="center"/>
    </xf>
    <xf numFmtId="9" fontId="37" fillId="14" borderId="474" xfId="0" applyNumberFormat="1" applyFont="1" applyFill="1" applyBorder="1" applyAlignment="1">
      <alignment horizontal="center" vertical="center" wrapText="1"/>
    </xf>
    <xf numFmtId="3" fontId="22" fillId="14" borderId="476" xfId="0" applyNumberFormat="1" applyFont="1" applyFill="1" applyBorder="1" applyAlignment="1">
      <alignment horizontal="center" vertical="center" wrapText="1"/>
    </xf>
    <xf numFmtId="3" fontId="4" fillId="14" borderId="472" xfId="0" applyNumberFormat="1" applyFont="1" applyFill="1" applyBorder="1" applyAlignment="1">
      <alignment horizontal="center" vertical="center" wrapText="1"/>
    </xf>
    <xf numFmtId="3" fontId="4" fillId="14" borderId="445" xfId="0" applyNumberFormat="1" applyFont="1" applyFill="1" applyBorder="1" applyAlignment="1">
      <alignment horizontal="center" vertical="center" wrapText="1"/>
    </xf>
    <xf numFmtId="3" fontId="4" fillId="14" borderId="458" xfId="0" applyNumberFormat="1" applyFont="1" applyFill="1" applyBorder="1" applyAlignment="1">
      <alignment horizontal="center" vertical="center" wrapText="1"/>
    </xf>
    <xf numFmtId="0" fontId="0" fillId="0" borderId="445" xfId="0" applyFont="1" applyBorder="1" applyAlignment="1"/>
    <xf numFmtId="164" fontId="4" fillId="14" borderId="104" xfId="0" applyNumberFormat="1" applyFont="1" applyFill="1" applyBorder="1" applyAlignment="1">
      <alignment horizontal="center" vertical="center"/>
    </xf>
    <xf numFmtId="164" fontId="4" fillId="8" borderId="237" xfId="0" applyNumberFormat="1" applyFont="1" applyFill="1" applyBorder="1" applyAlignment="1">
      <alignment horizontal="center" vertical="center"/>
    </xf>
    <xf numFmtId="9" fontId="37" fillId="14" borderId="198" xfId="0" applyNumberFormat="1" applyFont="1" applyFill="1" applyBorder="1" applyAlignment="1">
      <alignment horizontal="center" vertical="center"/>
    </xf>
    <xf numFmtId="3" fontId="89" fillId="14" borderId="104" xfId="0" applyNumberFormat="1" applyFont="1" applyFill="1" applyBorder="1" applyAlignment="1">
      <alignment horizontal="center" vertical="center"/>
    </xf>
    <xf numFmtId="3" fontId="22" fillId="14" borderId="109" xfId="0" applyNumberFormat="1" applyFont="1" applyFill="1" applyBorder="1" applyAlignment="1">
      <alignment horizontal="center" vertical="center"/>
    </xf>
    <xf numFmtId="3" fontId="4" fillId="14" borderId="104" xfId="0" applyNumberFormat="1" applyFont="1" applyFill="1" applyBorder="1" applyAlignment="1">
      <alignment horizontal="center" vertical="center"/>
    </xf>
    <xf numFmtId="3" fontId="4" fillId="14" borderId="41" xfId="0" applyNumberFormat="1" applyFont="1" applyFill="1" applyBorder="1" applyAlignment="1">
      <alignment horizontal="center" vertical="center"/>
    </xf>
    <xf numFmtId="3" fontId="4" fillId="14" borderId="452" xfId="0" applyNumberFormat="1" applyFont="1" applyFill="1" applyBorder="1" applyAlignment="1">
      <alignment horizontal="center" vertical="center"/>
    </xf>
    <xf numFmtId="164" fontId="91" fillId="11" borderId="460" xfId="0" applyNumberFormat="1" applyFont="1" applyFill="1" applyBorder="1" applyAlignment="1">
      <alignment horizontal="center" vertical="center" wrapText="1"/>
    </xf>
    <xf numFmtId="164" fontId="91" fillId="11" borderId="462" xfId="0" applyNumberFormat="1" applyFont="1" applyFill="1" applyBorder="1" applyAlignment="1">
      <alignment horizontal="center" vertical="center" wrapText="1"/>
    </xf>
    <xf numFmtId="164" fontId="90" fillId="11" borderId="460" xfId="0" applyNumberFormat="1" applyFont="1" applyFill="1" applyBorder="1" applyAlignment="1">
      <alignment horizontal="center" vertical="center"/>
    </xf>
    <xf numFmtId="164" fontId="90" fillId="11" borderId="466" xfId="0" applyNumberFormat="1" applyFont="1" applyFill="1" applyBorder="1" applyAlignment="1">
      <alignment horizontal="center" vertical="center"/>
    </xf>
    <xf numFmtId="164" fontId="4" fillId="11" borderId="471" xfId="0" applyNumberFormat="1" applyFont="1" applyFill="1" applyBorder="1" applyAlignment="1">
      <alignment horizontal="center" vertical="center" wrapText="1"/>
    </xf>
    <xf numFmtId="164" fontId="4" fillId="11" borderId="460" xfId="0" applyNumberFormat="1" applyFont="1" applyFill="1" applyBorder="1" applyAlignment="1">
      <alignment horizontal="center" vertical="center" wrapText="1"/>
    </xf>
    <xf numFmtId="166" fontId="4" fillId="8" borderId="461" xfId="0" applyNumberFormat="1" applyFont="1" applyFill="1" applyBorder="1" applyAlignment="1">
      <alignment horizontal="center" vertical="center" wrapText="1"/>
    </xf>
    <xf numFmtId="9" fontId="37" fillId="11" borderId="471" xfId="0" applyNumberFormat="1" applyFont="1" applyFill="1" applyBorder="1" applyAlignment="1">
      <alignment horizontal="center" vertical="center" wrapText="1"/>
    </xf>
    <xf numFmtId="3" fontId="37" fillId="11" borderId="460" xfId="0" applyNumberFormat="1" applyFont="1" applyFill="1" applyBorder="1" applyAlignment="1">
      <alignment horizontal="center" vertical="center" wrapText="1"/>
    </xf>
    <xf numFmtId="9" fontId="37" fillId="11" borderId="463" xfId="0" applyNumberFormat="1" applyFont="1" applyFill="1" applyBorder="1" applyAlignment="1">
      <alignment horizontal="center" vertical="center" wrapText="1"/>
    </xf>
    <xf numFmtId="164" fontId="86" fillId="14" borderId="482" xfId="0" applyNumberFormat="1" applyFont="1" applyFill="1" applyBorder="1"/>
    <xf numFmtId="9" fontId="4" fillId="14" borderId="187" xfId="2" applyFont="1" applyFill="1" applyBorder="1" applyAlignment="1">
      <alignment horizontal="center" vertical="center" wrapText="1"/>
    </xf>
    <xf numFmtId="3" fontId="4" fillId="14" borderId="462" xfId="0" applyNumberFormat="1" applyFont="1" applyFill="1" applyBorder="1" applyAlignment="1">
      <alignment horizontal="center" vertical="center" wrapText="1"/>
    </xf>
    <xf numFmtId="3" fontId="4" fillId="14" borderId="92" xfId="0" applyNumberFormat="1" applyFont="1" applyFill="1" applyBorder="1" applyAlignment="1">
      <alignment horizontal="center" vertical="center" wrapText="1"/>
    </xf>
    <xf numFmtId="3" fontId="4" fillId="14" borderId="473" xfId="0" applyNumberFormat="1" applyFont="1" applyFill="1" applyBorder="1" applyAlignment="1">
      <alignment horizontal="center" vertical="center" wrapText="1"/>
    </xf>
    <xf numFmtId="3" fontId="4" fillId="14" borderId="92" xfId="0" applyNumberFormat="1" applyFont="1" applyFill="1" applyBorder="1" applyAlignment="1">
      <alignment horizontal="center" vertical="center"/>
    </xf>
    <xf numFmtId="9" fontId="4" fillId="14" borderId="135" xfId="2" applyFont="1" applyFill="1" applyBorder="1" applyAlignment="1">
      <alignment horizontal="center" vertical="center"/>
    </xf>
    <xf numFmtId="3" fontId="4" fillId="14" borderId="186" xfId="0" applyNumberFormat="1" applyFont="1" applyFill="1" applyBorder="1" applyAlignment="1">
      <alignment horizontal="center" vertical="center" wrapText="1"/>
    </xf>
    <xf numFmtId="3" fontId="4" fillId="14" borderId="483" xfId="0" applyNumberFormat="1" applyFont="1" applyFill="1" applyBorder="1" applyAlignment="1">
      <alignment horizontal="center" vertical="center" wrapText="1"/>
    </xf>
    <xf numFmtId="3" fontId="4" fillId="11" borderId="194" xfId="0" applyNumberFormat="1" applyFont="1" applyFill="1" applyBorder="1" applyAlignment="1">
      <alignment horizontal="center" vertical="center" wrapText="1"/>
    </xf>
    <xf numFmtId="9" fontId="4" fillId="14" borderId="101" xfId="2" applyFont="1" applyFill="1" applyBorder="1" applyAlignment="1">
      <alignment horizontal="center" vertical="center" wrapText="1"/>
    </xf>
    <xf numFmtId="9" fontId="37" fillId="0" borderId="484" xfId="2" applyFont="1" applyBorder="1" applyAlignment="1">
      <alignment horizontal="center" vertical="center"/>
    </xf>
    <xf numFmtId="9" fontId="37" fillId="0" borderId="485" xfId="2" applyFont="1" applyBorder="1" applyAlignment="1">
      <alignment horizontal="center" vertical="center"/>
    </xf>
    <xf numFmtId="9" fontId="2" fillId="5" borderId="150" xfId="2" applyFont="1" applyFill="1" applyBorder="1" applyAlignment="1">
      <alignment horizontal="center" vertical="center"/>
    </xf>
    <xf numFmtId="9" fontId="1" fillId="5" borderId="204" xfId="2" applyFont="1" applyFill="1" applyBorder="1" applyAlignment="1">
      <alignment horizontal="center" vertical="center"/>
    </xf>
    <xf numFmtId="9" fontId="2" fillId="0" borderId="144" xfId="2" applyFont="1" applyBorder="1" applyAlignment="1">
      <alignment horizontal="center" vertical="center"/>
    </xf>
    <xf numFmtId="9" fontId="22" fillId="5" borderId="144" xfId="2" applyFont="1" applyFill="1" applyBorder="1" applyAlignment="1">
      <alignment horizontal="center" vertical="center"/>
    </xf>
    <xf numFmtId="9" fontId="44" fillId="6" borderId="197" xfId="2" applyFont="1" applyFill="1" applyBorder="1" applyAlignment="1">
      <alignment horizontal="center" vertical="center"/>
    </xf>
    <xf numFmtId="164" fontId="17" fillId="0" borderId="107" xfId="0" applyNumberFormat="1" applyFont="1" applyBorder="1" applyAlignment="1">
      <alignment horizontal="center" vertical="center"/>
    </xf>
    <xf numFmtId="9" fontId="37" fillId="0" borderId="191" xfId="2" applyFont="1" applyBorder="1" applyAlignment="1">
      <alignment horizontal="center" vertical="center"/>
    </xf>
    <xf numFmtId="164" fontId="2" fillId="5" borderId="161" xfId="0" applyNumberFormat="1" applyFont="1" applyFill="1" applyBorder="1" applyAlignment="1">
      <alignment horizontal="center" vertical="center"/>
    </xf>
    <xf numFmtId="9" fontId="37" fillId="0" borderId="144" xfId="2" applyFont="1" applyBorder="1" applyAlignment="1">
      <alignment horizontal="center" vertical="center"/>
    </xf>
    <xf numFmtId="164" fontId="4" fillId="11" borderId="109" xfId="0" applyNumberFormat="1" applyFont="1" applyFill="1" applyBorder="1" applyAlignment="1">
      <alignment horizontal="center" vertical="center" wrapText="1"/>
    </xf>
    <xf numFmtId="164" fontId="4" fillId="11" borderId="90" xfId="0" applyNumberFormat="1" applyFont="1" applyFill="1" applyBorder="1" applyAlignment="1">
      <alignment horizontal="center" vertical="center" wrapText="1"/>
    </xf>
    <xf numFmtId="3" fontId="16" fillId="2" borderId="33" xfId="0" applyNumberFormat="1" applyFont="1" applyFill="1" applyBorder="1"/>
    <xf numFmtId="3" fontId="4" fillId="11" borderId="102" xfId="0" applyNumberFormat="1" applyFont="1" applyFill="1" applyBorder="1" applyAlignment="1">
      <alignment horizontal="center" vertical="center" wrapText="1"/>
    </xf>
    <xf numFmtId="3" fontId="42" fillId="12" borderId="78" xfId="0" applyNumberFormat="1" applyFont="1" applyFill="1" applyBorder="1" applyAlignment="1">
      <alignment horizontal="left" vertical="center"/>
    </xf>
    <xf numFmtId="0" fontId="49" fillId="14" borderId="159" xfId="0" applyFont="1" applyFill="1" applyBorder="1" applyAlignment="1">
      <alignment horizontal="left" vertical="top" wrapText="1"/>
    </xf>
    <xf numFmtId="0" fontId="65" fillId="14" borderId="451" xfId="0" applyFont="1" applyFill="1" applyBorder="1" applyAlignment="1">
      <alignment horizontal="left" vertical="top" wrapText="1"/>
    </xf>
    <xf numFmtId="0" fontId="42" fillId="12" borderId="201" xfId="0" applyFont="1" applyFill="1" applyBorder="1" applyAlignment="1">
      <alignment horizontal="left" vertical="center"/>
    </xf>
    <xf numFmtId="0" fontId="42" fillId="12" borderId="226" xfId="0" applyFont="1" applyFill="1" applyBorder="1" applyAlignment="1">
      <alignment horizontal="left" vertical="center"/>
    </xf>
    <xf numFmtId="9" fontId="42" fillId="12" borderId="486" xfId="0" applyNumberFormat="1" applyFont="1" applyFill="1" applyBorder="1" applyAlignment="1">
      <alignment horizontal="center" vertical="center"/>
    </xf>
    <xf numFmtId="9" fontId="4" fillId="14" borderId="440" xfId="2" applyFont="1" applyFill="1" applyBorder="1" applyAlignment="1">
      <alignment horizontal="center" vertical="center"/>
    </xf>
    <xf numFmtId="0" fontId="130" fillId="6" borderId="186" xfId="0" applyFont="1" applyFill="1" applyBorder="1" applyAlignment="1">
      <alignment vertical="top" wrapText="1"/>
    </xf>
    <xf numFmtId="9" fontId="37" fillId="2" borderId="34" xfId="0" applyNumberFormat="1" applyFont="1" applyFill="1" applyBorder="1" applyAlignment="1">
      <alignment horizontal="center" vertical="center"/>
    </xf>
    <xf numFmtId="9" fontId="17" fillId="2" borderId="141" xfId="0" applyNumberFormat="1" applyFont="1" applyFill="1" applyBorder="1" applyAlignment="1">
      <alignment horizontal="center" vertical="center"/>
    </xf>
    <xf numFmtId="0" fontId="81" fillId="2" borderId="160" xfId="0" applyFont="1" applyFill="1" applyBorder="1" applyAlignment="1">
      <alignment horizontal="center" vertical="center"/>
    </xf>
    <xf numFmtId="0" fontId="114" fillId="25" borderId="160" xfId="0" applyFont="1" applyFill="1" applyBorder="1" applyAlignment="1">
      <alignment horizontal="center" vertical="center"/>
    </xf>
    <xf numFmtId="9" fontId="42" fillId="12" borderId="488" xfId="0" applyNumberFormat="1" applyFont="1" applyFill="1" applyBorder="1" applyAlignment="1">
      <alignment horizontal="center" vertical="center" wrapText="1"/>
    </xf>
    <xf numFmtId="9" fontId="42" fillId="12" borderId="484" xfId="0" applyNumberFormat="1" applyFont="1" applyFill="1" applyBorder="1" applyAlignment="1">
      <alignment horizontal="center" vertical="center" wrapText="1"/>
    </xf>
    <xf numFmtId="9" fontId="42" fillId="12" borderId="489" xfId="0" applyNumberFormat="1" applyFont="1" applyFill="1" applyBorder="1" applyAlignment="1">
      <alignment horizontal="center" vertical="center" wrapText="1"/>
    </xf>
    <xf numFmtId="0" fontId="131" fillId="35" borderId="435" xfId="0" applyFont="1" applyFill="1" applyBorder="1" applyAlignment="1">
      <alignment horizontal="center" vertical="center" wrapText="1"/>
    </xf>
    <xf numFmtId="0" fontId="132" fillId="17" borderId="436" xfId="0" applyFont="1" applyFill="1" applyBorder="1" applyAlignment="1">
      <alignment horizontal="center" vertical="center" wrapText="1"/>
    </xf>
    <xf numFmtId="0" fontId="132" fillId="34" borderId="279" xfId="0" applyFont="1" applyFill="1" applyBorder="1" applyAlignment="1">
      <alignment horizontal="left" vertical="center" wrapText="1"/>
    </xf>
    <xf numFmtId="0" fontId="131" fillId="0" borderId="275" xfId="0" applyFont="1" applyBorder="1" applyAlignment="1">
      <alignment horizontal="center" vertical="center" wrapText="1"/>
    </xf>
    <xf numFmtId="0" fontId="131" fillId="35" borderId="445" xfId="0" applyFont="1" applyFill="1" applyBorder="1" applyAlignment="1">
      <alignment horizontal="center" vertical="center" wrapText="1"/>
    </xf>
    <xf numFmtId="0" fontId="131" fillId="35" borderId="78" xfId="0" applyFont="1" applyFill="1" applyBorder="1" applyAlignment="1">
      <alignment horizontal="center" vertical="center" wrapText="1"/>
    </xf>
    <xf numFmtId="0" fontId="131" fillId="35" borderId="215" xfId="0" applyFont="1" applyFill="1" applyBorder="1" applyAlignment="1">
      <alignment horizontal="center" vertical="center" wrapText="1"/>
    </xf>
    <xf numFmtId="0" fontId="131" fillId="0" borderId="279" xfId="0" applyFont="1" applyBorder="1" applyAlignment="1">
      <alignment horizontal="left" vertical="center" wrapText="1"/>
    </xf>
    <xf numFmtId="10" fontId="131" fillId="0" borderId="275" xfId="2" applyNumberFormat="1" applyFont="1" applyBorder="1" applyAlignment="1">
      <alignment horizontal="center" vertical="center" wrapText="1"/>
    </xf>
    <xf numFmtId="0" fontId="131" fillId="0" borderId="279" xfId="0" applyFont="1" applyBorder="1" applyAlignment="1">
      <alignment horizontal="center" vertical="center" wrapText="1"/>
    </xf>
    <xf numFmtId="0" fontId="132" fillId="29" borderId="279" xfId="0" applyFont="1" applyFill="1" applyBorder="1" applyAlignment="1">
      <alignment horizontal="left" vertical="center" wrapText="1"/>
    </xf>
    <xf numFmtId="3" fontId="131" fillId="0" borderId="275" xfId="0" applyNumberFormat="1" applyFont="1" applyBorder="1" applyAlignment="1">
      <alignment horizontal="center" vertical="center" wrapText="1"/>
    </xf>
    <xf numFmtId="0" fontId="7" fillId="2" borderId="1" xfId="0" applyFont="1" applyFill="1" applyBorder="1" applyAlignment="1">
      <alignment horizontal="left"/>
    </xf>
    <xf numFmtId="0" fontId="3" fillId="0" borderId="2" xfId="0" applyFont="1" applyBorder="1"/>
    <xf numFmtId="0" fontId="3" fillId="0" borderId="78" xfId="0" applyFont="1" applyBorder="1"/>
    <xf numFmtId="0" fontId="7" fillId="18" borderId="305" xfId="0" applyFont="1" applyFill="1" applyBorder="1" applyAlignment="1">
      <alignment horizontal="left" vertical="center"/>
    </xf>
    <xf numFmtId="0" fontId="3" fillId="18" borderId="302" xfId="0" applyFont="1" applyFill="1" applyBorder="1"/>
    <xf numFmtId="0" fontId="0" fillId="18" borderId="27" xfId="0" applyFont="1" applyFill="1" applyBorder="1" applyAlignment="1">
      <alignment vertical="center"/>
    </xf>
    <xf numFmtId="0" fontId="3" fillId="18" borderId="26" xfId="0" applyFont="1" applyFill="1" applyBorder="1"/>
    <xf numFmtId="0" fontId="3" fillId="18" borderId="28" xfId="0" applyFont="1" applyFill="1" applyBorder="1"/>
    <xf numFmtId="0" fontId="0" fillId="18" borderId="27" xfId="0" applyFont="1" applyFill="1" applyBorder="1" applyAlignment="1">
      <alignment horizontal="center" vertical="center"/>
    </xf>
    <xf numFmtId="0" fontId="2" fillId="21" borderId="211" xfId="0" applyFont="1" applyFill="1" applyBorder="1" applyAlignment="1">
      <alignment horizontal="center" vertical="center"/>
    </xf>
    <xf numFmtId="0" fontId="0" fillId="21" borderId="219" xfId="0" applyFont="1" applyFill="1" applyBorder="1" applyAlignment="1"/>
    <xf numFmtId="0" fontId="0" fillId="21" borderId="220" xfId="0" applyFont="1" applyFill="1" applyBorder="1" applyAlignment="1"/>
    <xf numFmtId="0" fontId="0" fillId="18" borderId="6" xfId="0" applyFont="1" applyFill="1" applyBorder="1" applyAlignment="1">
      <alignment horizontal="center" vertical="top" wrapText="1"/>
    </xf>
    <xf numFmtId="0" fontId="3" fillId="18" borderId="16" xfId="0" applyFont="1" applyFill="1" applyBorder="1"/>
    <xf numFmtId="0" fontId="0" fillId="18" borderId="12" xfId="0" applyFont="1" applyFill="1" applyBorder="1" applyAlignment="1">
      <alignment horizontal="center" vertical="center"/>
    </xf>
    <xf numFmtId="0" fontId="3" fillId="18" borderId="18" xfId="0" applyFont="1" applyFill="1" applyBorder="1"/>
    <xf numFmtId="0" fontId="2" fillId="21" borderId="127" xfId="0" applyFont="1" applyFill="1" applyBorder="1" applyAlignment="1">
      <alignment horizontal="center" vertical="center"/>
    </xf>
    <xf numFmtId="0" fontId="0" fillId="21" borderId="200" xfId="0" applyFont="1" applyFill="1" applyBorder="1" applyAlignment="1"/>
    <xf numFmtId="0" fontId="3" fillId="21" borderId="140" xfId="0" applyFont="1" applyFill="1" applyBorder="1"/>
    <xf numFmtId="0" fontId="0" fillId="21" borderId="140" xfId="0" applyFont="1" applyFill="1" applyBorder="1" applyAlignment="1"/>
    <xf numFmtId="0" fontId="0" fillId="18" borderId="27" xfId="0" applyFont="1" applyFill="1" applyBorder="1" applyAlignment="1">
      <alignment horizontal="center"/>
    </xf>
    <xf numFmtId="0" fontId="3" fillId="18" borderId="40" xfId="0" applyFont="1" applyFill="1" applyBorder="1"/>
    <xf numFmtId="0" fontId="0" fillId="18" borderId="70" xfId="0" applyFont="1" applyFill="1" applyBorder="1" applyAlignment="1">
      <alignment horizontal="center" vertical="top" wrapText="1"/>
    </xf>
    <xf numFmtId="0" fontId="0" fillId="18" borderId="72" xfId="0" applyFont="1" applyFill="1" applyBorder="1" applyAlignment="1">
      <alignment horizontal="center" vertical="center"/>
    </xf>
    <xf numFmtId="0" fontId="5" fillId="18" borderId="11" xfId="0" applyFont="1" applyFill="1" applyBorder="1" applyAlignment="1">
      <alignment horizontal="right"/>
    </xf>
    <xf numFmtId="0" fontId="3" fillId="18" borderId="11" xfId="0" applyFont="1" applyFill="1" applyBorder="1"/>
    <xf numFmtId="0" fontId="3" fillId="21" borderId="200" xfId="0" applyFont="1" applyFill="1" applyBorder="1"/>
    <xf numFmtId="0" fontId="3" fillId="18" borderId="45" xfId="0" applyFont="1" applyFill="1" applyBorder="1"/>
    <xf numFmtId="0" fontId="3" fillId="18" borderId="37" xfId="0" applyFont="1" applyFill="1" applyBorder="1"/>
    <xf numFmtId="0" fontId="6" fillId="18" borderId="357" xfId="0" applyFont="1" applyFill="1" applyBorder="1" applyAlignment="1">
      <alignment horizontal="left" vertical="center"/>
    </xf>
    <xf numFmtId="0" fontId="3" fillId="18" borderId="427" xfId="0" applyFont="1" applyFill="1" applyBorder="1"/>
    <xf numFmtId="0" fontId="0" fillId="18" borderId="54" xfId="0" applyFont="1" applyFill="1" applyBorder="1" applyAlignment="1">
      <alignment horizontal="center"/>
    </xf>
    <xf numFmtId="0" fontId="3" fillId="18" borderId="48" xfId="0" applyFont="1" applyFill="1" applyBorder="1"/>
    <xf numFmtId="0" fontId="3" fillId="18" borderId="386" xfId="0" applyFont="1" applyFill="1" applyBorder="1"/>
    <xf numFmtId="0" fontId="3" fillId="18" borderId="385" xfId="0" applyFont="1" applyFill="1" applyBorder="1"/>
    <xf numFmtId="0" fontId="5" fillId="18" borderId="27" xfId="0" applyFont="1" applyFill="1" applyBorder="1" applyAlignment="1">
      <alignment horizontal="center"/>
    </xf>
    <xf numFmtId="0" fontId="3" fillId="18" borderId="390" xfId="0" applyFont="1" applyFill="1" applyBorder="1"/>
    <xf numFmtId="0" fontId="5" fillId="18" borderId="72" xfId="0" applyFont="1" applyFill="1" applyBorder="1" applyAlignment="1">
      <alignment horizontal="center"/>
    </xf>
    <xf numFmtId="0" fontId="7" fillId="18" borderId="404" xfId="0" applyFont="1" applyFill="1" applyBorder="1" applyAlignment="1">
      <alignment horizontal="left" vertical="center"/>
    </xf>
    <xf numFmtId="0" fontId="3" fillId="18" borderId="418" xfId="0" applyFont="1" applyFill="1" applyBorder="1"/>
    <xf numFmtId="0" fontId="5" fillId="18" borderId="404" xfId="0" applyFont="1" applyFill="1" applyBorder="1" applyAlignment="1">
      <alignment horizontal="center" vertical="center"/>
    </xf>
    <xf numFmtId="0" fontId="3" fillId="18" borderId="412" xfId="0" applyFont="1" applyFill="1" applyBorder="1"/>
    <xf numFmtId="0" fontId="3" fillId="18" borderId="414" xfId="0" applyFont="1" applyFill="1" applyBorder="1"/>
    <xf numFmtId="0" fontId="2" fillId="21" borderId="363" xfId="0" applyFont="1" applyFill="1" applyBorder="1" applyAlignment="1">
      <alignment horizontal="left" vertical="center"/>
    </xf>
    <xf numFmtId="0" fontId="0" fillId="21" borderId="364" xfId="0" applyFont="1" applyFill="1" applyBorder="1" applyAlignment="1">
      <alignment vertical="center"/>
    </xf>
    <xf numFmtId="0" fontId="0" fillId="21" borderId="383" xfId="0" applyFont="1" applyFill="1" applyBorder="1" applyAlignment="1">
      <alignment vertical="center"/>
    </xf>
    <xf numFmtId="0" fontId="2" fillId="21" borderId="363" xfId="0" applyFont="1" applyFill="1" applyBorder="1" applyAlignment="1">
      <alignment horizontal="left"/>
    </xf>
    <xf numFmtId="0" fontId="0" fillId="21" borderId="364" xfId="0" applyFont="1" applyFill="1" applyBorder="1" applyAlignment="1"/>
    <xf numFmtId="0" fontId="0" fillId="21" borderId="383" xfId="0" applyFont="1" applyFill="1" applyBorder="1" applyAlignment="1"/>
    <xf numFmtId="0" fontId="6" fillId="18" borderId="404" xfId="0" applyFont="1" applyFill="1" applyBorder="1" applyAlignment="1">
      <alignment horizontal="center" vertical="center"/>
    </xf>
    <xf numFmtId="0" fontId="1" fillId="18" borderId="404" xfId="0" applyFont="1" applyFill="1" applyBorder="1" applyAlignment="1">
      <alignment horizontal="left" vertical="center"/>
    </xf>
    <xf numFmtId="0" fontId="100" fillId="18" borderId="72" xfId="0" applyFont="1" applyFill="1" applyBorder="1" applyAlignment="1">
      <alignment horizontal="center"/>
    </xf>
    <xf numFmtId="49" fontId="1" fillId="21" borderId="364" xfId="0" applyNumberFormat="1" applyFont="1" applyFill="1" applyBorder="1" applyAlignment="1">
      <alignment horizontal="center" vertical="top" wrapText="1"/>
    </xf>
    <xf numFmtId="49" fontId="1" fillId="21" borderId="363" xfId="0" applyNumberFormat="1" applyFont="1" applyFill="1" applyBorder="1" applyAlignment="1">
      <alignment horizontal="center" vertical="top" wrapText="1"/>
    </xf>
    <xf numFmtId="0" fontId="6" fillId="18" borderId="27" xfId="0" applyFont="1" applyFill="1" applyBorder="1" applyAlignment="1">
      <alignment horizontal="center"/>
    </xf>
    <xf numFmtId="49" fontId="1" fillId="21" borderId="365" xfId="0" applyNumberFormat="1" applyFont="1" applyFill="1" applyBorder="1" applyAlignment="1">
      <alignment horizontal="center" vertical="top" wrapText="1"/>
    </xf>
    <xf numFmtId="0" fontId="0" fillId="21" borderId="78" xfId="0" applyFont="1" applyFill="1" applyBorder="1" applyAlignment="1"/>
    <xf numFmtId="0" fontId="0" fillId="21" borderId="389" xfId="0" applyFont="1" applyFill="1" applyBorder="1" applyAlignment="1"/>
    <xf numFmtId="0" fontId="3" fillId="18" borderId="314" xfId="0" applyFont="1" applyFill="1" applyBorder="1"/>
    <xf numFmtId="49" fontId="1" fillId="21" borderId="212" xfId="0" applyNumberFormat="1" applyFont="1" applyFill="1" applyBorder="1" applyAlignment="1">
      <alignment horizontal="center" vertical="top" wrapText="1"/>
    </xf>
    <xf numFmtId="0" fontId="0" fillId="21" borderId="215" xfId="0" applyFont="1" applyFill="1" applyBorder="1" applyAlignment="1"/>
    <xf numFmtId="0" fontId="3" fillId="18" borderId="310" xfId="0" applyFont="1" applyFill="1" applyBorder="1"/>
    <xf numFmtId="0" fontId="3" fillId="18" borderId="308" xfId="0" applyFont="1" applyFill="1" applyBorder="1"/>
    <xf numFmtId="0" fontId="7" fillId="18" borderId="320" xfId="0" applyFont="1" applyFill="1" applyBorder="1" applyAlignment="1">
      <alignment horizontal="left" vertical="center"/>
    </xf>
    <xf numFmtId="0" fontId="3" fillId="18" borderId="226" xfId="0" applyFont="1" applyFill="1" applyBorder="1"/>
    <xf numFmtId="175" fontId="6" fillId="20" borderId="65" xfId="1" applyNumberFormat="1" applyFont="1" applyFill="1" applyBorder="1" applyAlignment="1">
      <alignment horizontal="right"/>
    </xf>
    <xf numFmtId="175" fontId="3" fillId="18" borderId="58" xfId="1" applyNumberFormat="1" applyFont="1" applyFill="1" applyBorder="1"/>
    <xf numFmtId="175" fontId="6" fillId="18" borderId="65" xfId="1" applyNumberFormat="1" applyFont="1" applyFill="1" applyBorder="1" applyAlignment="1">
      <alignment horizontal="right"/>
    </xf>
    <xf numFmtId="175" fontId="3" fillId="18" borderId="292" xfId="1" applyNumberFormat="1" applyFont="1" applyFill="1" applyBorder="1"/>
    <xf numFmtId="0" fontId="7" fillId="18" borderId="313" xfId="0" applyFont="1" applyFill="1" applyBorder="1" applyAlignment="1">
      <alignment horizontal="left" vertical="center"/>
    </xf>
    <xf numFmtId="0" fontId="3" fillId="18" borderId="315" xfId="0" applyFont="1" applyFill="1" applyBorder="1"/>
    <xf numFmtId="175" fontId="6" fillId="18" borderId="67" xfId="1" applyNumberFormat="1" applyFont="1" applyFill="1" applyBorder="1" applyAlignment="1">
      <alignment horizontal="right"/>
    </xf>
    <xf numFmtId="175" fontId="3" fillId="18" borderId="36" xfId="1" applyNumberFormat="1" applyFont="1" applyFill="1" applyBorder="1"/>
    <xf numFmtId="175" fontId="6" fillId="20" borderId="63" xfId="1" applyNumberFormat="1" applyFont="1" applyFill="1" applyBorder="1" applyAlignment="1">
      <alignment horizontal="right"/>
    </xf>
    <xf numFmtId="175" fontId="3" fillId="18" borderId="64" xfId="1" applyNumberFormat="1" applyFont="1" applyFill="1" applyBorder="1"/>
    <xf numFmtId="175" fontId="6" fillId="18" borderId="70" xfId="1" applyNumberFormat="1" applyFont="1" applyFill="1" applyBorder="1" applyAlignment="1">
      <alignment horizontal="right"/>
    </xf>
    <xf numFmtId="175" fontId="3" fillId="18" borderId="51" xfId="1" applyNumberFormat="1" applyFont="1" applyFill="1" applyBorder="1"/>
    <xf numFmtId="175" fontId="3" fillId="18" borderId="66" xfId="1" applyNumberFormat="1" applyFont="1" applyFill="1" applyBorder="1"/>
    <xf numFmtId="175" fontId="5" fillId="20" borderId="63" xfId="1" applyNumberFormat="1" applyFont="1" applyFill="1" applyBorder="1" applyAlignment="1">
      <alignment horizontal="right"/>
    </xf>
    <xf numFmtId="175" fontId="3" fillId="18" borderId="48" xfId="1" applyNumberFormat="1" applyFont="1" applyFill="1" applyBorder="1"/>
    <xf numFmtId="175" fontId="3" fillId="18" borderId="19" xfId="1" applyNumberFormat="1" applyFont="1" applyFill="1" applyBorder="1"/>
    <xf numFmtId="175" fontId="5" fillId="20" borderId="63" xfId="1" applyNumberFormat="1" applyFont="1" applyFill="1" applyBorder="1" applyAlignment="1">
      <alignment horizontal="center"/>
    </xf>
    <xf numFmtId="175" fontId="5" fillId="20" borderId="336" xfId="1" applyNumberFormat="1" applyFont="1" applyFill="1" applyBorder="1" applyAlignment="1">
      <alignment horizontal="center"/>
    </xf>
    <xf numFmtId="175" fontId="6" fillId="18" borderId="347" xfId="1" applyNumberFormat="1" applyFont="1" applyFill="1" applyBorder="1" applyAlignment="1">
      <alignment horizontal="right"/>
    </xf>
    <xf numFmtId="175" fontId="3" fillId="18" borderId="348" xfId="1" applyNumberFormat="1" applyFont="1" applyFill="1" applyBorder="1"/>
    <xf numFmtId="175" fontId="5" fillId="18" borderId="65" xfId="1" applyNumberFormat="1" applyFont="1" applyFill="1" applyBorder="1" applyAlignment="1">
      <alignment horizontal="right"/>
    </xf>
    <xf numFmtId="175" fontId="4" fillId="18" borderId="72" xfId="1" applyNumberFormat="1" applyFont="1" applyFill="1" applyBorder="1" applyAlignment="1">
      <alignment horizontal="center"/>
    </xf>
    <xf numFmtId="175" fontId="3" fillId="18" borderId="18" xfId="1" applyNumberFormat="1" applyFont="1" applyFill="1" applyBorder="1"/>
    <xf numFmtId="3" fontId="6" fillId="18" borderId="54" xfId="0" applyNumberFormat="1" applyFont="1" applyFill="1" applyBorder="1" applyAlignment="1">
      <alignment horizontal="right"/>
    </xf>
    <xf numFmtId="0" fontId="3" fillId="18" borderId="155" xfId="0" applyFont="1" applyFill="1" applyBorder="1"/>
    <xf numFmtId="3" fontId="6" fillId="18" borderId="67" xfId="0" applyNumberFormat="1" applyFont="1" applyFill="1" applyBorder="1" applyAlignment="1">
      <alignment horizontal="right"/>
    </xf>
    <xf numFmtId="0" fontId="3" fillId="18" borderId="21" xfId="0" applyFont="1" applyFill="1" applyBorder="1"/>
    <xf numFmtId="0" fontId="102" fillId="18" borderId="54" xfId="0" applyFont="1" applyFill="1" applyBorder="1" applyAlignment="1">
      <alignment horizontal="center"/>
    </xf>
    <xf numFmtId="0" fontId="98" fillId="18" borderId="155" xfId="0" applyFont="1" applyFill="1" applyBorder="1"/>
    <xf numFmtId="3" fontId="6" fillId="18" borderId="65" xfId="0" applyNumberFormat="1" applyFont="1" applyFill="1" applyBorder="1" applyAlignment="1">
      <alignment horizontal="right"/>
    </xf>
    <xf numFmtId="0" fontId="3" fillId="18" borderId="292" xfId="0" applyFont="1" applyFill="1" applyBorder="1"/>
    <xf numFmtId="0" fontId="98" fillId="18" borderId="48" xfId="0" applyFont="1" applyFill="1" applyBorder="1"/>
    <xf numFmtId="0" fontId="101" fillId="18" borderId="27" xfId="0" applyFont="1" applyFill="1" applyBorder="1" applyAlignment="1">
      <alignment horizontal="center" vertical="center"/>
    </xf>
    <xf numFmtId="0" fontId="98" fillId="18" borderId="28" xfId="0" applyFont="1" applyFill="1" applyBorder="1"/>
    <xf numFmtId="0" fontId="102" fillId="18" borderId="70" xfId="0" applyFont="1" applyFill="1" applyBorder="1" applyAlignment="1">
      <alignment horizontal="center"/>
    </xf>
    <xf numFmtId="0" fontId="98" fillId="18" borderId="51" xfId="0" applyFont="1" applyFill="1" applyBorder="1"/>
    <xf numFmtId="0" fontId="98" fillId="18" borderId="215" xfId="0" applyFont="1" applyFill="1" applyBorder="1"/>
    <xf numFmtId="0" fontId="98" fillId="18" borderId="16" xfId="0" applyFont="1" applyFill="1" applyBorder="1"/>
    <xf numFmtId="0" fontId="102" fillId="18" borderId="78" xfId="0" applyFont="1" applyFill="1" applyBorder="1" applyAlignment="1">
      <alignment horizontal="center"/>
    </xf>
    <xf numFmtId="0" fontId="102" fillId="18" borderId="78" xfId="0" applyFont="1" applyFill="1" applyBorder="1" applyAlignment="1"/>
    <xf numFmtId="0" fontId="98" fillId="18" borderId="314" xfId="0" applyFont="1" applyFill="1" applyBorder="1"/>
    <xf numFmtId="0" fontId="101" fillId="21" borderId="95" xfId="0" applyFont="1" applyFill="1" applyBorder="1" applyAlignment="1">
      <alignment horizontal="center" vertical="center"/>
    </xf>
    <xf numFmtId="0" fontId="98" fillId="21" borderId="96" xfId="0" applyFont="1" applyFill="1" applyBorder="1"/>
    <xf numFmtId="0" fontId="98" fillId="21" borderId="97" xfId="0" applyFont="1" applyFill="1" applyBorder="1"/>
    <xf numFmtId="0" fontId="101" fillId="21" borderId="249" xfId="0" applyFont="1" applyFill="1" applyBorder="1" applyAlignment="1">
      <alignment horizontal="center" vertical="center"/>
    </xf>
    <xf numFmtId="0" fontId="98" fillId="21" borderId="307" xfId="0" applyFont="1" applyFill="1" applyBorder="1"/>
    <xf numFmtId="0" fontId="98" fillId="21" borderId="251" xfId="0" applyFont="1" applyFill="1" applyBorder="1"/>
    <xf numFmtId="0" fontId="102" fillId="18" borderId="72" xfId="0" applyFont="1" applyFill="1" applyBorder="1" applyAlignment="1">
      <alignment horizontal="center" vertical="center"/>
    </xf>
    <xf numFmtId="0" fontId="98" fillId="18" borderId="18" xfId="0" applyFont="1" applyFill="1" applyBorder="1"/>
    <xf numFmtId="0" fontId="98" fillId="18" borderId="326" xfId="0" applyFont="1" applyFill="1" applyBorder="1"/>
    <xf numFmtId="0" fontId="102" fillId="18" borderId="70" xfId="0" applyFont="1" applyFill="1" applyBorder="1" applyAlignment="1">
      <alignment horizontal="center" vertical="top" wrapText="1"/>
    </xf>
    <xf numFmtId="0" fontId="98" fillId="18" borderId="308" xfId="0" applyFont="1" applyFill="1" applyBorder="1"/>
    <xf numFmtId="0" fontId="98" fillId="18" borderId="310" xfId="0" applyFont="1" applyFill="1" applyBorder="1"/>
    <xf numFmtId="0" fontId="102" fillId="18" borderId="54" xfId="0" applyFont="1" applyFill="1" applyBorder="1" applyAlignment="1">
      <alignment horizontal="center" vertical="top" wrapText="1"/>
    </xf>
    <xf numFmtId="0" fontId="7" fillId="21" borderId="127" xfId="0" applyFont="1" applyFill="1" applyBorder="1" applyAlignment="1">
      <alignment horizontal="center" vertical="center"/>
    </xf>
    <xf numFmtId="0" fontId="7" fillId="21" borderId="200" xfId="0" applyFont="1" applyFill="1" applyBorder="1" applyAlignment="1">
      <alignment horizontal="center" vertical="center"/>
    </xf>
    <xf numFmtId="0" fontId="7" fillId="21" borderId="140" xfId="0" applyFont="1" applyFill="1" applyBorder="1" applyAlignment="1">
      <alignment horizontal="center" vertical="center"/>
    </xf>
    <xf numFmtId="175" fontId="6" fillId="18" borderId="54" xfId="1" applyNumberFormat="1" applyFont="1" applyFill="1" applyBorder="1" applyAlignment="1">
      <alignment horizontal="right"/>
    </xf>
    <xf numFmtId="175" fontId="3" fillId="18" borderId="155" xfId="1" applyNumberFormat="1" applyFont="1" applyFill="1" applyBorder="1"/>
    <xf numFmtId="3" fontId="6" fillId="18" borderId="72" xfId="0" applyNumberFormat="1" applyFont="1" applyFill="1" applyBorder="1" applyAlignment="1">
      <alignment horizontal="right"/>
    </xf>
    <xf numFmtId="175" fontId="3" fillId="18" borderId="21" xfId="1" applyNumberFormat="1" applyFont="1" applyFill="1" applyBorder="1"/>
    <xf numFmtId="175" fontId="6" fillId="20" borderId="347" xfId="1" applyNumberFormat="1" applyFont="1" applyFill="1" applyBorder="1" applyAlignment="1">
      <alignment horizontal="right"/>
    </xf>
    <xf numFmtId="175" fontId="3" fillId="18" borderId="332" xfId="1" applyNumberFormat="1" applyFont="1" applyFill="1" applyBorder="1"/>
    <xf numFmtId="175" fontId="6" fillId="18" borderId="81" xfId="1" applyNumberFormat="1" applyFont="1" applyFill="1" applyBorder="1" applyAlignment="1">
      <alignment horizontal="right"/>
    </xf>
    <xf numFmtId="175" fontId="3" fillId="18" borderId="328" xfId="1" applyNumberFormat="1" applyFont="1" applyFill="1" applyBorder="1"/>
    <xf numFmtId="175" fontId="3" fillId="18" borderId="16" xfId="1" applyNumberFormat="1" applyFont="1" applyFill="1" applyBorder="1"/>
    <xf numFmtId="0" fontId="6" fillId="20" borderId="404" xfId="0" applyFont="1" applyFill="1" applyBorder="1" applyAlignment="1">
      <alignment horizontal="left" vertical="center"/>
    </xf>
    <xf numFmtId="0" fontId="0" fillId="20" borderId="27" xfId="0" applyFont="1" applyFill="1" applyBorder="1" applyAlignment="1">
      <alignment horizontal="center"/>
    </xf>
    <xf numFmtId="0" fontId="0" fillId="20" borderId="72" xfId="0" applyFont="1" applyFill="1" applyBorder="1" applyAlignment="1">
      <alignment horizontal="center"/>
    </xf>
    <xf numFmtId="0" fontId="3" fillId="18" borderId="62" xfId="0" applyFont="1" applyFill="1" applyBorder="1"/>
    <xf numFmtId="0" fontId="7" fillId="20" borderId="27" xfId="0" applyFont="1" applyFill="1" applyBorder="1" applyAlignment="1">
      <alignment horizontal="center"/>
    </xf>
    <xf numFmtId="0" fontId="2" fillId="22" borderId="200" xfId="0" applyFont="1" applyFill="1" applyBorder="1" applyAlignment="1">
      <alignment horizontal="center" vertical="center"/>
    </xf>
    <xf numFmtId="0" fontId="2" fillId="22" borderId="127" xfId="0" applyFont="1" applyFill="1" applyBorder="1" applyAlignment="1">
      <alignment horizontal="center" vertical="center"/>
    </xf>
    <xf numFmtId="0" fontId="2" fillId="35" borderId="89" xfId="0" applyFont="1" applyFill="1" applyBorder="1" applyAlignment="1">
      <alignment horizontal="center" vertical="center"/>
    </xf>
    <xf numFmtId="0" fontId="3" fillId="35" borderId="100" xfId="0" applyFont="1" applyFill="1" applyBorder="1"/>
    <xf numFmtId="49" fontId="2" fillId="0" borderId="90" xfId="0" applyNumberFormat="1" applyFont="1" applyBorder="1" applyAlignment="1">
      <alignment horizontal="center" vertical="center"/>
    </xf>
    <xf numFmtId="0" fontId="3" fillId="0" borderId="101" xfId="0" applyFont="1" applyBorder="1"/>
    <xf numFmtId="0" fontId="2" fillId="0" borderId="90" xfId="0" applyFont="1" applyBorder="1" applyAlignment="1">
      <alignment horizontal="center" vertical="center"/>
    </xf>
    <xf numFmtId="0" fontId="2" fillId="17" borderId="90" xfId="0" applyFont="1" applyFill="1" applyBorder="1" applyAlignment="1">
      <alignment horizontal="center" vertical="center"/>
    </xf>
    <xf numFmtId="0" fontId="3" fillId="17" borderId="90" xfId="0" applyFont="1" applyFill="1" applyBorder="1"/>
    <xf numFmtId="0" fontId="3" fillId="17" borderId="91" xfId="0" applyFont="1" applyFill="1" applyBorder="1"/>
    <xf numFmtId="0" fontId="1" fillId="36" borderId="135" xfId="0" applyFont="1" applyFill="1" applyBorder="1" applyAlignment="1">
      <alignment horizontal="right" vertical="center"/>
    </xf>
    <xf numFmtId="0" fontId="3" fillId="35" borderId="136" xfId="0" applyFont="1" applyFill="1" applyBorder="1"/>
    <xf numFmtId="0" fontId="3" fillId="35" borderId="137" xfId="0" applyFont="1" applyFill="1" applyBorder="1"/>
    <xf numFmtId="0" fontId="1" fillId="4" borderId="100" xfId="0" applyFont="1" applyFill="1" applyBorder="1" applyAlignment="1">
      <alignment horizontal="left" vertical="center"/>
    </xf>
    <xf numFmtId="0" fontId="3" fillId="0" borderId="100" xfId="0" applyFont="1" applyBorder="1"/>
    <xf numFmtId="0" fontId="3" fillId="0" borderId="182" xfId="0" applyFont="1" applyBorder="1"/>
    <xf numFmtId="0" fontId="1" fillId="36" borderId="101" xfId="0" applyFont="1" applyFill="1" applyBorder="1" applyAlignment="1">
      <alignment horizontal="center" vertical="center"/>
    </xf>
    <xf numFmtId="0" fontId="3" fillId="35" borderId="101" xfId="0" applyFont="1" applyFill="1" applyBorder="1"/>
    <xf numFmtId="0" fontId="3" fillId="35" borderId="102" xfId="0" applyFont="1" applyFill="1" applyBorder="1"/>
    <xf numFmtId="0" fontId="1" fillId="36" borderId="100" xfId="0" applyFont="1" applyFill="1" applyBorder="1" applyAlignment="1">
      <alignment horizontal="center" vertical="center"/>
    </xf>
    <xf numFmtId="0" fontId="1" fillId="36" borderId="89" xfId="0" applyFont="1" applyFill="1" applyBorder="1" applyAlignment="1">
      <alignment horizontal="left" vertical="center"/>
    </xf>
    <xf numFmtId="0" fontId="4" fillId="4" borderId="100" xfId="0" applyFont="1" applyFill="1" applyBorder="1" applyAlignment="1">
      <alignment horizontal="left" vertical="center"/>
    </xf>
    <xf numFmtId="41" fontId="4" fillId="4" borderId="100" xfId="0" applyNumberFormat="1" applyFont="1" applyFill="1" applyBorder="1" applyAlignment="1">
      <alignment horizontal="left" vertical="center"/>
    </xf>
    <xf numFmtId="41" fontId="3" fillId="0" borderId="100" xfId="0" applyNumberFormat="1" applyFont="1" applyBorder="1"/>
    <xf numFmtId="0" fontId="22" fillId="6" borderId="435" xfId="0" applyFont="1" applyFill="1" applyBorder="1" applyAlignment="1">
      <alignment horizontal="right" vertical="center"/>
    </xf>
    <xf numFmtId="0" fontId="22" fillId="6" borderId="436" xfId="0" applyFont="1" applyFill="1" applyBorder="1" applyAlignment="1">
      <alignment horizontal="right" vertical="center"/>
    </xf>
    <xf numFmtId="0" fontId="22" fillId="5" borderId="279" xfId="0" applyFont="1" applyFill="1" applyBorder="1" applyAlignment="1">
      <alignment horizontal="center" vertical="center"/>
    </xf>
    <xf numFmtId="0" fontId="22" fillId="5" borderId="275" xfId="0" applyFont="1" applyFill="1" applyBorder="1" applyAlignment="1">
      <alignment horizontal="center" vertical="center"/>
    </xf>
    <xf numFmtId="0" fontId="37" fillId="2" borderId="194" xfId="0" applyFont="1" applyFill="1" applyBorder="1" applyAlignment="1">
      <alignment horizontal="center" vertical="top" wrapText="1"/>
    </xf>
    <xf numFmtId="0" fontId="3" fillId="0" borderId="194" xfId="0" applyFont="1" applyBorder="1"/>
    <xf numFmtId="0" fontId="3" fillId="0" borderId="180" xfId="0" applyFont="1" applyBorder="1"/>
    <xf numFmtId="9" fontId="16" fillId="2" borderId="197" xfId="0" applyNumberFormat="1" applyFont="1" applyFill="1" applyBorder="1" applyAlignment="1">
      <alignment horizontal="left" vertical="center" wrapText="1"/>
    </xf>
    <xf numFmtId="9" fontId="16" fillId="2" borderId="181" xfId="0" applyNumberFormat="1" applyFont="1" applyFill="1" applyBorder="1" applyAlignment="1">
      <alignment horizontal="left" vertical="center" wrapText="1"/>
    </xf>
    <xf numFmtId="0" fontId="37" fillId="2" borderId="186" xfId="0" applyFont="1" applyFill="1" applyBorder="1" applyAlignment="1">
      <alignment horizontal="center" vertical="top" wrapText="1"/>
    </xf>
    <xf numFmtId="0" fontId="22" fillId="0" borderId="78" xfId="0" applyFont="1" applyFill="1" applyBorder="1" applyAlignment="1">
      <alignment horizontal="center" vertical="center"/>
    </xf>
    <xf numFmtId="0" fontId="37" fillId="2" borderId="186" xfId="0" applyFont="1" applyFill="1" applyBorder="1" applyAlignment="1">
      <alignment horizontal="left" vertical="center" wrapText="1"/>
    </xf>
    <xf numFmtId="0" fontId="3" fillId="0" borderId="194" xfId="0" applyFont="1" applyBorder="1" applyAlignment="1">
      <alignment horizontal="left" vertical="center"/>
    </xf>
    <xf numFmtId="0" fontId="3" fillId="0" borderId="180" xfId="0" applyFont="1" applyBorder="1" applyAlignment="1">
      <alignment horizontal="left" vertical="center"/>
    </xf>
    <xf numFmtId="0" fontId="37" fillId="2" borderId="194" xfId="0" applyFont="1" applyFill="1" applyBorder="1" applyAlignment="1">
      <alignment horizontal="left" vertical="center" wrapText="1"/>
    </xf>
    <xf numFmtId="0" fontId="45" fillId="2" borderId="194" xfId="0" applyFont="1" applyFill="1" applyBorder="1" applyAlignment="1">
      <alignment horizontal="left" vertical="top" wrapText="1"/>
    </xf>
    <xf numFmtId="0" fontId="45" fillId="2" borderId="180" xfId="0" applyFont="1" applyFill="1" applyBorder="1" applyAlignment="1">
      <alignment horizontal="left" vertical="top" wrapText="1"/>
    </xf>
    <xf numFmtId="10" fontId="20" fillId="13" borderId="108" xfId="0" applyNumberFormat="1" applyFont="1" applyFill="1" applyBorder="1" applyAlignment="1">
      <alignment horizontal="left" vertical="center" wrapText="1"/>
    </xf>
    <xf numFmtId="10" fontId="20" fillId="13" borderId="181" xfId="0" applyNumberFormat="1" applyFont="1" applyFill="1" applyBorder="1" applyAlignment="1">
      <alignment horizontal="left" vertical="center" wrapText="1"/>
    </xf>
    <xf numFmtId="9" fontId="37" fillId="2" borderId="108" xfId="0" applyNumberFormat="1" applyFont="1" applyFill="1" applyBorder="1" applyAlignment="1">
      <alignment horizontal="left" vertical="center" wrapText="1"/>
    </xf>
    <xf numFmtId="9" fontId="37" fillId="2" borderId="181" xfId="0" applyNumberFormat="1" applyFont="1" applyFill="1" applyBorder="1" applyAlignment="1">
      <alignment horizontal="left" vertical="center" wrapText="1"/>
    </xf>
    <xf numFmtId="10" fontId="20" fillId="2" borderId="487" xfId="0" applyNumberFormat="1" applyFont="1" applyFill="1" applyBorder="1" applyAlignment="1">
      <alignment horizontal="left" vertical="center" wrapText="1"/>
    </xf>
    <xf numFmtId="10" fontId="20" fillId="2" borderId="191" xfId="0" applyNumberFormat="1" applyFont="1" applyFill="1" applyBorder="1" applyAlignment="1">
      <alignment horizontal="left" vertical="center" wrapText="1"/>
    </xf>
    <xf numFmtId="10" fontId="20" fillId="2" borderId="485" xfId="0" applyNumberFormat="1" applyFont="1" applyFill="1" applyBorder="1" applyAlignment="1">
      <alignment horizontal="left" vertical="center" wrapText="1"/>
    </xf>
    <xf numFmtId="9" fontId="20" fillId="2" borderId="487" xfId="0" applyNumberFormat="1" applyFont="1" applyFill="1" applyBorder="1" applyAlignment="1">
      <alignment horizontal="left" vertical="center" wrapText="1"/>
    </xf>
    <xf numFmtId="9" fontId="20" fillId="2" borderId="191" xfId="0" applyNumberFormat="1" applyFont="1" applyFill="1" applyBorder="1" applyAlignment="1">
      <alignment horizontal="left" vertical="center" wrapText="1"/>
    </xf>
    <xf numFmtId="9" fontId="20" fillId="2" borderId="150" xfId="0" applyNumberFormat="1" applyFont="1" applyFill="1" applyBorder="1" applyAlignment="1">
      <alignment horizontal="left" vertical="center" wrapText="1"/>
    </xf>
    <xf numFmtId="0" fontId="37" fillId="2" borderId="186" xfId="0" applyFont="1" applyFill="1" applyBorder="1" applyAlignment="1">
      <alignment horizontal="left" vertical="top" wrapText="1"/>
    </xf>
    <xf numFmtId="0" fontId="3" fillId="0" borderId="194" xfId="0" applyFont="1" applyBorder="1" applyAlignment="1">
      <alignment horizontal="left"/>
    </xf>
    <xf numFmtId="0" fontId="3" fillId="0" borderId="180" xfId="0" applyFont="1" applyBorder="1" applyAlignment="1">
      <alignment horizontal="left"/>
    </xf>
    <xf numFmtId="0" fontId="37" fillId="2" borderId="194" xfId="0" applyFont="1" applyFill="1" applyBorder="1" applyAlignment="1">
      <alignment horizontal="left" vertical="top" wrapText="1"/>
    </xf>
    <xf numFmtId="0" fontId="40" fillId="2" borderId="78" xfId="0" applyFont="1" applyFill="1" applyBorder="1" applyAlignment="1">
      <alignment horizontal="left" vertical="center" wrapText="1"/>
    </xf>
    <xf numFmtId="0" fontId="39" fillId="34" borderId="89" xfId="0" applyFont="1" applyFill="1" applyBorder="1" applyAlignment="1">
      <alignment horizontal="center" vertical="center"/>
    </xf>
    <xf numFmtId="0" fontId="3" fillId="34" borderId="100" xfId="0" applyFont="1" applyFill="1" applyBorder="1"/>
    <xf numFmtId="164" fontId="44" fillId="0" borderId="90" xfId="0" applyNumberFormat="1" applyFont="1" applyBorder="1" applyAlignment="1">
      <alignment horizontal="center" vertical="center"/>
    </xf>
    <xf numFmtId="0" fontId="3" fillId="0" borderId="90" xfId="0" applyFont="1" applyBorder="1"/>
    <xf numFmtId="164" fontId="51" fillId="0" borderId="90" xfId="0" applyNumberFormat="1" applyFont="1" applyBorder="1" applyAlignment="1">
      <alignment horizontal="center" vertical="center"/>
    </xf>
    <xf numFmtId="0" fontId="40" fillId="5" borderId="90" xfId="0" applyFont="1" applyFill="1" applyBorder="1" applyAlignment="1">
      <alignment horizontal="center" vertical="center" wrapText="1"/>
    </xf>
    <xf numFmtId="0" fontId="41" fillId="5" borderId="90" xfId="0" applyFont="1" applyFill="1" applyBorder="1" applyAlignment="1">
      <alignment horizontal="center" vertical="center"/>
    </xf>
    <xf numFmtId="0" fontId="3" fillId="0" borderId="91" xfId="0" applyFont="1" applyBorder="1"/>
    <xf numFmtId="0" fontId="2" fillId="6" borderId="89" xfId="0" applyFont="1" applyFill="1" applyBorder="1" applyAlignment="1">
      <alignment horizontal="center" vertical="center"/>
    </xf>
    <xf numFmtId="0" fontId="2" fillId="6" borderId="90" xfId="0" applyFont="1" applyFill="1" applyBorder="1" applyAlignment="1">
      <alignment horizontal="center" vertical="center"/>
    </xf>
    <xf numFmtId="0" fontId="58" fillId="5" borderId="206" xfId="0" applyFont="1" applyFill="1" applyBorder="1" applyAlignment="1">
      <alignment horizontal="center" vertical="center"/>
    </xf>
    <xf numFmtId="0" fontId="3" fillId="0" borderId="128" xfId="0" applyFont="1" applyBorder="1"/>
    <xf numFmtId="0" fontId="3" fillId="0" borderId="143" xfId="0" applyFont="1" applyBorder="1"/>
    <xf numFmtId="0" fontId="2" fillId="0" borderId="186" xfId="0" applyFont="1" applyBorder="1" applyAlignment="1">
      <alignment horizontal="left" vertical="top" wrapText="1"/>
    </xf>
    <xf numFmtId="0" fontId="17" fillId="0" borderId="186" xfId="0" applyFont="1" applyBorder="1" applyAlignment="1">
      <alignment horizontal="left" vertical="top" wrapText="1"/>
    </xf>
    <xf numFmtId="0" fontId="58" fillId="5" borderId="195" xfId="0" applyFont="1" applyFill="1" applyBorder="1" applyAlignment="1">
      <alignment horizontal="center" vertical="center"/>
    </xf>
    <xf numFmtId="0" fontId="3" fillId="0" borderId="196" xfId="0" applyFont="1" applyBorder="1"/>
    <xf numFmtId="0" fontId="3" fillId="0" borderId="151" xfId="0" applyFont="1" applyBorder="1"/>
    <xf numFmtId="0" fontId="95" fillId="5" borderId="230" xfId="0" applyFont="1" applyFill="1" applyBorder="1" applyAlignment="1">
      <alignment horizontal="center" vertical="center"/>
    </xf>
    <xf numFmtId="0" fontId="84" fillId="0" borderId="231" xfId="0" applyFont="1" applyBorder="1"/>
    <xf numFmtId="0" fontId="84" fillId="0" borderId="232" xfId="0" applyFont="1" applyBorder="1"/>
    <xf numFmtId="0" fontId="2" fillId="6" borderId="95" xfId="0" applyFont="1" applyFill="1" applyBorder="1" applyAlignment="1">
      <alignment horizontal="center" vertical="center"/>
    </xf>
    <xf numFmtId="0" fontId="3" fillId="0" borderId="192" xfId="0" applyFont="1" applyBorder="1"/>
    <xf numFmtId="0" fontId="2" fillId="6" borderId="193" xfId="0" applyFont="1" applyFill="1" applyBorder="1" applyAlignment="1">
      <alignment horizontal="center" vertical="center"/>
    </xf>
    <xf numFmtId="0" fontId="3" fillId="0" borderId="97" xfId="0" applyFont="1" applyBorder="1"/>
    <xf numFmtId="0" fontId="2" fillId="0" borderId="120" xfId="0" applyFont="1" applyBorder="1" applyAlignment="1">
      <alignment horizontal="left" vertical="top" wrapText="1"/>
    </xf>
    <xf numFmtId="0" fontId="3" fillId="0" borderId="103" xfId="0" applyFont="1" applyBorder="1"/>
    <xf numFmtId="0" fontId="3" fillId="0" borderId="99" xfId="0" applyFont="1" applyBorder="1"/>
    <xf numFmtId="0" fontId="17" fillId="0" borderId="120" xfId="0" applyFont="1" applyBorder="1" applyAlignment="1">
      <alignment horizontal="left" vertical="top" wrapText="1"/>
    </xf>
    <xf numFmtId="0" fontId="3" fillId="0" borderId="145" xfId="0" applyFont="1" applyBorder="1"/>
    <xf numFmtId="9" fontId="42" fillId="12" borderId="209" xfId="0" applyNumberFormat="1" applyFont="1" applyFill="1" applyBorder="1" applyAlignment="1">
      <alignment horizontal="left" vertical="center" wrapText="1"/>
    </xf>
    <xf numFmtId="9" fontId="42" fillId="12" borderId="191" xfId="0" applyNumberFormat="1" applyFont="1" applyFill="1" applyBorder="1" applyAlignment="1">
      <alignment horizontal="left" vertical="center" wrapText="1"/>
    </xf>
    <xf numFmtId="9" fontId="42" fillId="12" borderId="150" xfId="0" applyNumberFormat="1" applyFont="1" applyFill="1" applyBorder="1" applyAlignment="1">
      <alignment horizontal="left" vertical="center" wrapText="1"/>
    </xf>
    <xf numFmtId="9" fontId="17" fillId="14" borderId="159" xfId="0" applyNumberFormat="1" applyFont="1" applyFill="1" applyBorder="1" applyAlignment="1">
      <alignment horizontal="left" vertical="center" wrapText="1"/>
    </xf>
    <xf numFmtId="9" fontId="17" fillId="14" borderId="194" xfId="0" applyNumberFormat="1" applyFont="1" applyFill="1" applyBorder="1" applyAlignment="1">
      <alignment horizontal="left" vertical="center" wrapText="1"/>
    </xf>
    <xf numFmtId="9" fontId="17" fillId="14" borderId="208" xfId="0" applyNumberFormat="1" applyFont="1" applyFill="1" applyBorder="1" applyAlignment="1">
      <alignment horizontal="left" vertical="center" wrapText="1"/>
    </xf>
    <xf numFmtId="164" fontId="44" fillId="0" borderId="96" xfId="0" applyNumberFormat="1" applyFont="1" applyBorder="1" applyAlignment="1">
      <alignment horizontal="center" vertical="center"/>
    </xf>
    <xf numFmtId="164" fontId="51" fillId="0" borderId="95" xfId="0" applyNumberFormat="1" applyFont="1" applyBorder="1" applyAlignment="1">
      <alignment horizontal="center" vertical="center"/>
    </xf>
    <xf numFmtId="164" fontId="44" fillId="0" borderId="193" xfId="0" applyNumberFormat="1" applyFont="1" applyBorder="1" applyAlignment="1">
      <alignment horizontal="center" vertical="center"/>
    </xf>
    <xf numFmtId="0" fontId="22" fillId="6" borderId="211" xfId="0" applyFont="1" applyFill="1" applyBorder="1" applyAlignment="1">
      <alignment horizontal="center" vertical="center"/>
    </xf>
    <xf numFmtId="0" fontId="84" fillId="0" borderId="214" xfId="0" applyFont="1" applyBorder="1"/>
    <xf numFmtId="0" fontId="22" fillId="6" borderId="247" xfId="0" applyFont="1" applyFill="1" applyBorder="1" applyAlignment="1">
      <alignment horizontal="center" vertical="center"/>
    </xf>
    <xf numFmtId="0" fontId="84" fillId="0" borderId="248" xfId="0" applyFont="1" applyBorder="1"/>
    <xf numFmtId="0" fontId="22" fillId="6" borderId="249" xfId="0" applyFont="1" applyFill="1" applyBorder="1" applyAlignment="1">
      <alignment horizontal="center" vertical="center"/>
    </xf>
    <xf numFmtId="0" fontId="84" fillId="0" borderId="250" xfId="0" applyFont="1" applyBorder="1"/>
    <xf numFmtId="0" fontId="84" fillId="0" borderId="251" xfId="0" applyFont="1" applyBorder="1"/>
    <xf numFmtId="0" fontId="2" fillId="6" borderId="96" xfId="0" applyFont="1" applyFill="1" applyBorder="1" applyAlignment="1">
      <alignment horizontal="center" vertical="center"/>
    </xf>
    <xf numFmtId="0" fontId="41" fillId="5" borderId="96" xfId="0" applyFont="1" applyFill="1" applyBorder="1" applyAlignment="1">
      <alignment horizontal="center" vertical="center"/>
    </xf>
    <xf numFmtId="0" fontId="40" fillId="5" borderId="95" xfId="0" applyFont="1" applyFill="1" applyBorder="1" applyAlignment="1">
      <alignment horizontal="center" vertical="center" wrapText="1"/>
    </xf>
    <xf numFmtId="0" fontId="41" fillId="5" borderId="193" xfId="0" applyFont="1" applyFill="1" applyBorder="1" applyAlignment="1">
      <alignment horizontal="center" vertical="center"/>
    </xf>
    <xf numFmtId="0" fontId="40" fillId="2" borderId="1" xfId="0" applyFont="1" applyFill="1" applyBorder="1" applyAlignment="1">
      <alignment horizontal="left" vertical="center" wrapText="1"/>
    </xf>
    <xf numFmtId="0" fontId="39" fillId="0" borderId="246" xfId="0" applyFont="1" applyBorder="1" applyAlignment="1">
      <alignment horizontal="center" vertical="center"/>
    </xf>
    <xf numFmtId="0" fontId="84" fillId="0" borderId="252" xfId="0" applyFont="1" applyBorder="1"/>
    <xf numFmtId="164" fontId="88" fillId="0" borderId="247" xfId="0" applyNumberFormat="1" applyFont="1" applyBorder="1" applyAlignment="1">
      <alignment horizontal="center" vertical="center"/>
    </xf>
    <xf numFmtId="164" fontId="88" fillId="0" borderId="249" xfId="0" applyNumberFormat="1" applyFont="1" applyBorder="1" applyAlignment="1">
      <alignment horizontal="center" vertical="center"/>
    </xf>
    <xf numFmtId="164" fontId="92" fillId="0" borderId="247" xfId="0" applyNumberFormat="1" applyFont="1" applyBorder="1" applyAlignment="1">
      <alignment horizontal="center" vertical="center"/>
    </xf>
    <xf numFmtId="0" fontId="22" fillId="5" borderId="247" xfId="0" applyFont="1" applyFill="1" applyBorder="1" applyAlignment="1">
      <alignment horizontal="center" vertical="center" wrapText="1"/>
    </xf>
    <xf numFmtId="0" fontId="39" fillId="5" borderId="249" xfId="0" applyFont="1" applyFill="1" applyBorder="1" applyAlignment="1">
      <alignment horizontal="center" vertical="center"/>
    </xf>
    <xf numFmtId="0" fontId="0" fillId="40" borderId="443" xfId="0" applyFill="1" applyBorder="1" applyAlignment="1">
      <alignment horizontal="center" vertical="center"/>
    </xf>
    <xf numFmtId="0" fontId="0" fillId="40" borderId="444" xfId="0" applyFill="1" applyBorder="1" applyAlignment="1">
      <alignment horizontal="center" vertical="center"/>
    </xf>
    <xf numFmtId="0" fontId="0" fillId="40" borderId="282" xfId="0" applyFill="1" applyBorder="1" applyAlignment="1">
      <alignment horizontal="center" vertical="center"/>
    </xf>
    <xf numFmtId="0" fontId="0" fillId="0" borderId="276" xfId="0" applyBorder="1" applyAlignment="1">
      <alignment horizontal="center" vertical="center"/>
    </xf>
    <xf numFmtId="0" fontId="0" fillId="0" borderId="275" xfId="0" applyBorder="1" applyAlignment="1">
      <alignment horizontal="center" vertical="center"/>
    </xf>
    <xf numFmtId="0" fontId="132" fillId="0" borderId="279" xfId="0" applyFont="1" applyBorder="1" applyAlignment="1">
      <alignment horizontal="center" vertical="center" wrapText="1"/>
    </xf>
    <xf numFmtId="0" fontId="132" fillId="0" borderId="438" xfId="0" applyFont="1" applyBorder="1" applyAlignment="1">
      <alignment horizontal="center" vertical="center" wrapText="1"/>
    </xf>
    <xf numFmtId="0" fontId="133" fillId="0" borderId="275" xfId="0" applyFont="1" applyBorder="1" applyAlignment="1">
      <alignment horizontal="left" vertical="center" wrapText="1"/>
    </xf>
    <xf numFmtId="0" fontId="133" fillId="0" borderId="373" xfId="0" applyFont="1" applyBorder="1" applyAlignment="1">
      <alignment horizontal="left" vertical="center" wrapText="1"/>
    </xf>
    <xf numFmtId="0" fontId="133" fillId="0" borderId="439" xfId="0" applyFont="1" applyBorder="1" applyAlignment="1">
      <alignment horizontal="left" vertical="center" wrapText="1"/>
    </xf>
    <xf numFmtId="0" fontId="133" fillId="0" borderId="440" xfId="0" applyFont="1" applyBorder="1" applyAlignment="1">
      <alignment horizontal="left" vertical="center" wrapText="1"/>
    </xf>
    <xf numFmtId="0" fontId="131" fillId="34" borderId="436" xfId="0" applyFont="1" applyFill="1" applyBorder="1" applyAlignment="1">
      <alignment horizontal="center" vertical="center" wrapText="1"/>
    </xf>
    <xf numFmtId="0" fontId="131" fillId="34" borderId="437" xfId="0" applyFont="1" applyFill="1" applyBorder="1" applyAlignment="1">
      <alignment horizontal="center" vertical="center" wrapText="1"/>
    </xf>
    <xf numFmtId="0" fontId="133" fillId="0" borderId="275" xfId="0" applyFont="1" applyBorder="1" applyAlignment="1">
      <alignment vertical="center" wrapText="1"/>
    </xf>
    <xf numFmtId="0" fontId="133" fillId="0" borderId="373" xfId="0" applyFont="1" applyBorder="1" applyAlignment="1">
      <alignment vertical="center" wrapText="1"/>
    </xf>
  </cellXfs>
  <cellStyles count="148">
    <cellStyle name="Lien hypertexte" xfId="3" builtinId="8" hidden="1"/>
    <cellStyle name="Lien hypertexte" xfId="5" builtinId="8" hidden="1"/>
    <cellStyle name="Lien hypertexte" xfId="7" builtinId="8" hidden="1"/>
    <cellStyle name="Lien hypertexte" xfId="9" builtinId="8" hidden="1"/>
    <cellStyle name="Lien hypertexte" xfId="11" builtinId="8" hidden="1"/>
    <cellStyle name="Lien hypertexte" xfId="13" builtinId="8" hidden="1"/>
    <cellStyle name="Lien hypertexte" xfId="15" builtinId="8" hidden="1"/>
    <cellStyle name="Lien hypertexte" xfId="17" builtinId="8" hidden="1"/>
    <cellStyle name="Lien hypertexte" xfId="19" builtinId="8" hidden="1"/>
    <cellStyle name="Lien hypertexte" xfId="21" builtinId="8" hidden="1"/>
    <cellStyle name="Lien hypertexte" xfId="23" builtinId="8" hidden="1"/>
    <cellStyle name="Lien hypertexte" xfId="25" builtinId="8" hidden="1"/>
    <cellStyle name="Lien hypertexte" xfId="27" builtinId="8" hidden="1"/>
    <cellStyle name="Lien hypertexte" xfId="29" builtinId="8" hidden="1"/>
    <cellStyle name="Lien hypertexte" xfId="31" builtinId="8" hidden="1"/>
    <cellStyle name="Lien hypertexte" xfId="33" builtinId="8" hidden="1"/>
    <cellStyle name="Lien hypertexte" xfId="35" builtinId="8" hidden="1"/>
    <cellStyle name="Lien hypertexte" xfId="37" builtinId="8" hidden="1"/>
    <cellStyle name="Lien hypertexte" xfId="39" builtinId="8" hidden="1"/>
    <cellStyle name="Lien hypertexte" xfId="41" builtinId="8" hidden="1"/>
    <cellStyle name="Lien hypertexte" xfId="43" builtinId="8" hidden="1"/>
    <cellStyle name="Lien hypertexte" xfId="45" builtinId="8" hidden="1"/>
    <cellStyle name="Lien hypertexte" xfId="47" builtinId="8" hidden="1"/>
    <cellStyle name="Lien hypertexte" xfId="49" builtinId="8" hidden="1"/>
    <cellStyle name="Lien hypertexte" xfId="51" builtinId="8" hidden="1"/>
    <cellStyle name="Lien hypertexte" xfId="53" builtinId="8" hidden="1"/>
    <cellStyle name="Lien hypertexte" xfId="55" builtinId="8" hidden="1"/>
    <cellStyle name="Lien hypertexte" xfId="57" builtinId="8" hidden="1"/>
    <cellStyle name="Lien hypertexte" xfId="59" builtinId="8" hidden="1"/>
    <cellStyle name="Lien hypertexte" xfId="61" builtinId="8" hidden="1"/>
    <cellStyle name="Lien hypertexte" xfId="63" builtinId="8" hidden="1"/>
    <cellStyle name="Lien hypertexte" xfId="65" builtinId="8" hidden="1"/>
    <cellStyle name="Lien hypertexte" xfId="67" builtinId="8" hidden="1"/>
    <cellStyle name="Lien hypertexte" xfId="69" builtinId="8" hidden="1"/>
    <cellStyle name="Lien hypertexte" xfId="71" builtinId="8" hidden="1"/>
    <cellStyle name="Lien hypertexte" xfId="73" builtinId="8" hidden="1"/>
    <cellStyle name="Lien hypertexte" xfId="75" builtinId="8" hidden="1"/>
    <cellStyle name="Lien hypertexte" xfId="77" builtinId="8" hidden="1"/>
    <cellStyle name="Lien hypertexte" xfId="79" builtinId="8" hidden="1"/>
    <cellStyle name="Lien hypertexte" xfId="81" builtinId="8" hidden="1"/>
    <cellStyle name="Lien hypertexte" xfId="83" builtinId="8" hidden="1"/>
    <cellStyle name="Lien hypertexte" xfId="85" builtinId="8" hidden="1"/>
    <cellStyle name="Lien hypertexte" xfId="87" builtinId="8" hidden="1"/>
    <cellStyle name="Lien hypertexte" xfId="89" builtinId="8" hidden="1"/>
    <cellStyle name="Lien hypertexte" xfId="91" builtinId="8" hidden="1"/>
    <cellStyle name="Lien hypertexte" xfId="93" builtinId="8" hidden="1"/>
    <cellStyle name="Lien hypertexte" xfId="95" builtinId="8" hidden="1"/>
    <cellStyle name="Lien hypertexte" xfId="97" builtinId="8" hidden="1"/>
    <cellStyle name="Lien hypertexte" xfId="99" builtinId="8" hidden="1"/>
    <cellStyle name="Lien hypertexte" xfId="101" builtinId="8" hidden="1"/>
    <cellStyle name="Lien hypertexte" xfId="103" builtinId="8" hidden="1"/>
    <cellStyle name="Lien hypertexte" xfId="105" builtinId="8" hidden="1"/>
    <cellStyle name="Lien hypertexte" xfId="107" builtinId="8" hidden="1"/>
    <cellStyle name="Lien hypertexte" xfId="109" builtinId="8" hidden="1"/>
    <cellStyle name="Lien hypertexte" xfId="111" builtinId="8" hidden="1"/>
    <cellStyle name="Lien hypertexte" xfId="113" builtinId="8" hidden="1"/>
    <cellStyle name="Lien hypertexte" xfId="115" builtinId="8" hidden="1"/>
    <cellStyle name="Lien hypertexte" xfId="117" builtinId="8" hidden="1"/>
    <cellStyle name="Lien hypertexte" xfId="119" builtinId="8" hidden="1"/>
    <cellStyle name="Lien hypertexte" xfId="121" builtinId="8" hidden="1"/>
    <cellStyle name="Lien hypertexte" xfId="123" builtinId="8" hidden="1"/>
    <cellStyle name="Lien hypertexte" xfId="125" builtinId="8" hidden="1"/>
    <cellStyle name="Lien hypertexte" xfId="127" builtinId="8" hidden="1"/>
    <cellStyle name="Lien hypertexte" xfId="129" builtinId="8" hidden="1"/>
    <cellStyle name="Lien hypertexte" xfId="131" builtinId="8" hidden="1"/>
    <cellStyle name="Lien hypertexte" xfId="133" builtinId="8" hidden="1"/>
    <cellStyle name="Lien hypertexte" xfId="135" builtinId="8" hidden="1"/>
    <cellStyle name="Lien hypertexte" xfId="137" builtinId="8" hidden="1"/>
    <cellStyle name="Lien hypertexte" xfId="139" builtinId="8" hidden="1"/>
    <cellStyle name="Lien hypertexte" xfId="141" builtinId="8" hidden="1"/>
    <cellStyle name="Lien hypertexte" xfId="143" builtinId="8" hidden="1"/>
    <cellStyle name="Lien hypertexte" xfId="145" builtinId="8" hidden="1"/>
    <cellStyle name="Lien hypertexte visité" xfId="4" builtinId="9" hidden="1"/>
    <cellStyle name="Lien hypertexte visité" xfId="6" builtinId="9" hidden="1"/>
    <cellStyle name="Lien hypertexte visité" xfId="8" builtinId="9" hidden="1"/>
    <cellStyle name="Lien hypertexte visité" xfId="10" builtinId="9" hidden="1"/>
    <cellStyle name="Lien hypertexte visité" xfId="12" builtinId="9" hidden="1"/>
    <cellStyle name="Lien hypertexte visité" xfId="14" builtinId="9" hidden="1"/>
    <cellStyle name="Lien hypertexte visité" xfId="16" builtinId="9" hidden="1"/>
    <cellStyle name="Lien hypertexte visité" xfId="18" builtinId="9" hidden="1"/>
    <cellStyle name="Lien hypertexte visité" xfId="20" builtinId="9" hidden="1"/>
    <cellStyle name="Lien hypertexte visité" xfId="22" builtinId="9" hidden="1"/>
    <cellStyle name="Lien hypertexte visité" xfId="24" builtinId="9" hidden="1"/>
    <cellStyle name="Lien hypertexte visité" xfId="26" builtinId="9" hidden="1"/>
    <cellStyle name="Lien hypertexte visité" xfId="28" builtinId="9" hidden="1"/>
    <cellStyle name="Lien hypertexte visité" xfId="30" builtinId="9" hidden="1"/>
    <cellStyle name="Lien hypertexte visité" xfId="32" builtinId="9" hidden="1"/>
    <cellStyle name="Lien hypertexte visité" xfId="34" builtinId="9" hidden="1"/>
    <cellStyle name="Lien hypertexte visité" xfId="36" builtinId="9" hidden="1"/>
    <cellStyle name="Lien hypertexte visité" xfId="38" builtinId="9" hidden="1"/>
    <cellStyle name="Lien hypertexte visité" xfId="40" builtinId="9" hidden="1"/>
    <cellStyle name="Lien hypertexte visité" xfId="42" builtinId="9" hidden="1"/>
    <cellStyle name="Lien hypertexte visité" xfId="44" builtinId="9" hidden="1"/>
    <cellStyle name="Lien hypertexte visité" xfId="46" builtinId="9" hidden="1"/>
    <cellStyle name="Lien hypertexte visité" xfId="48" builtinId="9" hidden="1"/>
    <cellStyle name="Lien hypertexte visité" xfId="50" builtinId="9" hidden="1"/>
    <cellStyle name="Lien hypertexte visité" xfId="52" builtinId="9" hidden="1"/>
    <cellStyle name="Lien hypertexte visité" xfId="54" builtinId="9" hidden="1"/>
    <cellStyle name="Lien hypertexte visité" xfId="56" builtinId="9" hidden="1"/>
    <cellStyle name="Lien hypertexte visité" xfId="58" builtinId="9" hidden="1"/>
    <cellStyle name="Lien hypertexte visité" xfId="60" builtinId="9" hidden="1"/>
    <cellStyle name="Lien hypertexte visité" xfId="62" builtinId="9" hidden="1"/>
    <cellStyle name="Lien hypertexte visité" xfId="64" builtinId="9" hidden="1"/>
    <cellStyle name="Lien hypertexte visité" xfId="66" builtinId="9" hidden="1"/>
    <cellStyle name="Lien hypertexte visité" xfId="68" builtinId="9" hidden="1"/>
    <cellStyle name="Lien hypertexte visité" xfId="70" builtinId="9" hidden="1"/>
    <cellStyle name="Lien hypertexte visité" xfId="72" builtinId="9" hidden="1"/>
    <cellStyle name="Lien hypertexte visité" xfId="74" builtinId="9" hidden="1"/>
    <cellStyle name="Lien hypertexte visité" xfId="76" builtinId="9" hidden="1"/>
    <cellStyle name="Lien hypertexte visité" xfId="78" builtinId="9" hidden="1"/>
    <cellStyle name="Lien hypertexte visité" xfId="80" builtinId="9" hidden="1"/>
    <cellStyle name="Lien hypertexte visité" xfId="82" builtinId="9" hidden="1"/>
    <cellStyle name="Lien hypertexte visité" xfId="84" builtinId="9" hidden="1"/>
    <cellStyle name="Lien hypertexte visité" xfId="86" builtinId="9" hidden="1"/>
    <cellStyle name="Lien hypertexte visité" xfId="88" builtinId="9" hidden="1"/>
    <cellStyle name="Lien hypertexte visité" xfId="90" builtinId="9" hidden="1"/>
    <cellStyle name="Lien hypertexte visité" xfId="92" builtinId="9" hidden="1"/>
    <cellStyle name="Lien hypertexte visité" xfId="94" builtinId="9" hidden="1"/>
    <cellStyle name="Lien hypertexte visité" xfId="96" builtinId="9" hidden="1"/>
    <cellStyle name="Lien hypertexte visité" xfId="98" builtinId="9" hidden="1"/>
    <cellStyle name="Lien hypertexte visité" xfId="100" builtinId="9" hidden="1"/>
    <cellStyle name="Lien hypertexte visité" xfId="102" builtinId="9" hidden="1"/>
    <cellStyle name="Lien hypertexte visité" xfId="104" builtinId="9" hidden="1"/>
    <cellStyle name="Lien hypertexte visité" xfId="106" builtinId="9" hidden="1"/>
    <cellStyle name="Lien hypertexte visité" xfId="108" builtinId="9" hidden="1"/>
    <cellStyle name="Lien hypertexte visité" xfId="110" builtinId="9" hidden="1"/>
    <cellStyle name="Lien hypertexte visité" xfId="112" builtinId="9" hidden="1"/>
    <cellStyle name="Lien hypertexte visité" xfId="114" builtinId="9" hidden="1"/>
    <cellStyle name="Lien hypertexte visité" xfId="116" builtinId="9" hidden="1"/>
    <cellStyle name="Lien hypertexte visité" xfId="118" builtinId="9" hidden="1"/>
    <cellStyle name="Lien hypertexte visité" xfId="120" builtinId="9" hidden="1"/>
    <cellStyle name="Lien hypertexte visité" xfId="122" builtinId="9" hidden="1"/>
    <cellStyle name="Lien hypertexte visité" xfId="124" builtinId="9" hidden="1"/>
    <cellStyle name="Lien hypertexte visité" xfId="126" builtinId="9" hidden="1"/>
    <cellStyle name="Lien hypertexte visité" xfId="128" builtinId="9" hidden="1"/>
    <cellStyle name="Lien hypertexte visité" xfId="130" builtinId="9" hidden="1"/>
    <cellStyle name="Lien hypertexte visité" xfId="132" builtinId="9" hidden="1"/>
    <cellStyle name="Lien hypertexte visité" xfId="134" builtinId="9" hidden="1"/>
    <cellStyle name="Lien hypertexte visité" xfId="136" builtinId="9" hidden="1"/>
    <cellStyle name="Lien hypertexte visité" xfId="138" builtinId="9" hidden="1"/>
    <cellStyle name="Lien hypertexte visité" xfId="140" builtinId="9" hidden="1"/>
    <cellStyle name="Lien hypertexte visité" xfId="142" builtinId="9" hidden="1"/>
    <cellStyle name="Lien hypertexte visité" xfId="144" builtinId="9" hidden="1"/>
    <cellStyle name="Lien hypertexte visité" xfId="146" builtinId="9" hidden="1"/>
    <cellStyle name="Milliers" xfId="1" builtinId="3"/>
    <cellStyle name="Normal" xfId="0" builtinId="0"/>
    <cellStyle name="Normal 2" xfId="147"/>
    <cellStyle name="Pourcentage" xfId="2"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externalLink" Target="externalLinks/externalLink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[6]analyse!$B$1</c:f>
              <c:strCache>
                <c:ptCount val="1"/>
                <c:pt idx="0">
                  <c:v>solvabilité</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[6]analyse!$A$2:$A$6</c:f>
              <c:numCache>
                <c:formatCode>General</c:formatCode>
                <c:ptCount val="5"/>
                <c:pt idx="0">
                  <c:v>2014</c:v>
                </c:pt>
                <c:pt idx="1">
                  <c:v>2015</c:v>
                </c:pt>
                <c:pt idx="2">
                  <c:v>2016</c:v>
                </c:pt>
                <c:pt idx="3">
                  <c:v>2017</c:v>
                </c:pt>
                <c:pt idx="4">
                  <c:v>2018</c:v>
                </c:pt>
              </c:numCache>
            </c:numRef>
          </c:cat>
          <c:val>
            <c:numRef>
              <c:f>[6]analyse!$B$2:$B$6</c:f>
              <c:numCache>
                <c:formatCode>General</c:formatCode>
                <c:ptCount val="5"/>
                <c:pt idx="0">
                  <c:v>0.22493654692517345</c:v>
                </c:pt>
                <c:pt idx="1">
                  <c:v>0.21530540771672535</c:v>
                </c:pt>
                <c:pt idx="2">
                  <c:v>6.0648325148054641E-2</c:v>
                </c:pt>
                <c:pt idx="3">
                  <c:v>6.3280212090557633E-2</c:v>
                </c:pt>
                <c:pt idx="4">
                  <c:v>0.2260378376238531</c:v>
                </c:pt>
              </c:numCache>
            </c:numRef>
          </c:val>
          <c:smooth val="0"/>
          <c:extLst xmlns:c16r2="http://schemas.microsoft.com/office/drawing/2015/06/chart">
            <c:ext xmlns:c16="http://schemas.microsoft.com/office/drawing/2014/chart" uri="{C3380CC4-5D6E-409C-BE32-E72D297353CC}">
              <c16:uniqueId val="{00000000-DE4C-4C34-BC50-6D70156954FB}"/>
            </c:ext>
          </c:extLst>
        </c:ser>
        <c:dLbls>
          <c:dLblPos val="ctr"/>
          <c:showLegendKey val="0"/>
          <c:showVal val="1"/>
          <c:showCatName val="0"/>
          <c:showSerName val="0"/>
          <c:showPercent val="0"/>
          <c:showBubbleSize val="0"/>
        </c:dLbls>
        <c:smooth val="0"/>
        <c:axId val="-1968000192"/>
        <c:axId val="-1967992576"/>
      </c:lineChart>
      <c:catAx>
        <c:axId val="-19680001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Année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992576"/>
        <c:crosses val="autoZero"/>
        <c:auto val="1"/>
        <c:lblAlgn val="ctr"/>
        <c:lblOffset val="100"/>
        <c:noMultiLvlLbl val="0"/>
      </c:catAx>
      <c:valAx>
        <c:axId val="-1967992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fr-FR"/>
                  <a:t>Solvabilité</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001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[6]analyse!$B$11</c:f>
              <c:strCache>
                <c:ptCount val="1"/>
                <c:pt idx="0">
                  <c:v>Ratio de liquidité générale</c:v>
                </c:pt>
              </c:strCache>
            </c:strRef>
          </c:tx>
          <c:spPr>
            <a:ln w="28575" cap="rnd">
              <a:solidFill>
                <a:schemeClr val="accent1"/>
              </a:solidFill>
              <a:round/>
            </a:ln>
            <a:effectLst/>
          </c:spPr>
          <c:marker>
            <c:symbol val="none"/>
          </c:marker>
          <c:cat>
            <c:numRef>
              <c:f>[6]analyse!$A$12:$A$16</c:f>
              <c:numCache>
                <c:formatCode>General</c:formatCode>
                <c:ptCount val="5"/>
                <c:pt idx="0">
                  <c:v>2014</c:v>
                </c:pt>
                <c:pt idx="1">
                  <c:v>2015</c:v>
                </c:pt>
                <c:pt idx="2">
                  <c:v>2016</c:v>
                </c:pt>
                <c:pt idx="3">
                  <c:v>2017</c:v>
                </c:pt>
                <c:pt idx="4">
                  <c:v>2018</c:v>
                </c:pt>
              </c:numCache>
            </c:numRef>
          </c:cat>
          <c:val>
            <c:numRef>
              <c:f>[6]analyse!$B$12:$B$16</c:f>
              <c:numCache>
                <c:formatCode>General</c:formatCode>
                <c:ptCount val="5"/>
                <c:pt idx="0">
                  <c:v>0.75904970380334358</c:v>
                </c:pt>
                <c:pt idx="1">
                  <c:v>1.0885335851281079</c:v>
                </c:pt>
                <c:pt idx="2">
                  <c:v>0.93728374594711017</c:v>
                </c:pt>
                <c:pt idx="3">
                  <c:v>0.89232180915309689</c:v>
                </c:pt>
                <c:pt idx="4">
                  <c:v>0.69078663915259797</c:v>
                </c:pt>
              </c:numCache>
            </c:numRef>
          </c:val>
          <c:smooth val="0"/>
          <c:extLst xmlns:c16r2="http://schemas.microsoft.com/office/drawing/2015/06/chart">
            <c:ext xmlns:c16="http://schemas.microsoft.com/office/drawing/2014/chart" uri="{C3380CC4-5D6E-409C-BE32-E72D297353CC}">
              <c16:uniqueId val="{00000000-0B44-4CA3-B31A-01DF3D222E29}"/>
            </c:ext>
          </c:extLst>
        </c:ser>
        <c:dLbls>
          <c:showLegendKey val="0"/>
          <c:showVal val="0"/>
          <c:showCatName val="0"/>
          <c:showSerName val="0"/>
          <c:showPercent val="0"/>
          <c:showBubbleSize val="0"/>
        </c:dLbls>
        <c:smooth val="0"/>
        <c:axId val="-1967991488"/>
        <c:axId val="-1967990944"/>
      </c:lineChart>
      <c:catAx>
        <c:axId val="-1967991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990944"/>
        <c:crosses val="autoZero"/>
        <c:auto val="1"/>
        <c:lblAlgn val="ctr"/>
        <c:lblOffset val="100"/>
        <c:noMultiLvlLbl val="0"/>
      </c:catAx>
      <c:valAx>
        <c:axId val="-1967990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79914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[6]analyse!$B$20</c:f>
              <c:strCache>
                <c:ptCount val="1"/>
                <c:pt idx="0">
                  <c:v>Ratio de liquidité réduite</c:v>
                </c:pt>
              </c:strCache>
            </c:strRef>
          </c:tx>
          <c:spPr>
            <a:ln w="28575" cap="rnd">
              <a:solidFill>
                <a:schemeClr val="accent1"/>
              </a:solidFill>
              <a:round/>
            </a:ln>
            <a:effectLst/>
          </c:spPr>
          <c:marker>
            <c:symbol val="none"/>
          </c:marker>
          <c:cat>
            <c:numRef>
              <c:f>[6]analyse!$A$21:$A$25</c:f>
              <c:numCache>
                <c:formatCode>General</c:formatCode>
                <c:ptCount val="5"/>
                <c:pt idx="0">
                  <c:v>2014</c:v>
                </c:pt>
                <c:pt idx="1">
                  <c:v>2015</c:v>
                </c:pt>
                <c:pt idx="2">
                  <c:v>2016</c:v>
                </c:pt>
                <c:pt idx="3">
                  <c:v>2017</c:v>
                </c:pt>
                <c:pt idx="4">
                  <c:v>2018</c:v>
                </c:pt>
              </c:numCache>
            </c:numRef>
          </c:cat>
          <c:val>
            <c:numRef>
              <c:f>[6]analyse!$B$21:$B$25</c:f>
              <c:numCache>
                <c:formatCode>General</c:formatCode>
                <c:ptCount val="5"/>
                <c:pt idx="0">
                  <c:v>0.75904970380334358</c:v>
                </c:pt>
                <c:pt idx="1">
                  <c:v>0.84149005702089197</c:v>
                </c:pt>
                <c:pt idx="2">
                  <c:v>0.71499993554605856</c:v>
                </c:pt>
                <c:pt idx="3">
                  <c:v>0.83050589499487704</c:v>
                </c:pt>
                <c:pt idx="4">
                  <c:v>0.67961134698492909</c:v>
                </c:pt>
              </c:numCache>
            </c:numRef>
          </c:val>
          <c:smooth val="0"/>
          <c:extLst xmlns:c16r2="http://schemas.microsoft.com/office/drawing/2015/06/chart">
            <c:ext xmlns:c16="http://schemas.microsoft.com/office/drawing/2014/chart" uri="{C3380CC4-5D6E-409C-BE32-E72D297353CC}">
              <c16:uniqueId val="{00000000-B183-4286-96CA-ED0A9E8FD080}"/>
            </c:ext>
          </c:extLst>
        </c:ser>
        <c:dLbls>
          <c:showLegendKey val="0"/>
          <c:showVal val="0"/>
          <c:showCatName val="0"/>
          <c:showSerName val="0"/>
          <c:showPercent val="0"/>
          <c:showBubbleSize val="0"/>
        </c:dLbls>
        <c:smooth val="0"/>
        <c:axId val="-200572784"/>
        <c:axId val="-1840036064"/>
      </c:lineChart>
      <c:catAx>
        <c:axId val="-20057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36064"/>
        <c:crosses val="autoZero"/>
        <c:auto val="1"/>
        <c:lblAlgn val="ctr"/>
        <c:lblOffset val="100"/>
        <c:noMultiLvlLbl val="0"/>
      </c:catAx>
      <c:valAx>
        <c:axId val="-18400360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7278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[6]analyse!$B$28</c:f>
              <c:strCache>
                <c:ptCount val="1"/>
                <c:pt idx="0">
                  <c:v>Ratio de liquidité immédiate</c:v>
                </c:pt>
              </c:strCache>
            </c:strRef>
          </c:tx>
          <c:spPr>
            <a:ln w="28575" cap="rnd">
              <a:solidFill>
                <a:schemeClr val="accent1"/>
              </a:solidFill>
              <a:round/>
            </a:ln>
            <a:effectLst/>
          </c:spPr>
          <c:marker>
            <c:symbol val="none"/>
          </c:marker>
          <c:cat>
            <c:numRef>
              <c:f>[6]analyse!$A$29:$A$33</c:f>
              <c:numCache>
                <c:formatCode>General</c:formatCode>
                <c:ptCount val="5"/>
                <c:pt idx="0">
                  <c:v>2014</c:v>
                </c:pt>
                <c:pt idx="1">
                  <c:v>2015</c:v>
                </c:pt>
                <c:pt idx="2">
                  <c:v>2016</c:v>
                </c:pt>
                <c:pt idx="3">
                  <c:v>2017</c:v>
                </c:pt>
                <c:pt idx="4">
                  <c:v>2018</c:v>
                </c:pt>
              </c:numCache>
            </c:numRef>
          </c:cat>
          <c:val>
            <c:numRef>
              <c:f>[6]analyse!$B$29:$B$33</c:f>
              <c:numCache>
                <c:formatCode>General</c:formatCode>
                <c:ptCount val="5"/>
                <c:pt idx="0">
                  <c:v>0</c:v>
                </c:pt>
                <c:pt idx="1">
                  <c:v>0.31713065017333514</c:v>
                </c:pt>
                <c:pt idx="2">
                  <c:v>0.23572403874318446</c:v>
                </c:pt>
                <c:pt idx="3">
                  <c:v>0.46936014204251258</c:v>
                </c:pt>
                <c:pt idx="4">
                  <c:v>0.34038941258912675</c:v>
                </c:pt>
              </c:numCache>
            </c:numRef>
          </c:val>
          <c:smooth val="0"/>
          <c:extLst xmlns:c16r2="http://schemas.microsoft.com/office/drawing/2015/06/chart">
            <c:ext xmlns:c16="http://schemas.microsoft.com/office/drawing/2014/chart" uri="{C3380CC4-5D6E-409C-BE32-E72D297353CC}">
              <c16:uniqueId val="{00000000-BBC8-45A2-A0B8-B8A0976AA67D}"/>
            </c:ext>
          </c:extLst>
        </c:ser>
        <c:dLbls>
          <c:showLegendKey val="0"/>
          <c:showVal val="0"/>
          <c:showCatName val="0"/>
          <c:showSerName val="0"/>
          <c:showPercent val="0"/>
          <c:showBubbleSize val="0"/>
        </c:dLbls>
        <c:smooth val="0"/>
        <c:axId val="-1840033344"/>
        <c:axId val="-1840040960"/>
      </c:lineChart>
      <c:catAx>
        <c:axId val="-1840033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40960"/>
        <c:crosses val="autoZero"/>
        <c:auto val="1"/>
        <c:lblAlgn val="ctr"/>
        <c:lblOffset val="100"/>
        <c:noMultiLvlLbl val="0"/>
      </c:catAx>
      <c:valAx>
        <c:axId val="-1840040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333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[6]analyse!$B$37</c:f>
              <c:strCache>
                <c:ptCount val="1"/>
                <c:pt idx="0">
                  <c:v>Ratio d'autonomie financière</c:v>
                </c:pt>
              </c:strCache>
            </c:strRef>
          </c:tx>
          <c:spPr>
            <a:ln w="3810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numRef>
              <c:f>[6]analyse!$A$38:$A$42</c:f>
              <c:numCache>
                <c:formatCode>General</c:formatCode>
                <c:ptCount val="5"/>
                <c:pt idx="0">
                  <c:v>2014</c:v>
                </c:pt>
                <c:pt idx="1">
                  <c:v>2015</c:v>
                </c:pt>
                <c:pt idx="2">
                  <c:v>2016</c:v>
                </c:pt>
                <c:pt idx="3">
                  <c:v>2017</c:v>
                </c:pt>
                <c:pt idx="4">
                  <c:v>2018</c:v>
                </c:pt>
              </c:numCache>
            </c:numRef>
          </c:cat>
          <c:val>
            <c:numRef>
              <c:f>[6]analyse!$B$38:$B$42</c:f>
              <c:numCache>
                <c:formatCode>General</c:formatCode>
                <c:ptCount val="5"/>
                <c:pt idx="0">
                  <c:v>0</c:v>
                </c:pt>
                <c:pt idx="1">
                  <c:v>0</c:v>
                </c:pt>
                <c:pt idx="2">
                  <c:v>0.51601872982637442</c:v>
                </c:pt>
                <c:pt idx="3">
                  <c:v>0.22897571330134139</c:v>
                </c:pt>
                <c:pt idx="4">
                  <c:v>7.1826949550373928E-2</c:v>
                </c:pt>
              </c:numCache>
            </c:numRef>
          </c:val>
          <c:smooth val="0"/>
          <c:extLst xmlns:c16r2="http://schemas.microsoft.com/office/drawing/2015/06/chart">
            <c:ext xmlns:c16="http://schemas.microsoft.com/office/drawing/2014/chart" uri="{C3380CC4-5D6E-409C-BE32-E72D297353CC}">
              <c16:uniqueId val="{00000000-B241-495E-9F7A-FF93420A55BB}"/>
            </c:ext>
          </c:extLst>
        </c:ser>
        <c:dLbls>
          <c:dLblPos val="ctr"/>
          <c:showLegendKey val="0"/>
          <c:showVal val="1"/>
          <c:showCatName val="0"/>
          <c:showSerName val="0"/>
          <c:showPercent val="0"/>
          <c:showBubbleSize val="0"/>
        </c:dLbls>
        <c:smooth val="0"/>
        <c:axId val="-1840034432"/>
        <c:axId val="-1840032800"/>
      </c:lineChart>
      <c:catAx>
        <c:axId val="-1840034432"/>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fr-FR"/>
                  <a:t>Année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840032800"/>
        <c:crosses val="autoZero"/>
        <c:auto val="1"/>
        <c:lblAlgn val="ctr"/>
        <c:lblOffset val="100"/>
        <c:noMultiLvlLbl val="0"/>
      </c:catAx>
      <c:valAx>
        <c:axId val="-184003280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fr-FR"/>
                  <a:t>Ratio autonomie financière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3443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lotArea>
      <c:layout/>
      <c:lineChart>
        <c:grouping val="standard"/>
        <c:varyColors val="0"/>
        <c:ser>
          <c:idx val="0"/>
          <c:order val="0"/>
          <c:tx>
            <c:strRef>
              <c:f>Analyse!$B$46</c:f>
              <c:strCache>
                <c:ptCount val="1"/>
                <c:pt idx="0">
                  <c:v>CAF</c:v>
                </c:pt>
              </c:strCache>
            </c:strRef>
          </c:tx>
          <c:spPr>
            <a:ln w="31750"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numRef>
              <c:f>Analyse!$A$47:$A$51</c:f>
              <c:numCache>
                <c:formatCode>General</c:formatCode>
                <c:ptCount val="5"/>
                <c:pt idx="0">
                  <c:v>2014</c:v>
                </c:pt>
                <c:pt idx="1">
                  <c:v>2015</c:v>
                </c:pt>
                <c:pt idx="2">
                  <c:v>2016</c:v>
                </c:pt>
                <c:pt idx="3">
                  <c:v>2017</c:v>
                </c:pt>
                <c:pt idx="4">
                  <c:v>2018</c:v>
                </c:pt>
              </c:numCache>
            </c:numRef>
          </c:cat>
          <c:val>
            <c:numRef>
              <c:f>Analyse!$B$47:$B$51</c:f>
              <c:numCache>
                <c:formatCode>#,##0</c:formatCode>
                <c:ptCount val="5"/>
                <c:pt idx="0">
                  <c:v>104765646</c:v>
                </c:pt>
                <c:pt idx="1">
                  <c:v>165925685</c:v>
                </c:pt>
                <c:pt idx="2">
                  <c:v>179960691</c:v>
                </c:pt>
                <c:pt idx="3">
                  <c:v>171145202</c:v>
                </c:pt>
                <c:pt idx="4">
                  <c:v>228422675</c:v>
                </c:pt>
              </c:numCache>
            </c:numRef>
          </c:val>
          <c:smooth val="0"/>
          <c:extLst xmlns:c16r2="http://schemas.microsoft.com/office/drawing/2015/06/chart">
            <c:ext xmlns:c16="http://schemas.microsoft.com/office/drawing/2014/chart" uri="{C3380CC4-5D6E-409C-BE32-E72D297353CC}">
              <c16:uniqueId val="{00000000-31B5-4C5C-9136-D8E8038A1848}"/>
            </c:ext>
          </c:extLst>
        </c:ser>
        <c:dLbls>
          <c:dLblPos val="ctr"/>
          <c:showLegendKey val="0"/>
          <c:showVal val="1"/>
          <c:showCatName val="0"/>
          <c:showSerName val="0"/>
          <c:showPercent val="0"/>
          <c:showBubbleSize val="0"/>
        </c:dLbls>
        <c:smooth val="0"/>
        <c:axId val="-1840033888"/>
        <c:axId val="-1840034976"/>
      </c:lineChart>
      <c:catAx>
        <c:axId val="-1840033888"/>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0034976"/>
        <c:crosses val="autoZero"/>
        <c:auto val="1"/>
        <c:lblAlgn val="ctr"/>
        <c:lblOffset val="100"/>
        <c:noMultiLvlLbl val="0"/>
      </c:catAx>
      <c:valAx>
        <c:axId val="-1840034976"/>
        <c:scaling>
          <c:orientation val="minMax"/>
        </c:scaling>
        <c:delete val="0"/>
        <c:axPos val="l"/>
        <c:majorGridlines>
          <c:spPr>
            <a:ln w="9525" cap="flat" cmpd="sng" algn="ctr">
              <a:solidFill>
                <a:schemeClr val="tx2">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4003388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Analyse!$B$62</c:f>
              <c:strCache>
                <c:ptCount val="1"/>
                <c:pt idx="0">
                  <c:v>Taux de rentabilité économique après IS</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numRef>
              <c:f>Analyse!$A$63:$A$67</c:f>
              <c:numCache>
                <c:formatCode>General</c:formatCode>
                <c:ptCount val="5"/>
                <c:pt idx="0">
                  <c:v>2014</c:v>
                </c:pt>
                <c:pt idx="1">
                  <c:v>2015</c:v>
                </c:pt>
                <c:pt idx="2">
                  <c:v>2016</c:v>
                </c:pt>
                <c:pt idx="3">
                  <c:v>2017</c:v>
                </c:pt>
                <c:pt idx="4">
                  <c:v>2018</c:v>
                </c:pt>
              </c:numCache>
            </c:numRef>
          </c:cat>
          <c:val>
            <c:numRef>
              <c:f>Analyse!$B$63:$B$67</c:f>
              <c:numCache>
                <c:formatCode>0.00%</c:formatCode>
                <c:ptCount val="5"/>
                <c:pt idx="0">
                  <c:v>0.59370000000000001</c:v>
                </c:pt>
                <c:pt idx="1">
                  <c:v>0.50449999999999995</c:v>
                </c:pt>
                <c:pt idx="2">
                  <c:v>1.0235000000000001</c:v>
                </c:pt>
                <c:pt idx="3">
                  <c:v>1.08</c:v>
                </c:pt>
                <c:pt idx="4">
                  <c:v>0.58730000000000004</c:v>
                </c:pt>
              </c:numCache>
            </c:numRef>
          </c:val>
          <c:smooth val="0"/>
          <c:extLst xmlns:c16r2="http://schemas.microsoft.com/office/drawing/2015/06/chart">
            <c:ext xmlns:c16="http://schemas.microsoft.com/office/drawing/2014/chart" uri="{C3380CC4-5D6E-409C-BE32-E72D297353CC}">
              <c16:uniqueId val="{00000000-F5DC-4B11-89FF-61D83603737C}"/>
            </c:ext>
          </c:extLst>
        </c:ser>
        <c:ser>
          <c:idx val="1"/>
          <c:order val="1"/>
          <c:tx>
            <c:strRef>
              <c:f>Analyse!$C$62</c:f>
              <c:strCache>
                <c:ptCount val="1"/>
                <c:pt idx="0">
                  <c:v>Taux de rentabilité financière après IS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linear"/>
            <c:dispRSqr val="0"/>
            <c:dispEq val="0"/>
          </c:trendline>
          <c:cat>
            <c:numRef>
              <c:f>Analyse!$A$63:$A$67</c:f>
              <c:numCache>
                <c:formatCode>General</c:formatCode>
                <c:ptCount val="5"/>
                <c:pt idx="0">
                  <c:v>2014</c:v>
                </c:pt>
                <c:pt idx="1">
                  <c:v>2015</c:v>
                </c:pt>
                <c:pt idx="2">
                  <c:v>2016</c:v>
                </c:pt>
                <c:pt idx="3">
                  <c:v>2017</c:v>
                </c:pt>
                <c:pt idx="4">
                  <c:v>2018</c:v>
                </c:pt>
              </c:numCache>
            </c:numRef>
          </c:cat>
          <c:val>
            <c:numRef>
              <c:f>Analyse!$C$63:$C$67</c:f>
              <c:numCache>
                <c:formatCode>0.00%</c:formatCode>
                <c:ptCount val="5"/>
                <c:pt idx="0">
                  <c:v>1.0659000000000001</c:v>
                </c:pt>
                <c:pt idx="1">
                  <c:v>0.62090000000000001</c:v>
                </c:pt>
                <c:pt idx="2">
                  <c:v>1.7119</c:v>
                </c:pt>
                <c:pt idx="3">
                  <c:v>1.7027000000000001</c:v>
                </c:pt>
                <c:pt idx="4">
                  <c:v>0.72389999999999999</c:v>
                </c:pt>
              </c:numCache>
            </c:numRef>
          </c:val>
          <c:smooth val="0"/>
          <c:extLst xmlns:c16r2="http://schemas.microsoft.com/office/drawing/2015/06/chart">
            <c:ext xmlns:c16="http://schemas.microsoft.com/office/drawing/2014/chart" uri="{C3380CC4-5D6E-409C-BE32-E72D297353CC}">
              <c16:uniqueId val="{00000001-F5DC-4B11-89FF-61D83603737C}"/>
            </c:ext>
          </c:extLst>
        </c:ser>
        <c:ser>
          <c:idx val="2"/>
          <c:order val="2"/>
          <c:tx>
            <c:strRef>
              <c:f>Analyse!$D$62</c:f>
              <c:strCache>
                <c:ptCount val="1"/>
                <c:pt idx="0">
                  <c:v>Coût de la dette après IS</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xmlns:c16r2="http://schemas.microsoft.com/office/drawing/2015/06/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olidFill>
                <a:prstDash val="sysDot"/>
              </a:ln>
              <a:effectLst/>
            </c:spPr>
            <c:trendlineType val="linear"/>
            <c:dispRSqr val="0"/>
            <c:dispEq val="0"/>
          </c:trendline>
          <c:cat>
            <c:numRef>
              <c:f>Analyse!$A$63:$A$67</c:f>
              <c:numCache>
                <c:formatCode>General</c:formatCode>
                <c:ptCount val="5"/>
                <c:pt idx="0">
                  <c:v>2014</c:v>
                </c:pt>
                <c:pt idx="1">
                  <c:v>2015</c:v>
                </c:pt>
                <c:pt idx="2">
                  <c:v>2016</c:v>
                </c:pt>
                <c:pt idx="3">
                  <c:v>2017</c:v>
                </c:pt>
                <c:pt idx="4">
                  <c:v>2018</c:v>
                </c:pt>
              </c:numCache>
            </c:numRef>
          </c:cat>
          <c:val>
            <c:numRef>
              <c:f>Analyse!$D$63:$D$67</c:f>
              <c:numCache>
                <c:formatCode>0.00%</c:formatCode>
                <c:ptCount val="5"/>
                <c:pt idx="0">
                  <c:v>5.8934744951974767E-2</c:v>
                </c:pt>
                <c:pt idx="1">
                  <c:v>5.7876600947742336E-2</c:v>
                </c:pt>
                <c:pt idx="2">
                  <c:v>6.9977514875574548E-2</c:v>
                </c:pt>
                <c:pt idx="3">
                  <c:v>4.8734997464641827E-2</c:v>
                </c:pt>
                <c:pt idx="4">
                  <c:v>5.3091829997189949E-2</c:v>
                </c:pt>
              </c:numCache>
            </c:numRef>
          </c:val>
          <c:smooth val="0"/>
          <c:extLst xmlns:c16r2="http://schemas.microsoft.com/office/drawing/2015/06/chart">
            <c:ext xmlns:c16="http://schemas.microsoft.com/office/drawing/2014/chart" uri="{C3380CC4-5D6E-409C-BE32-E72D297353CC}">
              <c16:uniqueId val="{00000002-F5DC-4B11-89FF-61D83603737C}"/>
            </c:ext>
          </c:extLst>
        </c:ser>
        <c:dLbls>
          <c:dLblPos val="t"/>
          <c:showLegendKey val="0"/>
          <c:showVal val="1"/>
          <c:showCatName val="0"/>
          <c:showSerName val="0"/>
          <c:showPercent val="0"/>
          <c:showBubbleSize val="0"/>
        </c:dLbls>
        <c:smooth val="0"/>
        <c:axId val="-1840032256"/>
        <c:axId val="-1840031712"/>
      </c:lineChart>
      <c:catAx>
        <c:axId val="-184003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31712"/>
        <c:crosses val="autoZero"/>
        <c:auto val="1"/>
        <c:lblAlgn val="ctr"/>
        <c:lblOffset val="100"/>
        <c:noMultiLvlLbl val="0"/>
      </c:catAx>
      <c:valAx>
        <c:axId val="-18400317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0032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28575</xdr:colOff>
      <xdr:row>0</xdr:row>
      <xdr:rowOff>42862</xdr:rowOff>
    </xdr:from>
    <xdr:to>
      <xdr:col>8</xdr:col>
      <xdr:colOff>361950</xdr:colOff>
      <xdr:row>14</xdr:row>
      <xdr:rowOff>119062</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161925</xdr:colOff>
      <xdr:row>1</xdr:row>
      <xdr:rowOff>138112</xdr:rowOff>
    </xdr:from>
    <xdr:to>
      <xdr:col>13</xdr:col>
      <xdr:colOff>609600</xdr:colOff>
      <xdr:row>16</xdr:row>
      <xdr:rowOff>23812</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438150</xdr:colOff>
      <xdr:row>18</xdr:row>
      <xdr:rowOff>4762</xdr:rowOff>
    </xdr:from>
    <xdr:to>
      <xdr:col>8</xdr:col>
      <xdr:colOff>438150</xdr:colOff>
      <xdr:row>32</xdr:row>
      <xdr:rowOff>80962</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438150</xdr:colOff>
      <xdr:row>22</xdr:row>
      <xdr:rowOff>4762</xdr:rowOff>
    </xdr:from>
    <xdr:to>
      <xdr:col>8</xdr:col>
      <xdr:colOff>438150</xdr:colOff>
      <xdr:row>36</xdr:row>
      <xdr:rowOff>80962</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438150</xdr:colOff>
      <xdr:row>24</xdr:row>
      <xdr:rowOff>4762</xdr:rowOff>
    </xdr:from>
    <xdr:to>
      <xdr:col>8</xdr:col>
      <xdr:colOff>438150</xdr:colOff>
      <xdr:row>38</xdr:row>
      <xdr:rowOff>80962</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309562</xdr:colOff>
      <xdr:row>39</xdr:row>
      <xdr:rowOff>9525</xdr:rowOff>
    </xdr:from>
    <xdr:to>
      <xdr:col>8</xdr:col>
      <xdr:colOff>309562</xdr:colOff>
      <xdr:row>56</xdr:row>
      <xdr:rowOff>0</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561974</xdr:colOff>
      <xdr:row>51</xdr:row>
      <xdr:rowOff>114300</xdr:rowOff>
    </xdr:from>
    <xdr:to>
      <xdr:col>9</xdr:col>
      <xdr:colOff>1657349</xdr:colOff>
      <xdr:row>74</xdr:row>
      <xdr:rowOff>142875</xdr:rowOff>
    </xdr:to>
    <xdr:graphicFrame macro="">
      <xdr:nvGraphicFramePr>
        <xdr:cNvPr id="4" name="Graphique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Eva%20MAMGUIA/Desktop/la%20vilaine/Gestion%20financi&#232;re%20de%20l'entreprise/Analyse%20financi&#232;re%20de%20l'entreprise/Templates._v.6Bassirou.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Eva%20MAMGUIA/Desktop/la%20vilaine/Gestion%20financi&#232;re%20de%20l'entreprise/Analyse%20financi&#232;re%20de%20l'entreprise/Templates._v.12alioun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Eva%20MAMGUIA/Desktop/Templates._v.6.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user/Desktop/PROJET/projet%20analyse%20financi&#232;re/Templates._v.5.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Eva%20MAMGUIA/Desktop/la%20vilaine/Gestion%20financi&#232;re%20de%20l'entreprise/Analyse%20financi&#232;re%20de%20l'entreprise/Templates._v.6_alioun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Eva%20MAMGUIA/Desktop/la%20vilaine/Gestion%20financi&#232;re%20de%20l'entreprise/Analyse%20financi&#232;re%20de%20l'entreprise/bilan_patriome_Loundou.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3A-Immobilisations brutes"/>
      <sheetName val="NOTE 3C- Amortissements"/>
      <sheetName val="NOTE 3B-Biens en LocationAcq_"/>
      <sheetName val="NOTE 7-CLIENTS-"/>
      <sheetName val="NOTE 16A-DettesFinan&amp;Circulant"/>
      <sheetName val="BILAN_SYSCOA"/>
      <sheetName val="PROVISIONS INSCRITES AU BILAN"/>
      <sheetName val="COMPTE_RESULTAT"/>
      <sheetName val="TSIGC_ IA CA"/>
      <sheetName val="bilan patrimonial"/>
      <sheetName val="bilan patrimonial (2)"/>
      <sheetName val="CAF"/>
      <sheetName val="Effet de levier REF"/>
      <sheetName val="BILAN_FONCTIONEL"/>
      <sheetName val="BILAN_FONCTIONEL (2)"/>
    </sheetNames>
    <sheetDataSet>
      <sheetData sheetId="0"/>
      <sheetData sheetId="1"/>
      <sheetData sheetId="2"/>
      <sheetData sheetId="3"/>
      <sheetData sheetId="4"/>
      <sheetData sheetId="5"/>
      <sheetData sheetId="6"/>
      <sheetData sheetId="7">
        <row r="28">
          <cell r="I28"/>
        </row>
      </sheetData>
      <sheetData sheetId="8"/>
      <sheetData sheetId="9"/>
      <sheetData sheetId="10"/>
      <sheetData sheetId="11"/>
      <sheetData sheetId="12"/>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3A-Immobilisations brutes"/>
      <sheetName val="NOTE 3B-Biens en LocationAcq_"/>
      <sheetName val="NOTE 7-CLIENTS-"/>
      <sheetName val="NOTE 16A-DettesFinan&amp;Circulant"/>
      <sheetName val="NOTE 3C- Amortissements"/>
      <sheetName val="PROVISIONS INSCRITES AU BILAN"/>
      <sheetName val="COMPTE_RESULTAT"/>
      <sheetName val="BILAN_SYSCOA"/>
      <sheetName val="TSIGC_ IA CA"/>
      <sheetName val="CAF"/>
      <sheetName val="Effet de levier REF"/>
      <sheetName val="bilan patrimonial"/>
      <sheetName val="bilan patrimonial (2)"/>
      <sheetName val="BILAN_FONCTIONEL"/>
      <sheetName val="BILAN_FONCTIONEL (2)"/>
    </sheetNames>
    <sheetDataSet>
      <sheetData sheetId="0"/>
      <sheetData sheetId="1"/>
      <sheetData sheetId="2"/>
      <sheetData sheetId="3"/>
      <sheetData sheetId="4"/>
      <sheetData sheetId="5"/>
      <sheetData sheetId="6">
        <row r="34">
          <cell r="I34">
            <v>-5868315</v>
          </cell>
        </row>
      </sheetData>
      <sheetData sheetId="7">
        <row r="95">
          <cell r="H95">
            <v>69701167</v>
          </cell>
        </row>
      </sheetData>
      <sheetData sheetId="8">
        <row r="16">
          <cell r="R16">
            <v>1585332558</v>
          </cell>
        </row>
        <row r="52">
          <cell r="R52">
            <v>126073725</v>
          </cell>
        </row>
        <row r="56">
          <cell r="R56">
            <v>120205410</v>
          </cell>
        </row>
      </sheetData>
      <sheetData sheetId="9"/>
      <sheetData sheetId="10">
        <row r="5">
          <cell r="L5">
            <v>148640675</v>
          </cell>
        </row>
      </sheetData>
      <sheetData sheetId="11">
        <row r="50">
          <cell r="M50">
            <v>78939508</v>
          </cell>
        </row>
      </sheetData>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3A-Immobilisations brutes"/>
      <sheetName val="NOTE 3C- Amortissements"/>
      <sheetName val="NOTE 3B-Biens en LocationAcq_"/>
      <sheetName val="NOTE 7-CLIENTS-"/>
      <sheetName val="NOTE 16A-DettesFinan&amp;Circulant"/>
      <sheetName val="BILAN_SYSCOA"/>
      <sheetName val="PROVISIONS INSCRITES AU BILAN"/>
      <sheetName val="COMPTE_RESULTAT"/>
      <sheetName val="TSIGC_ IA CA"/>
      <sheetName val="bilan patrimonial"/>
      <sheetName val="bilan patrimonial (2)"/>
      <sheetName val="CAF"/>
      <sheetName val="Effet de levier REF"/>
      <sheetName val="BILAN_FONCTIONEL"/>
      <sheetName val="BILAN_FONCTIONEL (2)"/>
    </sheetNames>
    <sheetDataSet>
      <sheetData sheetId="0"/>
      <sheetData sheetId="1"/>
      <sheetData sheetId="2"/>
      <sheetData sheetId="3"/>
      <sheetData sheetId="4"/>
      <sheetData sheetId="5">
        <row r="18">
          <cell r="L18">
            <v>0</v>
          </cell>
          <cell r="O18">
            <v>0</v>
          </cell>
        </row>
      </sheetData>
      <sheetData sheetId="6"/>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3A-Immobilisations brutes"/>
      <sheetName val="NOTE 3C- Amortissements"/>
      <sheetName val="NOTE 3B-Biens en LocationAcq_"/>
      <sheetName val="NOTE 7-CLIENTS-"/>
      <sheetName val="NOTE 16A-DettesFinan&amp;Circulant"/>
      <sheetName val="PROVISIONS INSCRITES AU BILAN"/>
      <sheetName val="COMPTE_RESULTAT"/>
      <sheetName val="TSIGC_ IA CA"/>
      <sheetName val="BILAN_SYSCOA"/>
      <sheetName val="bilan patrimonial"/>
      <sheetName val="bilan patrimonial (2)"/>
      <sheetName val="CAF"/>
      <sheetName val="Effet de levier REF"/>
      <sheetName val="BILAN_FONCTIONEL"/>
      <sheetName val="BILAN_FONCTIONEL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19">
          <cell r="J19">
            <v>0</v>
          </cell>
        </row>
        <row r="48">
          <cell r="F48">
            <v>0</v>
          </cell>
          <cell r="I48">
            <v>0</v>
          </cell>
        </row>
        <row r="57">
          <cell r="F57">
            <v>100000000</v>
          </cell>
          <cell r="G57">
            <v>100000000</v>
          </cell>
        </row>
        <row r="75">
          <cell r="G75">
            <v>10000000</v>
          </cell>
          <cell r="L75">
            <v>10000000</v>
          </cell>
        </row>
        <row r="124">
          <cell r="D124">
            <v>0</v>
          </cell>
          <cell r="E124">
            <v>0</v>
          </cell>
          <cell r="I124">
            <v>0</v>
          </cell>
          <cell r="M124">
            <v>0</v>
          </cell>
          <cell r="Q124">
            <v>0</v>
          </cell>
        </row>
        <row r="125">
          <cell r="D125">
            <v>0</v>
          </cell>
          <cell r="E125">
            <v>0</v>
          </cell>
          <cell r="F125">
            <v>0</v>
          </cell>
          <cell r="G125">
            <v>0</v>
          </cell>
          <cell r="H125">
            <v>0</v>
          </cell>
        </row>
        <row r="126">
          <cell r="D126">
            <v>0</v>
          </cell>
          <cell r="E126">
            <v>0</v>
          </cell>
          <cell r="F126">
            <v>0</v>
          </cell>
          <cell r="G126">
            <v>0</v>
          </cell>
          <cell r="H126">
            <v>0</v>
          </cell>
        </row>
      </sheetData>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SIGC_ IA CA"/>
      <sheetName val="bilan patrimonial (2)"/>
      <sheetName val="bilan patrimonial"/>
      <sheetName val="CAF"/>
      <sheetName val="Effet de levier REF"/>
      <sheetName val="BILAN_FONCTIONEL"/>
      <sheetName val="BILAN_FONCTIONEL (2)"/>
      <sheetName val="NOTE 3A-Immobilisations brutes"/>
      <sheetName val="NOTE 3C- Amortissements"/>
      <sheetName val="NOTE 3B-Biens en LocationAcq_"/>
      <sheetName val="NOTE 7-CLIENTS-"/>
      <sheetName val="PROVISIONS INSCRITES AU BILAN"/>
      <sheetName val="NOTE 16A-DettesFinan&amp;Circulant"/>
      <sheetName val="COMPTE_RESULTAT"/>
      <sheetName val="BILAN_SYSCOA"/>
    </sheetNames>
    <sheetDataSet>
      <sheetData sheetId="0"/>
      <sheetData sheetId="1"/>
      <sheetData sheetId="2"/>
      <sheetData sheetId="3"/>
      <sheetData sheetId="4"/>
      <sheetData sheetId="5"/>
      <sheetData sheetId="6"/>
      <sheetData sheetId="7"/>
      <sheetData sheetId="8">
        <row r="51">
          <cell r="R51">
            <v>200184416</v>
          </cell>
        </row>
      </sheetData>
      <sheetData sheetId="9"/>
      <sheetData sheetId="10"/>
      <sheetData sheetId="11">
        <row r="17">
          <cell r="AB17">
            <v>0</v>
          </cell>
          <cell r="AM17">
            <v>0</v>
          </cell>
        </row>
        <row r="19">
          <cell r="AB19">
            <v>0</v>
          </cell>
          <cell r="AM19">
            <v>0</v>
          </cell>
        </row>
        <row r="23">
          <cell r="AB23">
            <v>0</v>
          </cell>
          <cell r="AM23">
            <v>0</v>
          </cell>
        </row>
        <row r="31">
          <cell r="AB31">
            <v>0</v>
          </cell>
          <cell r="AM31">
            <v>0</v>
          </cell>
        </row>
      </sheetData>
      <sheetData sheetId="12">
        <row r="25">
          <cell r="Z25"/>
          <cell r="AK25"/>
        </row>
        <row r="81">
          <cell r="Z81"/>
          <cell r="AK81"/>
        </row>
      </sheetData>
      <sheetData sheetId="13"/>
      <sheetData sheetId="14">
        <row r="44">
          <cell r="L44">
            <v>189168684</v>
          </cell>
        </row>
        <row r="45">
          <cell r="L45"/>
          <cell r="N45"/>
          <cell r="P45"/>
          <cell r="Q45"/>
          <cell r="R45"/>
        </row>
        <row r="64">
          <cell r="F64"/>
          <cell r="G64"/>
        </row>
        <row r="79">
          <cell r="F79"/>
          <cell r="G79"/>
        </row>
        <row r="81">
          <cell r="F81">
            <v>2000000</v>
          </cell>
          <cell r="G81">
            <v>2000000</v>
          </cell>
        </row>
        <row r="82">
          <cell r="F82">
            <v>64230000</v>
          </cell>
          <cell r="G82">
            <v>66630000</v>
          </cell>
        </row>
        <row r="83">
          <cell r="F83">
            <v>5234</v>
          </cell>
          <cell r="G83">
            <v>9508</v>
          </cell>
        </row>
        <row r="84">
          <cell r="F84">
            <v>131978996</v>
          </cell>
          <cell r="G84">
            <v>127225726</v>
          </cell>
        </row>
        <row r="87">
          <cell r="F87"/>
          <cell r="G87"/>
        </row>
        <row r="96">
          <cell r="F96"/>
          <cell r="G96"/>
        </row>
        <row r="98">
          <cell r="F98"/>
          <cell r="G98"/>
        </row>
        <row r="99">
          <cell r="F99">
            <v>34282981</v>
          </cell>
          <cell r="G99">
            <v>28360760</v>
          </cell>
        </row>
        <row r="112">
          <cell r="G112"/>
        </row>
        <row r="113">
          <cell r="F113">
            <v>865603805</v>
          </cell>
          <cell r="G113">
            <v>554498628</v>
          </cell>
        </row>
        <row r="115">
          <cell r="G115">
            <v>119138835</v>
          </cell>
        </row>
        <row r="116">
          <cell r="G116">
            <v>3201811</v>
          </cell>
        </row>
        <row r="124">
          <cell r="D124">
            <v>0</v>
          </cell>
          <cell r="G124"/>
        </row>
        <row r="125">
          <cell r="D125">
            <v>0</v>
          </cell>
          <cell r="G125"/>
        </row>
        <row r="126">
          <cell r="D126">
            <v>0</v>
          </cell>
          <cell r="G126"/>
        </row>
        <row r="131">
          <cell r="F131"/>
          <cell r="G131"/>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au_recapitulatif"/>
      <sheetName val="analyse"/>
      <sheetName val="mesure_redressement"/>
    </sheetNames>
    <sheetDataSet>
      <sheetData sheetId="0"/>
      <sheetData sheetId="1">
        <row r="1">
          <cell r="B1" t="str">
            <v>solvabilité</v>
          </cell>
        </row>
        <row r="2">
          <cell r="A2">
            <v>2014</v>
          </cell>
          <cell r="B2">
            <v>0.22493654692517345</v>
          </cell>
        </row>
        <row r="3">
          <cell r="A3">
            <v>2015</v>
          </cell>
          <cell r="B3">
            <v>0.21530540771672535</v>
          </cell>
        </row>
        <row r="4">
          <cell r="A4">
            <v>2016</v>
          </cell>
          <cell r="B4">
            <v>6.0648325148054641E-2</v>
          </cell>
        </row>
        <row r="5">
          <cell r="A5">
            <v>2017</v>
          </cell>
          <cell r="B5">
            <v>6.3280212090557633E-2</v>
          </cell>
        </row>
        <row r="6">
          <cell r="A6">
            <v>2018</v>
          </cell>
          <cell r="B6">
            <v>0.2260378376238531</v>
          </cell>
        </row>
        <row r="11">
          <cell r="B11" t="str">
            <v>Ratio de liquidité générale</v>
          </cell>
        </row>
        <row r="12">
          <cell r="A12">
            <v>2014</v>
          </cell>
          <cell r="B12">
            <v>0.75904970380334358</v>
          </cell>
        </row>
        <row r="13">
          <cell r="A13">
            <v>2015</v>
          </cell>
          <cell r="B13">
            <v>1.0885335851281079</v>
          </cell>
        </row>
        <row r="14">
          <cell r="A14">
            <v>2016</v>
          </cell>
          <cell r="B14">
            <v>0.93728374594711017</v>
          </cell>
        </row>
        <row r="15">
          <cell r="A15">
            <v>2017</v>
          </cell>
          <cell r="B15">
            <v>0.89232180915309689</v>
          </cell>
        </row>
        <row r="16">
          <cell r="A16">
            <v>2018</v>
          </cell>
          <cell r="B16">
            <v>0.69078663915259797</v>
          </cell>
        </row>
        <row r="20">
          <cell r="B20" t="str">
            <v>Ratio de liquidité réduite</v>
          </cell>
        </row>
        <row r="21">
          <cell r="A21">
            <v>2014</v>
          </cell>
          <cell r="B21">
            <v>0.75904970380334358</v>
          </cell>
        </row>
        <row r="22">
          <cell r="A22">
            <v>2015</v>
          </cell>
          <cell r="B22">
            <v>0.84149005702089197</v>
          </cell>
        </row>
        <row r="23">
          <cell r="A23">
            <v>2016</v>
          </cell>
          <cell r="B23">
            <v>0.71499993554605856</v>
          </cell>
        </row>
        <row r="24">
          <cell r="A24">
            <v>2017</v>
          </cell>
          <cell r="B24">
            <v>0.83050589499487704</v>
          </cell>
        </row>
        <row r="25">
          <cell r="A25">
            <v>2018</v>
          </cell>
          <cell r="B25">
            <v>0.67961134698492909</v>
          </cell>
        </row>
        <row r="28">
          <cell r="B28" t="str">
            <v>Ratio de liquidité immédiate</v>
          </cell>
        </row>
        <row r="29">
          <cell r="A29">
            <v>2014</v>
          </cell>
          <cell r="B29">
            <v>0</v>
          </cell>
        </row>
        <row r="30">
          <cell r="A30">
            <v>2015</v>
          </cell>
          <cell r="B30">
            <v>0.31713065017333514</v>
          </cell>
        </row>
        <row r="31">
          <cell r="A31">
            <v>2016</v>
          </cell>
          <cell r="B31">
            <v>0.23572403874318446</v>
          </cell>
        </row>
        <row r="32">
          <cell r="A32">
            <v>2017</v>
          </cell>
          <cell r="B32">
            <v>0.46936014204251258</v>
          </cell>
        </row>
        <row r="33">
          <cell r="A33">
            <v>2018</v>
          </cell>
          <cell r="B33">
            <v>0.34038941258912675</v>
          </cell>
        </row>
        <row r="37">
          <cell r="B37" t="str">
            <v>Ratio d'autonomie financière</v>
          </cell>
        </row>
        <row r="38">
          <cell r="A38">
            <v>2014</v>
          </cell>
          <cell r="B38">
            <v>0</v>
          </cell>
        </row>
        <row r="39">
          <cell r="A39">
            <v>2015</v>
          </cell>
          <cell r="B39">
            <v>0</v>
          </cell>
        </row>
        <row r="40">
          <cell r="A40">
            <v>2016</v>
          </cell>
          <cell r="B40">
            <v>0.51601872982637442</v>
          </cell>
        </row>
        <row r="41">
          <cell r="A41">
            <v>2017</v>
          </cell>
          <cell r="B41">
            <v>0.22897571330134139</v>
          </cell>
        </row>
        <row r="42">
          <cell r="A42">
            <v>2018</v>
          </cell>
          <cell r="B42">
            <v>7.1826949550373928E-2</v>
          </cell>
        </row>
      </sheetData>
      <sheetData sheetId="2"/>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AO1003"/>
  <sheetViews>
    <sheetView showGridLines="0" workbookViewId="0">
      <pane xSplit="2" ySplit="17" topLeftCell="C18" activePane="bottomRight" state="frozen"/>
      <selection pane="topRight" activeCell="B1" sqref="B1"/>
      <selection pane="bottomLeft" activeCell="A17" sqref="A17"/>
      <selection pane="bottomRight" activeCell="V43" sqref="V43"/>
    </sheetView>
  </sheetViews>
  <sheetFormatPr baseColWidth="10" defaultColWidth="14.42578125" defaultRowHeight="15" customHeight="1"/>
  <cols>
    <col min="1" max="1" width="14.5703125" style="693" customWidth="1"/>
    <col min="2" max="2" width="45.7109375" customWidth="1"/>
    <col min="3" max="3" width="24.28515625" customWidth="1"/>
    <col min="4" max="4" width="17.42578125" customWidth="1"/>
    <col min="5" max="5" width="16.42578125" customWidth="1"/>
    <col min="6" max="6" width="17.85546875" customWidth="1"/>
    <col min="7" max="7" width="21.7109375" customWidth="1"/>
    <col min="8" max="8" width="16.7109375" customWidth="1"/>
    <col min="9" max="9" width="23.7109375" customWidth="1"/>
    <col min="10" max="10" width="7.85546875" customWidth="1"/>
    <col min="11" max="11" width="17" customWidth="1"/>
    <col min="12" max="12" width="15.85546875" customWidth="1"/>
    <col min="13" max="13" width="15.42578125" customWidth="1"/>
    <col min="14" max="14" width="16.7109375" customWidth="1"/>
    <col min="15" max="15" width="14.5703125" customWidth="1"/>
    <col min="16" max="16" width="14.28515625" customWidth="1"/>
    <col min="17" max="17" width="17.85546875" customWidth="1"/>
    <col min="18" max="18" width="7.5703125" customWidth="1"/>
    <col min="19" max="19" width="16.42578125" customWidth="1"/>
    <col min="20" max="20" width="16.5703125" customWidth="1"/>
    <col min="21" max="21" width="12.7109375" customWidth="1"/>
    <col min="22" max="22" width="21.5703125" customWidth="1"/>
    <col min="23" max="23" width="16.85546875" customWidth="1"/>
    <col min="24" max="24" width="14.5703125" customWidth="1"/>
    <col min="25" max="25" width="24.140625" customWidth="1"/>
    <col min="26" max="26" width="8" customWidth="1"/>
    <col min="27" max="28" width="13.85546875" customWidth="1"/>
    <col min="29" max="29" width="12.7109375" customWidth="1"/>
    <col min="30" max="30" width="14.7109375" customWidth="1"/>
    <col min="31" max="31" width="12.7109375" customWidth="1"/>
    <col min="32" max="32" width="16.140625" customWidth="1"/>
    <col min="33" max="33" width="24.5703125" customWidth="1"/>
    <col min="34" max="34" width="10" customWidth="1"/>
    <col min="35" max="35" width="17.85546875" customWidth="1"/>
    <col min="36" max="36" width="16.42578125" customWidth="1"/>
    <col min="37" max="37" width="16.140625" customWidth="1"/>
    <col min="38" max="38" width="18.140625" customWidth="1"/>
    <col min="39" max="39" width="15.42578125" customWidth="1"/>
    <col min="40" max="40" width="17.5703125" customWidth="1"/>
    <col min="41" max="41" width="21.28515625" customWidth="1"/>
  </cols>
  <sheetData>
    <row r="1" spans="2:41" s="693" customFormat="1" ht="15" customHeight="1" thickBot="1">
      <c r="B1" s="293"/>
    </row>
    <row r="2" spans="2:41" ht="21" customHeight="1">
      <c r="B2" s="2994" t="s">
        <v>689</v>
      </c>
      <c r="C2" s="2995"/>
      <c r="D2" s="2995"/>
      <c r="E2" s="2995"/>
      <c r="F2" s="2995"/>
      <c r="G2" s="2995"/>
      <c r="H2" s="2995"/>
      <c r="I2" s="2996"/>
      <c r="J2" s="2"/>
      <c r="K2" s="2987" t="s">
        <v>1</v>
      </c>
      <c r="L2" s="2988"/>
      <c r="M2" s="2988"/>
      <c r="N2" s="2988"/>
      <c r="O2" s="2988"/>
      <c r="P2" s="2988"/>
      <c r="Q2" s="2989"/>
      <c r="R2" s="3"/>
      <c r="S2" s="2994" t="s">
        <v>1</v>
      </c>
      <c r="T2" s="2995"/>
      <c r="U2" s="2995"/>
      <c r="V2" s="2995"/>
      <c r="W2" s="2995"/>
      <c r="X2" s="2995"/>
      <c r="Y2" s="2997"/>
      <c r="Z2" s="2"/>
      <c r="AA2" s="2987" t="s">
        <v>1</v>
      </c>
      <c r="AB2" s="2988"/>
      <c r="AC2" s="2988"/>
      <c r="AD2" s="2988"/>
      <c r="AE2" s="2988"/>
      <c r="AF2" s="2988"/>
      <c r="AG2" s="2989"/>
      <c r="AH2" s="2"/>
      <c r="AI2" s="2987" t="s">
        <v>1</v>
      </c>
      <c r="AJ2" s="2988"/>
      <c r="AK2" s="2988"/>
      <c r="AL2" s="2988"/>
      <c r="AM2" s="2988"/>
      <c r="AN2" s="2988"/>
      <c r="AO2" s="2989"/>
    </row>
    <row r="3" spans="2:41" ht="12" customHeight="1">
      <c r="B3" s="730" t="s">
        <v>4</v>
      </c>
      <c r="C3" s="731"/>
      <c r="D3" s="732"/>
      <c r="E3" s="732"/>
      <c r="F3" s="733"/>
      <c r="G3" s="733"/>
      <c r="H3" s="2990" t="s">
        <v>5</v>
      </c>
      <c r="I3" s="2991"/>
      <c r="J3" s="2"/>
      <c r="K3" s="834"/>
      <c r="L3" s="732"/>
      <c r="M3" s="732"/>
      <c r="N3" s="733"/>
      <c r="O3" s="733"/>
      <c r="P3" s="2990" t="s">
        <v>5</v>
      </c>
      <c r="Q3" s="2991"/>
      <c r="R3" s="2"/>
      <c r="S3" s="834"/>
      <c r="T3" s="732"/>
      <c r="U3" s="732"/>
      <c r="V3" s="733"/>
      <c r="W3" s="733"/>
      <c r="X3" s="2990" t="s">
        <v>5</v>
      </c>
      <c r="Y3" s="2991"/>
      <c r="Z3" s="2"/>
      <c r="AA3" s="834"/>
      <c r="AB3" s="732"/>
      <c r="AC3" s="732"/>
      <c r="AD3" s="733"/>
      <c r="AE3" s="733"/>
      <c r="AF3" s="2990" t="s">
        <v>5</v>
      </c>
      <c r="AG3" s="2991"/>
      <c r="AH3" s="2"/>
      <c r="AI3" s="834"/>
      <c r="AJ3" s="732"/>
      <c r="AK3" s="732"/>
      <c r="AL3" s="733"/>
      <c r="AM3" s="733"/>
      <c r="AN3" s="2990" t="s">
        <v>5</v>
      </c>
      <c r="AO3" s="2991"/>
    </row>
    <row r="4" spans="2:41" ht="12" customHeight="1">
      <c r="B4" s="734" t="s">
        <v>6</v>
      </c>
      <c r="C4" s="735"/>
      <c r="D4" s="733"/>
      <c r="E4" s="736" t="s">
        <v>7</v>
      </c>
      <c r="F4" s="737" t="s">
        <v>8</v>
      </c>
      <c r="G4" s="738"/>
      <c r="H4" s="2992" t="s">
        <v>13</v>
      </c>
      <c r="I4" s="2993"/>
      <c r="J4" s="1"/>
      <c r="K4" s="835"/>
      <c r="L4" s="733"/>
      <c r="M4" s="736" t="s">
        <v>7</v>
      </c>
      <c r="N4" s="737"/>
      <c r="O4" s="738"/>
      <c r="P4" s="2992" t="s">
        <v>13</v>
      </c>
      <c r="Q4" s="2993"/>
      <c r="R4" s="2"/>
      <c r="S4" s="835"/>
      <c r="T4" s="733"/>
      <c r="U4" s="736" t="s">
        <v>7</v>
      </c>
      <c r="V4" s="737" t="s">
        <v>11</v>
      </c>
      <c r="W4" s="738"/>
      <c r="X4" s="2992" t="s">
        <v>13</v>
      </c>
      <c r="Y4" s="2993"/>
      <c r="Z4" s="2"/>
      <c r="AA4" s="835"/>
      <c r="AB4" s="733"/>
      <c r="AC4" s="736" t="s">
        <v>7</v>
      </c>
      <c r="AD4" s="737" t="s">
        <v>11</v>
      </c>
      <c r="AE4" s="738"/>
      <c r="AF4" s="2992" t="s">
        <v>13</v>
      </c>
      <c r="AG4" s="2993"/>
      <c r="AH4" s="2"/>
      <c r="AI4" s="835"/>
      <c r="AJ4" s="733"/>
      <c r="AK4" s="736" t="s">
        <v>7</v>
      </c>
      <c r="AL4" s="737"/>
      <c r="AM4" s="738"/>
      <c r="AN4" s="2992" t="s">
        <v>13</v>
      </c>
      <c r="AO4" s="2993"/>
    </row>
    <row r="5" spans="2:41" ht="12" customHeight="1">
      <c r="B5" s="730" t="s">
        <v>12</v>
      </c>
      <c r="C5" s="739"/>
      <c r="D5" s="740"/>
      <c r="E5" s="741"/>
      <c r="F5" s="742"/>
      <c r="G5" s="743"/>
      <c r="H5" s="744"/>
      <c r="I5" s="745"/>
      <c r="J5" s="1"/>
      <c r="K5" s="836"/>
      <c r="L5" s="740"/>
      <c r="M5" s="741"/>
      <c r="N5" s="742"/>
      <c r="O5" s="743"/>
      <c r="P5" s="744"/>
      <c r="Q5" s="745"/>
      <c r="R5" s="2"/>
      <c r="S5" s="836"/>
      <c r="T5" s="740"/>
      <c r="U5" s="741"/>
      <c r="V5" s="742"/>
      <c r="W5" s="743"/>
      <c r="X5" s="744"/>
      <c r="Y5" s="745"/>
      <c r="Z5" s="2"/>
      <c r="AA5" s="836"/>
      <c r="AB5" s="740"/>
      <c r="AC5" s="741"/>
      <c r="AD5" s="742"/>
      <c r="AE5" s="743"/>
      <c r="AF5" s="744"/>
      <c r="AG5" s="745"/>
      <c r="AH5" s="2"/>
      <c r="AI5" s="836"/>
      <c r="AJ5" s="740"/>
      <c r="AK5" s="741"/>
      <c r="AL5" s="742"/>
      <c r="AM5" s="743"/>
      <c r="AN5" s="744"/>
      <c r="AO5" s="745"/>
    </row>
    <row r="6" spans="2:41" ht="16.5" customHeight="1">
      <c r="B6" s="730" t="s">
        <v>14</v>
      </c>
      <c r="C6" s="746"/>
      <c r="D6" s="747" t="s">
        <v>15</v>
      </c>
      <c r="E6" s="748">
        <f>+'NOTE 3C- Amortissements'!E6</f>
        <v>43465</v>
      </c>
      <c r="F6" s="736" t="s">
        <v>16</v>
      </c>
      <c r="G6" s="749">
        <v>12</v>
      </c>
      <c r="H6" s="750"/>
      <c r="I6" s="751"/>
      <c r="J6" s="1"/>
      <c r="K6" s="837"/>
      <c r="L6" s="747" t="s">
        <v>15</v>
      </c>
      <c r="M6" s="748">
        <f>+'NOTE 3C- Amortissements'!L6</f>
        <v>43100</v>
      </c>
      <c r="N6" s="736" t="s">
        <v>16</v>
      </c>
      <c r="O6" s="749">
        <v>12</v>
      </c>
      <c r="P6" s="750"/>
      <c r="Q6" s="751"/>
      <c r="R6" s="2"/>
      <c r="S6" s="837"/>
      <c r="T6" s="747" t="s">
        <v>15</v>
      </c>
      <c r="U6" s="748">
        <f>+'NOTE 3C- Amortissements'!S6</f>
        <v>42735</v>
      </c>
      <c r="V6" s="736" t="s">
        <v>16</v>
      </c>
      <c r="W6" s="749">
        <v>12</v>
      </c>
      <c r="X6" s="750"/>
      <c r="Y6" s="751"/>
      <c r="Z6" s="2"/>
      <c r="AA6" s="837"/>
      <c r="AB6" s="747" t="s">
        <v>15</v>
      </c>
      <c r="AC6" s="748">
        <f>+'NOTE 3C- Amortissements'!Z6</f>
        <v>42369</v>
      </c>
      <c r="AD6" s="736" t="s">
        <v>16</v>
      </c>
      <c r="AE6" s="749">
        <v>12</v>
      </c>
      <c r="AF6" s="750"/>
      <c r="AG6" s="751"/>
      <c r="AH6" s="2"/>
      <c r="AI6" s="837"/>
      <c r="AJ6" s="747" t="s">
        <v>15</v>
      </c>
      <c r="AK6" s="748">
        <f>+'NOTE 3C- Amortissements'!AG6</f>
        <v>42004</v>
      </c>
      <c r="AL6" s="736" t="s">
        <v>16</v>
      </c>
      <c r="AM6" s="749">
        <v>12</v>
      </c>
      <c r="AN6" s="750"/>
      <c r="AO6" s="751"/>
    </row>
    <row r="7" spans="2:41" ht="4.5" customHeight="1">
      <c r="B7" s="752"/>
      <c r="C7" s="753"/>
      <c r="D7" s="754"/>
      <c r="E7" s="754"/>
      <c r="F7" s="754"/>
      <c r="G7" s="754"/>
      <c r="H7" s="754"/>
      <c r="I7" s="755"/>
      <c r="J7" s="2"/>
      <c r="K7" s="838"/>
      <c r="L7" s="754"/>
      <c r="M7" s="754"/>
      <c r="N7" s="754"/>
      <c r="O7" s="754"/>
      <c r="P7" s="754"/>
      <c r="Q7" s="755"/>
      <c r="R7" s="2"/>
      <c r="S7" s="838"/>
      <c r="T7" s="754"/>
      <c r="U7" s="754"/>
      <c r="V7" s="754"/>
      <c r="W7" s="754"/>
      <c r="X7" s="754"/>
      <c r="Y7" s="755"/>
      <c r="Z7" s="2"/>
      <c r="AA7" s="838"/>
      <c r="AB7" s="754"/>
      <c r="AC7" s="754"/>
      <c r="AD7" s="754"/>
      <c r="AE7" s="754"/>
      <c r="AF7" s="754"/>
      <c r="AG7" s="755"/>
      <c r="AH7" s="2"/>
      <c r="AI7" s="838"/>
      <c r="AJ7" s="754"/>
      <c r="AK7" s="754"/>
      <c r="AL7" s="754"/>
      <c r="AM7" s="754"/>
      <c r="AN7" s="754"/>
      <c r="AO7" s="755"/>
    </row>
    <row r="8" spans="2:41" ht="13.5" customHeight="1">
      <c r="B8" s="756" t="s">
        <v>1</v>
      </c>
      <c r="C8" s="757"/>
      <c r="D8" s="758"/>
      <c r="E8" s="758"/>
      <c r="F8" s="758"/>
      <c r="G8" s="759" t="s">
        <v>17</v>
      </c>
      <c r="H8" s="760">
        <v>43101</v>
      </c>
      <c r="I8" s="761" t="s">
        <v>828</v>
      </c>
      <c r="J8" s="2"/>
      <c r="K8" s="839"/>
      <c r="L8" s="758"/>
      <c r="M8" s="758"/>
      <c r="N8" s="758"/>
      <c r="O8" s="759" t="s">
        <v>17</v>
      </c>
      <c r="P8" s="760">
        <v>42736</v>
      </c>
      <c r="Q8" s="761" t="s">
        <v>829</v>
      </c>
      <c r="R8" s="2"/>
      <c r="S8" s="839"/>
      <c r="T8" s="758"/>
      <c r="U8" s="758"/>
      <c r="V8" s="758"/>
      <c r="W8" s="759" t="s">
        <v>17</v>
      </c>
      <c r="X8" s="760">
        <v>42370</v>
      </c>
      <c r="Y8" s="761" t="s">
        <v>830</v>
      </c>
      <c r="Z8" s="2"/>
      <c r="AA8" s="839"/>
      <c r="AB8" s="758"/>
      <c r="AC8" s="758"/>
      <c r="AD8" s="758"/>
      <c r="AE8" s="759" t="s">
        <v>17</v>
      </c>
      <c r="AF8" s="760">
        <v>42005</v>
      </c>
      <c r="AG8" s="761" t="s">
        <v>831</v>
      </c>
      <c r="AH8" s="2"/>
      <c r="AI8" s="839"/>
      <c r="AJ8" s="758"/>
      <c r="AK8" s="758"/>
      <c r="AL8" s="758"/>
      <c r="AM8" s="759" t="s">
        <v>17</v>
      </c>
      <c r="AN8" s="760">
        <v>41640</v>
      </c>
      <c r="AO8" s="761" t="s">
        <v>833</v>
      </c>
    </row>
    <row r="9" spans="2:41" ht="4.5" customHeight="1">
      <c r="B9" s="756"/>
      <c r="C9" s="757"/>
      <c r="D9" s="758"/>
      <c r="E9" s="758"/>
      <c r="F9" s="758"/>
      <c r="G9" s="762"/>
      <c r="H9" s="763"/>
      <c r="I9" s="764"/>
      <c r="J9" s="2"/>
      <c r="K9" s="839"/>
      <c r="L9" s="758"/>
      <c r="M9" s="758"/>
      <c r="N9" s="758"/>
      <c r="O9" s="762"/>
      <c r="P9" s="763"/>
      <c r="Q9" s="764"/>
      <c r="R9" s="2"/>
      <c r="S9" s="839"/>
      <c r="T9" s="758"/>
      <c r="U9" s="758"/>
      <c r="V9" s="758"/>
      <c r="W9" s="762"/>
      <c r="X9" s="763"/>
      <c r="Y9" s="764"/>
      <c r="Z9" s="2"/>
      <c r="AA9" s="839"/>
      <c r="AB9" s="758"/>
      <c r="AC9" s="758"/>
      <c r="AD9" s="758"/>
      <c r="AE9" s="762"/>
      <c r="AF9" s="763"/>
      <c r="AG9" s="764"/>
      <c r="AH9" s="2"/>
      <c r="AI9" s="839"/>
      <c r="AJ9" s="758"/>
      <c r="AK9" s="758"/>
      <c r="AL9" s="758"/>
      <c r="AM9" s="762"/>
      <c r="AN9" s="763"/>
      <c r="AO9" s="764"/>
    </row>
    <row r="10" spans="2:41" ht="4.5" customHeight="1">
      <c r="B10" s="752"/>
      <c r="C10" s="753"/>
      <c r="D10" s="754"/>
      <c r="E10" s="754"/>
      <c r="F10" s="754"/>
      <c r="G10" s="754"/>
      <c r="H10" s="754"/>
      <c r="I10" s="755"/>
      <c r="J10" s="2"/>
      <c r="K10" s="838"/>
      <c r="L10" s="754"/>
      <c r="M10" s="754"/>
      <c r="N10" s="754"/>
      <c r="O10" s="754"/>
      <c r="P10" s="754"/>
      <c r="Q10" s="755"/>
      <c r="R10" s="2"/>
      <c r="S10" s="838"/>
      <c r="T10" s="754"/>
      <c r="U10" s="754"/>
      <c r="V10" s="754"/>
      <c r="W10" s="754"/>
      <c r="X10" s="754"/>
      <c r="Y10" s="755"/>
      <c r="Z10" s="2"/>
      <c r="AA10" s="838"/>
      <c r="AB10" s="754"/>
      <c r="AC10" s="754"/>
      <c r="AD10" s="754"/>
      <c r="AE10" s="754"/>
      <c r="AF10" s="754"/>
      <c r="AG10" s="755"/>
      <c r="AH10" s="2"/>
      <c r="AI10" s="838"/>
      <c r="AJ10" s="754"/>
      <c r="AK10" s="754"/>
      <c r="AL10" s="754"/>
      <c r="AM10" s="754"/>
      <c r="AN10" s="754"/>
      <c r="AO10" s="755"/>
    </row>
    <row r="11" spans="2:41" ht="12.75" customHeight="1">
      <c r="B11" s="1020" t="s">
        <v>19</v>
      </c>
      <c r="C11" s="765" t="s">
        <v>20</v>
      </c>
      <c r="D11" s="2983" t="s">
        <v>21</v>
      </c>
      <c r="E11" s="2984"/>
      <c r="F11" s="2985"/>
      <c r="G11" s="2986" t="s">
        <v>22</v>
      </c>
      <c r="H11" s="2984"/>
      <c r="I11" s="766" t="s">
        <v>23</v>
      </c>
      <c r="J11" s="2"/>
      <c r="K11" s="840" t="s">
        <v>20</v>
      </c>
      <c r="L11" s="2983" t="s">
        <v>24</v>
      </c>
      <c r="M11" s="2984"/>
      <c r="N11" s="2985"/>
      <c r="O11" s="2986" t="s">
        <v>25</v>
      </c>
      <c r="P11" s="2984"/>
      <c r="Q11" s="766" t="s">
        <v>23</v>
      </c>
      <c r="R11" s="2"/>
      <c r="S11" s="840" t="s">
        <v>20</v>
      </c>
      <c r="T11" s="2983" t="s">
        <v>26</v>
      </c>
      <c r="U11" s="2984"/>
      <c r="V11" s="2985"/>
      <c r="W11" s="2986" t="s">
        <v>27</v>
      </c>
      <c r="X11" s="2984"/>
      <c r="Y11" s="766" t="s">
        <v>23</v>
      </c>
      <c r="Z11" s="2"/>
      <c r="AA11" s="840" t="s">
        <v>20</v>
      </c>
      <c r="AB11" s="2983" t="s">
        <v>28</v>
      </c>
      <c r="AC11" s="2984"/>
      <c r="AD11" s="2985"/>
      <c r="AE11" s="2986" t="s">
        <v>29</v>
      </c>
      <c r="AF11" s="2984"/>
      <c r="AG11" s="766" t="s">
        <v>23</v>
      </c>
      <c r="AH11" s="2"/>
      <c r="AI11" s="840" t="s">
        <v>20</v>
      </c>
      <c r="AJ11" s="2983" t="s">
        <v>30</v>
      </c>
      <c r="AK11" s="2984"/>
      <c r="AL11" s="2985"/>
      <c r="AM11" s="2986" t="s">
        <v>31</v>
      </c>
      <c r="AN11" s="2984"/>
      <c r="AO11" s="766" t="s">
        <v>23</v>
      </c>
    </row>
    <row r="12" spans="2:41" ht="12.75" customHeight="1">
      <c r="B12" s="752"/>
      <c r="C12" s="767" t="s">
        <v>32</v>
      </c>
      <c r="D12" s="768" t="s">
        <v>33</v>
      </c>
      <c r="E12" s="769" t="s">
        <v>34</v>
      </c>
      <c r="F12" s="769" t="s">
        <v>35</v>
      </c>
      <c r="G12" s="768" t="s">
        <v>36</v>
      </c>
      <c r="H12" s="770" t="s">
        <v>34</v>
      </c>
      <c r="I12" s="771" t="s">
        <v>37</v>
      </c>
      <c r="J12" s="2"/>
      <c r="K12" s="841" t="s">
        <v>32</v>
      </c>
      <c r="L12" s="768" t="s">
        <v>33</v>
      </c>
      <c r="M12" s="769" t="s">
        <v>34</v>
      </c>
      <c r="N12" s="769" t="s">
        <v>35</v>
      </c>
      <c r="O12" s="768" t="s">
        <v>36</v>
      </c>
      <c r="P12" s="770" t="s">
        <v>34</v>
      </c>
      <c r="Q12" s="771" t="s">
        <v>37</v>
      </c>
      <c r="R12" s="2"/>
      <c r="S12" s="841" t="s">
        <v>32</v>
      </c>
      <c r="T12" s="768" t="s">
        <v>33</v>
      </c>
      <c r="U12" s="769" t="s">
        <v>34</v>
      </c>
      <c r="V12" s="769" t="s">
        <v>35</v>
      </c>
      <c r="W12" s="768" t="s">
        <v>36</v>
      </c>
      <c r="X12" s="770" t="s">
        <v>34</v>
      </c>
      <c r="Y12" s="771" t="s">
        <v>37</v>
      </c>
      <c r="Z12" s="2"/>
      <c r="AA12" s="841" t="s">
        <v>32</v>
      </c>
      <c r="AB12" s="768" t="s">
        <v>33</v>
      </c>
      <c r="AC12" s="769" t="s">
        <v>34</v>
      </c>
      <c r="AD12" s="769" t="s">
        <v>35</v>
      </c>
      <c r="AE12" s="768" t="s">
        <v>36</v>
      </c>
      <c r="AF12" s="770" t="s">
        <v>34</v>
      </c>
      <c r="AG12" s="771" t="s">
        <v>37</v>
      </c>
      <c r="AH12" s="2"/>
      <c r="AI12" s="841" t="s">
        <v>32</v>
      </c>
      <c r="AJ12" s="768" t="s">
        <v>33</v>
      </c>
      <c r="AK12" s="769" t="s">
        <v>34</v>
      </c>
      <c r="AL12" s="769" t="s">
        <v>35</v>
      </c>
      <c r="AM12" s="768" t="s">
        <v>36</v>
      </c>
      <c r="AN12" s="770" t="s">
        <v>34</v>
      </c>
      <c r="AO12" s="771" t="s">
        <v>37</v>
      </c>
    </row>
    <row r="13" spans="2:41" ht="12.75" customHeight="1">
      <c r="B13" s="752"/>
      <c r="C13" s="767" t="s">
        <v>38</v>
      </c>
      <c r="D13" s="768" t="s">
        <v>39</v>
      </c>
      <c r="E13" s="769" t="s">
        <v>40</v>
      </c>
      <c r="F13" s="769" t="s">
        <v>41</v>
      </c>
      <c r="G13" s="768" t="s">
        <v>42</v>
      </c>
      <c r="H13" s="770" t="s">
        <v>40</v>
      </c>
      <c r="I13" s="771" t="s">
        <v>43</v>
      </c>
      <c r="J13" s="2"/>
      <c r="K13" s="841" t="s">
        <v>38</v>
      </c>
      <c r="L13" s="768" t="s">
        <v>39</v>
      </c>
      <c r="M13" s="769" t="s">
        <v>40</v>
      </c>
      <c r="N13" s="769" t="s">
        <v>41</v>
      </c>
      <c r="O13" s="768" t="s">
        <v>42</v>
      </c>
      <c r="P13" s="770" t="s">
        <v>40</v>
      </c>
      <c r="Q13" s="771" t="s">
        <v>43</v>
      </c>
      <c r="R13" s="2"/>
      <c r="S13" s="841" t="s">
        <v>38</v>
      </c>
      <c r="T13" s="768" t="s">
        <v>39</v>
      </c>
      <c r="U13" s="769" t="s">
        <v>40</v>
      </c>
      <c r="V13" s="769" t="s">
        <v>41</v>
      </c>
      <c r="W13" s="768" t="s">
        <v>42</v>
      </c>
      <c r="X13" s="770" t="s">
        <v>40</v>
      </c>
      <c r="Y13" s="771" t="s">
        <v>43</v>
      </c>
      <c r="Z13" s="2"/>
      <c r="AA13" s="841" t="s">
        <v>38</v>
      </c>
      <c r="AB13" s="768" t="s">
        <v>39</v>
      </c>
      <c r="AC13" s="769" t="s">
        <v>40</v>
      </c>
      <c r="AD13" s="769" t="s">
        <v>41</v>
      </c>
      <c r="AE13" s="768" t="s">
        <v>42</v>
      </c>
      <c r="AF13" s="770" t="s">
        <v>40</v>
      </c>
      <c r="AG13" s="771" t="s">
        <v>43</v>
      </c>
      <c r="AH13" s="2"/>
      <c r="AI13" s="841" t="s">
        <v>38</v>
      </c>
      <c r="AJ13" s="768" t="s">
        <v>39</v>
      </c>
      <c r="AK13" s="769" t="s">
        <v>40</v>
      </c>
      <c r="AL13" s="769" t="s">
        <v>41</v>
      </c>
      <c r="AM13" s="768" t="s">
        <v>42</v>
      </c>
      <c r="AN13" s="770" t="s">
        <v>40</v>
      </c>
      <c r="AO13" s="771" t="s">
        <v>43</v>
      </c>
    </row>
    <row r="14" spans="2:41" ht="12.75" customHeight="1">
      <c r="B14" s="752"/>
      <c r="C14" s="767" t="s">
        <v>44</v>
      </c>
      <c r="D14" s="768" t="s">
        <v>45</v>
      </c>
      <c r="E14" s="772"/>
      <c r="F14" s="769" t="s">
        <v>46</v>
      </c>
      <c r="G14" s="768" t="s">
        <v>47</v>
      </c>
      <c r="H14" s="754"/>
      <c r="I14" s="771" t="s">
        <v>48</v>
      </c>
      <c r="J14" s="2"/>
      <c r="K14" s="841" t="s">
        <v>44</v>
      </c>
      <c r="L14" s="768" t="s">
        <v>45</v>
      </c>
      <c r="M14" s="772"/>
      <c r="N14" s="769" t="s">
        <v>46</v>
      </c>
      <c r="O14" s="768" t="s">
        <v>47</v>
      </c>
      <c r="P14" s="754"/>
      <c r="Q14" s="771" t="s">
        <v>48</v>
      </c>
      <c r="R14" s="2"/>
      <c r="S14" s="841" t="s">
        <v>44</v>
      </c>
      <c r="T14" s="768" t="s">
        <v>45</v>
      </c>
      <c r="U14" s="772"/>
      <c r="V14" s="769" t="s">
        <v>46</v>
      </c>
      <c r="W14" s="768" t="s">
        <v>47</v>
      </c>
      <c r="X14" s="754"/>
      <c r="Y14" s="771" t="s">
        <v>48</v>
      </c>
      <c r="Z14" s="2"/>
      <c r="AA14" s="841" t="s">
        <v>44</v>
      </c>
      <c r="AB14" s="768" t="s">
        <v>45</v>
      </c>
      <c r="AC14" s="772"/>
      <c r="AD14" s="769" t="s">
        <v>46</v>
      </c>
      <c r="AE14" s="768" t="s">
        <v>47</v>
      </c>
      <c r="AF14" s="754"/>
      <c r="AG14" s="771" t="s">
        <v>48</v>
      </c>
      <c r="AH14" s="2"/>
      <c r="AI14" s="841" t="s">
        <v>44</v>
      </c>
      <c r="AJ14" s="768" t="s">
        <v>45</v>
      </c>
      <c r="AK14" s="772"/>
      <c r="AL14" s="769" t="s">
        <v>46</v>
      </c>
      <c r="AM14" s="768" t="s">
        <v>47</v>
      </c>
      <c r="AN14" s="754"/>
      <c r="AO14" s="771" t="s">
        <v>48</v>
      </c>
    </row>
    <row r="15" spans="2:41" ht="12.75" customHeight="1">
      <c r="B15" s="752"/>
      <c r="C15" s="767" t="s">
        <v>49</v>
      </c>
      <c r="D15" s="773"/>
      <c r="E15" s="772"/>
      <c r="F15" s="769" t="s">
        <v>50</v>
      </c>
      <c r="G15" s="768"/>
      <c r="H15" s="754"/>
      <c r="I15" s="771" t="s">
        <v>51</v>
      </c>
      <c r="J15" s="2"/>
      <c r="K15" s="841" t="s">
        <v>49</v>
      </c>
      <c r="L15" s="773"/>
      <c r="M15" s="772"/>
      <c r="N15" s="769" t="s">
        <v>50</v>
      </c>
      <c r="O15" s="768"/>
      <c r="P15" s="754"/>
      <c r="Q15" s="771" t="s">
        <v>51</v>
      </c>
      <c r="R15" s="2"/>
      <c r="S15" s="841" t="s">
        <v>49</v>
      </c>
      <c r="T15" s="773"/>
      <c r="U15" s="772"/>
      <c r="V15" s="769" t="s">
        <v>50</v>
      </c>
      <c r="W15" s="768"/>
      <c r="X15" s="754"/>
      <c r="Y15" s="771" t="s">
        <v>51</v>
      </c>
      <c r="Z15" s="2"/>
      <c r="AA15" s="841" t="s">
        <v>49</v>
      </c>
      <c r="AB15" s="773"/>
      <c r="AC15" s="772"/>
      <c r="AD15" s="769" t="s">
        <v>50</v>
      </c>
      <c r="AE15" s="768"/>
      <c r="AF15" s="754"/>
      <c r="AG15" s="771" t="s">
        <v>51</v>
      </c>
      <c r="AH15" s="2"/>
      <c r="AI15" s="841" t="s">
        <v>49</v>
      </c>
      <c r="AJ15" s="773"/>
      <c r="AK15" s="772"/>
      <c r="AL15" s="769" t="s">
        <v>50</v>
      </c>
      <c r="AM15" s="768"/>
      <c r="AN15" s="754"/>
      <c r="AO15" s="771" t="s">
        <v>51</v>
      </c>
    </row>
    <row r="16" spans="2:41" ht="12.75" customHeight="1">
      <c r="B16" s="774" t="s">
        <v>55</v>
      </c>
      <c r="C16" s="775" t="s">
        <v>56</v>
      </c>
      <c r="D16" s="776"/>
      <c r="E16" s="777"/>
      <c r="F16" s="778" t="s">
        <v>59</v>
      </c>
      <c r="G16" s="779"/>
      <c r="H16" s="763"/>
      <c r="I16" s="780" t="s">
        <v>56</v>
      </c>
      <c r="J16" s="2"/>
      <c r="K16" s="842" t="s">
        <v>56</v>
      </c>
      <c r="L16" s="776"/>
      <c r="M16" s="777"/>
      <c r="N16" s="778" t="s">
        <v>59</v>
      </c>
      <c r="O16" s="779"/>
      <c r="P16" s="763"/>
      <c r="Q16" s="780" t="s">
        <v>56</v>
      </c>
      <c r="R16" s="2"/>
      <c r="S16" s="842" t="s">
        <v>56</v>
      </c>
      <c r="T16" s="776"/>
      <c r="U16" s="777"/>
      <c r="V16" s="778" t="s">
        <v>59</v>
      </c>
      <c r="W16" s="779"/>
      <c r="X16" s="763"/>
      <c r="Y16" s="780" t="s">
        <v>56</v>
      </c>
      <c r="Z16" s="2"/>
      <c r="AA16" s="842" t="s">
        <v>56</v>
      </c>
      <c r="AB16" s="776"/>
      <c r="AC16" s="777"/>
      <c r="AD16" s="778" t="s">
        <v>59</v>
      </c>
      <c r="AE16" s="779"/>
      <c r="AF16" s="763"/>
      <c r="AG16" s="780" t="s">
        <v>56</v>
      </c>
      <c r="AH16" s="2"/>
      <c r="AI16" s="842" t="s">
        <v>56</v>
      </c>
      <c r="AJ16" s="776"/>
      <c r="AK16" s="777"/>
      <c r="AL16" s="778" t="s">
        <v>59</v>
      </c>
      <c r="AM16" s="779"/>
      <c r="AN16" s="763"/>
      <c r="AO16" s="780" t="s">
        <v>56</v>
      </c>
    </row>
    <row r="17" spans="2:41" ht="1.5" customHeight="1">
      <c r="B17" s="781"/>
      <c r="C17" s="767"/>
      <c r="D17" s="773"/>
      <c r="E17" s="772"/>
      <c r="F17" s="769"/>
      <c r="G17" s="768"/>
      <c r="H17" s="754"/>
      <c r="I17" s="771"/>
      <c r="J17" s="2"/>
      <c r="K17" s="841"/>
      <c r="L17" s="773"/>
      <c r="M17" s="772"/>
      <c r="N17" s="769"/>
      <c r="O17" s="768"/>
      <c r="P17" s="754"/>
      <c r="Q17" s="771"/>
      <c r="R17" s="2"/>
      <c r="S17" s="841"/>
      <c r="T17" s="773"/>
      <c r="U17" s="772"/>
      <c r="V17" s="769"/>
      <c r="W17" s="768"/>
      <c r="X17" s="754"/>
      <c r="Y17" s="771"/>
      <c r="Z17" s="2"/>
      <c r="AA17" s="841"/>
      <c r="AB17" s="773"/>
      <c r="AC17" s="772"/>
      <c r="AD17" s="769"/>
      <c r="AE17" s="768"/>
      <c r="AF17" s="754"/>
      <c r="AG17" s="771"/>
      <c r="AH17" s="2"/>
      <c r="AI17" s="841"/>
      <c r="AJ17" s="773"/>
      <c r="AK17" s="772"/>
      <c r="AL17" s="769"/>
      <c r="AM17" s="768"/>
      <c r="AN17" s="754"/>
      <c r="AO17" s="771"/>
    </row>
    <row r="18" spans="2:41" ht="13.5" customHeight="1">
      <c r="B18" s="782" t="s">
        <v>62</v>
      </c>
      <c r="C18" s="783"/>
      <c r="D18" s="784"/>
      <c r="E18" s="785"/>
      <c r="F18" s="785"/>
      <c r="G18" s="784"/>
      <c r="H18" s="786"/>
      <c r="I18" s="787"/>
      <c r="J18" s="2"/>
      <c r="K18" s="843"/>
      <c r="L18" s="784"/>
      <c r="M18" s="785"/>
      <c r="N18" s="785"/>
      <c r="O18" s="784"/>
      <c r="P18" s="786"/>
      <c r="Q18" s="844"/>
      <c r="R18" s="2"/>
      <c r="S18" s="843">
        <f>K18</f>
        <v>0</v>
      </c>
      <c r="T18" s="784"/>
      <c r="U18" s="785"/>
      <c r="V18" s="785"/>
      <c r="W18" s="784"/>
      <c r="X18" s="786"/>
      <c r="Y18" s="787"/>
      <c r="Z18" s="2"/>
      <c r="AA18" s="843"/>
      <c r="AB18" s="784"/>
      <c r="AC18" s="785"/>
      <c r="AD18" s="785"/>
      <c r="AE18" s="784"/>
      <c r="AF18" s="786"/>
      <c r="AG18" s="787"/>
      <c r="AH18" s="2"/>
      <c r="AI18" s="843"/>
      <c r="AJ18" s="784"/>
      <c r="AK18" s="785"/>
      <c r="AL18" s="785"/>
      <c r="AM18" s="784"/>
      <c r="AN18" s="786"/>
      <c r="AO18" s="787"/>
    </row>
    <row r="19" spans="2:41" s="592" customFormat="1" ht="13.5" customHeight="1">
      <c r="B19" s="781" t="s">
        <v>74</v>
      </c>
      <c r="C19" s="788">
        <f>Q19</f>
        <v>0</v>
      </c>
      <c r="D19" s="789"/>
      <c r="E19" s="790"/>
      <c r="F19" s="790"/>
      <c r="G19" s="789"/>
      <c r="H19" s="791"/>
      <c r="I19" s="792">
        <f>C19+(D19+E19+F19)-(G19+H19)</f>
        <v>0</v>
      </c>
      <c r="J19" s="591"/>
      <c r="K19" s="845">
        <f>+Y19</f>
        <v>0</v>
      </c>
      <c r="L19" s="789"/>
      <c r="M19" s="790"/>
      <c r="N19" s="790"/>
      <c r="O19" s="789"/>
      <c r="P19" s="846"/>
      <c r="Q19" s="792">
        <f>K19+(L19+M19+N19)-(O19+P19)</f>
        <v>0</v>
      </c>
      <c r="R19" s="591"/>
      <c r="S19" s="845"/>
      <c r="T19" s="789"/>
      <c r="U19" s="790"/>
      <c r="V19" s="790"/>
      <c r="W19" s="789"/>
      <c r="X19" s="867"/>
      <c r="Y19" s="792">
        <f>S19+(T19+U19+V19)-(W19+X19)</f>
        <v>0</v>
      </c>
      <c r="Z19" s="591"/>
      <c r="AA19" s="845">
        <f>+AO19</f>
        <v>0</v>
      </c>
      <c r="AB19" s="789"/>
      <c r="AC19" s="790"/>
      <c r="AD19" s="790"/>
      <c r="AE19" s="789"/>
      <c r="AF19" s="846"/>
      <c r="AG19" s="792">
        <f>AA19+(AB19+AC19+AD19)-(AE19+AF19)</f>
        <v>0</v>
      </c>
      <c r="AH19" s="591"/>
      <c r="AI19" s="845"/>
      <c r="AJ19" s="789"/>
      <c r="AK19" s="790"/>
      <c r="AL19" s="790"/>
      <c r="AM19" s="789"/>
      <c r="AN19" s="846"/>
      <c r="AO19" s="792">
        <f>AI19+(AJ19+AK19+AL19)-(AM19+AN19)</f>
        <v>0</v>
      </c>
    </row>
    <row r="20" spans="2:41" s="592" customFormat="1" ht="13.5" customHeight="1">
      <c r="B20" s="781" t="s">
        <v>87</v>
      </c>
      <c r="C20" s="788">
        <f>Q20</f>
        <v>0</v>
      </c>
      <c r="D20" s="789"/>
      <c r="E20" s="790"/>
      <c r="F20" s="790"/>
      <c r="G20" s="789"/>
      <c r="H20" s="793"/>
      <c r="I20" s="792">
        <f>C20+(D20+E20+F20)-(G20+H20)</f>
        <v>0</v>
      </c>
      <c r="J20" s="591"/>
      <c r="K20" s="845">
        <f>+Y20</f>
        <v>0</v>
      </c>
      <c r="L20" s="789"/>
      <c r="M20" s="790"/>
      <c r="N20" s="790"/>
      <c r="O20" s="789"/>
      <c r="P20" s="847"/>
      <c r="Q20" s="792">
        <f>K20+(L20+M20+N20)-(O20+P20)</f>
        <v>0</v>
      </c>
      <c r="R20" s="591"/>
      <c r="S20" s="845"/>
      <c r="T20" s="789"/>
      <c r="U20" s="790"/>
      <c r="V20" s="790"/>
      <c r="W20" s="789"/>
      <c r="X20" s="847"/>
      <c r="Y20" s="792">
        <f>S20+(T20+U20+V20)-(W20+X20)</f>
        <v>0</v>
      </c>
      <c r="Z20" s="591"/>
      <c r="AA20" s="845">
        <f>+AO20</f>
        <v>0</v>
      </c>
      <c r="AB20" s="789"/>
      <c r="AC20" s="790"/>
      <c r="AD20" s="790"/>
      <c r="AE20" s="789"/>
      <c r="AF20" s="847"/>
      <c r="AG20" s="792">
        <f>AA20+(AB20+AC20+AD20)-(AE20+AF20)</f>
        <v>0</v>
      </c>
      <c r="AH20" s="591"/>
      <c r="AI20" s="845"/>
      <c r="AJ20" s="789"/>
      <c r="AK20" s="790"/>
      <c r="AL20" s="790"/>
      <c r="AM20" s="789"/>
      <c r="AN20" s="847"/>
      <c r="AO20" s="792">
        <f>AI20+(AJ20+AK20+AL20)-(AM20+AN20)</f>
        <v>0</v>
      </c>
    </row>
    <row r="21" spans="2:41" s="592" customFormat="1" ht="6" customHeight="1">
      <c r="B21" s="774"/>
      <c r="C21" s="794"/>
      <c r="D21" s="795"/>
      <c r="E21" s="796"/>
      <c r="F21" s="796"/>
      <c r="G21" s="795"/>
      <c r="H21" s="797"/>
      <c r="I21" s="798"/>
      <c r="J21" s="591"/>
      <c r="K21" s="848"/>
      <c r="L21" s="795"/>
      <c r="M21" s="796"/>
      <c r="N21" s="796"/>
      <c r="O21" s="795"/>
      <c r="P21" s="797"/>
      <c r="Q21" s="798"/>
      <c r="R21" s="591"/>
      <c r="S21" s="843"/>
      <c r="T21" s="795"/>
      <c r="U21" s="796"/>
      <c r="V21" s="796"/>
      <c r="W21" s="795"/>
      <c r="X21" s="797"/>
      <c r="Y21" s="798"/>
      <c r="Z21" s="591"/>
      <c r="AA21" s="848"/>
      <c r="AB21" s="795"/>
      <c r="AC21" s="796"/>
      <c r="AD21" s="796"/>
      <c r="AE21" s="795"/>
      <c r="AF21" s="797"/>
      <c r="AG21" s="798"/>
      <c r="AH21" s="591"/>
      <c r="AI21" s="848"/>
      <c r="AJ21" s="795"/>
      <c r="AK21" s="796"/>
      <c r="AL21" s="796"/>
      <c r="AM21" s="795"/>
      <c r="AN21" s="797"/>
      <c r="AO21" s="798"/>
    </row>
    <row r="22" spans="2:41" s="592" customFormat="1" ht="13.5" customHeight="1">
      <c r="B22" s="782" t="s">
        <v>91</v>
      </c>
      <c r="C22" s="799">
        <f>SUM(C23:C26)</f>
        <v>5413775</v>
      </c>
      <c r="D22" s="800">
        <f t="shared" ref="D22" si="0">SUM(D23:D26)</f>
        <v>0</v>
      </c>
      <c r="E22" s="801">
        <v>0</v>
      </c>
      <c r="F22" s="801"/>
      <c r="G22" s="802">
        <f>SUM(G23:G26)</f>
        <v>0</v>
      </c>
      <c r="H22" s="803">
        <v>0</v>
      </c>
      <c r="I22" s="804">
        <f>SUM(I23:I26)</f>
        <v>5413775</v>
      </c>
      <c r="J22" s="591"/>
      <c r="K22" s="849">
        <f t="shared" ref="K22:K45" si="1">Q22-(L22+M22+N22)+(O22+P22)</f>
        <v>5413775</v>
      </c>
      <c r="L22" s="802"/>
      <c r="M22" s="801"/>
      <c r="N22" s="801"/>
      <c r="O22" s="802"/>
      <c r="P22" s="803"/>
      <c r="Q22" s="850">
        <f>SUM(Q23:Q26)</f>
        <v>5413775</v>
      </c>
      <c r="R22" s="591"/>
      <c r="S22" s="855">
        <f>SUM(S23:S25)</f>
        <v>5413775</v>
      </c>
      <c r="T22" s="802"/>
      <c r="U22" s="801"/>
      <c r="V22" s="801"/>
      <c r="W22" s="802"/>
      <c r="X22" s="821"/>
      <c r="Y22" s="868">
        <f>SUM(Y23:Y25)</f>
        <v>5413775</v>
      </c>
      <c r="Z22" s="591"/>
      <c r="AA22" s="880"/>
      <c r="AB22" s="802"/>
      <c r="AC22" s="801"/>
      <c r="AD22" s="801"/>
      <c r="AE22" s="802"/>
      <c r="AF22" s="821"/>
      <c r="AG22" s="822"/>
      <c r="AH22" s="591"/>
      <c r="AI22" s="880"/>
      <c r="AJ22" s="802"/>
      <c r="AK22" s="801"/>
      <c r="AL22" s="801"/>
      <c r="AM22" s="802"/>
      <c r="AN22" s="821"/>
      <c r="AO22" s="822"/>
    </row>
    <row r="23" spans="2:41" s="592" customFormat="1" ht="13.5" customHeight="1">
      <c r="B23" s="781" t="s">
        <v>680</v>
      </c>
      <c r="C23" s="788">
        <f>+Q23</f>
        <v>0</v>
      </c>
      <c r="D23" s="789">
        <v>0</v>
      </c>
      <c r="E23" s="790"/>
      <c r="F23" s="790"/>
      <c r="G23" s="789">
        <v>0</v>
      </c>
      <c r="H23" s="791"/>
      <c r="I23" s="792">
        <f>C23+(D23+E23+F23)-(G23+H23)</f>
        <v>0</v>
      </c>
      <c r="J23" s="591"/>
      <c r="K23" s="845">
        <f t="shared" si="1"/>
        <v>0</v>
      </c>
      <c r="L23" s="789"/>
      <c r="M23" s="790"/>
      <c r="N23" s="790"/>
      <c r="O23" s="789"/>
      <c r="P23" s="846"/>
      <c r="Q23" s="792"/>
      <c r="R23" s="591"/>
      <c r="S23" s="845"/>
      <c r="T23" s="789"/>
      <c r="U23" s="790"/>
      <c r="V23" s="790"/>
      <c r="W23" s="789"/>
      <c r="X23" s="846"/>
      <c r="Y23" s="792">
        <f>S23+(T23+U23+V23)-(W23+X23)</f>
        <v>0</v>
      </c>
      <c r="Z23" s="591"/>
      <c r="AA23" s="845">
        <f t="shared" ref="AA23:AA26" si="2">+AO23</f>
        <v>0</v>
      </c>
      <c r="AB23" s="789"/>
      <c r="AC23" s="790"/>
      <c r="AD23" s="790"/>
      <c r="AE23" s="789"/>
      <c r="AF23" s="846"/>
      <c r="AG23" s="792">
        <f>AA23+(AB23+AC23+AD23)-(AE23+AF23)</f>
        <v>0</v>
      </c>
      <c r="AH23" s="591"/>
      <c r="AI23" s="845"/>
      <c r="AJ23" s="789"/>
      <c r="AK23" s="790"/>
      <c r="AL23" s="790"/>
      <c r="AM23" s="789"/>
      <c r="AN23" s="846"/>
      <c r="AO23" s="792">
        <f>AI23+(AJ23+AK23+AL23)-(AM23+AN23)</f>
        <v>0</v>
      </c>
    </row>
    <row r="24" spans="2:41" s="592" customFormat="1" ht="13.5" customHeight="1">
      <c r="B24" s="781" t="s">
        <v>681</v>
      </c>
      <c r="C24" s="805">
        <v>5113775</v>
      </c>
      <c r="D24" s="789">
        <v>0</v>
      </c>
      <c r="E24" s="790"/>
      <c r="F24" s="790"/>
      <c r="G24" s="789">
        <v>0</v>
      </c>
      <c r="H24" s="806"/>
      <c r="I24" s="807">
        <f>C24+(D24+E24+F24)-(G24+H24)</f>
        <v>5113775</v>
      </c>
      <c r="J24" s="591"/>
      <c r="K24" s="851">
        <f t="shared" si="1"/>
        <v>5113775</v>
      </c>
      <c r="L24" s="789"/>
      <c r="M24" s="790"/>
      <c r="N24" s="790"/>
      <c r="O24" s="789"/>
      <c r="P24" s="852"/>
      <c r="Q24" s="853">
        <f>C24</f>
        <v>5113775</v>
      </c>
      <c r="R24" s="591"/>
      <c r="S24" s="851">
        <f>Y24-(T24+U24+V24)+(W24+X24)</f>
        <v>5113775</v>
      </c>
      <c r="T24" s="789"/>
      <c r="U24" s="790"/>
      <c r="V24" s="790"/>
      <c r="W24" s="789"/>
      <c r="X24" s="847"/>
      <c r="Y24" s="814">
        <v>5113775</v>
      </c>
      <c r="Z24" s="591"/>
      <c r="AA24" s="845">
        <f t="shared" si="2"/>
        <v>0</v>
      </c>
      <c r="AB24" s="789"/>
      <c r="AC24" s="790"/>
      <c r="AD24" s="790"/>
      <c r="AE24" s="789"/>
      <c r="AF24" s="847"/>
      <c r="AG24" s="792">
        <f>AA24+(AB24+AC24+AD24)-(AE24+AF24)</f>
        <v>0</v>
      </c>
      <c r="AH24" s="591"/>
      <c r="AI24" s="845"/>
      <c r="AJ24" s="789"/>
      <c r="AK24" s="790"/>
      <c r="AL24" s="790"/>
      <c r="AM24" s="789"/>
      <c r="AN24" s="847"/>
      <c r="AO24" s="792">
        <f>AI24+(AJ24+AK24+AL24)-(AM24+AN24)</f>
        <v>0</v>
      </c>
    </row>
    <row r="25" spans="2:41" s="592" customFormat="1" ht="13.5" customHeight="1">
      <c r="B25" s="781" t="s">
        <v>682</v>
      </c>
      <c r="C25" s="805">
        <v>300000</v>
      </c>
      <c r="D25" s="789">
        <v>0</v>
      </c>
      <c r="E25" s="790"/>
      <c r="F25" s="790"/>
      <c r="G25" s="789">
        <v>0</v>
      </c>
      <c r="H25" s="806"/>
      <c r="I25" s="807">
        <f>C25+(D25+E25+F25)-(G25+H25)</f>
        <v>300000</v>
      </c>
      <c r="J25" s="591"/>
      <c r="K25" s="851">
        <f t="shared" si="1"/>
        <v>300000</v>
      </c>
      <c r="L25" s="789"/>
      <c r="M25" s="790"/>
      <c r="N25" s="790"/>
      <c r="O25" s="789"/>
      <c r="P25" s="852"/>
      <c r="Q25" s="853">
        <f>C25</f>
        <v>300000</v>
      </c>
      <c r="R25" s="591"/>
      <c r="S25" s="851">
        <f>Y25-(T25+U25+V25)+(W25+X25)</f>
        <v>300000</v>
      </c>
      <c r="T25" s="789"/>
      <c r="U25" s="790"/>
      <c r="V25" s="790"/>
      <c r="W25" s="789"/>
      <c r="X25" s="847"/>
      <c r="Y25" s="814">
        <v>300000</v>
      </c>
      <c r="Z25" s="591"/>
      <c r="AA25" s="845">
        <f t="shared" si="2"/>
        <v>0</v>
      </c>
      <c r="AB25" s="789"/>
      <c r="AC25" s="790"/>
      <c r="AD25" s="790"/>
      <c r="AE25" s="789"/>
      <c r="AF25" s="847"/>
      <c r="AG25" s="792">
        <f>AA25+(AB25+AC25+AD25)-(AE25+AF25)</f>
        <v>0</v>
      </c>
      <c r="AH25" s="591"/>
      <c r="AI25" s="845"/>
      <c r="AJ25" s="789"/>
      <c r="AK25" s="790"/>
      <c r="AL25" s="790"/>
      <c r="AM25" s="789"/>
      <c r="AN25" s="847"/>
      <c r="AO25" s="792">
        <f>AI25+(AJ25+AK25+AL25)-(AM25+AN25)</f>
        <v>0</v>
      </c>
    </row>
    <row r="26" spans="2:41" s="592" customFormat="1" ht="13.5" customHeight="1">
      <c r="B26" s="781" t="s">
        <v>97</v>
      </c>
      <c r="C26" s="788">
        <f t="shared" ref="C26" si="3">+Q26</f>
        <v>0</v>
      </c>
      <c r="D26" s="789">
        <v>0</v>
      </c>
      <c r="E26" s="790"/>
      <c r="F26" s="790"/>
      <c r="G26" s="789">
        <v>0</v>
      </c>
      <c r="H26" s="793"/>
      <c r="I26" s="792">
        <f>C26+(D26+E26+F26)-(G26+H26)</f>
        <v>0</v>
      </c>
      <c r="J26" s="591"/>
      <c r="K26" s="845">
        <f t="shared" si="1"/>
        <v>0</v>
      </c>
      <c r="L26" s="789"/>
      <c r="M26" s="790"/>
      <c r="N26" s="790"/>
      <c r="O26" s="789"/>
      <c r="P26" s="847"/>
      <c r="Q26" s="792"/>
      <c r="R26" s="591"/>
      <c r="S26" s="869"/>
      <c r="T26" s="789"/>
      <c r="U26" s="790"/>
      <c r="V26" s="790"/>
      <c r="W26" s="789"/>
      <c r="X26" s="847"/>
      <c r="Y26" s="792"/>
      <c r="Z26" s="591"/>
      <c r="AA26" s="845">
        <f t="shared" si="2"/>
        <v>0</v>
      </c>
      <c r="AB26" s="789"/>
      <c r="AC26" s="790"/>
      <c r="AD26" s="790"/>
      <c r="AE26" s="789"/>
      <c r="AF26" s="847"/>
      <c r="AG26" s="792">
        <f>AA26+(AB26+AC26+AD26)-(AE26+AF26)</f>
        <v>0</v>
      </c>
      <c r="AH26" s="591"/>
      <c r="AI26" s="845"/>
      <c r="AJ26" s="789"/>
      <c r="AK26" s="790"/>
      <c r="AL26" s="790"/>
      <c r="AM26" s="789"/>
      <c r="AN26" s="847"/>
      <c r="AO26" s="792">
        <f>AI26+(AJ26+AK26+AL26)-(AM26+AN26)</f>
        <v>0</v>
      </c>
    </row>
    <row r="27" spans="2:41" s="592" customFormat="1" ht="6" customHeight="1">
      <c r="B27" s="774"/>
      <c r="C27" s="808"/>
      <c r="D27" s="795"/>
      <c r="E27" s="796"/>
      <c r="F27" s="796"/>
      <c r="G27" s="795"/>
      <c r="H27" s="797"/>
      <c r="I27" s="798"/>
      <c r="J27" s="591"/>
      <c r="K27" s="854">
        <f t="shared" si="1"/>
        <v>0</v>
      </c>
      <c r="L27" s="795"/>
      <c r="M27" s="796"/>
      <c r="N27" s="796"/>
      <c r="O27" s="795"/>
      <c r="P27" s="797"/>
      <c r="Q27" s="798"/>
      <c r="R27" s="591"/>
      <c r="S27" s="843"/>
      <c r="T27" s="795"/>
      <c r="U27" s="796"/>
      <c r="V27" s="796"/>
      <c r="W27" s="795"/>
      <c r="X27" s="797"/>
      <c r="Y27" s="798"/>
      <c r="Z27" s="591"/>
      <c r="AA27" s="848"/>
      <c r="AB27" s="795"/>
      <c r="AC27" s="796"/>
      <c r="AD27" s="796"/>
      <c r="AE27" s="795"/>
      <c r="AF27" s="797"/>
      <c r="AG27" s="798"/>
      <c r="AH27" s="591"/>
      <c r="AI27" s="848"/>
      <c r="AJ27" s="795"/>
      <c r="AK27" s="796"/>
      <c r="AL27" s="796"/>
      <c r="AM27" s="795"/>
      <c r="AN27" s="797"/>
      <c r="AO27" s="798"/>
    </row>
    <row r="28" spans="2:41" s="592" customFormat="1" ht="13.5" customHeight="1">
      <c r="B28" s="782" t="s">
        <v>99</v>
      </c>
      <c r="C28" s="809">
        <f>SUM(C29:C35)</f>
        <v>418378706</v>
      </c>
      <c r="D28" s="810">
        <f t="shared" ref="D28:E28" si="4">SUM(D29:D35)</f>
        <v>84804090</v>
      </c>
      <c r="E28" s="810">
        <f t="shared" si="4"/>
        <v>144056771</v>
      </c>
      <c r="F28" s="810">
        <f t="shared" ref="F28" si="5">SUM(F29:F35)</f>
        <v>0</v>
      </c>
      <c r="G28" s="810">
        <f t="shared" ref="G28" si="6">SUM(G29:G35)</f>
        <v>28000001</v>
      </c>
      <c r="H28" s="810">
        <f t="shared" ref="H28" si="7">SUM(H29:H35)</f>
        <v>144056771</v>
      </c>
      <c r="I28" s="804">
        <f t="shared" ref="I28" si="8">SUM(I29:I35)</f>
        <v>475182795</v>
      </c>
      <c r="J28" s="591"/>
      <c r="K28" s="855">
        <f t="shared" si="1"/>
        <v>418378706</v>
      </c>
      <c r="L28" s="802"/>
      <c r="M28" s="801"/>
      <c r="N28" s="801"/>
      <c r="O28" s="802"/>
      <c r="P28" s="803"/>
      <c r="Q28" s="850">
        <f>SUM(Q29:Q35)</f>
        <v>418378706</v>
      </c>
      <c r="R28" s="591"/>
      <c r="S28" s="877">
        <f>SUM(S29:S35)</f>
        <v>327723956</v>
      </c>
      <c r="T28" s="873">
        <f>SUM(T29:T35)</f>
        <v>110738501</v>
      </c>
      <c r="U28" s="1279">
        <f t="shared" ref="U28:X28" si="9">SUM(U29:U35)</f>
        <v>0</v>
      </c>
      <c r="V28" s="873">
        <f t="shared" si="9"/>
        <v>0</v>
      </c>
      <c r="W28" s="1279">
        <f t="shared" si="9"/>
        <v>34153348</v>
      </c>
      <c r="X28" s="873">
        <f t="shared" si="9"/>
        <v>0</v>
      </c>
      <c r="Y28" s="874">
        <f>SUM(Y29:Y35)</f>
        <v>404309109</v>
      </c>
      <c r="Z28" s="591"/>
      <c r="AA28" s="880"/>
      <c r="AB28" s="802"/>
      <c r="AC28" s="801"/>
      <c r="AD28" s="801"/>
      <c r="AE28" s="802"/>
      <c r="AF28" s="821"/>
      <c r="AG28" s="822"/>
      <c r="AH28" s="591"/>
      <c r="AI28" s="880"/>
      <c r="AJ28" s="802"/>
      <c r="AK28" s="801"/>
      <c r="AL28" s="801"/>
      <c r="AM28" s="802"/>
      <c r="AN28" s="821"/>
      <c r="AO28" s="822"/>
    </row>
    <row r="29" spans="2:41" s="592" customFormat="1" ht="13.5" customHeight="1">
      <c r="B29" s="781" t="s">
        <v>683</v>
      </c>
      <c r="C29" s="788">
        <f>+Q29</f>
        <v>0</v>
      </c>
      <c r="D29" s="789"/>
      <c r="E29" s="790"/>
      <c r="F29" s="790"/>
      <c r="G29" s="789">
        <v>0</v>
      </c>
      <c r="H29" s="791"/>
      <c r="I29" s="792">
        <f t="shared" ref="I29:I35" si="10">C29+(D29+E29+F29)-(G29+H29)</f>
        <v>0</v>
      </c>
      <c r="J29" s="591"/>
      <c r="K29" s="845">
        <f t="shared" si="1"/>
        <v>0</v>
      </c>
      <c r="L29" s="789"/>
      <c r="M29" s="790"/>
      <c r="N29" s="790"/>
      <c r="O29" s="789"/>
      <c r="P29" s="846"/>
      <c r="Q29" s="792"/>
      <c r="R29" s="591"/>
      <c r="S29" s="845"/>
      <c r="T29" s="789"/>
      <c r="U29" s="790"/>
      <c r="V29" s="790"/>
      <c r="W29" s="789"/>
      <c r="X29" s="846"/>
      <c r="Y29" s="792">
        <f>S29+(T29+U29+V29)-(W29+X29)</f>
        <v>0</v>
      </c>
      <c r="Z29" s="591"/>
      <c r="AA29" s="845">
        <f t="shared" ref="AA29:AA35" si="11">+AO29</f>
        <v>0</v>
      </c>
      <c r="AB29" s="789"/>
      <c r="AC29" s="790"/>
      <c r="AD29" s="790"/>
      <c r="AE29" s="789"/>
      <c r="AF29" s="846"/>
      <c r="AG29" s="792">
        <f>AA29+(AB29+AC29+AD29)-(AE29+AF29)</f>
        <v>0</v>
      </c>
      <c r="AH29" s="591"/>
      <c r="AI29" s="845"/>
      <c r="AJ29" s="789"/>
      <c r="AK29" s="790"/>
      <c r="AL29" s="790"/>
      <c r="AM29" s="789"/>
      <c r="AN29" s="846"/>
      <c r="AO29" s="792">
        <f>AI29+(AJ29+AK29+AL29)-(AM29+AN29)</f>
        <v>0</v>
      </c>
    </row>
    <row r="30" spans="2:41" s="592" customFormat="1" ht="13.5" customHeight="1">
      <c r="B30" s="781" t="s">
        <v>686</v>
      </c>
      <c r="C30" s="788">
        <f t="shared" ref="C30:C32" si="12">+Q30</f>
        <v>0</v>
      </c>
      <c r="D30" s="811"/>
      <c r="E30" s="812"/>
      <c r="F30" s="812"/>
      <c r="G30" s="811">
        <v>0</v>
      </c>
      <c r="H30" s="813"/>
      <c r="I30" s="792">
        <f t="shared" si="10"/>
        <v>0</v>
      </c>
      <c r="J30" s="591"/>
      <c r="K30" s="845">
        <f t="shared" si="1"/>
        <v>0</v>
      </c>
      <c r="L30" s="811"/>
      <c r="M30" s="812"/>
      <c r="N30" s="812"/>
      <c r="O30" s="811"/>
      <c r="P30" s="856"/>
      <c r="Q30" s="792"/>
      <c r="R30" s="591"/>
      <c r="S30" s="845"/>
      <c r="T30" s="811"/>
      <c r="U30" s="812"/>
      <c r="V30" s="812"/>
      <c r="W30" s="811"/>
      <c r="X30" s="813"/>
      <c r="Y30" s="792">
        <f>S30+(T30+U30+V30)-(W30+X30)</f>
        <v>0</v>
      </c>
      <c r="Z30" s="591"/>
      <c r="AA30" s="845">
        <f t="shared" si="11"/>
        <v>0</v>
      </c>
      <c r="AB30" s="811"/>
      <c r="AC30" s="812"/>
      <c r="AD30" s="812"/>
      <c r="AE30" s="811"/>
      <c r="AF30" s="856"/>
      <c r="AG30" s="881"/>
      <c r="AH30" s="591"/>
      <c r="AI30" s="888"/>
      <c r="AJ30" s="811"/>
      <c r="AK30" s="812"/>
      <c r="AL30" s="812"/>
      <c r="AM30" s="811"/>
      <c r="AN30" s="856"/>
      <c r="AO30" s="881"/>
    </row>
    <row r="31" spans="2:41" s="592" customFormat="1" ht="13.5" customHeight="1">
      <c r="B31" s="781" t="s">
        <v>687</v>
      </c>
      <c r="C31" s="788">
        <f t="shared" si="12"/>
        <v>0</v>
      </c>
      <c r="D31" s="811"/>
      <c r="E31" s="812"/>
      <c r="F31" s="812"/>
      <c r="G31" s="811">
        <v>0</v>
      </c>
      <c r="H31" s="813"/>
      <c r="I31" s="792">
        <f t="shared" si="10"/>
        <v>0</v>
      </c>
      <c r="J31" s="591"/>
      <c r="K31" s="845">
        <f t="shared" si="1"/>
        <v>0</v>
      </c>
      <c r="L31" s="811"/>
      <c r="M31" s="812"/>
      <c r="N31" s="812"/>
      <c r="O31" s="811"/>
      <c r="P31" s="813"/>
      <c r="Q31" s="792"/>
      <c r="R31" s="591"/>
      <c r="S31" s="845"/>
      <c r="T31" s="811"/>
      <c r="U31" s="812"/>
      <c r="V31" s="812"/>
      <c r="W31" s="811"/>
      <c r="X31" s="813"/>
      <c r="Y31" s="792">
        <f>S31+(T31+U31+V31)-(W31+X31)</f>
        <v>0</v>
      </c>
      <c r="Z31" s="591"/>
      <c r="AA31" s="845">
        <f t="shared" si="11"/>
        <v>0</v>
      </c>
      <c r="AB31" s="811"/>
      <c r="AC31" s="812"/>
      <c r="AD31" s="812"/>
      <c r="AE31" s="811"/>
      <c r="AF31" s="813"/>
      <c r="AG31" s="881"/>
      <c r="AH31" s="591"/>
      <c r="AI31" s="888"/>
      <c r="AJ31" s="811"/>
      <c r="AK31" s="812"/>
      <c r="AL31" s="812"/>
      <c r="AM31" s="811"/>
      <c r="AN31" s="813"/>
      <c r="AO31" s="881"/>
    </row>
    <row r="32" spans="2:41" s="592" customFormat="1" ht="13.5" customHeight="1">
      <c r="B32" s="781" t="s">
        <v>684</v>
      </c>
      <c r="C32" s="788">
        <f t="shared" si="12"/>
        <v>0</v>
      </c>
      <c r="D32" s="789"/>
      <c r="E32" s="790"/>
      <c r="F32" s="790"/>
      <c r="G32" s="789">
        <v>0</v>
      </c>
      <c r="H32" s="793"/>
      <c r="I32" s="792">
        <f t="shared" si="10"/>
        <v>0</v>
      </c>
      <c r="J32" s="591"/>
      <c r="K32" s="845">
        <f t="shared" si="1"/>
        <v>0</v>
      </c>
      <c r="L32" s="789"/>
      <c r="M32" s="790"/>
      <c r="N32" s="790"/>
      <c r="O32" s="789"/>
      <c r="P32" s="847"/>
      <c r="Q32" s="792"/>
      <c r="R32" s="591"/>
      <c r="S32" s="845"/>
      <c r="T32" s="789"/>
      <c r="U32" s="790"/>
      <c r="V32" s="790"/>
      <c r="W32" s="789"/>
      <c r="X32" s="847"/>
      <c r="Y32" s="792">
        <f>S32+(T32+U32+V32)-(W32+X32)</f>
        <v>0</v>
      </c>
      <c r="Z32" s="591"/>
      <c r="AA32" s="845">
        <f t="shared" si="11"/>
        <v>0</v>
      </c>
      <c r="AB32" s="789"/>
      <c r="AC32" s="790"/>
      <c r="AD32" s="790"/>
      <c r="AE32" s="789"/>
      <c r="AF32" s="847"/>
      <c r="AG32" s="792">
        <f>AA32+(AB32+AC32+AD32)-(AE32+AF32)</f>
        <v>0</v>
      </c>
      <c r="AH32" s="591"/>
      <c r="AI32" s="845"/>
      <c r="AJ32" s="789"/>
      <c r="AK32" s="790"/>
      <c r="AL32" s="790"/>
      <c r="AM32" s="789"/>
      <c r="AN32" s="847"/>
      <c r="AO32" s="792">
        <f>AI32+(AJ32+AK32+AL32)-(AM32+AN32)</f>
        <v>0</v>
      </c>
    </row>
    <row r="33" spans="2:41" s="592" customFormat="1" ht="13.5" customHeight="1">
      <c r="B33" s="781" t="s">
        <v>688</v>
      </c>
      <c r="C33" s="805">
        <v>26074054</v>
      </c>
      <c r="D33" s="789"/>
      <c r="E33" s="790"/>
      <c r="F33" s="790"/>
      <c r="G33" s="789">
        <v>0</v>
      </c>
      <c r="H33" s="793"/>
      <c r="I33" s="814">
        <f t="shared" si="10"/>
        <v>26074054</v>
      </c>
      <c r="J33" s="591"/>
      <c r="K33" s="851">
        <f t="shared" si="1"/>
        <v>26474054</v>
      </c>
      <c r="L33" s="789"/>
      <c r="M33" s="790"/>
      <c r="N33" s="790"/>
      <c r="O33" s="818">
        <v>400000</v>
      </c>
      <c r="P33" s="857"/>
      <c r="Q33" s="814">
        <f>C33</f>
        <v>26074054</v>
      </c>
      <c r="R33" s="591"/>
      <c r="S33" s="851">
        <f>Y33-(T33+U33+V33)+(W33+X33)</f>
        <v>23124054</v>
      </c>
      <c r="T33" s="870">
        <v>3350000</v>
      </c>
      <c r="U33" s="790"/>
      <c r="V33" s="790"/>
      <c r="W33" s="789"/>
      <c r="X33" s="847"/>
      <c r="Y33" s="814">
        <v>26474054</v>
      </c>
      <c r="Z33" s="591"/>
      <c r="AA33" s="845">
        <f t="shared" si="11"/>
        <v>0</v>
      </c>
      <c r="AB33" s="789"/>
      <c r="AC33" s="790"/>
      <c r="AD33" s="790"/>
      <c r="AE33" s="789"/>
      <c r="AF33" s="847"/>
      <c r="AG33" s="792">
        <f>AA33+(AB33+AC33+AD33)-(AE33+AF33)</f>
        <v>0</v>
      </c>
      <c r="AH33" s="591"/>
      <c r="AI33" s="845"/>
      <c r="AJ33" s="789"/>
      <c r="AK33" s="790"/>
      <c r="AL33" s="790"/>
      <c r="AM33" s="789"/>
      <c r="AN33" s="847"/>
      <c r="AO33" s="792">
        <f>AI33+(AJ33+AK33+AL33)-(AM33+AN33)</f>
        <v>0</v>
      </c>
    </row>
    <row r="34" spans="2:41" s="592" customFormat="1" ht="13.5" customHeight="1">
      <c r="B34" s="781" t="s">
        <v>685</v>
      </c>
      <c r="C34" s="815">
        <v>235006316</v>
      </c>
      <c r="D34" s="805">
        <v>7260627</v>
      </c>
      <c r="E34" s="790"/>
      <c r="F34" s="790"/>
      <c r="G34" s="789">
        <v>0</v>
      </c>
      <c r="H34" s="793"/>
      <c r="I34" s="814">
        <f t="shared" si="10"/>
        <v>242266943</v>
      </c>
      <c r="J34" s="591"/>
      <c r="K34" s="851">
        <f t="shared" si="1"/>
        <v>190957384</v>
      </c>
      <c r="L34" s="818">
        <v>57113046</v>
      </c>
      <c r="M34" s="818">
        <v>6261800</v>
      </c>
      <c r="N34" s="790"/>
      <c r="O34" s="818">
        <v>19325914</v>
      </c>
      <c r="P34" s="857"/>
      <c r="Q34" s="814">
        <f>C34</f>
        <v>235006316</v>
      </c>
      <c r="R34" s="591"/>
      <c r="S34" s="851">
        <f>Y34-(T34+U34+V34)+(W34+X34)</f>
        <v>151989435</v>
      </c>
      <c r="T34" s="870">
        <v>59701297</v>
      </c>
      <c r="U34" s="790"/>
      <c r="V34" s="790"/>
      <c r="W34" s="870">
        <v>20733348</v>
      </c>
      <c r="X34" s="847"/>
      <c r="Y34" s="814">
        <v>190957384</v>
      </c>
      <c r="Z34" s="591"/>
      <c r="AA34" s="845">
        <f t="shared" si="11"/>
        <v>0</v>
      </c>
      <c r="AB34" s="789"/>
      <c r="AC34" s="790"/>
      <c r="AD34" s="790"/>
      <c r="AE34" s="789"/>
      <c r="AF34" s="847"/>
      <c r="AG34" s="792">
        <f>AA34+(AB34+AC34+AD34)-(AE34+AF34)</f>
        <v>0</v>
      </c>
      <c r="AH34" s="591"/>
      <c r="AI34" s="845"/>
      <c r="AJ34" s="789"/>
      <c r="AK34" s="790"/>
      <c r="AL34" s="790"/>
      <c r="AM34" s="789"/>
      <c r="AN34" s="847"/>
      <c r="AO34" s="792">
        <f>AI34+(AJ34+AK34+AL34)-(AM34+AN34)</f>
        <v>0</v>
      </c>
    </row>
    <row r="35" spans="2:41" s="592" customFormat="1" ht="13.5" customHeight="1">
      <c r="B35" s="781" t="s">
        <v>107</v>
      </c>
      <c r="C35" s="815">
        <v>157298336</v>
      </c>
      <c r="D35" s="816">
        <v>77543463</v>
      </c>
      <c r="E35" s="805">
        <v>144056771</v>
      </c>
      <c r="F35" s="817"/>
      <c r="G35" s="818">
        <v>28000001</v>
      </c>
      <c r="H35" s="819">
        <v>144056771</v>
      </c>
      <c r="I35" s="814">
        <f t="shared" si="10"/>
        <v>206841798</v>
      </c>
      <c r="J35" s="591"/>
      <c r="K35" s="851">
        <f t="shared" si="1"/>
        <v>186877671</v>
      </c>
      <c r="L35" s="789"/>
      <c r="M35" s="790"/>
      <c r="N35" s="790"/>
      <c r="O35" s="818">
        <v>29579335</v>
      </c>
      <c r="P35" s="857"/>
      <c r="Q35" s="814">
        <f>C35</f>
        <v>157298336</v>
      </c>
      <c r="R35" s="591"/>
      <c r="S35" s="851">
        <f>Y35-(T35+U35+V35)+(W35+X35)</f>
        <v>152610467</v>
      </c>
      <c r="T35" s="870">
        <v>47687204</v>
      </c>
      <c r="U35" s="790"/>
      <c r="V35" s="790"/>
      <c r="W35" s="870">
        <v>13420000</v>
      </c>
      <c r="X35" s="847"/>
      <c r="Y35" s="814">
        <v>186877671</v>
      </c>
      <c r="Z35" s="591"/>
      <c r="AA35" s="845">
        <f t="shared" si="11"/>
        <v>0</v>
      </c>
      <c r="AB35" s="789"/>
      <c r="AC35" s="790"/>
      <c r="AD35" s="790"/>
      <c r="AE35" s="789"/>
      <c r="AF35" s="847"/>
      <c r="AG35" s="792">
        <f>AA35+(AB35+AC35+AD35)-(AE35+AF35)</f>
        <v>0</v>
      </c>
      <c r="AH35" s="591"/>
      <c r="AI35" s="845"/>
      <c r="AJ35" s="789"/>
      <c r="AK35" s="790"/>
      <c r="AL35" s="790"/>
      <c r="AM35" s="789"/>
      <c r="AN35" s="847"/>
      <c r="AO35" s="792">
        <f>AI35+(AJ35+AK35+AL35)-(AM35+AN35)</f>
        <v>0</v>
      </c>
    </row>
    <row r="36" spans="2:41" s="592" customFormat="1" ht="6" customHeight="1">
      <c r="B36" s="774"/>
      <c r="C36" s="808"/>
      <c r="D36" s="795"/>
      <c r="E36" s="796"/>
      <c r="F36" s="796"/>
      <c r="G36" s="795"/>
      <c r="H36" s="797"/>
      <c r="I36" s="798"/>
      <c r="J36" s="591"/>
      <c r="K36" s="858">
        <f t="shared" si="1"/>
        <v>0</v>
      </c>
      <c r="L36" s="795"/>
      <c r="M36" s="796"/>
      <c r="N36" s="796"/>
      <c r="O36" s="795"/>
      <c r="P36" s="797"/>
      <c r="Q36" s="859">
        <f>C36</f>
        <v>0</v>
      </c>
      <c r="R36" s="591"/>
      <c r="S36" s="871"/>
      <c r="T36" s="795"/>
      <c r="U36" s="796"/>
      <c r="V36" s="796"/>
      <c r="W36" s="795"/>
      <c r="X36" s="797"/>
      <c r="Y36" s="798"/>
      <c r="Z36" s="591"/>
      <c r="AA36" s="848"/>
      <c r="AB36" s="795"/>
      <c r="AC36" s="796"/>
      <c r="AD36" s="796"/>
      <c r="AE36" s="795"/>
      <c r="AF36" s="797"/>
      <c r="AG36" s="798"/>
      <c r="AH36" s="591"/>
      <c r="AI36" s="848"/>
      <c r="AJ36" s="795"/>
      <c r="AK36" s="796"/>
      <c r="AL36" s="796"/>
      <c r="AM36" s="795"/>
      <c r="AN36" s="797"/>
      <c r="AO36" s="798"/>
    </row>
    <row r="37" spans="2:41" s="592" customFormat="1" ht="13.5" customHeight="1">
      <c r="B37" s="782" t="s">
        <v>108</v>
      </c>
      <c r="C37" s="820"/>
      <c r="D37" s="802"/>
      <c r="E37" s="801"/>
      <c r="F37" s="801"/>
      <c r="G37" s="802"/>
      <c r="H37" s="821"/>
      <c r="I37" s="822"/>
      <c r="J37" s="591"/>
      <c r="K37" s="845">
        <f t="shared" si="1"/>
        <v>0</v>
      </c>
      <c r="L37" s="802"/>
      <c r="M37" s="801"/>
      <c r="N37" s="801"/>
      <c r="O37" s="802"/>
      <c r="P37" s="821"/>
      <c r="Q37" s="792">
        <f>C37</f>
        <v>0</v>
      </c>
      <c r="R37" s="591"/>
      <c r="S37" s="843"/>
      <c r="T37" s="802"/>
      <c r="U37" s="801"/>
      <c r="V37" s="801"/>
      <c r="W37" s="802"/>
      <c r="X37" s="821"/>
      <c r="Y37" s="822"/>
      <c r="Z37" s="591"/>
      <c r="AA37" s="880"/>
      <c r="AB37" s="802"/>
      <c r="AC37" s="801"/>
      <c r="AD37" s="801"/>
      <c r="AE37" s="802"/>
      <c r="AF37" s="821"/>
      <c r="AG37" s="822"/>
      <c r="AH37" s="591"/>
      <c r="AI37" s="880"/>
      <c r="AJ37" s="802"/>
      <c r="AK37" s="801"/>
      <c r="AL37" s="801"/>
      <c r="AM37" s="802"/>
      <c r="AN37" s="821"/>
      <c r="AO37" s="822"/>
    </row>
    <row r="38" spans="2:41" s="592" customFormat="1" ht="13.5" customHeight="1">
      <c r="B38" s="782" t="s">
        <v>109</v>
      </c>
      <c r="C38" s="788">
        <f>+Q38</f>
        <v>0</v>
      </c>
      <c r="D38" s="789"/>
      <c r="E38" s="790"/>
      <c r="F38" s="790"/>
      <c r="G38" s="789"/>
      <c r="H38" s="791"/>
      <c r="I38" s="792">
        <f>C38+(D38+E38+F38)-(G38+H38)</f>
        <v>0</v>
      </c>
      <c r="J38" s="591"/>
      <c r="K38" s="845">
        <f t="shared" si="1"/>
        <v>0</v>
      </c>
      <c r="L38" s="789"/>
      <c r="M38" s="790"/>
      <c r="N38" s="790"/>
      <c r="O38" s="789"/>
      <c r="P38" s="846"/>
      <c r="Q38" s="792"/>
      <c r="R38" s="591"/>
      <c r="S38" s="843"/>
      <c r="T38" s="789"/>
      <c r="U38" s="790"/>
      <c r="V38" s="790"/>
      <c r="W38" s="789"/>
      <c r="X38" s="846"/>
      <c r="Y38" s="792">
        <f>S38+(T38+U38+V38)-(W38+X38)</f>
        <v>0</v>
      </c>
      <c r="Z38" s="591"/>
      <c r="AA38" s="845">
        <f t="shared" ref="AA38" si="13">+AO38</f>
        <v>0</v>
      </c>
      <c r="AB38" s="789"/>
      <c r="AC38" s="790"/>
      <c r="AD38" s="790"/>
      <c r="AE38" s="789"/>
      <c r="AF38" s="846"/>
      <c r="AG38" s="792">
        <f>AA38+(AB38+AC38+AD38)-(AE38+AF38)</f>
        <v>0</v>
      </c>
      <c r="AH38" s="591"/>
      <c r="AI38" s="845"/>
      <c r="AJ38" s="789"/>
      <c r="AK38" s="790"/>
      <c r="AL38" s="790"/>
      <c r="AM38" s="789"/>
      <c r="AN38" s="846"/>
      <c r="AO38" s="792">
        <f>AI38+(AJ38+AK38+AL38)-(AM38+AN38)</f>
        <v>0</v>
      </c>
    </row>
    <row r="39" spans="2:41" s="592" customFormat="1" ht="6" customHeight="1">
      <c r="B39" s="774"/>
      <c r="C39" s="808"/>
      <c r="D39" s="795"/>
      <c r="E39" s="796"/>
      <c r="F39" s="796"/>
      <c r="G39" s="795"/>
      <c r="H39" s="797"/>
      <c r="I39" s="798"/>
      <c r="J39" s="591"/>
      <c r="K39" s="854">
        <f t="shared" si="1"/>
        <v>0</v>
      </c>
      <c r="L39" s="795"/>
      <c r="M39" s="796"/>
      <c r="N39" s="796"/>
      <c r="O39" s="795"/>
      <c r="P39" s="797"/>
      <c r="Q39" s="860">
        <f>C39</f>
        <v>0</v>
      </c>
      <c r="R39" s="591"/>
      <c r="S39" s="872"/>
      <c r="T39" s="795"/>
      <c r="U39" s="796"/>
      <c r="V39" s="796"/>
      <c r="W39" s="795"/>
      <c r="X39" s="797"/>
      <c r="Y39" s="798"/>
      <c r="Z39" s="591"/>
      <c r="AA39" s="848"/>
      <c r="AB39" s="795"/>
      <c r="AC39" s="796"/>
      <c r="AD39" s="796"/>
      <c r="AE39" s="795"/>
      <c r="AF39" s="797"/>
      <c r="AG39" s="798"/>
      <c r="AH39" s="591"/>
      <c r="AI39" s="848"/>
      <c r="AJ39" s="795"/>
      <c r="AK39" s="796"/>
      <c r="AL39" s="796"/>
      <c r="AM39" s="795"/>
      <c r="AN39" s="797"/>
      <c r="AO39" s="798"/>
    </row>
    <row r="40" spans="2:41" s="592" customFormat="1" ht="13.5" customHeight="1">
      <c r="B40" s="782" t="s">
        <v>110</v>
      </c>
      <c r="C40" s="809">
        <f>SUM(C41:C42)</f>
        <v>5831593</v>
      </c>
      <c r="D40" s="810">
        <f t="shared" ref="D40:I40" si="14">SUM(D41:D42)</f>
        <v>260953808</v>
      </c>
      <c r="E40" s="823">
        <f t="shared" si="14"/>
        <v>0</v>
      </c>
      <c r="F40" s="823">
        <f t="shared" si="14"/>
        <v>0</v>
      </c>
      <c r="G40" s="810">
        <f t="shared" si="14"/>
        <v>439176</v>
      </c>
      <c r="H40" s="823">
        <f t="shared" si="14"/>
        <v>0</v>
      </c>
      <c r="I40" s="804">
        <f t="shared" si="14"/>
        <v>266346225</v>
      </c>
      <c r="J40" s="591"/>
      <c r="K40" s="855">
        <f t="shared" si="1"/>
        <v>5831593</v>
      </c>
      <c r="L40" s="802"/>
      <c r="M40" s="801"/>
      <c r="N40" s="801"/>
      <c r="O40" s="802"/>
      <c r="P40" s="803"/>
      <c r="Q40" s="850">
        <f>SUM(Q41:Q42)</f>
        <v>5831593</v>
      </c>
      <c r="R40" s="591"/>
      <c r="S40" s="862">
        <f>SUM(S41:S42)</f>
        <v>4732074</v>
      </c>
      <c r="T40" s="873">
        <f t="shared" ref="T40:X40" si="15">SUM(T41:T42)</f>
        <v>616671</v>
      </c>
      <c r="U40" s="873">
        <f t="shared" si="15"/>
        <v>0</v>
      </c>
      <c r="V40" s="873">
        <f t="shared" si="15"/>
        <v>0</v>
      </c>
      <c r="W40" s="873">
        <f t="shared" si="15"/>
        <v>269164</v>
      </c>
      <c r="X40" s="874">
        <f t="shared" si="15"/>
        <v>0</v>
      </c>
      <c r="Y40" s="868">
        <f>SUM(Y41:Y42)</f>
        <v>5079581</v>
      </c>
      <c r="Z40" s="591"/>
      <c r="AA40" s="880"/>
      <c r="AB40" s="802"/>
      <c r="AC40" s="801"/>
      <c r="AD40" s="801"/>
      <c r="AE40" s="802"/>
      <c r="AF40" s="821"/>
      <c r="AG40" s="822"/>
      <c r="AH40" s="591"/>
      <c r="AI40" s="880"/>
      <c r="AJ40" s="802"/>
      <c r="AK40" s="801"/>
      <c r="AL40" s="801"/>
      <c r="AM40" s="802"/>
      <c r="AN40" s="821"/>
      <c r="AO40" s="822"/>
    </row>
    <row r="41" spans="2:41" s="592" customFormat="1" ht="13.5" customHeight="1">
      <c r="B41" s="781" t="s">
        <v>112</v>
      </c>
      <c r="C41" s="788">
        <f>+Q41</f>
        <v>0</v>
      </c>
      <c r="D41" s="789"/>
      <c r="E41" s="790"/>
      <c r="F41" s="790"/>
      <c r="G41" s="789"/>
      <c r="H41" s="791"/>
      <c r="I41" s="792">
        <f>C41+(D41+E41+F41)-(G41+H41)</f>
        <v>0</v>
      </c>
      <c r="J41" s="591"/>
      <c r="K41" s="845">
        <f t="shared" si="1"/>
        <v>0</v>
      </c>
      <c r="L41" s="789"/>
      <c r="M41" s="790"/>
      <c r="N41" s="790"/>
      <c r="O41" s="789"/>
      <c r="P41" s="846"/>
      <c r="Q41" s="792"/>
      <c r="R41" s="591"/>
      <c r="S41" s="843"/>
      <c r="T41" s="789"/>
      <c r="U41" s="790"/>
      <c r="V41" s="790"/>
      <c r="W41" s="789"/>
      <c r="X41" s="846"/>
      <c r="Y41" s="792">
        <f>S41+(T41+U41+V41)-(W41+X41)</f>
        <v>0</v>
      </c>
      <c r="Z41" s="591"/>
      <c r="AA41" s="845">
        <f t="shared" ref="AA41:AA44" si="16">+AO41</f>
        <v>0</v>
      </c>
      <c r="AB41" s="789"/>
      <c r="AC41" s="790"/>
      <c r="AD41" s="790"/>
      <c r="AE41" s="789"/>
      <c r="AF41" s="846"/>
      <c r="AG41" s="882">
        <f>AA41+(AB41+AC41+AD41)-(AE41+AF41)</f>
        <v>0</v>
      </c>
      <c r="AH41" s="591"/>
      <c r="AI41" s="845"/>
      <c r="AJ41" s="789"/>
      <c r="AK41" s="790"/>
      <c r="AL41" s="790"/>
      <c r="AM41" s="789"/>
      <c r="AN41" s="846"/>
      <c r="AO41" s="798">
        <f>AI41+(AJ41+AK41+AL41)-(AM41+AN41)</f>
        <v>0</v>
      </c>
    </row>
    <row r="42" spans="2:41" s="592" customFormat="1" ht="13.5" customHeight="1">
      <c r="B42" s="781" t="s">
        <v>114</v>
      </c>
      <c r="C42" s="824">
        <v>5831593</v>
      </c>
      <c r="D42" s="805">
        <v>260953808</v>
      </c>
      <c r="E42" s="790"/>
      <c r="F42" s="817"/>
      <c r="G42" s="805">
        <v>439176</v>
      </c>
      <c r="H42" s="793"/>
      <c r="I42" s="814">
        <f>C42+(D42+E42+F42)-(G42+H42)</f>
        <v>266346225</v>
      </c>
      <c r="J42" s="591"/>
      <c r="K42" s="861">
        <f t="shared" si="1"/>
        <v>5079581</v>
      </c>
      <c r="L42" s="805">
        <v>2045910</v>
      </c>
      <c r="M42" s="790"/>
      <c r="N42" s="817"/>
      <c r="O42" s="805">
        <v>1293898</v>
      </c>
      <c r="P42" s="847"/>
      <c r="Q42" s="792">
        <f>C42</f>
        <v>5831593</v>
      </c>
      <c r="R42" s="591"/>
      <c r="S42" s="875">
        <f>Y42-(T42+U42+V42)+(W42+X42)</f>
        <v>4732074</v>
      </c>
      <c r="T42" s="876">
        <v>616671</v>
      </c>
      <c r="U42" s="790"/>
      <c r="V42" s="790"/>
      <c r="W42" s="870">
        <v>269164</v>
      </c>
      <c r="X42" s="847"/>
      <c r="Y42" s="814">
        <v>5079581</v>
      </c>
      <c r="Z42" s="591"/>
      <c r="AA42" s="845">
        <f t="shared" si="16"/>
        <v>0</v>
      </c>
      <c r="AB42" s="789"/>
      <c r="AC42" s="790"/>
      <c r="AD42" s="790"/>
      <c r="AE42" s="789"/>
      <c r="AF42" s="847"/>
      <c r="AG42" s="792">
        <f>AA42+(AB42+AC42+AD42)-(AE42+AF42)</f>
        <v>0</v>
      </c>
      <c r="AH42" s="591"/>
      <c r="AI42" s="845"/>
      <c r="AJ42" s="789"/>
      <c r="AK42" s="790"/>
      <c r="AL42" s="790"/>
      <c r="AM42" s="789"/>
      <c r="AN42" s="847"/>
      <c r="AO42" s="792">
        <f>AI42+(AJ42+AK42+AL42)-(AM42+AN42)</f>
        <v>0</v>
      </c>
    </row>
    <row r="43" spans="2:41" s="592" customFormat="1" ht="6" customHeight="1">
      <c r="B43" s="825"/>
      <c r="C43" s="808"/>
      <c r="D43" s="826"/>
      <c r="E43" s="827"/>
      <c r="F43" s="827"/>
      <c r="G43" s="826"/>
      <c r="H43" s="828"/>
      <c r="I43" s="798"/>
      <c r="J43" s="591"/>
      <c r="K43" s="854">
        <f t="shared" si="1"/>
        <v>0</v>
      </c>
      <c r="L43" s="826"/>
      <c r="M43" s="827"/>
      <c r="N43" s="827"/>
      <c r="O43" s="826"/>
      <c r="P43" s="828"/>
      <c r="Q43" s="860">
        <f>C43</f>
        <v>0</v>
      </c>
      <c r="R43" s="591"/>
      <c r="S43" s="843"/>
      <c r="T43" s="826"/>
      <c r="U43" s="827"/>
      <c r="V43" s="827"/>
      <c r="W43" s="826"/>
      <c r="X43" s="828"/>
      <c r="Y43" s="798"/>
      <c r="Z43" s="591"/>
      <c r="AA43" s="854"/>
      <c r="AB43" s="826"/>
      <c r="AC43" s="827"/>
      <c r="AD43" s="827"/>
      <c r="AE43" s="826"/>
      <c r="AF43" s="828"/>
      <c r="AG43" s="798"/>
      <c r="AH43" s="591"/>
      <c r="AI43" s="848"/>
      <c r="AJ43" s="826"/>
      <c r="AK43" s="827"/>
      <c r="AL43" s="827"/>
      <c r="AM43" s="826"/>
      <c r="AN43" s="828"/>
      <c r="AO43" s="798"/>
    </row>
    <row r="44" spans="2:41" s="592" customFormat="1" ht="13.5" customHeight="1">
      <c r="B44" s="2981" t="s">
        <v>118</v>
      </c>
      <c r="C44" s="809">
        <f>SUM(C22, C28, C40)</f>
        <v>429624074</v>
      </c>
      <c r="D44" s="810">
        <f t="shared" ref="D44:I44" si="17">SUM(D22, D28, D40)</f>
        <v>345757898</v>
      </c>
      <c r="E44" s="810">
        <f t="shared" si="17"/>
        <v>144056771</v>
      </c>
      <c r="F44" s="810">
        <f t="shared" si="17"/>
        <v>0</v>
      </c>
      <c r="G44" s="810">
        <f t="shared" si="17"/>
        <v>28439177</v>
      </c>
      <c r="H44" s="810">
        <f t="shared" si="17"/>
        <v>144056771</v>
      </c>
      <c r="I44" s="804">
        <f t="shared" si="17"/>
        <v>746942795</v>
      </c>
      <c r="J44" s="591"/>
      <c r="K44" s="862">
        <f t="shared" si="1"/>
        <v>414802465</v>
      </c>
      <c r="L44" s="810">
        <f t="shared" ref="L44:N44" si="18">SUM(L18:L42)</f>
        <v>59158956</v>
      </c>
      <c r="M44" s="810">
        <f t="shared" si="18"/>
        <v>6261800</v>
      </c>
      <c r="N44" s="863">
        <f t="shared" si="18"/>
        <v>0</v>
      </c>
      <c r="O44" s="864">
        <f>SUM(O18:O42)</f>
        <v>50599147</v>
      </c>
      <c r="P44" s="865">
        <v>0</v>
      </c>
      <c r="Q44" s="850">
        <f>C44</f>
        <v>429624074</v>
      </c>
      <c r="R44" s="591"/>
      <c r="S44" s="877">
        <f>S40+S37+S28+S22+S18</f>
        <v>337869805</v>
      </c>
      <c r="T44" s="873">
        <f>T40+T37+T28+T22+T18</f>
        <v>111355172</v>
      </c>
      <c r="U44" s="1279">
        <f t="shared" ref="U44:Y44" si="19">U40+U37+U28+U22+U18</f>
        <v>0</v>
      </c>
      <c r="V44" s="873">
        <f t="shared" si="19"/>
        <v>0</v>
      </c>
      <c r="W44" s="873">
        <f t="shared" si="19"/>
        <v>34422512</v>
      </c>
      <c r="X44" s="873">
        <f t="shared" si="19"/>
        <v>0</v>
      </c>
      <c r="Y44" s="878">
        <f t="shared" si="19"/>
        <v>414802465</v>
      </c>
      <c r="Z44" s="591"/>
      <c r="AA44" s="883">
        <f t="shared" si="16"/>
        <v>0</v>
      </c>
      <c r="AB44" s="863">
        <f t="shared" ref="AB44:AD44" si="20">SUM(AB18:AB42)</f>
        <v>0</v>
      </c>
      <c r="AC44" s="863">
        <f t="shared" si="20"/>
        <v>0</v>
      </c>
      <c r="AD44" s="884">
        <f t="shared" si="20"/>
        <v>0</v>
      </c>
      <c r="AE44" s="885">
        <f>SUM(AE18:AE42)</f>
        <v>0</v>
      </c>
      <c r="AF44" s="865">
        <v>0</v>
      </c>
      <c r="AG44" s="886">
        <f>AA44+(AB44+AC44+AD44)-(AE44+AF44)</f>
        <v>0</v>
      </c>
      <c r="AH44" s="591"/>
      <c r="AI44" s="889">
        <f>SUM(AI18:AI42)</f>
        <v>0</v>
      </c>
      <c r="AJ44" s="863">
        <f t="shared" ref="AJ44:AL44" si="21">SUM(AJ18:AJ42)</f>
        <v>0</v>
      </c>
      <c r="AK44" s="863">
        <f t="shared" si="21"/>
        <v>0</v>
      </c>
      <c r="AL44" s="863">
        <f t="shared" si="21"/>
        <v>0</v>
      </c>
      <c r="AM44" s="884">
        <f>SUM(AM18:AM42)</f>
        <v>0</v>
      </c>
      <c r="AN44" s="865">
        <v>0</v>
      </c>
      <c r="AO44" s="886">
        <f>AI44+(AJ44+AK44+AL44)-(AM44+AN44)</f>
        <v>0</v>
      </c>
    </row>
    <row r="45" spans="2:41" ht="6" customHeight="1" thickBot="1">
      <c r="B45" s="2982"/>
      <c r="C45" s="829"/>
      <c r="D45" s="830"/>
      <c r="E45" s="831"/>
      <c r="F45" s="831"/>
      <c r="G45" s="830"/>
      <c r="H45" s="832"/>
      <c r="I45" s="833"/>
      <c r="J45" s="2"/>
      <c r="K45" s="866">
        <f t="shared" si="1"/>
        <v>0</v>
      </c>
      <c r="L45" s="830"/>
      <c r="M45" s="831"/>
      <c r="N45" s="831"/>
      <c r="O45" s="830"/>
      <c r="P45" s="832"/>
      <c r="Q45" s="833"/>
      <c r="R45" s="2"/>
      <c r="S45" s="879"/>
      <c r="T45" s="830"/>
      <c r="U45" s="831"/>
      <c r="V45" s="831"/>
      <c r="W45" s="830"/>
      <c r="X45" s="832"/>
      <c r="Y45" s="833"/>
      <c r="Z45" s="2"/>
      <c r="AA45" s="887"/>
      <c r="AB45" s="830"/>
      <c r="AC45" s="831"/>
      <c r="AD45" s="831"/>
      <c r="AE45" s="830"/>
      <c r="AF45" s="832"/>
      <c r="AG45" s="833"/>
      <c r="AH45" s="2"/>
      <c r="AI45" s="887"/>
      <c r="AJ45" s="830"/>
      <c r="AK45" s="831"/>
      <c r="AL45" s="831"/>
      <c r="AM45" s="830"/>
      <c r="AN45" s="832"/>
      <c r="AO45" s="833"/>
    </row>
    <row r="46" spans="2:41" ht="4.5" customHeight="1">
      <c r="B46" s="2"/>
      <c r="C46" s="13"/>
      <c r="D46" s="13"/>
      <c r="E46" s="13"/>
      <c r="F46" s="13"/>
      <c r="G46" s="13"/>
      <c r="H46" s="13"/>
      <c r="I46" s="13"/>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row>
    <row r="47" spans="2:41" ht="38.25" customHeight="1">
      <c r="B47" s="1278" t="s">
        <v>123</v>
      </c>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row>
    <row r="48" spans="2:41" ht="13.5" customHeight="1">
      <c r="B48" s="2978"/>
      <c r="C48" s="2979"/>
      <c r="D48" s="2979"/>
      <c r="E48" s="2979"/>
      <c r="F48" s="2979"/>
      <c r="G48" s="2979"/>
      <c r="H48" s="2979"/>
      <c r="I48" s="2980"/>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row>
    <row r="49" spans="2:41" ht="13.5" customHeight="1">
      <c r="B49" s="2978"/>
      <c r="C49" s="2979"/>
      <c r="D49" s="2979"/>
      <c r="E49" s="2979"/>
      <c r="F49" s="2979"/>
      <c r="G49" s="2979"/>
      <c r="H49" s="2979"/>
      <c r="I49" s="2980"/>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row>
    <row r="50" spans="2:41" ht="12.75" customHeight="1">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row>
    <row r="51" spans="2:41" ht="12.75" customHeight="1">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row>
    <row r="52" spans="2:41" ht="12.75" customHeight="1">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row>
    <row r="53" spans="2:41" ht="12.75" customHeight="1">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row>
    <row r="54" spans="2:41" ht="12.75" customHeight="1">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row>
    <row r="55" spans="2:41" ht="12.75" customHeight="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row>
    <row r="56" spans="2:41" ht="12.75" customHeight="1">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row>
    <row r="57" spans="2:41" ht="12.75" customHeight="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row>
    <row r="58" spans="2:41" ht="12.75" customHeight="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row>
    <row r="59" spans="2:41" ht="12.75" customHeight="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row>
    <row r="60" spans="2:41" ht="12.75" customHeight="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row>
    <row r="61" spans="2:41" ht="12.75" customHeight="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row>
    <row r="62" spans="2:41" ht="12.75" customHeight="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row>
    <row r="63" spans="2:41" ht="12.75" customHeight="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row>
    <row r="64" spans="2:41" ht="12.75" customHeight="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row>
    <row r="65" spans="2:41" ht="12.75" customHeight="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row>
    <row r="66" spans="2:41" ht="12.75" customHeight="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row>
    <row r="67" spans="2:41" ht="12.75" customHeight="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row>
    <row r="68" spans="2:41" ht="12.75" customHeight="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row>
    <row r="69" spans="2:41" ht="12.75" customHeight="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row>
    <row r="70" spans="2:41" ht="12.75" customHeight="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row>
    <row r="71" spans="2:41" ht="12.75" customHeight="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row>
    <row r="72" spans="2:41" ht="12.75" customHeight="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row>
    <row r="73" spans="2:41" ht="12.75" customHeight="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row>
    <row r="74" spans="2:41" ht="12.75" customHeight="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row>
    <row r="75" spans="2:41" ht="12.75" customHeight="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row>
    <row r="76" spans="2:41" ht="12.75" customHeight="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row>
    <row r="77" spans="2:41" ht="12.75" customHeight="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row>
    <row r="78" spans="2:41" ht="12.75" customHeight="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row>
    <row r="79" spans="2:41" ht="12.75" customHeight="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row>
    <row r="80" spans="2:41" ht="12.75" customHeight="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row>
    <row r="81" spans="2:41" ht="12.75" customHeight="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row>
    <row r="82" spans="2:41" ht="12.75" customHeight="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row>
    <row r="83" spans="2:41" ht="12.75" customHeight="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row>
    <row r="84" spans="2:41" ht="12.75" customHeight="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row>
    <row r="85" spans="2:41" ht="12.75" customHeight="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row>
    <row r="86" spans="2:41" ht="12.75" customHeight="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row>
    <row r="87" spans="2:41" ht="12.75" customHeight="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row>
    <row r="88" spans="2:41" ht="12.75" customHeight="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row>
    <row r="89" spans="2:41" ht="12.75" customHeight="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row>
    <row r="90" spans="2:41" ht="12.75" customHeight="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row>
    <row r="91" spans="2:41" ht="12.75" customHeight="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row>
    <row r="92" spans="2:41" ht="12.75" customHeight="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row>
    <row r="93" spans="2:41" ht="12.75" customHeight="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row>
    <row r="94" spans="2:41" ht="12.75" customHeight="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row>
    <row r="95" spans="2:41" ht="12.75" customHeight="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row>
    <row r="96" spans="2:41" ht="12.75" customHeight="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row>
    <row r="97" spans="2:41" ht="12.75" customHeight="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row>
    <row r="98" spans="2:41" ht="12.75" customHeight="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row>
    <row r="99" spans="2:41" ht="12.75" customHeight="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row>
    <row r="100" spans="2:41" ht="12.75" customHeight="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row>
    <row r="101" spans="2:41" ht="12.75" customHeight="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row>
    <row r="102" spans="2:41" ht="12.75" customHeight="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row>
    <row r="103" spans="2:41" ht="12.75" customHeight="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row>
    <row r="104" spans="2:41" ht="12.75" customHeight="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row>
    <row r="105" spans="2:41" ht="12.75" customHeight="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row>
    <row r="106" spans="2:41" ht="12.75" customHeight="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row>
    <row r="107" spans="2:41" ht="12.75" customHeight="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row>
    <row r="108" spans="2:41" ht="12.75" customHeight="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row>
    <row r="109" spans="2:41" ht="12.75" customHeight="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row>
    <row r="110" spans="2:41" ht="12.75" customHeight="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row>
    <row r="111" spans="2:41" ht="12.75" customHeight="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row>
    <row r="112" spans="2:41" ht="12.75" customHeight="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row>
    <row r="113" spans="2:41" ht="12.75" customHeight="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row>
    <row r="114" spans="2:41" ht="12.75" customHeight="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row>
    <row r="115" spans="2:41" ht="12.75" customHeight="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row>
    <row r="116" spans="2:41" ht="12.75" customHeight="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row>
    <row r="117" spans="2:41" ht="12.75" customHeight="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row>
    <row r="118" spans="2:41" ht="12.75" customHeight="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row>
    <row r="119" spans="2:41" ht="12.75" customHeight="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row>
    <row r="120" spans="2:41" ht="12.75" customHeight="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row>
    <row r="121" spans="2:41" ht="12.75" customHeight="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row>
    <row r="122" spans="2:41" ht="12.75" customHeight="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row>
    <row r="123" spans="2:41" ht="12.75" customHeight="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row>
    <row r="124" spans="2:41" ht="12.75" customHeight="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row>
    <row r="125" spans="2:41" ht="12.75" customHeight="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row>
    <row r="126" spans="2:41" ht="12.75" customHeight="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row>
    <row r="127" spans="2:41" ht="12.75" customHeight="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row>
    <row r="128" spans="2:41" ht="12.75" customHeight="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row>
    <row r="129" spans="2:41" ht="12.75" customHeight="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row>
    <row r="130" spans="2:41" ht="12.75" customHeight="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row>
    <row r="131" spans="2:41" ht="12.75" customHeight="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row>
    <row r="132" spans="2:41" ht="12.75" customHeight="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row>
    <row r="133" spans="2:41" ht="12.75" customHeight="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row>
    <row r="134" spans="2:41" ht="12.75" customHeight="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row>
    <row r="135" spans="2:41" ht="12.75" customHeight="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row>
    <row r="136" spans="2:41" ht="12.75" customHeight="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row>
    <row r="137" spans="2:41" ht="12.75" customHeight="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row>
    <row r="138" spans="2:41" ht="12.75" customHeight="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row>
    <row r="139" spans="2:41" ht="12.75" customHeight="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row>
    <row r="140" spans="2:41" ht="12.75" customHeight="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row>
    <row r="141" spans="2:41" ht="12.75" customHeight="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row>
    <row r="142" spans="2:41" ht="12.75" customHeight="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row>
    <row r="143" spans="2:41" ht="12.75" customHeight="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row>
    <row r="144" spans="2:41" ht="12.75" customHeight="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row>
    <row r="145" spans="2:41" ht="12.75" customHeight="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row>
    <row r="146" spans="2:41" ht="12.75" customHeight="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row>
    <row r="147" spans="2:41" ht="12.75" customHeight="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row>
    <row r="148" spans="2:41" ht="12.75" customHeight="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row>
    <row r="149" spans="2:41" ht="12.75" customHeight="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row>
    <row r="150" spans="2:41" ht="12.75" customHeight="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row>
    <row r="151" spans="2:41" ht="12.75" customHeight="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row>
    <row r="152" spans="2:41" ht="12.75" customHeight="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row>
    <row r="153" spans="2:41" ht="12.75" customHeight="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row>
    <row r="154" spans="2:41" ht="12.75" customHeight="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row>
    <row r="155" spans="2:41" ht="12.75" customHeight="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row>
    <row r="156" spans="2:41" ht="12.75" customHeight="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row>
    <row r="157" spans="2:41" ht="12.75" customHeight="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row>
    <row r="158" spans="2:41" ht="12.75" customHeight="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row>
    <row r="159" spans="2:41" ht="12.75" customHeight="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row>
    <row r="160" spans="2:41" ht="12.75" customHeight="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row>
    <row r="161" spans="2:41" ht="12.75" customHeight="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row>
    <row r="162" spans="2:41" ht="12.75" customHeight="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row>
    <row r="163" spans="2:41" ht="12.75" customHeight="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row>
    <row r="164" spans="2:41" ht="12.75" customHeight="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row>
    <row r="165" spans="2:41" ht="12.75" customHeight="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row>
    <row r="166" spans="2:41" ht="12.75" customHeight="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row>
    <row r="167" spans="2:41" ht="12.75" customHeight="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row>
    <row r="168" spans="2:41" ht="12.75" customHeight="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row>
    <row r="169" spans="2:41" ht="12.75" customHeight="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row>
    <row r="170" spans="2:41" ht="12.75" customHeight="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row>
    <row r="171" spans="2:41" ht="12.75" customHeight="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row>
    <row r="172" spans="2:41" ht="12.75" customHeight="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row>
    <row r="173" spans="2:41" ht="12.75" customHeight="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row>
    <row r="174" spans="2:41" ht="12.75" customHeight="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row>
    <row r="175" spans="2:41" ht="12.75" customHeight="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row>
    <row r="176" spans="2:41" ht="12.75" customHeight="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row>
    <row r="177" spans="2:41" ht="12.75" customHeight="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row>
    <row r="178" spans="2:41" ht="12.75" customHeight="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row>
    <row r="179" spans="2:41" ht="12.75" customHeight="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row>
    <row r="180" spans="2:41" ht="12.75" customHeight="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row>
    <row r="181" spans="2:41" ht="12.75" customHeight="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row>
    <row r="182" spans="2:41" ht="12.75" customHeight="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row>
    <row r="183" spans="2:41" ht="12.75" customHeight="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row>
    <row r="184" spans="2:41" ht="12.75" customHeight="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row>
    <row r="185" spans="2:41" ht="12.75" customHeight="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row>
    <row r="186" spans="2:41" ht="12.75" customHeight="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row>
    <row r="187" spans="2:41" ht="12.75" customHeight="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row>
    <row r="188" spans="2:41" ht="12.75" customHeight="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row>
    <row r="189" spans="2:41" ht="12.75" customHeight="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row>
    <row r="190" spans="2:41" ht="12.75" customHeight="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row>
    <row r="191" spans="2:41" ht="12.75" customHeight="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row>
    <row r="192" spans="2:41" ht="12.75" customHeight="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row>
    <row r="193" spans="2:41" ht="12.75" customHeight="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row>
    <row r="194" spans="2:41" ht="12.75" customHeight="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row>
    <row r="195" spans="2:41" ht="12.75" customHeight="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row>
    <row r="196" spans="2:41" ht="12.75" customHeight="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row>
    <row r="197" spans="2:41" ht="12.75" customHeight="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row>
    <row r="198" spans="2:41" ht="12.75" customHeight="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row>
    <row r="199" spans="2:41" ht="12.75" customHeight="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row>
    <row r="200" spans="2:41" ht="12.75" customHeight="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row>
    <row r="201" spans="2:41" ht="12.75" customHeight="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row>
    <row r="202" spans="2:41" ht="12.75" customHeight="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row>
    <row r="203" spans="2:41" ht="12.75" customHeight="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row>
    <row r="204" spans="2:41" ht="12.75" customHeight="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row>
    <row r="205" spans="2:41" ht="12.75" customHeight="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row>
    <row r="206" spans="2:41" ht="12.75" customHeight="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row>
    <row r="207" spans="2:41" ht="12.75" customHeight="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2:41" ht="12.75" customHeight="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2:41" ht="12.75" customHeight="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2:41" ht="12.75" customHeight="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2:41" ht="12.75" customHeight="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2:41" ht="12.75" customHeight="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2:41" ht="12.75" customHeight="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2:41" ht="12.75" customHeight="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2:41" ht="12.75" customHeight="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2:41" ht="12.75" customHeight="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2:41" ht="12.75" customHeight="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2:41" ht="12.75" customHeight="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2:41" ht="12.75" customHeight="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2:41" ht="12.75" customHeight="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2:41" ht="12.75" customHeight="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2:41" ht="12.75" customHeight="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2:41" ht="12.75" customHeight="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2:41" ht="12.75" customHeight="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2:41" ht="12.75" customHeight="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2:41" ht="12.75" customHeight="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2:41" ht="12.75" customHeight="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2:41" ht="12.75" customHeight="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2:41" ht="12.75" customHeight="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2:41" ht="12.75" customHeight="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2:41" ht="12.75" customHeight="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2:41" ht="12.75" customHeight="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2:41" ht="12.75" customHeight="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2:41" ht="12.75" customHeight="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2:41" ht="12.75" customHeight="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2:41" ht="12.75" customHeight="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2:41" ht="12.75" customHeight="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2:41" ht="12.75" customHeight="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2:41" ht="12.75" customHeight="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2:41" ht="12.75" customHeight="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2:41" ht="12.75" customHeight="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2:41" ht="12.75" customHeight="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2:41" ht="12.75" customHeight="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2:41" ht="12.75" customHeight="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2:41" ht="12.75" customHeight="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2:41" ht="12.75" customHeight="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2:41" ht="12.75" customHeight="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2:41" ht="15.75" customHeight="1"/>
    <row r="249" spans="2:41" ht="15.75" customHeight="1"/>
    <row r="250" spans="2:41" ht="15.75" customHeight="1"/>
    <row r="251" spans="2:41" ht="15.75" customHeight="1"/>
    <row r="252" spans="2:41" ht="15.75" customHeight="1"/>
    <row r="253" spans="2:41" ht="15.75" customHeight="1"/>
    <row r="254" spans="2:41" ht="15.75" customHeight="1"/>
    <row r="255" spans="2:41" ht="15.75" customHeight="1"/>
    <row r="256" spans="2:41"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28">
    <mergeCell ref="B2:I2"/>
    <mergeCell ref="AF4:AG4"/>
    <mergeCell ref="S2:Y2"/>
    <mergeCell ref="K2:Q2"/>
    <mergeCell ref="D11:F11"/>
    <mergeCell ref="H4:I4"/>
    <mergeCell ref="H3:I3"/>
    <mergeCell ref="X4:Y4"/>
    <mergeCell ref="X3:Y3"/>
    <mergeCell ref="P4:Q4"/>
    <mergeCell ref="P3:Q3"/>
    <mergeCell ref="AB11:AD11"/>
    <mergeCell ref="W11:X11"/>
    <mergeCell ref="AI2:AO2"/>
    <mergeCell ref="AM11:AN11"/>
    <mergeCell ref="AF3:AG3"/>
    <mergeCell ref="AA2:AG2"/>
    <mergeCell ref="AJ11:AL11"/>
    <mergeCell ref="AE11:AF11"/>
    <mergeCell ref="AN4:AO4"/>
    <mergeCell ref="AN3:AO3"/>
    <mergeCell ref="B49:I49"/>
    <mergeCell ref="B48:I48"/>
    <mergeCell ref="B44:B45"/>
    <mergeCell ref="T11:V11"/>
    <mergeCell ref="G11:H11"/>
    <mergeCell ref="L11:N11"/>
    <mergeCell ref="O11:P11"/>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249977111117893"/>
  </sheetPr>
  <dimension ref="A1:AT1001"/>
  <sheetViews>
    <sheetView showGridLines="0" workbookViewId="0">
      <pane xSplit="1" ySplit="18" topLeftCell="B19" activePane="bottomRight" state="frozen"/>
      <selection pane="topRight" activeCell="B1" sqref="B1"/>
      <selection pane="bottomLeft" activeCell="A18" sqref="A18"/>
      <selection pane="bottomRight" activeCell="E37" sqref="E37"/>
    </sheetView>
  </sheetViews>
  <sheetFormatPr baseColWidth="10" defaultColWidth="14.42578125" defaultRowHeight="15" customHeight="1"/>
  <cols>
    <col min="1" max="1" width="38.140625" customWidth="1"/>
    <col min="2" max="2" width="10.85546875" customWidth="1"/>
    <col min="3" max="6" width="12.7109375" customWidth="1"/>
    <col min="7" max="7" width="15.28515625" customWidth="1"/>
    <col min="8" max="8" width="12.7109375" customWidth="1"/>
    <col min="9" max="9" width="2.7109375" customWidth="1"/>
    <col min="10" max="10" width="12.7109375" customWidth="1"/>
    <col min="11" max="11" width="6.28515625" customWidth="1"/>
    <col min="12" max="12" width="13" customWidth="1"/>
    <col min="13" max="16" width="12.7109375" customWidth="1"/>
    <col min="17" max="17" width="15.85546875" customWidth="1"/>
    <col min="18" max="18" width="12.7109375" customWidth="1"/>
    <col min="19" max="19" width="15.140625" customWidth="1"/>
    <col min="20" max="20" width="4.42578125" customWidth="1"/>
    <col min="21" max="21" width="13" customWidth="1"/>
    <col min="22" max="25" width="12.7109375" customWidth="1"/>
    <col min="26" max="26" width="17" customWidth="1"/>
    <col min="27" max="27" width="16.28515625" customWidth="1"/>
    <col min="28" max="28" width="15.85546875" customWidth="1"/>
    <col min="29" max="29" width="6.42578125" customWidth="1"/>
    <col min="30" max="30" width="13" customWidth="1"/>
    <col min="31" max="34" width="12.7109375" customWidth="1"/>
    <col min="35" max="35" width="19.7109375" customWidth="1"/>
    <col min="36" max="36" width="12.7109375" customWidth="1"/>
    <col min="37" max="37" width="14.5703125" customWidth="1"/>
    <col min="38" max="38" width="6.7109375" customWidth="1"/>
    <col min="39" max="39" width="13" customWidth="1"/>
    <col min="40" max="43" width="12.7109375" customWidth="1"/>
    <col min="44" max="44" width="14.7109375" customWidth="1"/>
    <col min="45" max="45" width="12.7109375" customWidth="1"/>
    <col min="46" max="46" width="16.7109375" customWidth="1"/>
  </cols>
  <sheetData>
    <row r="1" spans="1:46" s="693" customFormat="1" ht="15" customHeight="1" thickBot="1"/>
    <row r="2" spans="1:46" ht="18" customHeight="1">
      <c r="A2" s="1647" t="s">
        <v>130</v>
      </c>
      <c r="B2" s="2994" t="s">
        <v>131</v>
      </c>
      <c r="C2" s="3004"/>
      <c r="D2" s="3004"/>
      <c r="E2" s="3004"/>
      <c r="F2" s="3004"/>
      <c r="G2" s="3004"/>
      <c r="H2" s="3004"/>
      <c r="I2" s="3004"/>
      <c r="J2" s="2996"/>
      <c r="K2" s="1"/>
      <c r="L2" s="2994" t="s">
        <v>131</v>
      </c>
      <c r="M2" s="3004"/>
      <c r="N2" s="3004"/>
      <c r="O2" s="3004"/>
      <c r="P2" s="3004"/>
      <c r="Q2" s="3004"/>
      <c r="R2" s="3004"/>
      <c r="S2" s="2996"/>
      <c r="T2" s="1"/>
      <c r="U2" s="2994" t="s">
        <v>131</v>
      </c>
      <c r="V2" s="3004"/>
      <c r="W2" s="3004"/>
      <c r="X2" s="3004"/>
      <c r="Y2" s="3004"/>
      <c r="Z2" s="3004"/>
      <c r="AA2" s="3004"/>
      <c r="AB2" s="2996"/>
      <c r="AC2" s="1"/>
      <c r="AD2" s="2994" t="s">
        <v>131</v>
      </c>
      <c r="AE2" s="3004"/>
      <c r="AF2" s="3004"/>
      <c r="AG2" s="3004"/>
      <c r="AH2" s="3004"/>
      <c r="AI2" s="3004"/>
      <c r="AJ2" s="3004"/>
      <c r="AK2" s="2996"/>
      <c r="AL2" s="1"/>
      <c r="AM2" s="2994" t="s">
        <v>131</v>
      </c>
      <c r="AN2" s="3004"/>
      <c r="AO2" s="3004"/>
      <c r="AP2" s="3004"/>
      <c r="AQ2" s="3004"/>
      <c r="AR2" s="3004"/>
      <c r="AS2" s="3004"/>
      <c r="AT2" s="2996"/>
    </row>
    <row r="3" spans="1:46" ht="14.25" customHeight="1">
      <c r="A3" s="1648" t="s">
        <v>4</v>
      </c>
      <c r="B3" s="835"/>
      <c r="C3" s="735"/>
      <c r="D3" s="1185"/>
      <c r="E3" s="735"/>
      <c r="F3" s="735"/>
      <c r="G3" s="1186"/>
      <c r="H3" s="3000" t="s">
        <v>5</v>
      </c>
      <c r="I3" s="3006"/>
      <c r="J3" s="2991"/>
      <c r="K3" s="1"/>
      <c r="L3" s="835"/>
      <c r="M3" s="735"/>
      <c r="N3" s="1185"/>
      <c r="O3" s="735"/>
      <c r="P3" s="735"/>
      <c r="Q3" s="1186"/>
      <c r="R3" s="3000" t="s">
        <v>5</v>
      </c>
      <c r="S3" s="2991"/>
      <c r="T3" s="1"/>
      <c r="U3" s="835"/>
      <c r="V3" s="735"/>
      <c r="W3" s="1185"/>
      <c r="X3" s="735"/>
      <c r="Y3" s="735"/>
      <c r="Z3" s="1186"/>
      <c r="AA3" s="3000" t="s">
        <v>5</v>
      </c>
      <c r="AB3" s="2991"/>
      <c r="AC3" s="1"/>
      <c r="AD3" s="835"/>
      <c r="AE3" s="735"/>
      <c r="AF3" s="1185"/>
      <c r="AG3" s="735"/>
      <c r="AH3" s="735"/>
      <c r="AI3" s="1186"/>
      <c r="AJ3" s="3000" t="s">
        <v>5</v>
      </c>
      <c r="AK3" s="2991"/>
      <c r="AL3" s="1"/>
      <c r="AM3" s="835"/>
      <c r="AN3" s="735"/>
      <c r="AO3" s="1185"/>
      <c r="AP3" s="735"/>
      <c r="AQ3" s="735"/>
      <c r="AR3" s="1186"/>
      <c r="AS3" s="3000" t="s">
        <v>5</v>
      </c>
      <c r="AT3" s="2991"/>
    </row>
    <row r="4" spans="1:46" ht="14.25" customHeight="1">
      <c r="A4" s="1649" t="s">
        <v>6</v>
      </c>
      <c r="B4" s="835"/>
      <c r="C4" s="735"/>
      <c r="D4" s="1187"/>
      <c r="E4" s="1187"/>
      <c r="F4" s="736" t="s">
        <v>7</v>
      </c>
      <c r="G4" s="1277" t="s">
        <v>8</v>
      </c>
      <c r="H4" s="3001" t="s">
        <v>132</v>
      </c>
      <c r="I4" s="3005"/>
      <c r="J4" s="2993"/>
      <c r="K4" s="1"/>
      <c r="L4" s="835"/>
      <c r="M4" s="735"/>
      <c r="N4" s="1187"/>
      <c r="O4" s="1187"/>
      <c r="P4" s="736" t="s">
        <v>7</v>
      </c>
      <c r="Q4" s="1277" t="s">
        <v>8</v>
      </c>
      <c r="R4" s="3001" t="s">
        <v>132</v>
      </c>
      <c r="S4" s="2993"/>
      <c r="T4" s="1"/>
      <c r="U4" s="835"/>
      <c r="V4" s="735"/>
      <c r="W4" s="1187"/>
      <c r="X4" s="1187"/>
      <c r="Y4" s="736" t="s">
        <v>7</v>
      </c>
      <c r="Z4" s="1277" t="s">
        <v>8</v>
      </c>
      <c r="AA4" s="3001" t="s">
        <v>132</v>
      </c>
      <c r="AB4" s="2993"/>
      <c r="AC4" s="1"/>
      <c r="AD4" s="835"/>
      <c r="AE4" s="735"/>
      <c r="AF4" s="1187"/>
      <c r="AG4" s="1187"/>
      <c r="AH4" s="736" t="s">
        <v>7</v>
      </c>
      <c r="AI4" s="1277" t="s">
        <v>8</v>
      </c>
      <c r="AJ4" s="3001" t="s">
        <v>132</v>
      </c>
      <c r="AK4" s="2993"/>
      <c r="AL4" s="1"/>
      <c r="AM4" s="835"/>
      <c r="AN4" s="735"/>
      <c r="AO4" s="1187"/>
      <c r="AP4" s="1187"/>
      <c r="AQ4" s="736" t="s">
        <v>7</v>
      </c>
      <c r="AR4" s="1277" t="s">
        <v>8</v>
      </c>
      <c r="AS4" s="3001" t="s">
        <v>132</v>
      </c>
      <c r="AT4" s="2993"/>
    </row>
    <row r="5" spans="1:46" ht="14.25" customHeight="1">
      <c r="A5" s="1648" t="s">
        <v>12</v>
      </c>
      <c r="B5" s="1281"/>
      <c r="C5" s="1187"/>
      <c r="D5" s="739"/>
      <c r="E5" s="1189"/>
      <c r="F5" s="1189"/>
      <c r="G5" s="1190"/>
      <c r="H5" s="1191"/>
      <c r="I5" s="1472"/>
      <c r="J5" s="1282"/>
      <c r="K5" s="1"/>
      <c r="L5" s="1281"/>
      <c r="M5" s="1187"/>
      <c r="N5" s="739"/>
      <c r="O5" s="1189"/>
      <c r="P5" s="1189"/>
      <c r="Q5" s="1190"/>
      <c r="R5" s="1191"/>
      <c r="S5" s="1282"/>
      <c r="T5" s="1"/>
      <c r="U5" s="1281"/>
      <c r="V5" s="1187"/>
      <c r="W5" s="739"/>
      <c r="X5" s="1189"/>
      <c r="Y5" s="1189"/>
      <c r="Z5" s="1190"/>
      <c r="AA5" s="1191"/>
      <c r="AB5" s="1282"/>
      <c r="AC5" s="1"/>
      <c r="AD5" s="1281"/>
      <c r="AE5" s="1187"/>
      <c r="AF5" s="739"/>
      <c r="AG5" s="1189"/>
      <c r="AH5" s="1189"/>
      <c r="AI5" s="1190"/>
      <c r="AJ5" s="1191"/>
      <c r="AK5" s="1282"/>
      <c r="AL5" s="1"/>
      <c r="AM5" s="1281"/>
      <c r="AN5" s="1187"/>
      <c r="AO5" s="739"/>
      <c r="AP5" s="1189"/>
      <c r="AQ5" s="1189"/>
      <c r="AR5" s="1190"/>
      <c r="AS5" s="1191"/>
      <c r="AT5" s="1282"/>
    </row>
    <row r="6" spans="1:46" ht="14.25" customHeight="1">
      <c r="A6" s="1648" t="s">
        <v>14</v>
      </c>
      <c r="B6" s="837"/>
      <c r="C6" s="735"/>
      <c r="D6" s="3002" t="s">
        <v>15</v>
      </c>
      <c r="E6" s="3003"/>
      <c r="F6" s="748">
        <f>'NOTE 3C- Amortissements'!E6</f>
        <v>43465</v>
      </c>
      <c r="G6" s="736" t="s">
        <v>16</v>
      </c>
      <c r="H6" s="1194">
        <v>12</v>
      </c>
      <c r="I6" s="1472"/>
      <c r="J6" s="1282"/>
      <c r="K6" s="1"/>
      <c r="L6" s="837"/>
      <c r="M6" s="735"/>
      <c r="N6" s="3002" t="s">
        <v>15</v>
      </c>
      <c r="O6" s="3003"/>
      <c r="P6" s="748">
        <f>'NOTE 3C- Amortissements'!L6</f>
        <v>43100</v>
      </c>
      <c r="Q6" s="736" t="s">
        <v>16</v>
      </c>
      <c r="R6" s="1194"/>
      <c r="S6" s="1282"/>
      <c r="T6" s="1"/>
      <c r="U6" s="837"/>
      <c r="V6" s="735"/>
      <c r="W6" s="3002" t="s">
        <v>15</v>
      </c>
      <c r="X6" s="3003"/>
      <c r="Y6" s="748">
        <f>'NOTE 3C- Amortissements'!S6</f>
        <v>42735</v>
      </c>
      <c r="Z6" s="736" t="s">
        <v>16</v>
      </c>
      <c r="AA6" s="1194"/>
      <c r="AB6" s="1282"/>
      <c r="AC6" s="1"/>
      <c r="AD6" s="837"/>
      <c r="AE6" s="735"/>
      <c r="AF6" s="3002" t="s">
        <v>15</v>
      </c>
      <c r="AG6" s="3003"/>
      <c r="AH6" s="748">
        <f>'NOTE 3C- Amortissements'!Z6</f>
        <v>42369</v>
      </c>
      <c r="AI6" s="736" t="s">
        <v>16</v>
      </c>
      <c r="AJ6" s="1194">
        <v>12</v>
      </c>
      <c r="AK6" s="1282"/>
      <c r="AL6" s="1"/>
      <c r="AM6" s="837"/>
      <c r="AN6" s="735"/>
      <c r="AO6" s="3002" t="s">
        <v>15</v>
      </c>
      <c r="AP6" s="3003"/>
      <c r="AQ6" s="748">
        <f>'NOTE 3C- Amortissements'!AG6</f>
        <v>42004</v>
      </c>
      <c r="AR6" s="736" t="s">
        <v>16</v>
      </c>
      <c r="AS6" s="1194">
        <v>12</v>
      </c>
      <c r="AT6" s="1282"/>
    </row>
    <row r="7" spans="1:46" ht="14.25" customHeight="1">
      <c r="A7" s="1650"/>
      <c r="B7" s="1280"/>
      <c r="C7" s="1199"/>
      <c r="D7" s="1199"/>
      <c r="E7" s="1199"/>
      <c r="F7" s="1199"/>
      <c r="G7" s="1473"/>
      <c r="H7" s="1199"/>
      <c r="I7" s="1199"/>
      <c r="J7" s="1474"/>
      <c r="K7" s="1"/>
      <c r="L7" s="1280"/>
      <c r="M7" s="1199"/>
      <c r="N7" s="1199"/>
      <c r="O7" s="1199"/>
      <c r="P7" s="1199"/>
      <c r="Q7" s="1473"/>
      <c r="R7" s="1199"/>
      <c r="S7" s="1474"/>
      <c r="T7" s="1"/>
      <c r="U7" s="1280"/>
      <c r="V7" s="1199"/>
      <c r="W7" s="1199"/>
      <c r="X7" s="1199"/>
      <c r="Y7" s="1199"/>
      <c r="Z7" s="1473"/>
      <c r="AA7" s="1199"/>
      <c r="AB7" s="1474"/>
      <c r="AC7" s="1"/>
      <c r="AD7" s="1280"/>
      <c r="AE7" s="1199"/>
      <c r="AF7" s="1199"/>
      <c r="AG7" s="1199"/>
      <c r="AH7" s="1199"/>
      <c r="AI7" s="1473"/>
      <c r="AJ7" s="1199"/>
      <c r="AK7" s="1474"/>
      <c r="AL7" s="1"/>
      <c r="AM7" s="1280"/>
      <c r="AN7" s="1199"/>
      <c r="AO7" s="1199"/>
      <c r="AP7" s="1199"/>
      <c r="AQ7" s="1199"/>
      <c r="AR7" s="1473"/>
      <c r="AS7" s="1199"/>
      <c r="AT7" s="1474"/>
    </row>
    <row r="8" spans="1:46" ht="15.75" customHeight="1">
      <c r="A8" s="1651"/>
      <c r="B8" s="1475"/>
      <c r="C8" s="757"/>
      <c r="D8" s="757"/>
      <c r="E8" s="757"/>
      <c r="F8" s="757"/>
      <c r="G8" s="1476" t="s">
        <v>17</v>
      </c>
      <c r="H8" s="1477">
        <v>43101</v>
      </c>
      <c r="I8" s="1478" t="s">
        <v>18</v>
      </c>
      <c r="J8" s="1479">
        <v>43465</v>
      </c>
      <c r="K8" s="1"/>
      <c r="L8" s="1475"/>
      <c r="M8" s="757"/>
      <c r="N8" s="757"/>
      <c r="O8" s="757"/>
      <c r="P8" s="757"/>
      <c r="Q8" s="1476" t="s">
        <v>17</v>
      </c>
      <c r="R8" s="1477">
        <v>42736</v>
      </c>
      <c r="S8" s="1479" t="s">
        <v>851</v>
      </c>
      <c r="T8" s="1"/>
      <c r="U8" s="1475"/>
      <c r="V8" s="757"/>
      <c r="W8" s="757"/>
      <c r="X8" s="757"/>
      <c r="Y8" s="757"/>
      <c r="Z8" s="1476" t="s">
        <v>17</v>
      </c>
      <c r="AA8" s="1477">
        <v>42370</v>
      </c>
      <c r="AB8" s="1479" t="s">
        <v>852</v>
      </c>
      <c r="AC8" s="1"/>
      <c r="AD8" s="1475"/>
      <c r="AE8" s="757"/>
      <c r="AF8" s="757"/>
      <c r="AG8" s="757"/>
      <c r="AH8" s="757"/>
      <c r="AI8" s="1476" t="s">
        <v>17</v>
      </c>
      <c r="AJ8" s="1477">
        <v>42005</v>
      </c>
      <c r="AK8" s="1479" t="s">
        <v>838</v>
      </c>
      <c r="AL8" s="1"/>
      <c r="AM8" s="1475"/>
      <c r="AN8" s="757"/>
      <c r="AO8" s="757"/>
      <c r="AP8" s="757"/>
      <c r="AQ8" s="757"/>
      <c r="AR8" s="1476" t="s">
        <v>17</v>
      </c>
      <c r="AS8" s="1477">
        <v>41640</v>
      </c>
      <c r="AT8" s="1479" t="s">
        <v>853</v>
      </c>
    </row>
    <row r="9" spans="1:46" ht="6" customHeight="1">
      <c r="A9" s="1651"/>
      <c r="B9" s="1475"/>
      <c r="C9" s="757"/>
      <c r="D9" s="757"/>
      <c r="E9" s="757"/>
      <c r="F9" s="757"/>
      <c r="G9" s="1221"/>
      <c r="H9" s="1220"/>
      <c r="I9" s="1220"/>
      <c r="J9" s="1480"/>
      <c r="K9" s="1"/>
      <c r="L9" s="1475"/>
      <c r="M9" s="757"/>
      <c r="N9" s="757"/>
      <c r="O9" s="757"/>
      <c r="P9" s="757"/>
      <c r="Q9" s="1221"/>
      <c r="R9" s="1220"/>
      <c r="S9" s="1480"/>
      <c r="T9" s="1"/>
      <c r="U9" s="1475"/>
      <c r="V9" s="757"/>
      <c r="W9" s="757"/>
      <c r="X9" s="757"/>
      <c r="Y9" s="757"/>
      <c r="Z9" s="1221"/>
      <c r="AA9" s="1220"/>
      <c r="AB9" s="1480"/>
      <c r="AC9" s="1"/>
      <c r="AD9" s="1475"/>
      <c r="AE9" s="757"/>
      <c r="AF9" s="757"/>
      <c r="AG9" s="757"/>
      <c r="AH9" s="757"/>
      <c r="AI9" s="1221"/>
      <c r="AJ9" s="1220"/>
      <c r="AK9" s="1480"/>
      <c r="AL9" s="1"/>
      <c r="AM9" s="1475"/>
      <c r="AN9" s="757"/>
      <c r="AO9" s="757"/>
      <c r="AP9" s="757"/>
      <c r="AQ9" s="757"/>
      <c r="AR9" s="1221"/>
      <c r="AS9" s="1220"/>
      <c r="AT9" s="1480"/>
    </row>
    <row r="10" spans="1:46" ht="5.0999999999999996" customHeight="1">
      <c r="A10" s="1650"/>
      <c r="B10" s="1280"/>
      <c r="C10" s="1199"/>
      <c r="D10" s="1199"/>
      <c r="E10" s="1199"/>
      <c r="F10" s="1199"/>
      <c r="G10" s="1199"/>
      <c r="H10" s="1199"/>
      <c r="I10" s="1199"/>
      <c r="J10" s="1474"/>
      <c r="K10" s="1"/>
      <c r="L10" s="1280"/>
      <c r="M10" s="1199"/>
      <c r="N10" s="1199"/>
      <c r="O10" s="1199"/>
      <c r="P10" s="1199"/>
      <c r="Q10" s="1199"/>
      <c r="R10" s="1199"/>
      <c r="S10" s="1474"/>
      <c r="T10" s="1"/>
      <c r="U10" s="1280"/>
      <c r="V10" s="1199"/>
      <c r="W10" s="1199"/>
      <c r="X10" s="1199"/>
      <c r="Y10" s="1199"/>
      <c r="Z10" s="1199"/>
      <c r="AA10" s="1199"/>
      <c r="AB10" s="1474"/>
      <c r="AC10" s="1"/>
      <c r="AD10" s="1280"/>
      <c r="AE10" s="1199"/>
      <c r="AF10" s="1199"/>
      <c r="AG10" s="1199"/>
      <c r="AH10" s="1199"/>
      <c r="AI10" s="1199"/>
      <c r="AJ10" s="1199"/>
      <c r="AK10" s="1474"/>
      <c r="AL10" s="1"/>
      <c r="AM10" s="1280"/>
      <c r="AN10" s="1199"/>
      <c r="AO10" s="1199"/>
      <c r="AP10" s="1199"/>
      <c r="AQ10" s="1199"/>
      <c r="AR10" s="1199"/>
      <c r="AS10" s="1199"/>
      <c r="AT10" s="1474"/>
    </row>
    <row r="11" spans="1:46" ht="3.95" customHeight="1">
      <c r="A11" s="1650"/>
      <c r="B11" s="1280"/>
      <c r="C11" s="1199"/>
      <c r="D11" s="1199"/>
      <c r="E11" s="1199"/>
      <c r="F11" s="1199"/>
      <c r="G11" s="1199"/>
      <c r="H11" s="1199"/>
      <c r="I11" s="1199"/>
      <c r="J11" s="1474"/>
      <c r="K11" s="1"/>
      <c r="L11" s="1280"/>
      <c r="M11" s="1199"/>
      <c r="N11" s="1199"/>
      <c r="O11" s="1199"/>
      <c r="P11" s="1199"/>
      <c r="Q11" s="1199"/>
      <c r="R11" s="1199"/>
      <c r="S11" s="1474"/>
      <c r="T11" s="1"/>
      <c r="U11" s="1280"/>
      <c r="V11" s="1199"/>
      <c r="W11" s="1199"/>
      <c r="X11" s="1199"/>
      <c r="Y11" s="1199"/>
      <c r="Z11" s="1199"/>
      <c r="AA11" s="1199"/>
      <c r="AB11" s="1474"/>
      <c r="AC11" s="1"/>
      <c r="AD11" s="1280"/>
      <c r="AE11" s="1199"/>
      <c r="AF11" s="1199"/>
      <c r="AG11" s="1199"/>
      <c r="AH11" s="1199"/>
      <c r="AI11" s="1199"/>
      <c r="AJ11" s="1199"/>
      <c r="AK11" s="1474"/>
      <c r="AL11" s="1"/>
      <c r="AM11" s="1280"/>
      <c r="AN11" s="1199"/>
      <c r="AO11" s="1199"/>
      <c r="AP11" s="1199"/>
      <c r="AQ11" s="1199"/>
      <c r="AR11" s="1199"/>
      <c r="AS11" s="1199"/>
      <c r="AT11" s="1474"/>
    </row>
    <row r="12" spans="1:46" ht="12" customHeight="1">
      <c r="A12" s="1652" t="s">
        <v>135</v>
      </c>
      <c r="B12" s="1481"/>
      <c r="C12" s="1482" t="s">
        <v>20</v>
      </c>
      <c r="D12" s="2998" t="s">
        <v>136</v>
      </c>
      <c r="E12" s="2999"/>
      <c r="F12" s="2985"/>
      <c r="G12" s="2998" t="s">
        <v>137</v>
      </c>
      <c r="H12" s="2999"/>
      <c r="I12" s="2985"/>
      <c r="J12" s="1483" t="s">
        <v>23</v>
      </c>
      <c r="K12" s="1"/>
      <c r="L12" s="1481"/>
      <c r="M12" s="1482" t="s">
        <v>20</v>
      </c>
      <c r="N12" s="2998" t="s">
        <v>139</v>
      </c>
      <c r="O12" s="2999"/>
      <c r="P12" s="2985"/>
      <c r="Q12" s="2998" t="s">
        <v>140</v>
      </c>
      <c r="R12" s="2999"/>
      <c r="S12" s="1483" t="s">
        <v>23</v>
      </c>
      <c r="T12" s="1"/>
      <c r="U12" s="1481"/>
      <c r="V12" s="1482" t="s">
        <v>20</v>
      </c>
      <c r="W12" s="2998" t="s">
        <v>141</v>
      </c>
      <c r="X12" s="2999"/>
      <c r="Y12" s="2985"/>
      <c r="Z12" s="2998" t="s">
        <v>142</v>
      </c>
      <c r="AA12" s="2999"/>
      <c r="AB12" s="1483" t="s">
        <v>23</v>
      </c>
      <c r="AC12" s="1"/>
      <c r="AD12" s="1481"/>
      <c r="AE12" s="1482" t="s">
        <v>20</v>
      </c>
      <c r="AF12" s="2998" t="s">
        <v>143</v>
      </c>
      <c r="AG12" s="2999"/>
      <c r="AH12" s="2985"/>
      <c r="AI12" s="2998" t="s">
        <v>144</v>
      </c>
      <c r="AJ12" s="2999"/>
      <c r="AK12" s="1483" t="s">
        <v>23</v>
      </c>
      <c r="AL12" s="1"/>
      <c r="AM12" s="1481"/>
      <c r="AN12" s="1482" t="s">
        <v>20</v>
      </c>
      <c r="AO12" s="2998" t="s">
        <v>145</v>
      </c>
      <c r="AP12" s="2999"/>
      <c r="AQ12" s="2985"/>
      <c r="AR12" s="2998" t="s">
        <v>146</v>
      </c>
      <c r="AS12" s="2999"/>
      <c r="AT12" s="1483" t="s">
        <v>23</v>
      </c>
    </row>
    <row r="13" spans="1:46" ht="12" customHeight="1">
      <c r="A13" s="1650"/>
      <c r="B13" s="1484" t="s">
        <v>88</v>
      </c>
      <c r="C13" s="767" t="s">
        <v>37</v>
      </c>
      <c r="D13" s="1485" t="s">
        <v>33</v>
      </c>
      <c r="E13" s="1486" t="s">
        <v>34</v>
      </c>
      <c r="F13" s="1485" t="s">
        <v>35</v>
      </c>
      <c r="G13" s="1487" t="s">
        <v>36</v>
      </c>
      <c r="H13" s="3009" t="s">
        <v>34</v>
      </c>
      <c r="I13" s="3010"/>
      <c r="J13" s="1488" t="s">
        <v>32</v>
      </c>
      <c r="K13" s="1"/>
      <c r="L13" s="1484" t="s">
        <v>88</v>
      </c>
      <c r="M13" s="767" t="s">
        <v>37</v>
      </c>
      <c r="N13" s="1485" t="s">
        <v>33</v>
      </c>
      <c r="O13" s="1486" t="s">
        <v>34</v>
      </c>
      <c r="P13" s="1485" t="s">
        <v>35</v>
      </c>
      <c r="Q13" s="1487" t="s">
        <v>36</v>
      </c>
      <c r="R13" s="1487" t="s">
        <v>34</v>
      </c>
      <c r="S13" s="1488" t="s">
        <v>32</v>
      </c>
      <c r="T13" s="1"/>
      <c r="U13" s="1484" t="s">
        <v>88</v>
      </c>
      <c r="V13" s="767" t="s">
        <v>37</v>
      </c>
      <c r="W13" s="1485" t="s">
        <v>33</v>
      </c>
      <c r="X13" s="1486" t="s">
        <v>34</v>
      </c>
      <c r="Y13" s="1485" t="s">
        <v>35</v>
      </c>
      <c r="Z13" s="1487" t="s">
        <v>36</v>
      </c>
      <c r="AA13" s="1487" t="s">
        <v>34</v>
      </c>
      <c r="AB13" s="1488" t="s">
        <v>32</v>
      </c>
      <c r="AC13" s="1"/>
      <c r="AD13" s="1484" t="s">
        <v>88</v>
      </c>
      <c r="AE13" s="767" t="s">
        <v>37</v>
      </c>
      <c r="AF13" s="1485" t="s">
        <v>33</v>
      </c>
      <c r="AG13" s="1486" t="s">
        <v>34</v>
      </c>
      <c r="AH13" s="1485" t="s">
        <v>35</v>
      </c>
      <c r="AI13" s="1487" t="s">
        <v>36</v>
      </c>
      <c r="AJ13" s="1487" t="s">
        <v>34</v>
      </c>
      <c r="AK13" s="1488" t="s">
        <v>32</v>
      </c>
      <c r="AL13" s="1"/>
      <c r="AM13" s="1484" t="s">
        <v>88</v>
      </c>
      <c r="AN13" s="767" t="s">
        <v>37</v>
      </c>
      <c r="AO13" s="1485" t="s">
        <v>33</v>
      </c>
      <c r="AP13" s="1486" t="s">
        <v>34</v>
      </c>
      <c r="AQ13" s="1485" t="s">
        <v>35</v>
      </c>
      <c r="AR13" s="1487" t="s">
        <v>36</v>
      </c>
      <c r="AS13" s="1487" t="s">
        <v>34</v>
      </c>
      <c r="AT13" s="1488" t="s">
        <v>32</v>
      </c>
    </row>
    <row r="14" spans="1:46" ht="12" customHeight="1">
      <c r="A14" s="1650"/>
      <c r="B14" s="1484" t="s">
        <v>149</v>
      </c>
      <c r="C14" s="767" t="s">
        <v>38</v>
      </c>
      <c r="D14" s="1485" t="s">
        <v>39</v>
      </c>
      <c r="E14" s="1486" t="s">
        <v>40</v>
      </c>
      <c r="F14" s="1485" t="s">
        <v>41</v>
      </c>
      <c r="G14" s="1487" t="s">
        <v>42</v>
      </c>
      <c r="H14" s="3009" t="s">
        <v>40</v>
      </c>
      <c r="I14" s="3010"/>
      <c r="J14" s="1488" t="s">
        <v>43</v>
      </c>
      <c r="K14" s="1"/>
      <c r="L14" s="1484" t="s">
        <v>149</v>
      </c>
      <c r="M14" s="767" t="s">
        <v>38</v>
      </c>
      <c r="N14" s="1485" t="s">
        <v>39</v>
      </c>
      <c r="O14" s="1486" t="s">
        <v>40</v>
      </c>
      <c r="P14" s="1485" t="s">
        <v>41</v>
      </c>
      <c r="Q14" s="1487" t="s">
        <v>42</v>
      </c>
      <c r="R14" s="1487" t="s">
        <v>40</v>
      </c>
      <c r="S14" s="1488" t="s">
        <v>43</v>
      </c>
      <c r="T14" s="1"/>
      <c r="U14" s="1484" t="s">
        <v>149</v>
      </c>
      <c r="V14" s="767" t="s">
        <v>38</v>
      </c>
      <c r="W14" s="1485" t="s">
        <v>39</v>
      </c>
      <c r="X14" s="1486" t="s">
        <v>40</v>
      </c>
      <c r="Y14" s="1485" t="s">
        <v>41</v>
      </c>
      <c r="Z14" s="1487" t="s">
        <v>42</v>
      </c>
      <c r="AA14" s="1487" t="s">
        <v>40</v>
      </c>
      <c r="AB14" s="1488" t="s">
        <v>43</v>
      </c>
      <c r="AC14" s="1"/>
      <c r="AD14" s="1484" t="s">
        <v>149</v>
      </c>
      <c r="AE14" s="767" t="s">
        <v>38</v>
      </c>
      <c r="AF14" s="1485" t="s">
        <v>39</v>
      </c>
      <c r="AG14" s="1486" t="s">
        <v>40</v>
      </c>
      <c r="AH14" s="1485" t="s">
        <v>41</v>
      </c>
      <c r="AI14" s="1487" t="s">
        <v>42</v>
      </c>
      <c r="AJ14" s="1487" t="s">
        <v>40</v>
      </c>
      <c r="AK14" s="1488" t="s">
        <v>43</v>
      </c>
      <c r="AL14" s="1"/>
      <c r="AM14" s="1484" t="s">
        <v>149</v>
      </c>
      <c r="AN14" s="767" t="s">
        <v>38</v>
      </c>
      <c r="AO14" s="1485" t="s">
        <v>39</v>
      </c>
      <c r="AP14" s="1486" t="s">
        <v>40</v>
      </c>
      <c r="AQ14" s="1485" t="s">
        <v>41</v>
      </c>
      <c r="AR14" s="1487" t="s">
        <v>42</v>
      </c>
      <c r="AS14" s="1487" t="s">
        <v>40</v>
      </c>
      <c r="AT14" s="1488" t="s">
        <v>43</v>
      </c>
    </row>
    <row r="15" spans="1:46" ht="12" customHeight="1">
      <c r="A15" s="1650"/>
      <c r="B15" s="1484" t="s">
        <v>153</v>
      </c>
      <c r="C15" s="767" t="s">
        <v>44</v>
      </c>
      <c r="D15" s="1485" t="s">
        <v>45</v>
      </c>
      <c r="E15" s="1199"/>
      <c r="F15" s="1485" t="s">
        <v>46</v>
      </c>
      <c r="G15" s="1487" t="s">
        <v>47</v>
      </c>
      <c r="H15" s="1487"/>
      <c r="I15" s="767"/>
      <c r="J15" s="1488" t="s">
        <v>48</v>
      </c>
      <c r="K15" s="1"/>
      <c r="L15" s="1484" t="s">
        <v>153</v>
      </c>
      <c r="M15" s="767" t="s">
        <v>44</v>
      </c>
      <c r="N15" s="1485" t="s">
        <v>45</v>
      </c>
      <c r="O15" s="1199"/>
      <c r="P15" s="1485" t="s">
        <v>46</v>
      </c>
      <c r="Q15" s="1487" t="s">
        <v>47</v>
      </c>
      <c r="R15" s="1487"/>
      <c r="S15" s="1488" t="s">
        <v>48</v>
      </c>
      <c r="T15" s="1"/>
      <c r="U15" s="1484" t="s">
        <v>153</v>
      </c>
      <c r="V15" s="767" t="s">
        <v>44</v>
      </c>
      <c r="W15" s="1485" t="s">
        <v>45</v>
      </c>
      <c r="X15" s="1199"/>
      <c r="Y15" s="1485" t="s">
        <v>46</v>
      </c>
      <c r="Z15" s="1487" t="s">
        <v>47</v>
      </c>
      <c r="AA15" s="1487"/>
      <c r="AB15" s="1488" t="s">
        <v>48</v>
      </c>
      <c r="AC15" s="1"/>
      <c r="AD15" s="1484" t="s">
        <v>153</v>
      </c>
      <c r="AE15" s="767" t="s">
        <v>44</v>
      </c>
      <c r="AF15" s="1485" t="s">
        <v>45</v>
      </c>
      <c r="AG15" s="1199"/>
      <c r="AH15" s="1485" t="s">
        <v>46</v>
      </c>
      <c r="AI15" s="1487" t="s">
        <v>47</v>
      </c>
      <c r="AJ15" s="1487"/>
      <c r="AK15" s="1488" t="s">
        <v>48</v>
      </c>
      <c r="AL15" s="1"/>
      <c r="AM15" s="1484" t="s">
        <v>153</v>
      </c>
      <c r="AN15" s="767" t="s">
        <v>44</v>
      </c>
      <c r="AO15" s="1485" t="s">
        <v>45</v>
      </c>
      <c r="AP15" s="1199"/>
      <c r="AQ15" s="1485" t="s">
        <v>46</v>
      </c>
      <c r="AR15" s="1487" t="s">
        <v>47</v>
      </c>
      <c r="AS15" s="1487"/>
      <c r="AT15" s="1488" t="s">
        <v>48</v>
      </c>
    </row>
    <row r="16" spans="1:46" ht="12" customHeight="1">
      <c r="A16" s="1650"/>
      <c r="B16" s="1484" t="s">
        <v>156</v>
      </c>
      <c r="C16" s="767" t="s">
        <v>49</v>
      </c>
      <c r="D16" s="1228"/>
      <c r="E16" s="1199"/>
      <c r="F16" s="1485" t="s">
        <v>50</v>
      </c>
      <c r="G16" s="1487"/>
      <c r="H16" s="1487"/>
      <c r="I16" s="767"/>
      <c r="J16" s="1488" t="s">
        <v>51</v>
      </c>
      <c r="K16" s="1"/>
      <c r="L16" s="1484" t="s">
        <v>156</v>
      </c>
      <c r="M16" s="767" t="s">
        <v>49</v>
      </c>
      <c r="N16" s="1228"/>
      <c r="O16" s="1199"/>
      <c r="P16" s="1485" t="s">
        <v>50</v>
      </c>
      <c r="Q16" s="1487"/>
      <c r="R16" s="1487"/>
      <c r="S16" s="1488" t="s">
        <v>51</v>
      </c>
      <c r="T16" s="1"/>
      <c r="U16" s="1484" t="s">
        <v>156</v>
      </c>
      <c r="V16" s="767" t="s">
        <v>49</v>
      </c>
      <c r="W16" s="1228"/>
      <c r="X16" s="1199"/>
      <c r="Y16" s="1485" t="s">
        <v>50</v>
      </c>
      <c r="Z16" s="1487"/>
      <c r="AA16" s="1487"/>
      <c r="AB16" s="1488" t="s">
        <v>51</v>
      </c>
      <c r="AC16" s="1"/>
      <c r="AD16" s="1484" t="s">
        <v>156</v>
      </c>
      <c r="AE16" s="767" t="s">
        <v>49</v>
      </c>
      <c r="AF16" s="1228"/>
      <c r="AG16" s="1199"/>
      <c r="AH16" s="1485" t="s">
        <v>50</v>
      </c>
      <c r="AI16" s="1487"/>
      <c r="AJ16" s="1487"/>
      <c r="AK16" s="1488" t="s">
        <v>51</v>
      </c>
      <c r="AL16" s="1"/>
      <c r="AM16" s="1484" t="s">
        <v>156</v>
      </c>
      <c r="AN16" s="767" t="s">
        <v>49</v>
      </c>
      <c r="AO16" s="1228"/>
      <c r="AP16" s="1199"/>
      <c r="AQ16" s="1485" t="s">
        <v>50</v>
      </c>
      <c r="AR16" s="1487"/>
      <c r="AS16" s="1487"/>
      <c r="AT16" s="1488" t="s">
        <v>51</v>
      </c>
    </row>
    <row r="17" spans="1:46" ht="12" customHeight="1">
      <c r="A17" s="1648" t="s">
        <v>55</v>
      </c>
      <c r="B17" s="1489" t="s">
        <v>166</v>
      </c>
      <c r="C17" s="767" t="s">
        <v>56</v>
      </c>
      <c r="D17" s="1228"/>
      <c r="E17" s="1199"/>
      <c r="F17" s="1485" t="s">
        <v>59</v>
      </c>
      <c r="G17" s="1487"/>
      <c r="H17" s="1487"/>
      <c r="I17" s="767"/>
      <c r="J17" s="1488" t="s">
        <v>56</v>
      </c>
      <c r="K17" s="1"/>
      <c r="L17" s="1489" t="s">
        <v>166</v>
      </c>
      <c r="M17" s="767" t="s">
        <v>56</v>
      </c>
      <c r="N17" s="1228"/>
      <c r="O17" s="1199"/>
      <c r="P17" s="1485" t="s">
        <v>59</v>
      </c>
      <c r="Q17" s="1487"/>
      <c r="R17" s="1487"/>
      <c r="S17" s="1488" t="s">
        <v>56</v>
      </c>
      <c r="T17" s="1"/>
      <c r="U17" s="1489" t="s">
        <v>166</v>
      </c>
      <c r="V17" s="767" t="s">
        <v>56</v>
      </c>
      <c r="W17" s="1228"/>
      <c r="X17" s="1199"/>
      <c r="Y17" s="1485" t="s">
        <v>59</v>
      </c>
      <c r="Z17" s="1487"/>
      <c r="AA17" s="1487"/>
      <c r="AB17" s="1488" t="s">
        <v>56</v>
      </c>
      <c r="AC17" s="1"/>
      <c r="AD17" s="1489" t="s">
        <v>166</v>
      </c>
      <c r="AE17" s="767" t="s">
        <v>56</v>
      </c>
      <c r="AF17" s="1228"/>
      <c r="AG17" s="1199"/>
      <c r="AH17" s="1485" t="s">
        <v>59</v>
      </c>
      <c r="AI17" s="1487"/>
      <c r="AJ17" s="1487"/>
      <c r="AK17" s="1488" t="s">
        <v>56</v>
      </c>
      <c r="AL17" s="1"/>
      <c r="AM17" s="1489" t="s">
        <v>166</v>
      </c>
      <c r="AN17" s="767" t="s">
        <v>56</v>
      </c>
      <c r="AO17" s="1228"/>
      <c r="AP17" s="1199"/>
      <c r="AQ17" s="1485" t="s">
        <v>59</v>
      </c>
      <c r="AR17" s="1487"/>
      <c r="AS17" s="1487"/>
      <c r="AT17" s="1488" t="s">
        <v>56</v>
      </c>
    </row>
    <row r="18" spans="1:46" ht="6" customHeight="1">
      <c r="A18" s="1653"/>
      <c r="B18" s="1490"/>
      <c r="C18" s="1224"/>
      <c r="D18" s="1223"/>
      <c r="E18" s="1220"/>
      <c r="F18" s="1223"/>
      <c r="G18" s="1221"/>
      <c r="H18" s="1221"/>
      <c r="I18" s="1224"/>
      <c r="J18" s="1491"/>
      <c r="K18" s="1"/>
      <c r="L18" s="1490"/>
      <c r="M18" s="1224"/>
      <c r="N18" s="1223"/>
      <c r="O18" s="1220"/>
      <c r="P18" s="1223"/>
      <c r="Q18" s="1221"/>
      <c r="R18" s="1221"/>
      <c r="S18" s="1491"/>
      <c r="T18" s="1"/>
      <c r="U18" s="1490"/>
      <c r="V18" s="1224"/>
      <c r="W18" s="1223"/>
      <c r="X18" s="1220"/>
      <c r="Y18" s="1223"/>
      <c r="Z18" s="1221"/>
      <c r="AA18" s="1221"/>
      <c r="AB18" s="1491"/>
      <c r="AC18" s="1"/>
      <c r="AD18" s="1490"/>
      <c r="AE18" s="1224"/>
      <c r="AF18" s="1223"/>
      <c r="AG18" s="1220"/>
      <c r="AH18" s="1223"/>
      <c r="AI18" s="1221"/>
      <c r="AJ18" s="1221"/>
      <c r="AK18" s="1491"/>
      <c r="AL18" s="1"/>
      <c r="AM18" s="1490"/>
      <c r="AN18" s="1224"/>
      <c r="AO18" s="1223"/>
      <c r="AP18" s="1220"/>
      <c r="AQ18" s="1223"/>
      <c r="AR18" s="1221"/>
      <c r="AS18" s="1221"/>
      <c r="AT18" s="1491"/>
    </row>
    <row r="19" spans="1:46" ht="12" customHeight="1">
      <c r="A19" s="1654" t="s">
        <v>91</v>
      </c>
      <c r="B19" s="1492"/>
      <c r="C19" s="1229"/>
      <c r="D19" s="1228"/>
      <c r="E19" s="1199"/>
      <c r="F19" s="1228"/>
      <c r="G19" s="1227"/>
      <c r="H19" s="1227"/>
      <c r="I19" s="1229"/>
      <c r="J19" s="1493"/>
      <c r="K19" s="1"/>
      <c r="L19" s="1492"/>
      <c r="M19" s="1229"/>
      <c r="N19" s="1228"/>
      <c r="O19" s="1199"/>
      <c r="P19" s="1228"/>
      <c r="Q19" s="1227"/>
      <c r="R19" s="1227"/>
      <c r="S19" s="1493"/>
      <c r="T19" s="1"/>
      <c r="U19" s="1492"/>
      <c r="V19" s="1229"/>
      <c r="W19" s="1228"/>
      <c r="X19" s="1199"/>
      <c r="Y19" s="1228"/>
      <c r="Z19" s="1227"/>
      <c r="AA19" s="1227"/>
      <c r="AB19" s="1493"/>
      <c r="AC19" s="1"/>
      <c r="AD19" s="1492"/>
      <c r="AE19" s="1229"/>
      <c r="AF19" s="1228"/>
      <c r="AG19" s="1199"/>
      <c r="AH19" s="1228"/>
      <c r="AI19" s="1227"/>
      <c r="AJ19" s="1227"/>
      <c r="AK19" s="1493"/>
      <c r="AL19" s="1"/>
      <c r="AM19" s="1492"/>
      <c r="AN19" s="1229"/>
      <c r="AO19" s="1228"/>
      <c r="AP19" s="1199"/>
      <c r="AQ19" s="1228"/>
      <c r="AR19" s="1227"/>
      <c r="AS19" s="1227"/>
      <c r="AT19" s="1493"/>
    </row>
    <row r="20" spans="1:46" ht="12" customHeight="1">
      <c r="A20" s="1648" t="s">
        <v>93</v>
      </c>
      <c r="B20" s="1494"/>
      <c r="C20" s="1495"/>
      <c r="D20" s="1496"/>
      <c r="E20" s="1497"/>
      <c r="F20" s="1496"/>
      <c r="G20" s="1498"/>
      <c r="H20" s="1499"/>
      <c r="I20" s="1500"/>
      <c r="J20" s="1501">
        <f>(C20+D20+E20+F20)-(G20+H20)</f>
        <v>0</v>
      </c>
      <c r="K20" s="1"/>
      <c r="L20" s="1494"/>
      <c r="M20" s="1495"/>
      <c r="N20" s="1496"/>
      <c r="O20" s="1497"/>
      <c r="P20" s="1496"/>
      <c r="Q20" s="1498"/>
      <c r="R20" s="1499"/>
      <c r="S20" s="1501">
        <v>0</v>
      </c>
      <c r="T20" s="1"/>
      <c r="U20" s="1494"/>
      <c r="V20" s="1495"/>
      <c r="W20" s="1496"/>
      <c r="X20" s="1497"/>
      <c r="Y20" s="1496"/>
      <c r="Z20" s="1498"/>
      <c r="AA20" s="1499"/>
      <c r="AB20" s="1501">
        <v>0</v>
      </c>
      <c r="AC20" s="1"/>
      <c r="AD20" s="1494"/>
      <c r="AE20" s="1495"/>
      <c r="AF20" s="1496"/>
      <c r="AG20" s="1497"/>
      <c r="AH20" s="1496"/>
      <c r="AI20" s="1498"/>
      <c r="AJ20" s="1499"/>
      <c r="AK20" s="1501">
        <v>0</v>
      </c>
      <c r="AL20" s="1"/>
      <c r="AM20" s="1494"/>
      <c r="AN20" s="1495"/>
      <c r="AO20" s="1496"/>
      <c r="AP20" s="1497"/>
      <c r="AQ20" s="1496"/>
      <c r="AR20" s="1498"/>
      <c r="AS20" s="1499"/>
      <c r="AT20" s="1501">
        <v>0</v>
      </c>
    </row>
    <row r="21" spans="1:46" ht="12" customHeight="1">
      <c r="A21" s="1648" t="s">
        <v>96</v>
      </c>
      <c r="B21" s="1494"/>
      <c r="C21" s="1495"/>
      <c r="D21" s="1496"/>
      <c r="E21" s="1497"/>
      <c r="F21" s="1496"/>
      <c r="G21" s="1498"/>
      <c r="H21" s="1502"/>
      <c r="I21" s="1503"/>
      <c r="J21" s="1501">
        <f>(C21+D21+E21+F21)-(G21+H21)</f>
        <v>0</v>
      </c>
      <c r="K21" s="1"/>
      <c r="L21" s="1494"/>
      <c r="M21" s="1495"/>
      <c r="N21" s="1496"/>
      <c r="O21" s="1497"/>
      <c r="P21" s="1496"/>
      <c r="Q21" s="1498"/>
      <c r="R21" s="1502"/>
      <c r="S21" s="1501">
        <v>0</v>
      </c>
      <c r="T21" s="1"/>
      <c r="U21" s="1494"/>
      <c r="V21" s="1495"/>
      <c r="W21" s="1496"/>
      <c r="X21" s="1497"/>
      <c r="Y21" s="1496"/>
      <c r="Z21" s="1498"/>
      <c r="AA21" s="1502"/>
      <c r="AB21" s="1501">
        <v>0</v>
      </c>
      <c r="AC21" s="1"/>
      <c r="AD21" s="1494"/>
      <c r="AE21" s="1495"/>
      <c r="AF21" s="1496"/>
      <c r="AG21" s="1497"/>
      <c r="AH21" s="1496"/>
      <c r="AI21" s="1498"/>
      <c r="AJ21" s="1502"/>
      <c r="AK21" s="1501">
        <v>0</v>
      </c>
      <c r="AL21" s="1"/>
      <c r="AM21" s="1494"/>
      <c r="AN21" s="1495"/>
      <c r="AO21" s="1496"/>
      <c r="AP21" s="1497"/>
      <c r="AQ21" s="1496"/>
      <c r="AR21" s="1498"/>
      <c r="AS21" s="1502"/>
      <c r="AT21" s="1501">
        <v>0</v>
      </c>
    </row>
    <row r="22" spans="1:46" ht="12" customHeight="1">
      <c r="A22" s="1648" t="s">
        <v>97</v>
      </c>
      <c r="B22" s="1494"/>
      <c r="C22" s="1495"/>
      <c r="D22" s="1496"/>
      <c r="E22" s="1497"/>
      <c r="F22" s="1496"/>
      <c r="G22" s="1498"/>
      <c r="H22" s="1502"/>
      <c r="I22" s="1503"/>
      <c r="J22" s="1501">
        <f>(C22+D22+E22+F22)-(G22+H22)</f>
        <v>0</v>
      </c>
      <c r="K22" s="1"/>
      <c r="L22" s="1494"/>
      <c r="M22" s="1495"/>
      <c r="N22" s="1496"/>
      <c r="O22" s="1497"/>
      <c r="P22" s="1496"/>
      <c r="Q22" s="1498"/>
      <c r="R22" s="1502"/>
      <c r="S22" s="1501">
        <v>0</v>
      </c>
      <c r="T22" s="1"/>
      <c r="U22" s="1494"/>
      <c r="V22" s="1495"/>
      <c r="W22" s="1496"/>
      <c r="X22" s="1497"/>
      <c r="Y22" s="1496"/>
      <c r="Z22" s="1498"/>
      <c r="AA22" s="1502"/>
      <c r="AB22" s="1501">
        <v>0</v>
      </c>
      <c r="AC22" s="1"/>
      <c r="AD22" s="1494"/>
      <c r="AE22" s="1495"/>
      <c r="AF22" s="1496"/>
      <c r="AG22" s="1497"/>
      <c r="AH22" s="1496"/>
      <c r="AI22" s="1498"/>
      <c r="AJ22" s="1502"/>
      <c r="AK22" s="1501">
        <v>0</v>
      </c>
      <c r="AL22" s="1"/>
      <c r="AM22" s="1494"/>
      <c r="AN22" s="1495"/>
      <c r="AO22" s="1496"/>
      <c r="AP22" s="1497"/>
      <c r="AQ22" s="1496"/>
      <c r="AR22" s="1498"/>
      <c r="AS22" s="1502"/>
      <c r="AT22" s="1501">
        <v>0</v>
      </c>
    </row>
    <row r="23" spans="1:46" ht="6" customHeight="1">
      <c r="A23" s="1648"/>
      <c r="B23" s="1504"/>
      <c r="C23" s="1505"/>
      <c r="D23" s="1506"/>
      <c r="E23" s="1507"/>
      <c r="F23" s="1506"/>
      <c r="G23" s="1508"/>
      <c r="H23" s="1508"/>
      <c r="I23" s="1505"/>
      <c r="J23" s="1509"/>
      <c r="K23" s="1"/>
      <c r="L23" s="1504"/>
      <c r="M23" s="1505"/>
      <c r="N23" s="1506"/>
      <c r="O23" s="1507"/>
      <c r="P23" s="1506"/>
      <c r="Q23" s="1508"/>
      <c r="R23" s="1508"/>
      <c r="S23" s="1509"/>
      <c r="T23" s="1"/>
      <c r="U23" s="1504"/>
      <c r="V23" s="1505"/>
      <c r="W23" s="1506"/>
      <c r="X23" s="1507"/>
      <c r="Y23" s="1506"/>
      <c r="Z23" s="1508"/>
      <c r="AA23" s="1508"/>
      <c r="AB23" s="1509"/>
      <c r="AC23" s="1"/>
      <c r="AD23" s="1504"/>
      <c r="AE23" s="1505"/>
      <c r="AF23" s="1506"/>
      <c r="AG23" s="1507"/>
      <c r="AH23" s="1506"/>
      <c r="AI23" s="1508"/>
      <c r="AJ23" s="1508"/>
      <c r="AK23" s="1509"/>
      <c r="AL23" s="1"/>
      <c r="AM23" s="1504"/>
      <c r="AN23" s="1505"/>
      <c r="AO23" s="1506"/>
      <c r="AP23" s="1507"/>
      <c r="AQ23" s="1506"/>
      <c r="AR23" s="1508"/>
      <c r="AS23" s="1508"/>
      <c r="AT23" s="1509"/>
    </row>
    <row r="24" spans="1:46" ht="12" customHeight="1">
      <c r="A24" s="1654" t="s">
        <v>99</v>
      </c>
      <c r="B24" s="1504"/>
      <c r="C24" s="1505">
        <f>SUM(C25:C29)</f>
        <v>15167550</v>
      </c>
      <c r="D24" s="1506">
        <f>SUM(D25:D29)</f>
        <v>1278</v>
      </c>
      <c r="E24" s="1507"/>
      <c r="F24" s="1506"/>
      <c r="G24" s="1508">
        <f>SUM(G25:G29)</f>
        <v>13601892</v>
      </c>
      <c r="H24" s="1508"/>
      <c r="I24" s="1505"/>
      <c r="J24" s="1509">
        <f>SUM(J25:J29)</f>
        <v>1566936</v>
      </c>
      <c r="K24" s="1"/>
      <c r="L24" s="1504"/>
      <c r="M24" s="1505"/>
      <c r="N24" s="1506"/>
      <c r="O24" s="1507"/>
      <c r="P24" s="1506"/>
      <c r="Q24" s="1508"/>
      <c r="R24" s="1508"/>
      <c r="S24" s="1509"/>
      <c r="T24" s="1"/>
      <c r="U24" s="1504"/>
      <c r="V24" s="1505"/>
      <c r="W24" s="1506"/>
      <c r="X24" s="1507"/>
      <c r="Y24" s="1506"/>
      <c r="Z24" s="1508"/>
      <c r="AA24" s="1508"/>
      <c r="AB24" s="1509"/>
      <c r="AC24" s="1"/>
      <c r="AD24" s="1504"/>
      <c r="AE24" s="1505"/>
      <c r="AF24" s="1506"/>
      <c r="AG24" s="1507"/>
      <c r="AH24" s="1506"/>
      <c r="AI24" s="1508"/>
      <c r="AJ24" s="1508"/>
      <c r="AK24" s="1509"/>
      <c r="AL24" s="1"/>
      <c r="AM24" s="1504"/>
      <c r="AN24" s="1505"/>
      <c r="AO24" s="1506"/>
      <c r="AP24" s="1507"/>
      <c r="AQ24" s="1506"/>
      <c r="AR24" s="1508"/>
      <c r="AS24" s="1508"/>
      <c r="AT24" s="1509"/>
    </row>
    <row r="25" spans="1:46" ht="12" customHeight="1">
      <c r="A25" s="1648" t="s">
        <v>100</v>
      </c>
      <c r="B25" s="1494"/>
      <c r="C25" s="1495"/>
      <c r="D25" s="1496"/>
      <c r="E25" s="1497"/>
      <c r="F25" s="1496"/>
      <c r="G25" s="1498"/>
      <c r="H25" s="1499"/>
      <c r="I25" s="1500"/>
      <c r="J25" s="1501"/>
      <c r="K25" s="1"/>
      <c r="L25" s="1494"/>
      <c r="M25" s="1495"/>
      <c r="N25" s="1496"/>
      <c r="O25" s="1497"/>
      <c r="P25" s="1496"/>
      <c r="Q25" s="1498"/>
      <c r="R25" s="1499"/>
      <c r="S25" s="1501">
        <v>0</v>
      </c>
      <c r="T25" s="1"/>
      <c r="U25" s="1494"/>
      <c r="V25" s="1495"/>
      <c r="W25" s="1496"/>
      <c r="X25" s="1497"/>
      <c r="Y25" s="1496"/>
      <c r="Z25" s="1498"/>
      <c r="AA25" s="1499"/>
      <c r="AB25" s="1501">
        <v>0</v>
      </c>
      <c r="AC25" s="1"/>
      <c r="AD25" s="1494"/>
      <c r="AE25" s="1495"/>
      <c r="AF25" s="1496"/>
      <c r="AG25" s="1497"/>
      <c r="AH25" s="1496"/>
      <c r="AI25" s="1498"/>
      <c r="AJ25" s="1499"/>
      <c r="AK25" s="1501">
        <v>0</v>
      </c>
      <c r="AL25" s="1"/>
      <c r="AM25" s="1494"/>
      <c r="AN25" s="1495"/>
      <c r="AO25" s="1496"/>
      <c r="AP25" s="1497"/>
      <c r="AQ25" s="1496"/>
      <c r="AR25" s="1498"/>
      <c r="AS25" s="1499"/>
      <c r="AT25" s="1501">
        <v>0</v>
      </c>
    </row>
    <row r="26" spans="1:46" ht="12" customHeight="1">
      <c r="A26" s="1648" t="s">
        <v>102</v>
      </c>
      <c r="B26" s="1494"/>
      <c r="C26" s="1495"/>
      <c r="D26" s="1496"/>
      <c r="E26" s="1497"/>
      <c r="F26" s="1496"/>
      <c r="G26" s="1498"/>
      <c r="H26" s="1502"/>
      <c r="I26" s="1503"/>
      <c r="J26" s="1501">
        <f>(C26+D26+E26+F26)-(G26+H26)</f>
        <v>0</v>
      </c>
      <c r="K26" s="1"/>
      <c r="L26" s="1494"/>
      <c r="M26" s="1495"/>
      <c r="N26" s="1496"/>
      <c r="O26" s="1497"/>
      <c r="P26" s="1496"/>
      <c r="Q26" s="1498"/>
      <c r="R26" s="1502"/>
      <c r="S26" s="1501">
        <v>0</v>
      </c>
      <c r="T26" s="1"/>
      <c r="U26" s="1494"/>
      <c r="V26" s="1495"/>
      <c r="W26" s="1496"/>
      <c r="X26" s="1497"/>
      <c r="Y26" s="1496"/>
      <c r="Z26" s="1498"/>
      <c r="AA26" s="1502"/>
      <c r="AB26" s="1501">
        <v>0</v>
      </c>
      <c r="AC26" s="1"/>
      <c r="AD26" s="1494"/>
      <c r="AE26" s="1495"/>
      <c r="AF26" s="1496"/>
      <c r="AG26" s="1497"/>
      <c r="AH26" s="1496"/>
      <c r="AI26" s="1498"/>
      <c r="AJ26" s="1502"/>
      <c r="AK26" s="1501">
        <v>0</v>
      </c>
      <c r="AL26" s="1"/>
      <c r="AM26" s="1494"/>
      <c r="AN26" s="1495"/>
      <c r="AO26" s="1496"/>
      <c r="AP26" s="1497"/>
      <c r="AQ26" s="1496"/>
      <c r="AR26" s="1498"/>
      <c r="AS26" s="1502"/>
      <c r="AT26" s="1501">
        <v>0</v>
      </c>
    </row>
    <row r="27" spans="1:46" ht="12" customHeight="1">
      <c r="A27" s="1648" t="s">
        <v>103</v>
      </c>
      <c r="B27" s="1494"/>
      <c r="C27" s="1495"/>
      <c r="D27" s="1496"/>
      <c r="E27" s="1497"/>
      <c r="F27" s="1496"/>
      <c r="G27" s="1498"/>
      <c r="H27" s="1502"/>
      <c r="I27" s="1503"/>
      <c r="J27" s="1501">
        <f>(C27+D27+E27+F27)-(G27+H27)</f>
        <v>0</v>
      </c>
      <c r="K27" s="1"/>
      <c r="L27" s="1494"/>
      <c r="M27" s="1495"/>
      <c r="N27" s="1496"/>
      <c r="O27" s="1497"/>
      <c r="P27" s="1496"/>
      <c r="Q27" s="1498"/>
      <c r="R27" s="1502"/>
      <c r="S27" s="1501">
        <v>0</v>
      </c>
      <c r="T27" s="1"/>
      <c r="U27" s="1494"/>
      <c r="V27" s="1495"/>
      <c r="W27" s="1496"/>
      <c r="X27" s="1497"/>
      <c r="Y27" s="1496"/>
      <c r="Z27" s="1498"/>
      <c r="AA27" s="1502"/>
      <c r="AB27" s="1501">
        <v>0</v>
      </c>
      <c r="AC27" s="1"/>
      <c r="AD27" s="1494"/>
      <c r="AE27" s="1495"/>
      <c r="AF27" s="1496"/>
      <c r="AG27" s="1497"/>
      <c r="AH27" s="1496"/>
      <c r="AI27" s="1498"/>
      <c r="AJ27" s="1502"/>
      <c r="AK27" s="1501">
        <v>0</v>
      </c>
      <c r="AL27" s="1"/>
      <c r="AM27" s="1494"/>
      <c r="AN27" s="1495"/>
      <c r="AO27" s="1496"/>
      <c r="AP27" s="1497"/>
      <c r="AQ27" s="1496"/>
      <c r="AR27" s="1498"/>
      <c r="AS27" s="1502"/>
      <c r="AT27" s="1501">
        <v>0</v>
      </c>
    </row>
    <row r="28" spans="1:46" ht="12" customHeight="1">
      <c r="A28" s="1648" t="s">
        <v>104</v>
      </c>
      <c r="B28" s="1494"/>
      <c r="C28" s="1495"/>
      <c r="D28" s="1496"/>
      <c r="E28" s="1497"/>
      <c r="F28" s="1496"/>
      <c r="G28" s="1498"/>
      <c r="H28" s="1502"/>
      <c r="I28" s="1503"/>
      <c r="J28" s="1501">
        <f>(C28+D28+E28+F28)-(G28+H28)</f>
        <v>0</v>
      </c>
      <c r="K28" s="1"/>
      <c r="L28" s="1494"/>
      <c r="M28" s="1495"/>
      <c r="N28" s="1496"/>
      <c r="O28" s="1497"/>
      <c r="P28" s="1496"/>
      <c r="Q28" s="1498"/>
      <c r="R28" s="1502"/>
      <c r="S28" s="1501">
        <v>0</v>
      </c>
      <c r="T28" s="1"/>
      <c r="U28" s="1494"/>
      <c r="V28" s="1495"/>
      <c r="W28" s="1496"/>
      <c r="X28" s="1497"/>
      <c r="Y28" s="1496"/>
      <c r="Z28" s="1498"/>
      <c r="AA28" s="1502"/>
      <c r="AB28" s="1501">
        <v>0</v>
      </c>
      <c r="AC28" s="1"/>
      <c r="AD28" s="1494"/>
      <c r="AE28" s="1495"/>
      <c r="AF28" s="1496"/>
      <c r="AG28" s="1497"/>
      <c r="AH28" s="1496"/>
      <c r="AI28" s="1498"/>
      <c r="AJ28" s="1502"/>
      <c r="AK28" s="1501">
        <v>0</v>
      </c>
      <c r="AL28" s="1"/>
      <c r="AM28" s="1494"/>
      <c r="AN28" s="1495"/>
      <c r="AO28" s="1496"/>
      <c r="AP28" s="1497"/>
      <c r="AQ28" s="1496"/>
      <c r="AR28" s="1498"/>
      <c r="AS28" s="1502"/>
      <c r="AT28" s="1501">
        <v>0</v>
      </c>
    </row>
    <row r="29" spans="1:46" ht="12" customHeight="1">
      <c r="A29" s="1648" t="s">
        <v>107</v>
      </c>
      <c r="B29" s="1494" t="s">
        <v>186</v>
      </c>
      <c r="C29" s="1510">
        <v>15167550</v>
      </c>
      <c r="D29" s="1511">
        <f>1278</f>
        <v>1278</v>
      </c>
      <c r="E29" s="1497"/>
      <c r="F29" s="1496"/>
      <c r="G29" s="1512">
        <f>13601892</f>
        <v>13601892</v>
      </c>
      <c r="H29" s="1502"/>
      <c r="I29" s="1503"/>
      <c r="J29" s="1501">
        <f>(C29+D29+E29+F29)-(G29+H29)</f>
        <v>1566936</v>
      </c>
      <c r="K29" s="1"/>
      <c r="L29" s="1494"/>
      <c r="M29" s="1495"/>
      <c r="N29" s="1496"/>
      <c r="O29" s="1497"/>
      <c r="P29" s="1496"/>
      <c r="Q29" s="1498"/>
      <c r="R29" s="1502"/>
      <c r="S29" s="1501">
        <v>0</v>
      </c>
      <c r="T29" s="1"/>
      <c r="U29" s="1494"/>
      <c r="V29" s="1495"/>
      <c r="W29" s="1496"/>
      <c r="X29" s="1497"/>
      <c r="Y29" s="1496"/>
      <c r="Z29" s="1498"/>
      <c r="AA29" s="1502"/>
      <c r="AB29" s="1501">
        <v>0</v>
      </c>
      <c r="AC29" s="1"/>
      <c r="AD29" s="1494"/>
      <c r="AE29" s="1495"/>
      <c r="AF29" s="1496"/>
      <c r="AG29" s="1497"/>
      <c r="AH29" s="1496"/>
      <c r="AI29" s="1498"/>
      <c r="AJ29" s="1502"/>
      <c r="AK29" s="1501">
        <v>0</v>
      </c>
      <c r="AL29" s="1"/>
      <c r="AM29" s="1494"/>
      <c r="AN29" s="1495"/>
      <c r="AO29" s="1496"/>
      <c r="AP29" s="1497"/>
      <c r="AQ29" s="1496"/>
      <c r="AR29" s="1498"/>
      <c r="AS29" s="1502"/>
      <c r="AT29" s="1501">
        <v>0</v>
      </c>
    </row>
    <row r="30" spans="1:46" ht="6" customHeight="1">
      <c r="A30" s="1655"/>
      <c r="B30" s="1490"/>
      <c r="C30" s="1456"/>
      <c r="D30" s="1455"/>
      <c r="E30" s="1453"/>
      <c r="F30" s="1455"/>
      <c r="G30" s="1454"/>
      <c r="H30" s="1454"/>
      <c r="I30" s="1456"/>
      <c r="J30" s="1513"/>
      <c r="K30" s="1"/>
      <c r="L30" s="1490"/>
      <c r="M30" s="1456"/>
      <c r="N30" s="1455"/>
      <c r="O30" s="1453"/>
      <c r="P30" s="1455"/>
      <c r="Q30" s="1454"/>
      <c r="R30" s="1454"/>
      <c r="S30" s="1513"/>
      <c r="T30" s="1"/>
      <c r="U30" s="1490"/>
      <c r="V30" s="1456"/>
      <c r="W30" s="1455"/>
      <c r="X30" s="1453"/>
      <c r="Y30" s="1455"/>
      <c r="Z30" s="1454"/>
      <c r="AA30" s="1454"/>
      <c r="AB30" s="1513"/>
      <c r="AC30" s="1"/>
      <c r="AD30" s="1490"/>
      <c r="AE30" s="1456"/>
      <c r="AF30" s="1455"/>
      <c r="AG30" s="1453"/>
      <c r="AH30" s="1455"/>
      <c r="AI30" s="1454"/>
      <c r="AJ30" s="1454"/>
      <c r="AK30" s="1513"/>
      <c r="AL30" s="1"/>
      <c r="AM30" s="1490"/>
      <c r="AN30" s="1456"/>
      <c r="AO30" s="1455"/>
      <c r="AP30" s="1453"/>
      <c r="AQ30" s="1455"/>
      <c r="AR30" s="1454"/>
      <c r="AS30" s="1454"/>
      <c r="AT30" s="1513"/>
    </row>
    <row r="31" spans="1:46" ht="12" customHeight="1">
      <c r="A31" s="3007" t="s">
        <v>118</v>
      </c>
      <c r="B31" s="1514"/>
      <c r="C31" s="1515">
        <f>C24+C19</f>
        <v>15167550</v>
      </c>
      <c r="D31" s="1515">
        <f>D24+D19</f>
        <v>1278</v>
      </c>
      <c r="E31" s="1515">
        <f t="shared" ref="E31:F31" si="0">SUM(E29)</f>
        <v>0</v>
      </c>
      <c r="F31" s="1515">
        <f t="shared" si="0"/>
        <v>0</v>
      </c>
      <c r="G31" s="1515">
        <f>G24+G19</f>
        <v>13601892</v>
      </c>
      <c r="H31" s="1345">
        <v>0</v>
      </c>
      <c r="I31" s="1516"/>
      <c r="J31" s="1517">
        <f>J24+J19</f>
        <v>1566936</v>
      </c>
      <c r="K31" s="1"/>
      <c r="L31" s="1514"/>
      <c r="M31" s="1515">
        <f>SUM(M20:M29)</f>
        <v>0</v>
      </c>
      <c r="N31" s="1515">
        <f t="shared" ref="N31:P31" si="1">SUM(N20:N29)</f>
        <v>0</v>
      </c>
      <c r="O31" s="1515">
        <f t="shared" si="1"/>
        <v>0</v>
      </c>
      <c r="P31" s="1515">
        <f t="shared" si="1"/>
        <v>0</v>
      </c>
      <c r="Q31" s="1515">
        <f>SUM(Q20:Q29)</f>
        <v>0</v>
      </c>
      <c r="R31" s="1345">
        <v>0</v>
      </c>
      <c r="S31" s="1517">
        <f>SUM(S20:S29)</f>
        <v>0</v>
      </c>
      <c r="T31" s="1"/>
      <c r="U31" s="1514"/>
      <c r="V31" s="1515">
        <f>SUM(V20:V29)</f>
        <v>0</v>
      </c>
      <c r="W31" s="1515">
        <f t="shared" ref="W31:Y31" si="2">SUM(W20:W29)</f>
        <v>0</v>
      </c>
      <c r="X31" s="1515">
        <f t="shared" si="2"/>
        <v>0</v>
      </c>
      <c r="Y31" s="1515">
        <f t="shared" si="2"/>
        <v>0</v>
      </c>
      <c r="Z31" s="1515">
        <f>SUM(Z20:Z29)</f>
        <v>0</v>
      </c>
      <c r="AA31" s="1345">
        <v>0</v>
      </c>
      <c r="AB31" s="1517">
        <f>SUM(AB20:AB29)</f>
        <v>0</v>
      </c>
      <c r="AC31" s="1"/>
      <c r="AD31" s="1514"/>
      <c r="AE31" s="1515">
        <f>SUM(AE20:AE29)</f>
        <v>0</v>
      </c>
      <c r="AF31" s="1515">
        <f t="shared" ref="AF31:AH31" si="3">SUM(AF20:AF29)</f>
        <v>0</v>
      </c>
      <c r="AG31" s="1515">
        <f t="shared" si="3"/>
        <v>0</v>
      </c>
      <c r="AH31" s="1515">
        <f t="shared" si="3"/>
        <v>0</v>
      </c>
      <c r="AI31" s="1515">
        <f>SUM(AI20:AI29)</f>
        <v>0</v>
      </c>
      <c r="AJ31" s="1345">
        <v>0</v>
      </c>
      <c r="AK31" s="1517">
        <f>SUM(AK20:AK29)</f>
        <v>0</v>
      </c>
      <c r="AL31" s="1"/>
      <c r="AM31" s="1514"/>
      <c r="AN31" s="1515">
        <f>SUM(AN20:AN29)</f>
        <v>0</v>
      </c>
      <c r="AO31" s="1515">
        <f t="shared" ref="AO31:AQ31" si="4">SUM(AO20:AO29)</f>
        <v>0</v>
      </c>
      <c r="AP31" s="1515">
        <f t="shared" si="4"/>
        <v>0</v>
      </c>
      <c r="AQ31" s="1515">
        <f t="shared" si="4"/>
        <v>0</v>
      </c>
      <c r="AR31" s="1515">
        <f>SUM(AR20:AR29)</f>
        <v>0</v>
      </c>
      <c r="AS31" s="1345">
        <v>0</v>
      </c>
      <c r="AT31" s="1517">
        <f>SUM(AT20:AT29)</f>
        <v>0</v>
      </c>
    </row>
    <row r="32" spans="1:46" ht="6" customHeight="1" thickBot="1">
      <c r="A32" s="3008"/>
      <c r="B32" s="1518"/>
      <c r="C32" s="1519"/>
      <c r="D32" s="1520"/>
      <c r="E32" s="1521"/>
      <c r="F32" s="1520"/>
      <c r="G32" s="1522"/>
      <c r="H32" s="1522"/>
      <c r="I32" s="1519"/>
      <c r="J32" s="1523"/>
      <c r="K32" s="1"/>
      <c r="L32" s="1518"/>
      <c r="M32" s="1519"/>
      <c r="N32" s="1520"/>
      <c r="O32" s="1521"/>
      <c r="P32" s="1520"/>
      <c r="Q32" s="1522"/>
      <c r="R32" s="1522"/>
      <c r="S32" s="1523"/>
      <c r="T32" s="1"/>
      <c r="U32" s="1518"/>
      <c r="V32" s="1519"/>
      <c r="W32" s="1520"/>
      <c r="X32" s="1521"/>
      <c r="Y32" s="1520"/>
      <c r="Z32" s="1522"/>
      <c r="AA32" s="1522"/>
      <c r="AB32" s="1523"/>
      <c r="AC32" s="1"/>
      <c r="AD32" s="1518"/>
      <c r="AE32" s="1519"/>
      <c r="AF32" s="1520"/>
      <c r="AG32" s="1521"/>
      <c r="AH32" s="1520"/>
      <c r="AI32" s="1522"/>
      <c r="AJ32" s="1522"/>
      <c r="AK32" s="1523"/>
      <c r="AL32" s="1"/>
      <c r="AM32" s="1518"/>
      <c r="AN32" s="1519"/>
      <c r="AO32" s="1520"/>
      <c r="AP32" s="1521"/>
      <c r="AQ32" s="1520"/>
      <c r="AR32" s="1522"/>
      <c r="AS32" s="1522"/>
      <c r="AT32" s="1523"/>
    </row>
    <row r="33" spans="1:46" ht="12.75" customHeight="1">
      <c r="A33" s="25" t="s">
        <v>196</v>
      </c>
      <c r="B33" s="1"/>
      <c r="C33" s="1"/>
      <c r="D33" s="13"/>
      <c r="E33" s="13"/>
      <c r="F33" s="13"/>
      <c r="G33" s="13"/>
      <c r="H33" s="13"/>
      <c r="I33" s="13"/>
      <c r="J33" s="13"/>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row>
    <row r="34" spans="1:46" ht="12" customHeight="1">
      <c r="A34" s="23" t="s">
        <v>197</v>
      </c>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row>
    <row r="35" spans="1:46" ht="12" customHeight="1">
      <c r="A35" s="4"/>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row>
    <row r="36" spans="1:46" ht="12" customHeight="1">
      <c r="A36" s="4"/>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row>
    <row r="37" spans="1:46" ht="12" customHeight="1">
      <c r="A37" s="4"/>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row>
    <row r="38" spans="1:46" ht="12" customHeight="1">
      <c r="A38" s="4"/>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row>
    <row r="39" spans="1:46" ht="12" customHeight="1">
      <c r="A39" s="4"/>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row>
    <row r="40" spans="1:46" ht="12"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row>
    <row r="41" spans="1:46" ht="12" customHeight="1">
      <c r="A41" s="16"/>
      <c r="B41" s="17"/>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row>
    <row r="42" spans="1:46" ht="12"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row>
    <row r="43" spans="1:46" ht="12"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row>
    <row r="44" spans="1:46" ht="12"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row>
    <row r="45" spans="1:46" ht="12"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row>
    <row r="46" spans="1:46" ht="12"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row>
    <row r="47" spans="1:46" ht="12"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row>
    <row r="48" spans="1:46" ht="12"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row>
    <row r="49" spans="1:46" ht="12"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row>
    <row r="50" spans="1:46" ht="12"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row>
    <row r="51" spans="1:46" ht="12"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row>
    <row r="52" spans="1:46" ht="12"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row>
    <row r="53" spans="1:46" ht="12"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row>
    <row r="54" spans="1:46" ht="12"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row>
    <row r="55" spans="1:46" ht="12"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row>
    <row r="56" spans="1:46" ht="12"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row>
    <row r="57" spans="1:46" ht="12"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row>
    <row r="58" spans="1:46" ht="12"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row>
    <row r="59" spans="1:46" ht="12"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row>
    <row r="60" spans="1:46" ht="12"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row>
    <row r="61" spans="1:46" ht="12"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row>
    <row r="62" spans="1:46" ht="12"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row>
    <row r="63" spans="1:46" ht="12"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row>
    <row r="64" spans="1:46" ht="12"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row>
    <row r="65" spans="1:46" ht="12"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row>
    <row r="66" spans="1:46" ht="12"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row>
    <row r="67" spans="1:46" ht="12"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row>
    <row r="68" spans="1:46" ht="12"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row>
    <row r="69" spans="1:46" ht="12"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row>
    <row r="70" spans="1:46" ht="12"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row>
    <row r="71" spans="1:46" ht="12"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row>
    <row r="72" spans="1:46" ht="12"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row>
    <row r="73" spans="1:46" ht="12"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row>
    <row r="74" spans="1:46" ht="12"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row>
    <row r="75" spans="1:46" ht="12"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row>
    <row r="76" spans="1:46" ht="12"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row>
    <row r="77" spans="1:46" ht="12"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row>
    <row r="78" spans="1:46" ht="12"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row>
    <row r="79" spans="1:46" ht="12"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row>
    <row r="80" spans="1:46" ht="12"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row>
    <row r="81" spans="1:46" ht="12"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row>
    <row r="82" spans="1:46" ht="12"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row>
    <row r="83" spans="1:46" ht="12"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row>
    <row r="84" spans="1:46" ht="12"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row>
    <row r="85" spans="1:46" ht="12"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row>
    <row r="86" spans="1:46" ht="12"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row>
    <row r="87" spans="1:46" ht="12"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row>
    <row r="88" spans="1:46" ht="12"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row>
    <row r="89" spans="1:46" ht="12"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row>
    <row r="90" spans="1:46" ht="12"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row>
    <row r="91" spans="1:46" ht="12"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row>
    <row r="92" spans="1:46" ht="12"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row>
    <row r="93" spans="1:46" ht="12"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row>
    <row r="94" spans="1:46" ht="12"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row>
    <row r="95" spans="1:46" ht="12"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row>
    <row r="96" spans="1:46" ht="12"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row>
    <row r="97" spans="1:46" ht="12"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row>
    <row r="98" spans="1:46" ht="12"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row>
    <row r="99" spans="1:46" ht="12"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row>
    <row r="100" spans="1:46" ht="12"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row>
    <row r="101" spans="1:46" ht="12"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row>
    <row r="102" spans="1:46" ht="12"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row>
    <row r="103" spans="1:46" ht="12"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row>
    <row r="104" spans="1:46" ht="12"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row>
    <row r="105" spans="1:46" ht="12"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row>
    <row r="106" spans="1:46" ht="12"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row>
    <row r="107" spans="1:46" ht="12"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row>
    <row r="108" spans="1:46" ht="12"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row>
    <row r="109" spans="1:46" ht="12"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row>
    <row r="110" spans="1:46" ht="12"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row>
    <row r="111" spans="1:46" ht="12"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row>
    <row r="112" spans="1:46" ht="12"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row>
    <row r="113" spans="1:46" ht="12"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row>
    <row r="114" spans="1:46" ht="12"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row>
    <row r="115" spans="1:46" ht="12"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row>
    <row r="116" spans="1:46" ht="12"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row>
    <row r="117" spans="1:46" ht="12"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row>
    <row r="118" spans="1:46" ht="12"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row>
    <row r="119" spans="1:46" ht="12"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row>
    <row r="120" spans="1:46" ht="12"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row>
    <row r="121" spans="1:46" ht="12"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row>
    <row r="122" spans="1:46" ht="12"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row>
    <row r="123" spans="1:46" ht="12"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row>
    <row r="124" spans="1:46" ht="12"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row>
    <row r="125" spans="1:46" ht="12"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row>
    <row r="126" spans="1:46" ht="12"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row>
    <row r="127" spans="1:46" ht="12"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row>
    <row r="128" spans="1:46" ht="12"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row>
    <row r="129" spans="1:46" ht="12"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row>
    <row r="130" spans="1:46" ht="12"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row>
    <row r="131" spans="1:46" ht="12"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row>
    <row r="132" spans="1:46" ht="12"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row>
    <row r="133" spans="1:46" ht="12"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row>
    <row r="134" spans="1:46" ht="12"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row>
    <row r="135" spans="1:46" ht="12"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row>
    <row r="136" spans="1:46" ht="12"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row>
    <row r="137" spans="1:46" ht="12"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row>
    <row r="138" spans="1:46" ht="12"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row>
    <row r="139" spans="1:46" ht="12"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row>
    <row r="140" spans="1:46" ht="12"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row>
    <row r="141" spans="1:46" ht="12"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row>
    <row r="142" spans="1:46" ht="12"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row>
    <row r="143" spans="1:46" ht="12"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row>
    <row r="144" spans="1:46" ht="12"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row>
    <row r="145" spans="1:46" ht="12"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row>
    <row r="146" spans="1:46" ht="12"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row>
    <row r="147" spans="1:46" ht="12"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row>
    <row r="148" spans="1:46" ht="12"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row>
    <row r="149" spans="1:46" ht="12"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row>
    <row r="150" spans="1:46" ht="12"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row>
    <row r="151" spans="1:46" ht="12"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row>
    <row r="152" spans="1:46" ht="12"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row>
    <row r="153" spans="1:46" ht="12"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row>
    <row r="154" spans="1:46" ht="12"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row>
    <row r="155" spans="1:46" ht="12"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row>
    <row r="156" spans="1:46" ht="12"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row>
    <row r="157" spans="1:46" ht="12"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row>
    <row r="158" spans="1:46" ht="12"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row>
    <row r="159" spans="1:46" ht="12"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row>
    <row r="160" spans="1:46" ht="12"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row>
    <row r="161" spans="1:46" ht="12"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row>
    <row r="162" spans="1:46" ht="12"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row>
    <row r="163" spans="1:46" ht="12"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row>
    <row r="164" spans="1:46" ht="12"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row>
    <row r="165" spans="1:46" ht="12"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row>
    <row r="166" spans="1:46" ht="12"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row>
    <row r="167" spans="1:46" ht="12"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row>
    <row r="168" spans="1:46" ht="12"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row>
    <row r="169" spans="1:46" ht="12"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row>
    <row r="170" spans="1:46" ht="12"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row>
    <row r="171" spans="1:46" ht="12"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row>
    <row r="172" spans="1:46" ht="12"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row>
    <row r="173" spans="1:46" ht="12"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row>
    <row r="174" spans="1:46" ht="12"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row>
    <row r="175" spans="1:46" ht="12"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row>
    <row r="176" spans="1:46" ht="12"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row>
    <row r="177" spans="1:46" ht="12"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row>
    <row r="178" spans="1:46" ht="12"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row>
    <row r="179" spans="1:46" ht="12"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row>
    <row r="180" spans="1:46" ht="12"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row>
    <row r="181" spans="1:46" ht="12"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row>
    <row r="182" spans="1:46" ht="12"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row>
    <row r="183" spans="1:46" ht="12"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row>
    <row r="184" spans="1:46" ht="12"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row>
    <row r="185" spans="1:46" ht="12"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row>
    <row r="186" spans="1:46" ht="12"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row>
    <row r="187" spans="1:46" ht="12"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row>
    <row r="188" spans="1:46" ht="12"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row>
    <row r="189" spans="1:46" ht="12"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row>
    <row r="190" spans="1:46" ht="12"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row>
    <row r="191" spans="1:46" ht="12"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row>
    <row r="192" spans="1:46" ht="12"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row>
    <row r="193" spans="1:46" ht="12"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row>
    <row r="194" spans="1:46" ht="12"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row>
    <row r="195" spans="1:46" ht="12"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row>
    <row r="196" spans="1:46" ht="12"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row>
    <row r="197" spans="1:46" ht="12"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row>
    <row r="198" spans="1:46" ht="12"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row>
    <row r="199" spans="1:46" ht="12"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row>
    <row r="200" spans="1:46" ht="12"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row>
    <row r="201" spans="1:46" ht="12"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row>
    <row r="202" spans="1:46" ht="12"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row>
    <row r="203" spans="1:46" ht="12"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row>
    <row r="204" spans="1:46" ht="12"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row>
    <row r="205" spans="1:46" ht="12"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row>
    <row r="206" spans="1:46" ht="12"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row>
    <row r="207" spans="1:46" ht="12"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row>
    <row r="208" spans="1:46" ht="12"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row>
    <row r="209" spans="1:46" ht="12"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row>
    <row r="210" spans="1:46" ht="12"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row>
    <row r="211" spans="1:46" ht="12"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row>
    <row r="212" spans="1:46" ht="12"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row>
    <row r="213" spans="1:46" ht="12"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row>
    <row r="214" spans="1:46" ht="12"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row>
    <row r="215" spans="1:46" ht="12"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row>
    <row r="216" spans="1:46" ht="12"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row>
    <row r="217" spans="1:46" ht="12"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row>
    <row r="218" spans="1:46" ht="12"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row>
    <row r="219" spans="1:46" ht="12"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row>
    <row r="220" spans="1:46" ht="12"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row>
    <row r="221" spans="1:46" ht="12"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row>
    <row r="222" spans="1:46" ht="12"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row>
    <row r="223" spans="1:46" ht="12"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row>
    <row r="224" spans="1:46" ht="12"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row>
    <row r="225" spans="1:46" ht="12"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row>
    <row r="226" spans="1:46" ht="12"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row>
    <row r="227" spans="1:46" ht="12"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row>
    <row r="228" spans="1:46" ht="12"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row>
    <row r="229" spans="1:46" ht="12"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row>
    <row r="230" spans="1:46" ht="12"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row>
    <row r="231" spans="1:46" ht="12"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row>
    <row r="232" spans="1:46" ht="12"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row>
    <row r="233" spans="1:46" ht="12"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row>
    <row r="234" spans="1:46" ht="12"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row>
    <row r="235" spans="1:46" ht="15.75" customHeight="1"/>
    <row r="236" spans="1:46" ht="15.75" customHeight="1"/>
    <row r="237" spans="1:46" ht="15.75" customHeight="1"/>
    <row r="238" spans="1:46" ht="15.75" customHeight="1"/>
    <row r="239" spans="1:46" ht="15.75" customHeight="1"/>
    <row r="240" spans="1:46"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3">
    <mergeCell ref="A31:A32"/>
    <mergeCell ref="G12:I12"/>
    <mergeCell ref="N12:P12"/>
    <mergeCell ref="AF12:AH12"/>
    <mergeCell ref="H13:I13"/>
    <mergeCell ref="H14:I14"/>
    <mergeCell ref="D12:F12"/>
    <mergeCell ref="Q12:R12"/>
    <mergeCell ref="Z12:AA12"/>
    <mergeCell ref="D6:E6"/>
    <mergeCell ref="N6:O6"/>
    <mergeCell ref="AM2:AT2"/>
    <mergeCell ref="AD2:AK2"/>
    <mergeCell ref="AO6:AP6"/>
    <mergeCell ref="U2:AB2"/>
    <mergeCell ref="AS4:AT4"/>
    <mergeCell ref="R4:S4"/>
    <mergeCell ref="AA4:AB4"/>
    <mergeCell ref="AA3:AB3"/>
    <mergeCell ref="W6:X6"/>
    <mergeCell ref="H4:J4"/>
    <mergeCell ref="L2:S2"/>
    <mergeCell ref="B2:J2"/>
    <mergeCell ref="H3:J3"/>
    <mergeCell ref="R3:S3"/>
    <mergeCell ref="AR12:AS12"/>
    <mergeCell ref="AO12:AQ12"/>
    <mergeCell ref="AI12:AJ12"/>
    <mergeCell ref="W12:Y12"/>
    <mergeCell ref="AS3:AT3"/>
    <mergeCell ref="AJ3:AK3"/>
    <mergeCell ref="AJ4:AK4"/>
    <mergeCell ref="AF6:AG6"/>
  </mergeCells>
  <pageMargins left="0.75" right="0.75" top="1" bottom="1" header="0" footer="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U1030"/>
  <sheetViews>
    <sheetView showGridLines="0" workbookViewId="0">
      <pane xSplit="1" ySplit="14" topLeftCell="B15" activePane="bottomRight" state="frozen"/>
      <selection pane="topRight" activeCell="B1" sqref="B1"/>
      <selection pane="bottomLeft" activeCell="A14" sqref="A14"/>
      <selection pane="bottomRight" activeCell="AF61" sqref="AF61"/>
    </sheetView>
  </sheetViews>
  <sheetFormatPr baseColWidth="10" defaultColWidth="14.42578125" defaultRowHeight="15" customHeight="1" outlineLevelRow="2"/>
  <cols>
    <col min="1" max="1" width="57.7109375" customWidth="1"/>
    <col min="2" max="6" width="14" customWidth="1"/>
    <col min="7" max="7" width="12.7109375" customWidth="1"/>
    <col min="8" max="9" width="14" customWidth="1"/>
    <col min="10" max="10" width="11.42578125" customWidth="1"/>
    <col min="11" max="15" width="14" customWidth="1"/>
    <col min="16" max="16" width="14.85546875" customWidth="1"/>
    <col min="17" max="18" width="14" customWidth="1"/>
    <col min="19" max="19" width="11.42578125" customWidth="1"/>
    <col min="20" max="24" width="14" customWidth="1"/>
    <col min="25" max="25" width="12.7109375" customWidth="1"/>
    <col min="26" max="27" width="14" customWidth="1"/>
    <col min="28" max="28" width="11.42578125" customWidth="1"/>
    <col min="29" max="33" width="14" customWidth="1"/>
    <col min="34" max="34" width="12.7109375" customWidth="1"/>
    <col min="35" max="36" width="14" customWidth="1"/>
    <col min="37" max="37" width="11.42578125" customWidth="1"/>
    <col min="38" max="38" width="14" customWidth="1"/>
    <col min="39" max="39" width="0.42578125" customWidth="1"/>
    <col min="40" max="43" width="14" customWidth="1"/>
    <col min="44" max="44" width="0.42578125" customWidth="1"/>
    <col min="45" max="45" width="12.7109375" customWidth="1"/>
    <col min="46" max="47" width="14" customWidth="1"/>
  </cols>
  <sheetData>
    <row r="1" spans="1:47" s="693" customFormat="1" ht="15" customHeight="1" thickBot="1"/>
    <row r="2" spans="1:47" ht="23.25" customHeight="1">
      <c r="A2" s="1569"/>
      <c r="B2" s="3024" t="s">
        <v>133</v>
      </c>
      <c r="C2" s="3025"/>
      <c r="D2" s="3025"/>
      <c r="E2" s="3025"/>
      <c r="F2" s="3025"/>
      <c r="G2" s="3025"/>
      <c r="H2" s="3025"/>
      <c r="I2" s="3026"/>
      <c r="J2" s="5"/>
      <c r="K2" s="3021" t="s">
        <v>133</v>
      </c>
      <c r="L2" s="3022"/>
      <c r="M2" s="3022"/>
      <c r="N2" s="3022"/>
      <c r="O2" s="3022"/>
      <c r="P2" s="3022"/>
      <c r="Q2" s="3022"/>
      <c r="R2" s="3023"/>
      <c r="S2" s="1"/>
      <c r="T2" s="3024" t="s">
        <v>133</v>
      </c>
      <c r="U2" s="3025"/>
      <c r="V2" s="3025"/>
      <c r="W2" s="3025"/>
      <c r="X2" s="3025"/>
      <c r="Y2" s="3025"/>
      <c r="Z2" s="3025"/>
      <c r="AA2" s="3026"/>
      <c r="AB2" s="1"/>
      <c r="AC2" s="3024" t="s">
        <v>133</v>
      </c>
      <c r="AD2" s="3025"/>
      <c r="AE2" s="3025"/>
      <c r="AF2" s="3025"/>
      <c r="AG2" s="3025"/>
      <c r="AH2" s="3025"/>
      <c r="AI2" s="3025"/>
      <c r="AJ2" s="3026"/>
      <c r="AK2" s="1"/>
      <c r="AL2" s="3024" t="s">
        <v>133</v>
      </c>
      <c r="AM2" s="3025"/>
      <c r="AN2" s="3025"/>
      <c r="AO2" s="3025"/>
      <c r="AP2" s="3025"/>
      <c r="AQ2" s="3025"/>
      <c r="AR2" s="3025"/>
      <c r="AS2" s="3025"/>
      <c r="AT2" s="3025"/>
      <c r="AU2" s="3026"/>
    </row>
    <row r="3" spans="1:47" ht="14.25" customHeight="1">
      <c r="A3" s="1555" t="s">
        <v>4</v>
      </c>
      <c r="B3" s="1443"/>
      <c r="C3" s="731"/>
      <c r="D3" s="1185"/>
      <c r="E3" s="735"/>
      <c r="F3" s="735"/>
      <c r="G3" s="1186"/>
      <c r="H3" s="3000" t="s">
        <v>5</v>
      </c>
      <c r="I3" s="3012"/>
      <c r="J3" s="1"/>
      <c r="K3" s="1443"/>
      <c r="L3" s="731"/>
      <c r="M3" s="1185"/>
      <c r="N3" s="735"/>
      <c r="O3" s="735"/>
      <c r="P3" s="1186"/>
      <c r="Q3" s="3000" t="s">
        <v>5</v>
      </c>
      <c r="R3" s="3012"/>
      <c r="S3" s="1"/>
      <c r="T3" s="1443"/>
      <c r="U3" s="731"/>
      <c r="V3" s="1185"/>
      <c r="W3" s="735"/>
      <c r="X3" s="735"/>
      <c r="Y3" s="1186"/>
      <c r="Z3" s="3000" t="s">
        <v>5</v>
      </c>
      <c r="AA3" s="3012"/>
      <c r="AB3" s="1"/>
      <c r="AC3" s="1443"/>
      <c r="AD3" s="731"/>
      <c r="AE3" s="1185"/>
      <c r="AF3" s="735"/>
      <c r="AG3" s="735"/>
      <c r="AH3" s="1186"/>
      <c r="AI3" s="3000" t="s">
        <v>5</v>
      </c>
      <c r="AJ3" s="3012"/>
      <c r="AK3" s="1"/>
      <c r="AL3" s="1443"/>
      <c r="AM3" s="735"/>
      <c r="AN3" s="731"/>
      <c r="AO3" s="1185"/>
      <c r="AP3" s="735"/>
      <c r="AQ3" s="735"/>
      <c r="AR3" s="1199"/>
      <c r="AS3" s="1186"/>
      <c r="AT3" s="3000" t="s">
        <v>5</v>
      </c>
      <c r="AU3" s="3012"/>
    </row>
    <row r="4" spans="1:47" ht="14.25" customHeight="1">
      <c r="A4" s="1556" t="s">
        <v>6</v>
      </c>
      <c r="B4" s="1379"/>
      <c r="C4" s="1187"/>
      <c r="D4" s="1187"/>
      <c r="E4" s="1187"/>
      <c r="F4" s="736" t="s">
        <v>7</v>
      </c>
      <c r="G4" s="1186" t="s">
        <v>8</v>
      </c>
      <c r="H4" s="3001" t="s">
        <v>134</v>
      </c>
      <c r="I4" s="3011"/>
      <c r="J4" s="1"/>
      <c r="K4" s="1379"/>
      <c r="L4" s="1187"/>
      <c r="M4" s="1187"/>
      <c r="N4" s="1187"/>
      <c r="O4" s="736" t="s">
        <v>7</v>
      </c>
      <c r="P4" s="1186"/>
      <c r="Q4" s="3001" t="s">
        <v>134</v>
      </c>
      <c r="R4" s="3011"/>
      <c r="S4" s="1"/>
      <c r="T4" s="1379"/>
      <c r="U4" s="1187"/>
      <c r="V4" s="1187"/>
      <c r="W4" s="1187"/>
      <c r="X4" s="736" t="s">
        <v>7</v>
      </c>
      <c r="Y4" s="1186" t="s">
        <v>11</v>
      </c>
      <c r="Z4" s="3001" t="s">
        <v>134</v>
      </c>
      <c r="AA4" s="3011"/>
      <c r="AB4" s="1"/>
      <c r="AC4" s="1379"/>
      <c r="AD4" s="1187"/>
      <c r="AE4" s="1187"/>
      <c r="AF4" s="1187"/>
      <c r="AG4" s="736" t="s">
        <v>7</v>
      </c>
      <c r="AH4" s="1186"/>
      <c r="AI4" s="3001" t="s">
        <v>134</v>
      </c>
      <c r="AJ4" s="3011"/>
      <c r="AK4" s="1"/>
      <c r="AL4" s="1379"/>
      <c r="AM4" s="735"/>
      <c r="AN4" s="1187"/>
      <c r="AO4" s="1187"/>
      <c r="AP4" s="1187"/>
      <c r="AQ4" s="736" t="s">
        <v>7</v>
      </c>
      <c r="AR4" s="1111" t="e">
        <f>#REF!</f>
        <v>#REF!</v>
      </c>
      <c r="AS4" s="1186"/>
      <c r="AT4" s="3001" t="s">
        <v>134</v>
      </c>
      <c r="AU4" s="3011"/>
    </row>
    <row r="5" spans="1:47" ht="14.25" customHeight="1">
      <c r="A5" s="1555" t="s">
        <v>12</v>
      </c>
      <c r="B5" s="1380"/>
      <c r="C5" s="1187"/>
      <c r="D5" s="739"/>
      <c r="E5" s="1189"/>
      <c r="F5" s="1189"/>
      <c r="G5" s="1190"/>
      <c r="H5" s="1191"/>
      <c r="I5" s="1381"/>
      <c r="J5" s="1"/>
      <c r="K5" s="1380"/>
      <c r="L5" s="1187"/>
      <c r="M5" s="739"/>
      <c r="N5" s="1189"/>
      <c r="O5" s="1189"/>
      <c r="P5" s="1190"/>
      <c r="Q5" s="1191"/>
      <c r="R5" s="1381"/>
      <c r="S5" s="1"/>
      <c r="T5" s="1380"/>
      <c r="U5" s="1187"/>
      <c r="V5" s="739"/>
      <c r="W5" s="1189"/>
      <c r="X5" s="1189"/>
      <c r="Y5" s="1190"/>
      <c r="Z5" s="1191"/>
      <c r="AA5" s="1381"/>
      <c r="AB5" s="1"/>
      <c r="AC5" s="1380"/>
      <c r="AD5" s="1187"/>
      <c r="AE5" s="739"/>
      <c r="AF5" s="1189"/>
      <c r="AG5" s="1189"/>
      <c r="AH5" s="1190"/>
      <c r="AI5" s="1191"/>
      <c r="AJ5" s="1381"/>
      <c r="AK5" s="1"/>
      <c r="AL5" s="1380"/>
      <c r="AM5" s="1187"/>
      <c r="AN5" s="1187"/>
      <c r="AO5" s="739"/>
      <c r="AP5" s="1189"/>
      <c r="AQ5" s="1189"/>
      <c r="AR5" s="1199"/>
      <c r="AS5" s="1190"/>
      <c r="AT5" s="1191"/>
      <c r="AU5" s="1381"/>
    </row>
    <row r="6" spans="1:47" ht="14.25" customHeight="1">
      <c r="A6" s="1555" t="s">
        <v>14</v>
      </c>
      <c r="B6" s="1382"/>
      <c r="C6" s="735"/>
      <c r="D6" s="1187"/>
      <c r="E6" s="747" t="s">
        <v>15</v>
      </c>
      <c r="F6" s="748">
        <f>'NOTE 3C- Amortissements'!E6</f>
        <v>43465</v>
      </c>
      <c r="G6" s="736" t="s">
        <v>16</v>
      </c>
      <c r="H6" s="1194">
        <v>12</v>
      </c>
      <c r="I6" s="1381"/>
      <c r="J6" s="1"/>
      <c r="K6" s="1382"/>
      <c r="L6" s="735"/>
      <c r="M6" s="1187"/>
      <c r="N6" s="747" t="s">
        <v>15</v>
      </c>
      <c r="O6" s="748">
        <f>'NOTE 3C- Amortissements'!L6</f>
        <v>43100</v>
      </c>
      <c r="P6" s="736" t="s">
        <v>16</v>
      </c>
      <c r="Q6" s="1194">
        <v>12</v>
      </c>
      <c r="R6" s="1381"/>
      <c r="S6" s="1"/>
      <c r="T6" s="1382"/>
      <c r="U6" s="735"/>
      <c r="V6" s="1187"/>
      <c r="W6" s="747" t="s">
        <v>15</v>
      </c>
      <c r="X6" s="748">
        <f>'NOTE 3C- Amortissements'!S6</f>
        <v>42735</v>
      </c>
      <c r="Y6" s="736" t="s">
        <v>16</v>
      </c>
      <c r="Z6" s="1194">
        <v>12</v>
      </c>
      <c r="AA6" s="1381"/>
      <c r="AB6" s="1"/>
      <c r="AC6" s="1382"/>
      <c r="AD6" s="735"/>
      <c r="AE6" s="1187"/>
      <c r="AF6" s="747" t="s">
        <v>15</v>
      </c>
      <c r="AG6" s="748">
        <f>'NOTE 3C- Amortissements'!Z6</f>
        <v>42369</v>
      </c>
      <c r="AH6" s="736" t="s">
        <v>16</v>
      </c>
      <c r="AI6" s="1194"/>
      <c r="AJ6" s="1381"/>
      <c r="AK6" s="1"/>
      <c r="AL6" s="1382"/>
      <c r="AM6" s="735"/>
      <c r="AN6" s="735"/>
      <c r="AO6" s="1187"/>
      <c r="AP6" s="747" t="s">
        <v>15</v>
      </c>
      <c r="AQ6" s="748">
        <f>'NOTE 3C- Amortissements'!AG6</f>
        <v>42004</v>
      </c>
      <c r="AR6" s="1199"/>
      <c r="AS6" s="736" t="s">
        <v>16</v>
      </c>
      <c r="AT6" s="1194"/>
      <c r="AU6" s="1381"/>
    </row>
    <row r="7" spans="1:47" ht="14.25" customHeight="1">
      <c r="A7" s="1583"/>
      <c r="B7" s="1385"/>
      <c r="C7" s="1199"/>
      <c r="D7" s="1199"/>
      <c r="E7" s="1199"/>
      <c r="F7" s="1199"/>
      <c r="G7" s="1199"/>
      <c r="H7" s="1199"/>
      <c r="I7" s="1386"/>
      <c r="J7" s="1"/>
      <c r="K7" s="1385"/>
      <c r="L7" s="1199"/>
      <c r="M7" s="1199"/>
      <c r="N7" s="1199"/>
      <c r="O7" s="1199"/>
      <c r="P7" s="1199"/>
      <c r="Q7" s="1199"/>
      <c r="R7" s="1386"/>
      <c r="S7" s="1"/>
      <c r="T7" s="1385"/>
      <c r="U7" s="1199"/>
      <c r="V7" s="1199"/>
      <c r="W7" s="1199"/>
      <c r="X7" s="1199"/>
      <c r="Y7" s="1199"/>
      <c r="Z7" s="1199"/>
      <c r="AA7" s="1386"/>
      <c r="AB7" s="1"/>
      <c r="AC7" s="1385"/>
      <c r="AD7" s="1199"/>
      <c r="AE7" s="1199"/>
      <c r="AF7" s="1199"/>
      <c r="AG7" s="1199"/>
      <c r="AH7" s="1199"/>
      <c r="AI7" s="1199"/>
      <c r="AJ7" s="1386"/>
      <c r="AK7" s="1"/>
      <c r="AL7" s="1385"/>
      <c r="AM7" s="1199"/>
      <c r="AN7" s="1199"/>
      <c r="AO7" s="1199"/>
      <c r="AP7" s="1199"/>
      <c r="AQ7" s="1199"/>
      <c r="AR7" s="1199"/>
      <c r="AS7" s="1199"/>
      <c r="AT7" s="1199"/>
      <c r="AU7" s="1386"/>
    </row>
    <row r="8" spans="1:47" ht="12" customHeight="1">
      <c r="A8" s="3018" t="s">
        <v>138</v>
      </c>
      <c r="B8" s="1387"/>
      <c r="C8" s="3013" t="s">
        <v>147</v>
      </c>
      <c r="D8" s="2999"/>
      <c r="E8" s="2999"/>
      <c r="F8" s="2985"/>
      <c r="G8" s="3013" t="s">
        <v>148</v>
      </c>
      <c r="H8" s="2999"/>
      <c r="I8" s="3014"/>
      <c r="J8" s="1"/>
      <c r="K8" s="1387"/>
      <c r="L8" s="3013" t="s">
        <v>147</v>
      </c>
      <c r="M8" s="2999"/>
      <c r="N8" s="2999"/>
      <c r="O8" s="2985"/>
      <c r="P8" s="3013" t="s">
        <v>148</v>
      </c>
      <c r="Q8" s="2999"/>
      <c r="R8" s="3014"/>
      <c r="S8" s="1"/>
      <c r="T8" s="1387"/>
      <c r="U8" s="3013" t="s">
        <v>147</v>
      </c>
      <c r="V8" s="2999"/>
      <c r="W8" s="2999"/>
      <c r="X8" s="2985"/>
      <c r="Y8" s="3013" t="s">
        <v>148</v>
      </c>
      <c r="Z8" s="2999"/>
      <c r="AA8" s="3014"/>
      <c r="AB8" s="1"/>
      <c r="AC8" s="1387"/>
      <c r="AD8" s="3013" t="s">
        <v>147</v>
      </c>
      <c r="AE8" s="2999"/>
      <c r="AF8" s="2999"/>
      <c r="AG8" s="2985"/>
      <c r="AH8" s="3013" t="s">
        <v>148</v>
      </c>
      <c r="AI8" s="2999"/>
      <c r="AJ8" s="3014"/>
      <c r="AK8" s="1"/>
      <c r="AL8" s="1387"/>
      <c r="AM8" s="1202"/>
      <c r="AN8" s="3013" t="s">
        <v>147</v>
      </c>
      <c r="AO8" s="2999"/>
      <c r="AP8" s="2999"/>
      <c r="AQ8" s="2985"/>
      <c r="AR8" s="1444"/>
      <c r="AS8" s="3013" t="s">
        <v>148</v>
      </c>
      <c r="AT8" s="2999"/>
      <c r="AU8" s="3014"/>
    </row>
    <row r="9" spans="1:47" ht="12" customHeight="1">
      <c r="A9" s="3019"/>
      <c r="B9" s="1390" t="s">
        <v>37</v>
      </c>
      <c r="C9" s="3015" t="s">
        <v>150</v>
      </c>
      <c r="D9" s="3005"/>
      <c r="E9" s="1445" t="s">
        <v>151</v>
      </c>
      <c r="F9" s="1446" t="s">
        <v>152</v>
      </c>
      <c r="G9" s="1447" t="s">
        <v>154</v>
      </c>
      <c r="H9" s="1445" t="s">
        <v>154</v>
      </c>
      <c r="I9" s="1448" t="s">
        <v>154</v>
      </c>
      <c r="J9" s="1"/>
      <c r="K9" s="1390" t="s">
        <v>37</v>
      </c>
      <c r="L9" s="3015" t="s">
        <v>150</v>
      </c>
      <c r="M9" s="3005"/>
      <c r="N9" s="1445" t="s">
        <v>151</v>
      </c>
      <c r="O9" s="1446" t="s">
        <v>152</v>
      </c>
      <c r="P9" s="1447" t="s">
        <v>154</v>
      </c>
      <c r="Q9" s="1445" t="s">
        <v>154</v>
      </c>
      <c r="R9" s="1448" t="s">
        <v>154</v>
      </c>
      <c r="S9" s="1"/>
      <c r="T9" s="1390" t="s">
        <v>37</v>
      </c>
      <c r="U9" s="3015" t="s">
        <v>150</v>
      </c>
      <c r="V9" s="3005"/>
      <c r="W9" s="1445" t="s">
        <v>151</v>
      </c>
      <c r="X9" s="1446" t="s">
        <v>152</v>
      </c>
      <c r="Y9" s="1447" t="s">
        <v>154</v>
      </c>
      <c r="Z9" s="1445" t="s">
        <v>154</v>
      </c>
      <c r="AA9" s="1448" t="s">
        <v>154</v>
      </c>
      <c r="AB9" s="1"/>
      <c r="AC9" s="1390" t="s">
        <v>37</v>
      </c>
      <c r="AD9" s="3015" t="s">
        <v>150</v>
      </c>
      <c r="AE9" s="3005"/>
      <c r="AF9" s="1445" t="s">
        <v>151</v>
      </c>
      <c r="AG9" s="1446" t="s">
        <v>152</v>
      </c>
      <c r="AH9" s="1447" t="s">
        <v>154</v>
      </c>
      <c r="AI9" s="1445" t="s">
        <v>154</v>
      </c>
      <c r="AJ9" s="1448" t="s">
        <v>154</v>
      </c>
      <c r="AK9" s="1"/>
      <c r="AL9" s="1390" t="s">
        <v>37</v>
      </c>
      <c r="AM9" s="1199"/>
      <c r="AN9" s="3015" t="s">
        <v>150</v>
      </c>
      <c r="AO9" s="3005"/>
      <c r="AP9" s="1445" t="s">
        <v>151</v>
      </c>
      <c r="AQ9" s="1446" t="s">
        <v>152</v>
      </c>
      <c r="AR9" s="1199"/>
      <c r="AS9" s="1447" t="s">
        <v>154</v>
      </c>
      <c r="AT9" s="1445" t="s">
        <v>154</v>
      </c>
      <c r="AU9" s="1448" t="s">
        <v>154</v>
      </c>
    </row>
    <row r="10" spans="1:47" ht="12" customHeight="1">
      <c r="A10" s="3019"/>
      <c r="B10" s="1390" t="s">
        <v>155</v>
      </c>
      <c r="C10" s="1227"/>
      <c r="D10" s="1227"/>
      <c r="E10" s="1445" t="s">
        <v>157</v>
      </c>
      <c r="F10" s="1446" t="s">
        <v>158</v>
      </c>
      <c r="G10" s="1447" t="s">
        <v>159</v>
      </c>
      <c r="H10" s="1445" t="s">
        <v>160</v>
      </c>
      <c r="I10" s="1448" t="s">
        <v>161</v>
      </c>
      <c r="J10" s="1"/>
      <c r="K10" s="1390" t="s">
        <v>155</v>
      </c>
      <c r="L10" s="1227"/>
      <c r="M10" s="1227"/>
      <c r="N10" s="1445" t="s">
        <v>157</v>
      </c>
      <c r="O10" s="1446" t="s">
        <v>158</v>
      </c>
      <c r="P10" s="1447" t="s">
        <v>159</v>
      </c>
      <c r="Q10" s="1445" t="s">
        <v>160</v>
      </c>
      <c r="R10" s="1448" t="s">
        <v>161</v>
      </c>
      <c r="S10" s="1"/>
      <c r="T10" s="1390" t="s">
        <v>155</v>
      </c>
      <c r="U10" s="1227"/>
      <c r="V10" s="1227"/>
      <c r="W10" s="1445" t="s">
        <v>157</v>
      </c>
      <c r="X10" s="1446" t="s">
        <v>158</v>
      </c>
      <c r="Y10" s="1447" t="s">
        <v>159</v>
      </c>
      <c r="Z10" s="1445" t="s">
        <v>160</v>
      </c>
      <c r="AA10" s="1448" t="s">
        <v>161</v>
      </c>
      <c r="AB10" s="1"/>
      <c r="AC10" s="1390" t="s">
        <v>155</v>
      </c>
      <c r="AD10" s="1227"/>
      <c r="AE10" s="1227"/>
      <c r="AF10" s="1445" t="s">
        <v>157</v>
      </c>
      <c r="AG10" s="1446" t="s">
        <v>158</v>
      </c>
      <c r="AH10" s="1447" t="s">
        <v>159</v>
      </c>
      <c r="AI10" s="1445" t="s">
        <v>160</v>
      </c>
      <c r="AJ10" s="1448" t="s">
        <v>161</v>
      </c>
      <c r="AK10" s="1"/>
      <c r="AL10" s="1390" t="s">
        <v>155</v>
      </c>
      <c r="AM10" s="1199"/>
      <c r="AN10" s="1227"/>
      <c r="AO10" s="1227"/>
      <c r="AP10" s="1445" t="s">
        <v>157</v>
      </c>
      <c r="AQ10" s="1446" t="s">
        <v>158</v>
      </c>
      <c r="AR10" s="1199"/>
      <c r="AS10" s="1447" t="s">
        <v>159</v>
      </c>
      <c r="AT10" s="1445" t="s">
        <v>160</v>
      </c>
      <c r="AU10" s="1448" t="s">
        <v>161</v>
      </c>
    </row>
    <row r="11" spans="1:47" ht="12" customHeight="1">
      <c r="A11" s="3019"/>
      <c r="B11" s="730"/>
      <c r="C11" s="1227"/>
      <c r="D11" s="1447" t="s">
        <v>162</v>
      </c>
      <c r="E11" s="1445" t="s">
        <v>163</v>
      </c>
      <c r="F11" s="767"/>
      <c r="G11" s="1227"/>
      <c r="H11" s="1445" t="s">
        <v>164</v>
      </c>
      <c r="I11" s="1448" t="s">
        <v>165</v>
      </c>
      <c r="J11" s="1"/>
      <c r="K11" s="730"/>
      <c r="L11" s="1227"/>
      <c r="M11" s="1447" t="s">
        <v>162</v>
      </c>
      <c r="N11" s="1445" t="s">
        <v>163</v>
      </c>
      <c r="O11" s="767"/>
      <c r="P11" s="1227"/>
      <c r="Q11" s="1445" t="s">
        <v>164</v>
      </c>
      <c r="R11" s="1448" t="s">
        <v>165</v>
      </c>
      <c r="S11" s="1"/>
      <c r="T11" s="730"/>
      <c r="U11" s="1227"/>
      <c r="V11" s="1447" t="s">
        <v>162</v>
      </c>
      <c r="W11" s="1445" t="s">
        <v>163</v>
      </c>
      <c r="X11" s="767"/>
      <c r="Y11" s="1227"/>
      <c r="Z11" s="1445" t="s">
        <v>164</v>
      </c>
      <c r="AA11" s="1448" t="s">
        <v>165</v>
      </c>
      <c r="AB11" s="1"/>
      <c r="AC11" s="730"/>
      <c r="AD11" s="1227"/>
      <c r="AE11" s="1447" t="s">
        <v>162</v>
      </c>
      <c r="AF11" s="1445" t="s">
        <v>163</v>
      </c>
      <c r="AG11" s="767"/>
      <c r="AH11" s="1227"/>
      <c r="AI11" s="1445" t="s">
        <v>164</v>
      </c>
      <c r="AJ11" s="1448" t="s">
        <v>165</v>
      </c>
      <c r="AK11" s="1"/>
      <c r="AL11" s="730"/>
      <c r="AM11" s="1199"/>
      <c r="AN11" s="1227"/>
      <c r="AO11" s="1447" t="s">
        <v>162</v>
      </c>
      <c r="AP11" s="1445" t="s">
        <v>163</v>
      </c>
      <c r="AQ11" s="767"/>
      <c r="AR11" s="1199"/>
      <c r="AS11" s="1227"/>
      <c r="AT11" s="1445" t="s">
        <v>164</v>
      </c>
      <c r="AU11" s="1448" t="s">
        <v>165</v>
      </c>
    </row>
    <row r="12" spans="1:47" ht="12" customHeight="1">
      <c r="A12" s="3019"/>
      <c r="B12" s="781"/>
      <c r="C12" s="1227"/>
      <c r="D12" s="1447" t="s">
        <v>167</v>
      </c>
      <c r="E12" s="1228"/>
      <c r="F12" s="1229"/>
      <c r="G12" s="1227"/>
      <c r="H12" s="1445" t="s">
        <v>168</v>
      </c>
      <c r="I12" s="1448" t="s">
        <v>169</v>
      </c>
      <c r="J12" s="1"/>
      <c r="K12" s="781"/>
      <c r="L12" s="1227"/>
      <c r="M12" s="1447" t="s">
        <v>167</v>
      </c>
      <c r="N12" s="1228"/>
      <c r="O12" s="1229"/>
      <c r="P12" s="1227"/>
      <c r="Q12" s="1445" t="s">
        <v>168</v>
      </c>
      <c r="R12" s="1448" t="s">
        <v>169</v>
      </c>
      <c r="S12" s="1"/>
      <c r="T12" s="781"/>
      <c r="U12" s="1227"/>
      <c r="V12" s="1447" t="s">
        <v>167</v>
      </c>
      <c r="W12" s="1228"/>
      <c r="X12" s="1229"/>
      <c r="Y12" s="1227"/>
      <c r="Z12" s="1445" t="s">
        <v>168</v>
      </c>
      <c r="AA12" s="1448" t="s">
        <v>169</v>
      </c>
      <c r="AB12" s="1"/>
      <c r="AC12" s="781"/>
      <c r="AD12" s="1227"/>
      <c r="AE12" s="1447" t="s">
        <v>167</v>
      </c>
      <c r="AF12" s="1228"/>
      <c r="AG12" s="1229"/>
      <c r="AH12" s="1227"/>
      <c r="AI12" s="1445" t="s">
        <v>168</v>
      </c>
      <c r="AJ12" s="1448" t="s">
        <v>169</v>
      </c>
      <c r="AK12" s="1"/>
      <c r="AL12" s="781"/>
      <c r="AM12" s="1199"/>
      <c r="AN12" s="1227"/>
      <c r="AO12" s="1447" t="s">
        <v>167</v>
      </c>
      <c r="AP12" s="1228"/>
      <c r="AQ12" s="1229"/>
      <c r="AR12" s="1199"/>
      <c r="AS12" s="1227"/>
      <c r="AT12" s="1445" t="s">
        <v>168</v>
      </c>
      <c r="AU12" s="1448" t="s">
        <v>169</v>
      </c>
    </row>
    <row r="13" spans="1:47" ht="4.5" customHeight="1">
      <c r="A13" s="3020"/>
      <c r="B13" s="774"/>
      <c r="C13" s="1221"/>
      <c r="D13" s="1222"/>
      <c r="E13" s="1223"/>
      <c r="F13" s="1224"/>
      <c r="G13" s="1221"/>
      <c r="H13" s="1225"/>
      <c r="I13" s="1393"/>
      <c r="J13" s="1"/>
      <c r="K13" s="774"/>
      <c r="L13" s="1221"/>
      <c r="M13" s="1222"/>
      <c r="N13" s="1223"/>
      <c r="O13" s="1224"/>
      <c r="P13" s="1221"/>
      <c r="Q13" s="1225"/>
      <c r="R13" s="1393"/>
      <c r="S13" s="1"/>
      <c r="T13" s="774"/>
      <c r="U13" s="1221"/>
      <c r="V13" s="1222"/>
      <c r="W13" s="1223"/>
      <c r="X13" s="1224"/>
      <c r="Y13" s="1221"/>
      <c r="Z13" s="1225"/>
      <c r="AA13" s="1393"/>
      <c r="AB13" s="1"/>
      <c r="AC13" s="774"/>
      <c r="AD13" s="1221"/>
      <c r="AE13" s="1222"/>
      <c r="AF13" s="1223"/>
      <c r="AG13" s="1224"/>
      <c r="AH13" s="1221"/>
      <c r="AI13" s="1225"/>
      <c r="AJ13" s="1393"/>
      <c r="AK13" s="1"/>
      <c r="AL13" s="774"/>
      <c r="AM13" s="1220"/>
      <c r="AN13" s="1221"/>
      <c r="AO13" s="1222"/>
      <c r="AP13" s="1223"/>
      <c r="AQ13" s="1224"/>
      <c r="AR13" s="1220"/>
      <c r="AS13" s="1221"/>
      <c r="AT13" s="1225"/>
      <c r="AU13" s="1393"/>
    </row>
    <row r="14" spans="1:47" ht="6" customHeight="1">
      <c r="A14" s="1583"/>
      <c r="B14" s="781"/>
      <c r="C14" s="1227"/>
      <c r="D14" s="1227"/>
      <c r="E14" s="1228"/>
      <c r="F14" s="1229"/>
      <c r="G14" s="1227"/>
      <c r="H14" s="1228"/>
      <c r="I14" s="1386"/>
      <c r="J14" s="1"/>
      <c r="K14" s="781"/>
      <c r="L14" s="1227"/>
      <c r="M14" s="1227"/>
      <c r="N14" s="1228"/>
      <c r="O14" s="1229"/>
      <c r="P14" s="1227"/>
      <c r="Q14" s="1228"/>
      <c r="R14" s="1386"/>
      <c r="S14" s="1"/>
      <c r="T14" s="781"/>
      <c r="U14" s="1227"/>
      <c r="V14" s="1227"/>
      <c r="W14" s="1228"/>
      <c r="X14" s="1229"/>
      <c r="Y14" s="1227"/>
      <c r="Z14" s="1228"/>
      <c r="AA14" s="1386"/>
      <c r="AB14" s="1"/>
      <c r="AC14" s="781"/>
      <c r="AD14" s="1227"/>
      <c r="AE14" s="1227"/>
      <c r="AF14" s="1228"/>
      <c r="AG14" s="1229"/>
      <c r="AH14" s="1227"/>
      <c r="AI14" s="1228"/>
      <c r="AJ14" s="1386"/>
      <c r="AK14" s="1"/>
      <c r="AL14" s="781"/>
      <c r="AM14" s="1199"/>
      <c r="AN14" s="1227"/>
      <c r="AO14" s="1227"/>
      <c r="AP14" s="1228"/>
      <c r="AQ14" s="1229"/>
      <c r="AR14" s="1199"/>
      <c r="AS14" s="1227"/>
      <c r="AT14" s="1228"/>
      <c r="AU14" s="1386"/>
    </row>
    <row r="15" spans="1:47" ht="12" customHeight="1">
      <c r="A15" s="1642" t="s">
        <v>170</v>
      </c>
      <c r="B15" s="734">
        <f>SUM(B17:B27)</f>
        <v>0</v>
      </c>
      <c r="C15" s="1450">
        <f t="shared" ref="C15:F15" si="0">SUM(C17:C27)</f>
        <v>0</v>
      </c>
      <c r="D15" s="1450">
        <f t="shared" si="0"/>
        <v>0</v>
      </c>
      <c r="E15" s="1450">
        <f t="shared" si="0"/>
        <v>0</v>
      </c>
      <c r="F15" s="1450">
        <f t="shared" si="0"/>
        <v>0</v>
      </c>
      <c r="G15" s="1450">
        <f t="shared" ref="G15:I15" si="1">SUM(G17:G27)</f>
        <v>0</v>
      </c>
      <c r="H15" s="1450">
        <f t="shared" si="1"/>
        <v>0</v>
      </c>
      <c r="I15" s="1451">
        <f t="shared" si="1"/>
        <v>0</v>
      </c>
      <c r="J15" s="1"/>
      <c r="K15" s="734">
        <f>SUM(K17:K27)</f>
        <v>0</v>
      </c>
      <c r="L15" s="1450">
        <f t="shared" ref="L15:O15" si="2">SUM(L17:L27)</f>
        <v>0</v>
      </c>
      <c r="M15" s="1450">
        <f t="shared" si="2"/>
        <v>0</v>
      </c>
      <c r="N15" s="1450">
        <f t="shared" si="2"/>
        <v>0</v>
      </c>
      <c r="O15" s="1450">
        <f t="shared" si="2"/>
        <v>0</v>
      </c>
      <c r="P15" s="1450">
        <f t="shared" ref="P15:R15" si="3">SUM(P17:P27)</f>
        <v>0</v>
      </c>
      <c r="Q15" s="1450">
        <f t="shared" si="3"/>
        <v>0</v>
      </c>
      <c r="R15" s="1451">
        <f t="shared" si="3"/>
        <v>0</v>
      </c>
      <c r="S15" s="1"/>
      <c r="T15" s="734">
        <f>SUM(T17:T27)</f>
        <v>0</v>
      </c>
      <c r="U15" s="1450">
        <f t="shared" ref="U15:X15" si="4">SUM(U17:U27)</f>
        <v>0</v>
      </c>
      <c r="V15" s="1450">
        <f t="shared" si="4"/>
        <v>0</v>
      </c>
      <c r="W15" s="1450">
        <f t="shared" si="4"/>
        <v>0</v>
      </c>
      <c r="X15" s="1450">
        <f t="shared" si="4"/>
        <v>0</v>
      </c>
      <c r="Y15" s="1450">
        <f t="shared" ref="Y15:AA15" si="5">SUM(Y17:Y27)</f>
        <v>0</v>
      </c>
      <c r="Z15" s="1450">
        <f t="shared" si="5"/>
        <v>0</v>
      </c>
      <c r="AA15" s="1451">
        <f t="shared" si="5"/>
        <v>0</v>
      </c>
      <c r="AB15" s="1"/>
      <c r="AC15" s="734">
        <f>SUM(AC17:AC27)</f>
        <v>0</v>
      </c>
      <c r="AD15" s="1450">
        <f t="shared" ref="AD15:AG15" si="6">SUM(AD17:AD27)</f>
        <v>0</v>
      </c>
      <c r="AE15" s="1450">
        <f t="shared" si="6"/>
        <v>0</v>
      </c>
      <c r="AF15" s="1450">
        <f t="shared" si="6"/>
        <v>0</v>
      </c>
      <c r="AG15" s="1450">
        <f t="shared" si="6"/>
        <v>0</v>
      </c>
      <c r="AH15" s="1450">
        <f t="shared" ref="AH15:AJ15" si="7">SUM(AH17:AH27)</f>
        <v>0</v>
      </c>
      <c r="AI15" s="1450">
        <f t="shared" si="7"/>
        <v>0</v>
      </c>
      <c r="AJ15" s="1451">
        <f t="shared" si="7"/>
        <v>0</v>
      </c>
      <c r="AK15" s="1"/>
      <c r="AL15" s="734">
        <f>SUM(AL17:AL27)</f>
        <v>0</v>
      </c>
      <c r="AM15" s="1449"/>
      <c r="AN15" s="1450">
        <f t="shared" ref="AN15:AQ15" si="8">SUM(AN17:AN27)</f>
        <v>0</v>
      </c>
      <c r="AO15" s="1450">
        <f t="shared" si="8"/>
        <v>0</v>
      </c>
      <c r="AP15" s="1450">
        <f t="shared" si="8"/>
        <v>0</v>
      </c>
      <c r="AQ15" s="1450">
        <f t="shared" si="8"/>
        <v>0</v>
      </c>
      <c r="AR15" s="1449"/>
      <c r="AS15" s="1450">
        <f t="shared" ref="AS15:AU15" si="9">SUM(AS17:AS27)</f>
        <v>0</v>
      </c>
      <c r="AT15" s="1450">
        <f t="shared" si="9"/>
        <v>0</v>
      </c>
      <c r="AU15" s="1451">
        <f t="shared" si="9"/>
        <v>0</v>
      </c>
    </row>
    <row r="16" spans="1:47" ht="12" customHeight="1">
      <c r="A16" s="1643"/>
      <c r="B16" s="1452"/>
      <c r="C16" s="1454"/>
      <c r="D16" s="1454"/>
      <c r="E16" s="1455"/>
      <c r="F16" s="1456"/>
      <c r="G16" s="1454"/>
      <c r="H16" s="1455"/>
      <c r="I16" s="1457"/>
      <c r="J16" s="1"/>
      <c r="K16" s="1452"/>
      <c r="L16" s="1454"/>
      <c r="M16" s="1454"/>
      <c r="N16" s="1455"/>
      <c r="O16" s="1456"/>
      <c r="P16" s="1454"/>
      <c r="Q16" s="1455"/>
      <c r="R16" s="1457"/>
      <c r="S16" s="1"/>
      <c r="T16" s="1452"/>
      <c r="U16" s="1454"/>
      <c r="V16" s="1454"/>
      <c r="W16" s="1455"/>
      <c r="X16" s="1456"/>
      <c r="Y16" s="1454"/>
      <c r="Z16" s="1455"/>
      <c r="AA16" s="1457"/>
      <c r="AB16" s="1"/>
      <c r="AC16" s="1452"/>
      <c r="AD16" s="1454"/>
      <c r="AE16" s="1454"/>
      <c r="AF16" s="1455"/>
      <c r="AG16" s="1456"/>
      <c r="AH16" s="1454"/>
      <c r="AI16" s="1455"/>
      <c r="AJ16" s="1457"/>
      <c r="AK16" s="1"/>
      <c r="AL16" s="1452"/>
      <c r="AM16" s="1453"/>
      <c r="AN16" s="1454"/>
      <c r="AO16" s="1454"/>
      <c r="AP16" s="1455"/>
      <c r="AQ16" s="1456"/>
      <c r="AR16" s="1453"/>
      <c r="AS16" s="1454"/>
      <c r="AT16" s="1455"/>
      <c r="AU16" s="1457"/>
    </row>
    <row r="17" spans="1:47" ht="12" customHeight="1">
      <c r="A17" s="1583" t="s">
        <v>171</v>
      </c>
      <c r="B17" s="734"/>
      <c r="C17" s="1308"/>
      <c r="D17" s="1308"/>
      <c r="E17" s="1309"/>
      <c r="F17" s="938"/>
      <c r="G17" s="1308"/>
      <c r="H17" s="1309"/>
      <c r="I17" s="1459"/>
      <c r="J17" s="1"/>
      <c r="K17" s="734"/>
      <c r="L17" s="1308"/>
      <c r="M17" s="1308"/>
      <c r="N17" s="1309"/>
      <c r="O17" s="938"/>
      <c r="P17" s="1308"/>
      <c r="Q17" s="1309"/>
      <c r="R17" s="1459"/>
      <c r="S17" s="1"/>
      <c r="T17" s="734"/>
      <c r="U17" s="1308"/>
      <c r="V17" s="1308"/>
      <c r="W17" s="1309"/>
      <c r="X17" s="938"/>
      <c r="Y17" s="1308"/>
      <c r="Z17" s="1309"/>
      <c r="AA17" s="1459"/>
      <c r="AB17" s="1"/>
      <c r="AC17" s="734"/>
      <c r="AD17" s="1308"/>
      <c r="AE17" s="1308"/>
      <c r="AF17" s="1309"/>
      <c r="AG17" s="938"/>
      <c r="AH17" s="1308"/>
      <c r="AI17" s="1309"/>
      <c r="AJ17" s="1459"/>
      <c r="AK17" s="1"/>
      <c r="AL17" s="734"/>
      <c r="AM17" s="1449"/>
      <c r="AN17" s="1308"/>
      <c r="AO17" s="1308"/>
      <c r="AP17" s="1309"/>
      <c r="AQ17" s="938"/>
      <c r="AR17" s="1458"/>
      <c r="AS17" s="1308"/>
      <c r="AT17" s="1309"/>
      <c r="AU17" s="1459"/>
    </row>
    <row r="18" spans="1:47" ht="12" customHeight="1">
      <c r="A18" s="1583" t="s">
        <v>172</v>
      </c>
      <c r="B18" s="734"/>
      <c r="C18" s="1308"/>
      <c r="D18" s="1308"/>
      <c r="E18" s="1309"/>
      <c r="F18" s="938"/>
      <c r="G18" s="1308"/>
      <c r="H18" s="1309"/>
      <c r="I18" s="1459"/>
      <c r="J18" s="1"/>
      <c r="K18" s="734"/>
      <c r="L18" s="1308"/>
      <c r="M18" s="1308"/>
      <c r="N18" s="1309"/>
      <c r="O18" s="938"/>
      <c r="P18" s="1308"/>
      <c r="Q18" s="1309"/>
      <c r="R18" s="1459"/>
      <c r="S18" s="1"/>
      <c r="T18" s="734"/>
      <c r="U18" s="1308"/>
      <c r="V18" s="1308"/>
      <c r="W18" s="1309"/>
      <c r="X18" s="938"/>
      <c r="Y18" s="1308"/>
      <c r="Z18" s="1309"/>
      <c r="AA18" s="1459"/>
      <c r="AB18" s="1"/>
      <c r="AC18" s="734"/>
      <c r="AD18" s="1308"/>
      <c r="AE18" s="1308"/>
      <c r="AF18" s="1309"/>
      <c r="AG18" s="938"/>
      <c r="AH18" s="1308"/>
      <c r="AI18" s="1309"/>
      <c r="AJ18" s="1459"/>
      <c r="AK18" s="1"/>
      <c r="AL18" s="734"/>
      <c r="AM18" s="1449"/>
      <c r="AN18" s="1308"/>
      <c r="AO18" s="1308"/>
      <c r="AP18" s="1309"/>
      <c r="AQ18" s="938"/>
      <c r="AR18" s="1458"/>
      <c r="AS18" s="1308"/>
      <c r="AT18" s="1309"/>
      <c r="AU18" s="1459"/>
    </row>
    <row r="19" spans="1:47" ht="12" customHeight="1">
      <c r="A19" s="1583" t="s">
        <v>173</v>
      </c>
      <c r="B19" s="734"/>
      <c r="C19" s="1308"/>
      <c r="D19" s="1308"/>
      <c r="E19" s="1309"/>
      <c r="F19" s="938"/>
      <c r="G19" s="1308"/>
      <c r="H19" s="1309"/>
      <c r="I19" s="1459"/>
      <c r="J19" s="1"/>
      <c r="K19" s="734"/>
      <c r="L19" s="1308"/>
      <c r="M19" s="1308"/>
      <c r="N19" s="1309"/>
      <c r="O19" s="938"/>
      <c r="P19" s="1308"/>
      <c r="Q19" s="1309"/>
      <c r="R19" s="1459"/>
      <c r="S19" s="1"/>
      <c r="T19" s="734"/>
      <c r="U19" s="1308"/>
      <c r="V19" s="1308"/>
      <c r="W19" s="1309"/>
      <c r="X19" s="938"/>
      <c r="Y19" s="1308"/>
      <c r="Z19" s="1309"/>
      <c r="AA19" s="1459"/>
      <c r="AB19" s="1"/>
      <c r="AC19" s="734"/>
      <c r="AD19" s="1308"/>
      <c r="AE19" s="1308"/>
      <c r="AF19" s="1309"/>
      <c r="AG19" s="938"/>
      <c r="AH19" s="1308"/>
      <c r="AI19" s="1309"/>
      <c r="AJ19" s="1459"/>
      <c r="AK19" s="1"/>
      <c r="AL19" s="734"/>
      <c r="AM19" s="1449"/>
      <c r="AN19" s="1308"/>
      <c r="AO19" s="1308"/>
      <c r="AP19" s="1309"/>
      <c r="AQ19" s="938"/>
      <c r="AR19" s="1458"/>
      <c r="AS19" s="1308"/>
      <c r="AT19" s="1309"/>
      <c r="AU19" s="1459"/>
    </row>
    <row r="20" spans="1:47" s="600" customFormat="1" ht="6.95" customHeight="1">
      <c r="A20" s="1583"/>
      <c r="B20" s="734"/>
      <c r="C20" s="1308"/>
      <c r="D20" s="1308"/>
      <c r="E20" s="1309"/>
      <c r="F20" s="938"/>
      <c r="G20" s="1308"/>
      <c r="H20" s="1309"/>
      <c r="I20" s="1459"/>
      <c r="J20" s="1"/>
      <c r="K20" s="734"/>
      <c r="L20" s="1308"/>
      <c r="M20" s="1308"/>
      <c r="N20" s="1309"/>
      <c r="O20" s="938"/>
      <c r="P20" s="1308"/>
      <c r="Q20" s="1309"/>
      <c r="R20" s="1459"/>
      <c r="S20" s="1"/>
      <c r="T20" s="734"/>
      <c r="U20" s="1308"/>
      <c r="V20" s="1308"/>
      <c r="W20" s="1309"/>
      <c r="X20" s="938"/>
      <c r="Y20" s="1308"/>
      <c r="Z20" s="1309"/>
      <c r="AA20" s="1459"/>
      <c r="AB20" s="1"/>
      <c r="AC20" s="734"/>
      <c r="AD20" s="1308"/>
      <c r="AE20" s="1308"/>
      <c r="AF20" s="1309"/>
      <c r="AG20" s="938"/>
      <c r="AH20" s="1308"/>
      <c r="AI20" s="1309"/>
      <c r="AJ20" s="1459"/>
      <c r="AK20" s="1"/>
      <c r="AL20" s="734"/>
      <c r="AM20" s="1449"/>
      <c r="AN20" s="1308"/>
      <c r="AO20" s="1308"/>
      <c r="AP20" s="1309"/>
      <c r="AQ20" s="938"/>
      <c r="AR20" s="1458"/>
      <c r="AS20" s="1308"/>
      <c r="AT20" s="1309"/>
      <c r="AU20" s="1459"/>
    </row>
    <row r="21" spans="1:47" s="600" customFormat="1" ht="12" customHeight="1">
      <c r="A21" s="1597" t="s">
        <v>694</v>
      </c>
      <c r="B21" s="734"/>
      <c r="C21" s="1308"/>
      <c r="D21" s="1308"/>
      <c r="E21" s="1309"/>
      <c r="F21" s="938"/>
      <c r="G21" s="1308"/>
      <c r="H21" s="1309"/>
      <c r="I21" s="1459"/>
      <c r="J21" s="1"/>
      <c r="K21" s="734"/>
      <c r="L21" s="1308"/>
      <c r="M21" s="1308"/>
      <c r="N21" s="1309"/>
      <c r="O21" s="938"/>
      <c r="P21" s="1308"/>
      <c r="Q21" s="1309"/>
      <c r="R21" s="1459"/>
      <c r="S21" s="1"/>
      <c r="T21" s="734"/>
      <c r="U21" s="1308"/>
      <c r="V21" s="1308"/>
      <c r="W21" s="1309"/>
      <c r="X21" s="938"/>
      <c r="Y21" s="1308"/>
      <c r="Z21" s="1309"/>
      <c r="AA21" s="1459"/>
      <c r="AB21" s="1"/>
      <c r="AC21" s="734"/>
      <c r="AD21" s="1308"/>
      <c r="AE21" s="1308"/>
      <c r="AF21" s="1309"/>
      <c r="AG21" s="938"/>
      <c r="AH21" s="1308"/>
      <c r="AI21" s="1309"/>
      <c r="AJ21" s="1459"/>
      <c r="AK21" s="1"/>
      <c r="AL21" s="734"/>
      <c r="AM21" s="1449"/>
      <c r="AN21" s="1308"/>
      <c r="AO21" s="1308"/>
      <c r="AP21" s="1309"/>
      <c r="AQ21" s="938"/>
      <c r="AR21" s="1458"/>
      <c r="AS21" s="1308"/>
      <c r="AT21" s="1309"/>
      <c r="AU21" s="1459"/>
    </row>
    <row r="22" spans="1:47" s="600" customFormat="1" ht="12" customHeight="1">
      <c r="A22" s="1597" t="s">
        <v>695</v>
      </c>
      <c r="B22" s="734"/>
      <c r="C22" s="1308"/>
      <c r="D22" s="1308"/>
      <c r="E22" s="1309"/>
      <c r="F22" s="938"/>
      <c r="G22" s="1308"/>
      <c r="H22" s="1309"/>
      <c r="I22" s="1459"/>
      <c r="J22" s="1"/>
      <c r="K22" s="734"/>
      <c r="L22" s="1308"/>
      <c r="M22" s="1308"/>
      <c r="N22" s="1309"/>
      <c r="O22" s="938"/>
      <c r="P22" s="1308"/>
      <c r="Q22" s="1309"/>
      <c r="R22" s="1459"/>
      <c r="S22" s="1"/>
      <c r="T22" s="734"/>
      <c r="U22" s="1308"/>
      <c r="V22" s="1308"/>
      <c r="W22" s="1309"/>
      <c r="X22" s="938"/>
      <c r="Y22" s="1308"/>
      <c r="Z22" s="1309"/>
      <c r="AA22" s="1459"/>
      <c r="AB22" s="1"/>
      <c r="AC22" s="734"/>
      <c r="AD22" s="1308"/>
      <c r="AE22" s="1308"/>
      <c r="AF22" s="1309"/>
      <c r="AG22" s="938"/>
      <c r="AH22" s="1308"/>
      <c r="AI22" s="1309"/>
      <c r="AJ22" s="1459"/>
      <c r="AK22" s="1"/>
      <c r="AL22" s="734"/>
      <c r="AM22" s="1449"/>
      <c r="AN22" s="1308"/>
      <c r="AO22" s="1308"/>
      <c r="AP22" s="1309"/>
      <c r="AQ22" s="938"/>
      <c r="AR22" s="1458"/>
      <c r="AS22" s="1308"/>
      <c r="AT22" s="1309"/>
      <c r="AU22" s="1459"/>
    </row>
    <row r="23" spans="1:47" s="600" customFormat="1" ht="12" customHeight="1">
      <c r="A23" s="1597" t="s">
        <v>696</v>
      </c>
      <c r="B23" s="734"/>
      <c r="C23" s="1308"/>
      <c r="D23" s="1308"/>
      <c r="E23" s="1309"/>
      <c r="F23" s="938"/>
      <c r="G23" s="1308"/>
      <c r="H23" s="1309"/>
      <c r="I23" s="1459"/>
      <c r="J23" s="1"/>
      <c r="K23" s="734"/>
      <c r="L23" s="1308"/>
      <c r="M23" s="1308"/>
      <c r="N23" s="1309"/>
      <c r="O23" s="938"/>
      <c r="P23" s="1308"/>
      <c r="Q23" s="1309"/>
      <c r="R23" s="1459"/>
      <c r="S23" s="1"/>
      <c r="T23" s="734"/>
      <c r="U23" s="1308"/>
      <c r="V23" s="1308"/>
      <c r="W23" s="1309"/>
      <c r="X23" s="938"/>
      <c r="Y23" s="1308"/>
      <c r="Z23" s="1309"/>
      <c r="AA23" s="1459"/>
      <c r="AB23" s="1"/>
      <c r="AC23" s="734"/>
      <c r="AD23" s="1308"/>
      <c r="AE23" s="1308"/>
      <c r="AF23" s="1309"/>
      <c r="AG23" s="938"/>
      <c r="AH23" s="1308"/>
      <c r="AI23" s="1309"/>
      <c r="AJ23" s="1459"/>
      <c r="AK23" s="1"/>
      <c r="AL23" s="734"/>
      <c r="AM23" s="1449"/>
      <c r="AN23" s="1308"/>
      <c r="AO23" s="1308"/>
      <c r="AP23" s="1309"/>
      <c r="AQ23" s="938"/>
      <c r="AR23" s="1458"/>
      <c r="AS23" s="1308"/>
      <c r="AT23" s="1309"/>
      <c r="AU23" s="1459"/>
    </row>
    <row r="24" spans="1:47" s="600" customFormat="1" ht="12" customHeight="1">
      <c r="A24" s="1597" t="s">
        <v>697</v>
      </c>
      <c r="B24" s="734"/>
      <c r="C24" s="1308"/>
      <c r="D24" s="1308"/>
      <c r="E24" s="1309"/>
      <c r="F24" s="938"/>
      <c r="G24" s="1308"/>
      <c r="H24" s="1309"/>
      <c r="I24" s="1459"/>
      <c r="J24" s="1"/>
      <c r="K24" s="734"/>
      <c r="L24" s="1308"/>
      <c r="M24" s="1308"/>
      <c r="N24" s="1309"/>
      <c r="O24" s="938"/>
      <c r="P24" s="1308"/>
      <c r="Q24" s="1309"/>
      <c r="R24" s="1459"/>
      <c r="S24" s="1"/>
      <c r="T24" s="734"/>
      <c r="U24" s="1308"/>
      <c r="V24" s="1308"/>
      <c r="W24" s="1309"/>
      <c r="X24" s="938"/>
      <c r="Y24" s="1308"/>
      <c r="Z24" s="1309"/>
      <c r="AA24" s="1459"/>
      <c r="AB24" s="1"/>
      <c r="AC24" s="734"/>
      <c r="AD24" s="1308"/>
      <c r="AE24" s="1308"/>
      <c r="AF24" s="1309"/>
      <c r="AG24" s="938"/>
      <c r="AH24" s="1308"/>
      <c r="AI24" s="1309"/>
      <c r="AJ24" s="1459"/>
      <c r="AK24" s="1"/>
      <c r="AL24" s="734"/>
      <c r="AM24" s="1449"/>
      <c r="AN24" s="1308"/>
      <c r="AO24" s="1308"/>
      <c r="AP24" s="1309"/>
      <c r="AQ24" s="938"/>
      <c r="AR24" s="1458"/>
      <c r="AS24" s="1308"/>
      <c r="AT24" s="1309"/>
      <c r="AU24" s="1459"/>
    </row>
    <row r="25" spans="1:47" s="600" customFormat="1" ht="12" customHeight="1">
      <c r="A25" s="1597" t="s">
        <v>698</v>
      </c>
      <c r="B25" s="734"/>
      <c r="C25" s="1308"/>
      <c r="D25" s="1308"/>
      <c r="E25" s="1309"/>
      <c r="F25" s="938"/>
      <c r="G25" s="1308"/>
      <c r="H25" s="1309"/>
      <c r="I25" s="1459"/>
      <c r="J25" s="1"/>
      <c r="K25" s="734"/>
      <c r="L25" s="1308"/>
      <c r="M25" s="1308"/>
      <c r="N25" s="1309"/>
      <c r="O25" s="938"/>
      <c r="P25" s="1308"/>
      <c r="Q25" s="1309"/>
      <c r="R25" s="1459"/>
      <c r="S25" s="1"/>
      <c r="T25" s="734"/>
      <c r="U25" s="1308"/>
      <c r="V25" s="1308"/>
      <c r="W25" s="1309"/>
      <c r="X25" s="938"/>
      <c r="Y25" s="1308"/>
      <c r="Z25" s="1309"/>
      <c r="AA25" s="1459"/>
      <c r="AB25" s="1"/>
      <c r="AC25" s="734"/>
      <c r="AD25" s="1308"/>
      <c r="AE25" s="1308"/>
      <c r="AF25" s="1309"/>
      <c r="AG25" s="938"/>
      <c r="AH25" s="1308"/>
      <c r="AI25" s="1309"/>
      <c r="AJ25" s="1459"/>
      <c r="AK25" s="1"/>
      <c r="AL25" s="734"/>
      <c r="AM25" s="1449"/>
      <c r="AN25" s="1308"/>
      <c r="AO25" s="1308"/>
      <c r="AP25" s="1309"/>
      <c r="AQ25" s="938"/>
      <c r="AR25" s="1458"/>
      <c r="AS25" s="1308"/>
      <c r="AT25" s="1309"/>
      <c r="AU25" s="1459"/>
    </row>
    <row r="26" spans="1:47" s="600" customFormat="1" ht="12" customHeight="1">
      <c r="A26" s="1597" t="s">
        <v>699</v>
      </c>
      <c r="B26" s="734"/>
      <c r="C26" s="1308"/>
      <c r="D26" s="1308"/>
      <c r="E26" s="1309"/>
      <c r="F26" s="938"/>
      <c r="G26" s="1308"/>
      <c r="H26" s="1309"/>
      <c r="I26" s="1459"/>
      <c r="J26" s="1"/>
      <c r="K26" s="734"/>
      <c r="L26" s="1308"/>
      <c r="M26" s="1308"/>
      <c r="N26" s="1309"/>
      <c r="O26" s="938"/>
      <c r="P26" s="1308"/>
      <c r="Q26" s="1309"/>
      <c r="R26" s="1459"/>
      <c r="S26" s="1"/>
      <c r="T26" s="734"/>
      <c r="U26" s="1308"/>
      <c r="V26" s="1308"/>
      <c r="W26" s="1309"/>
      <c r="X26" s="938"/>
      <c r="Y26" s="1308"/>
      <c r="Z26" s="1309"/>
      <c r="AA26" s="1459"/>
      <c r="AB26" s="1"/>
      <c r="AC26" s="734"/>
      <c r="AD26" s="1308"/>
      <c r="AE26" s="1308"/>
      <c r="AF26" s="1309"/>
      <c r="AG26" s="938"/>
      <c r="AH26" s="1308"/>
      <c r="AI26" s="1309"/>
      <c r="AJ26" s="1459"/>
      <c r="AK26" s="1"/>
      <c r="AL26" s="734"/>
      <c r="AM26" s="1449"/>
      <c r="AN26" s="1308"/>
      <c r="AO26" s="1308"/>
      <c r="AP26" s="1309"/>
      <c r="AQ26" s="938"/>
      <c r="AR26" s="1458"/>
      <c r="AS26" s="1308"/>
      <c r="AT26" s="1309"/>
      <c r="AU26" s="1459"/>
    </row>
    <row r="27" spans="1:47" s="600" customFormat="1" ht="12" customHeight="1">
      <c r="A27" s="1597" t="s">
        <v>700</v>
      </c>
      <c r="B27" s="734"/>
      <c r="C27" s="1308"/>
      <c r="D27" s="1308"/>
      <c r="E27" s="1309"/>
      <c r="F27" s="938"/>
      <c r="G27" s="1308"/>
      <c r="H27" s="1309"/>
      <c r="I27" s="1459"/>
      <c r="J27" s="1"/>
      <c r="K27" s="734"/>
      <c r="L27" s="1308"/>
      <c r="M27" s="1308"/>
      <c r="N27" s="1309"/>
      <c r="O27" s="938"/>
      <c r="P27" s="1308"/>
      <c r="Q27" s="1309"/>
      <c r="R27" s="1459"/>
      <c r="S27" s="1"/>
      <c r="T27" s="734"/>
      <c r="U27" s="1308"/>
      <c r="V27" s="1308"/>
      <c r="W27" s="1309"/>
      <c r="X27" s="938"/>
      <c r="Y27" s="1308"/>
      <c r="Z27" s="1309"/>
      <c r="AA27" s="1459"/>
      <c r="AB27" s="1"/>
      <c r="AC27" s="734"/>
      <c r="AD27" s="1308"/>
      <c r="AE27" s="1308"/>
      <c r="AF27" s="1309"/>
      <c r="AG27" s="938"/>
      <c r="AH27" s="1308"/>
      <c r="AI27" s="1309"/>
      <c r="AJ27" s="1459"/>
      <c r="AK27" s="1"/>
      <c r="AL27" s="734"/>
      <c r="AM27" s="1449"/>
      <c r="AN27" s="1308"/>
      <c r="AO27" s="1308"/>
      <c r="AP27" s="1309"/>
      <c r="AQ27" s="938"/>
      <c r="AR27" s="1458"/>
      <c r="AS27" s="1308"/>
      <c r="AT27" s="1309"/>
      <c r="AU27" s="1459"/>
    </row>
    <row r="28" spans="1:47" ht="12" customHeight="1">
      <c r="A28" s="1643"/>
      <c r="B28" s="1452"/>
      <c r="C28" s="1454"/>
      <c r="D28" s="1454"/>
      <c r="E28" s="1455"/>
      <c r="F28" s="1456"/>
      <c r="G28" s="1454"/>
      <c r="H28" s="1455"/>
      <c r="I28" s="1457"/>
      <c r="J28" s="1"/>
      <c r="K28" s="1452"/>
      <c r="L28" s="1454"/>
      <c r="M28" s="1454"/>
      <c r="N28" s="1455"/>
      <c r="O28" s="1456"/>
      <c r="P28" s="1454"/>
      <c r="Q28" s="1455"/>
      <c r="R28" s="1457"/>
      <c r="S28" s="1"/>
      <c r="T28" s="1452"/>
      <c r="U28" s="1454"/>
      <c r="V28" s="1454"/>
      <c r="W28" s="1455"/>
      <c r="X28" s="1456"/>
      <c r="Y28" s="1454"/>
      <c r="Z28" s="1455"/>
      <c r="AA28" s="1457"/>
      <c r="AB28" s="1"/>
      <c r="AC28" s="1452"/>
      <c r="AD28" s="1454"/>
      <c r="AE28" s="1454"/>
      <c r="AF28" s="1455"/>
      <c r="AG28" s="1456"/>
      <c r="AH28" s="1454"/>
      <c r="AI28" s="1455"/>
      <c r="AJ28" s="1457"/>
      <c r="AK28" s="1"/>
      <c r="AL28" s="1452"/>
      <c r="AM28" s="1453"/>
      <c r="AN28" s="1454"/>
      <c r="AO28" s="1454"/>
      <c r="AP28" s="1455"/>
      <c r="AQ28" s="1456"/>
      <c r="AR28" s="1453"/>
      <c r="AS28" s="1454"/>
      <c r="AT28" s="1455"/>
      <c r="AU28" s="1457"/>
    </row>
    <row r="29" spans="1:47" ht="12" customHeight="1">
      <c r="A29" s="1642" t="s">
        <v>176</v>
      </c>
      <c r="B29" s="734"/>
      <c r="C29" s="1450"/>
      <c r="D29" s="1450">
        <f>SUM(D31:D61)</f>
        <v>0</v>
      </c>
      <c r="E29" s="1450">
        <f>SUM(E31:E61)</f>
        <v>0</v>
      </c>
      <c r="F29" s="1450"/>
      <c r="G29" s="1450">
        <f>SUM(G31:G61)</f>
        <v>0</v>
      </c>
      <c r="H29" s="1450">
        <f>SUM(H31:H61)</f>
        <v>0</v>
      </c>
      <c r="I29" s="1451">
        <f>SUM(I31:I61)</f>
        <v>0</v>
      </c>
      <c r="J29" s="1"/>
      <c r="K29" s="734"/>
      <c r="L29" s="1450"/>
      <c r="M29" s="1450"/>
      <c r="N29" s="1450"/>
      <c r="O29" s="1450"/>
      <c r="P29" s="1450"/>
      <c r="Q29" s="1450"/>
      <c r="R29" s="1451"/>
      <c r="S29" s="1"/>
      <c r="T29" s="734"/>
      <c r="U29" s="1450"/>
      <c r="V29" s="1450"/>
      <c r="W29" s="1450"/>
      <c r="X29" s="1450"/>
      <c r="Y29" s="1450"/>
      <c r="Z29" s="1450"/>
      <c r="AA29" s="1451"/>
      <c r="AB29" s="1"/>
      <c r="AC29" s="734"/>
      <c r="AD29" s="1450"/>
      <c r="AE29" s="1450"/>
      <c r="AF29" s="1450"/>
      <c r="AG29" s="1450"/>
      <c r="AH29" s="1450"/>
      <c r="AI29" s="1450"/>
      <c r="AJ29" s="1451"/>
      <c r="AK29" s="1"/>
      <c r="AL29" s="734"/>
      <c r="AM29" s="1449"/>
      <c r="AN29" s="1450"/>
      <c r="AO29" s="1450"/>
      <c r="AP29" s="1450"/>
      <c r="AQ29" s="1450"/>
      <c r="AR29" s="1449"/>
      <c r="AS29" s="1450"/>
      <c r="AT29" s="1450"/>
      <c r="AU29" s="1451"/>
    </row>
    <row r="30" spans="1:47" ht="12" customHeight="1">
      <c r="A30" s="1584"/>
      <c r="B30" s="1452"/>
      <c r="C30" s="1454"/>
      <c r="D30" s="1454"/>
      <c r="E30" s="1455"/>
      <c r="F30" s="1456"/>
      <c r="G30" s="1454"/>
      <c r="H30" s="1455"/>
      <c r="I30" s="1457"/>
      <c r="J30" s="1"/>
      <c r="K30" s="1452"/>
      <c r="L30" s="1454"/>
      <c r="M30" s="1454"/>
      <c r="N30" s="1455"/>
      <c r="O30" s="1456"/>
      <c r="P30" s="1454"/>
      <c r="Q30" s="1455"/>
      <c r="R30" s="1457"/>
      <c r="S30" s="1"/>
      <c r="T30" s="1452"/>
      <c r="U30" s="1454"/>
      <c r="V30" s="1454"/>
      <c r="W30" s="1455"/>
      <c r="X30" s="1456"/>
      <c r="Y30" s="1454"/>
      <c r="Z30" s="1455"/>
      <c r="AA30" s="1457"/>
      <c r="AB30" s="1"/>
      <c r="AC30" s="1452"/>
      <c r="AD30" s="1454"/>
      <c r="AE30" s="1454"/>
      <c r="AF30" s="1455"/>
      <c r="AG30" s="1456"/>
      <c r="AH30" s="1454"/>
      <c r="AI30" s="1455"/>
      <c r="AJ30" s="1457"/>
      <c r="AK30" s="1"/>
      <c r="AL30" s="1452"/>
      <c r="AM30" s="1453"/>
      <c r="AN30" s="1454"/>
      <c r="AO30" s="1454"/>
      <c r="AP30" s="1455"/>
      <c r="AQ30" s="1456"/>
      <c r="AR30" s="1453"/>
      <c r="AS30" s="1454"/>
      <c r="AT30" s="1455"/>
      <c r="AU30" s="1457"/>
    </row>
    <row r="31" spans="1:47" ht="12" customHeight="1">
      <c r="A31" s="1644" t="s">
        <v>785</v>
      </c>
      <c r="B31" s="734"/>
      <c r="C31" s="1450"/>
      <c r="D31" s="1308"/>
      <c r="E31" s="1309"/>
      <c r="F31" s="938"/>
      <c r="G31" s="1308"/>
      <c r="H31" s="1309"/>
      <c r="I31" s="1459"/>
      <c r="J31" s="1"/>
      <c r="K31" s="734"/>
      <c r="L31" s="1308"/>
      <c r="M31" s="1308"/>
      <c r="N31" s="1309"/>
      <c r="O31" s="938"/>
      <c r="P31" s="1308"/>
      <c r="Q31" s="1309"/>
      <c r="R31" s="1459"/>
      <c r="S31" s="1"/>
      <c r="T31" s="734"/>
      <c r="U31" s="1450"/>
      <c r="V31" s="1308"/>
      <c r="W31" s="1309"/>
      <c r="X31" s="938"/>
      <c r="Y31" s="1308"/>
      <c r="Z31" s="1309"/>
      <c r="AA31" s="1459"/>
      <c r="AB31" s="1"/>
      <c r="AC31" s="734"/>
      <c r="AD31" s="1308"/>
      <c r="AE31" s="1308"/>
      <c r="AF31" s="1309"/>
      <c r="AG31" s="938"/>
      <c r="AH31" s="1308"/>
      <c r="AI31" s="1309"/>
      <c r="AJ31" s="1459"/>
      <c r="AK31" s="1"/>
      <c r="AL31" s="734"/>
      <c r="AM31" s="1449"/>
      <c r="AN31" s="1308"/>
      <c r="AO31" s="1308"/>
      <c r="AP31" s="1309"/>
      <c r="AQ31" s="938"/>
      <c r="AR31" s="1458"/>
      <c r="AS31" s="1308"/>
      <c r="AT31" s="1309"/>
      <c r="AU31" s="1459"/>
    </row>
    <row r="32" spans="1:47" ht="12" customHeight="1">
      <c r="A32" s="1642" t="s">
        <v>178</v>
      </c>
      <c r="B32" s="1460">
        <f>SUM(B33:B44)</f>
        <v>234219970</v>
      </c>
      <c r="C32" s="1461">
        <f>SUM(C33:C44)</f>
        <v>216270167</v>
      </c>
      <c r="D32" s="1308"/>
      <c r="E32" s="1309"/>
      <c r="F32" s="1315">
        <f>SUM(F33:F44)</f>
        <v>17949803</v>
      </c>
      <c r="G32" s="1308"/>
      <c r="H32" s="1309"/>
      <c r="I32" s="1459"/>
      <c r="J32" s="1"/>
      <c r="K32" s="734">
        <f>SUM(K33:K44)</f>
        <v>337439574</v>
      </c>
      <c r="L32" s="1308"/>
      <c r="M32" s="1308"/>
      <c r="N32" s="1309">
        <v>78024143</v>
      </c>
      <c r="O32" s="938">
        <v>259415431</v>
      </c>
      <c r="P32" s="1308"/>
      <c r="Q32" s="1309"/>
      <c r="R32" s="1459"/>
      <c r="S32" s="1"/>
      <c r="T32" s="734"/>
      <c r="U32" s="1450"/>
      <c r="V32" s="1308"/>
      <c r="W32" s="1309"/>
      <c r="X32" s="938">
        <v>298520331</v>
      </c>
      <c r="Y32" s="1308"/>
      <c r="Z32" s="1309"/>
      <c r="AA32" s="1459"/>
      <c r="AB32" s="1"/>
      <c r="AC32" s="734"/>
      <c r="AD32" s="1308"/>
      <c r="AE32" s="1308"/>
      <c r="AF32" s="1309"/>
      <c r="AG32" s="938">
        <v>259879678</v>
      </c>
      <c r="AH32" s="1308"/>
      <c r="AI32" s="1309"/>
      <c r="AJ32" s="1459"/>
      <c r="AK32" s="1"/>
      <c r="AL32" s="734"/>
      <c r="AM32" s="1449"/>
      <c r="AN32" s="1308"/>
      <c r="AO32" s="1308"/>
      <c r="AP32" s="1309"/>
      <c r="AQ32" s="938"/>
      <c r="AR32" s="1458"/>
      <c r="AS32" s="1308"/>
      <c r="AT32" s="1309"/>
      <c r="AU32" s="1459"/>
    </row>
    <row r="33" spans="1:47" s="600" customFormat="1" ht="12" customHeight="1" outlineLevel="1">
      <c r="A33" s="1597" t="s">
        <v>708</v>
      </c>
      <c r="B33" s="1460">
        <v>146678141</v>
      </c>
      <c r="C33" s="1462">
        <f>B33</f>
        <v>146678141</v>
      </c>
      <c r="D33" s="1308"/>
      <c r="E33" s="1309"/>
      <c r="F33" s="938"/>
      <c r="G33" s="1308"/>
      <c r="H33" s="1309"/>
      <c r="I33" s="1459"/>
      <c r="J33" s="1"/>
      <c r="K33" s="1460">
        <v>258347548</v>
      </c>
      <c r="L33" s="1308"/>
      <c r="M33" s="1308"/>
      <c r="N33" s="1309"/>
      <c r="O33" s="938"/>
      <c r="P33" s="1308"/>
      <c r="Q33" s="1309"/>
      <c r="R33" s="1459"/>
      <c r="S33" s="1"/>
      <c r="T33" s="734"/>
      <c r="U33" s="1450"/>
      <c r="V33" s="1308"/>
      <c r="W33" s="1309"/>
      <c r="X33" s="938"/>
      <c r="Y33" s="1308"/>
      <c r="Z33" s="1309"/>
      <c r="AA33" s="1459"/>
      <c r="AB33" s="1"/>
      <c r="AC33" s="734"/>
      <c r="AD33" s="1308"/>
      <c r="AE33" s="1308"/>
      <c r="AF33" s="1309"/>
      <c r="AG33" s="938"/>
      <c r="AH33" s="1308"/>
      <c r="AI33" s="1309"/>
      <c r="AJ33" s="1459"/>
      <c r="AK33" s="1"/>
      <c r="AL33" s="734"/>
      <c r="AM33" s="1449"/>
      <c r="AN33" s="1308"/>
      <c r="AO33" s="1308"/>
      <c r="AP33" s="1309"/>
      <c r="AQ33" s="938"/>
      <c r="AR33" s="1458"/>
      <c r="AS33" s="1308"/>
      <c r="AT33" s="1309"/>
      <c r="AU33" s="1459"/>
    </row>
    <row r="34" spans="1:47" s="600" customFormat="1" ht="12" customHeight="1" outlineLevel="1">
      <c r="A34" s="1597" t="s">
        <v>709</v>
      </c>
      <c r="B34" s="734"/>
      <c r="C34" s="1463"/>
      <c r="D34" s="1308"/>
      <c r="E34" s="1309"/>
      <c r="F34" s="938"/>
      <c r="G34" s="1308"/>
      <c r="H34" s="1309"/>
      <c r="I34" s="1459"/>
      <c r="J34" s="1"/>
      <c r="K34" s="734"/>
      <c r="L34" s="1308"/>
      <c r="M34" s="1308"/>
      <c r="N34" s="1309"/>
      <c r="O34" s="938"/>
      <c r="P34" s="1308"/>
      <c r="Q34" s="1309"/>
      <c r="R34" s="1459"/>
      <c r="S34" s="1"/>
      <c r="T34" s="734"/>
      <c r="U34" s="1450"/>
      <c r="V34" s="1308"/>
      <c r="W34" s="1309"/>
      <c r="X34" s="938"/>
      <c r="Y34" s="1308"/>
      <c r="Z34" s="1309"/>
      <c r="AA34" s="1459"/>
      <c r="AB34" s="1"/>
      <c r="AC34" s="734"/>
      <c r="AD34" s="1308"/>
      <c r="AE34" s="1308"/>
      <c r="AF34" s="1309"/>
      <c r="AG34" s="938"/>
      <c r="AH34" s="1308"/>
      <c r="AI34" s="1309"/>
      <c r="AJ34" s="1459"/>
      <c r="AK34" s="1"/>
      <c r="AL34" s="734"/>
      <c r="AM34" s="1449"/>
      <c r="AN34" s="1308"/>
      <c r="AO34" s="1308"/>
      <c r="AP34" s="1309"/>
      <c r="AQ34" s="938"/>
      <c r="AR34" s="1458"/>
      <c r="AS34" s="1308"/>
      <c r="AT34" s="1309"/>
      <c r="AU34" s="1459"/>
    </row>
    <row r="35" spans="1:47" s="600" customFormat="1" ht="12" customHeight="1" outlineLevel="1">
      <c r="A35" s="1597" t="s">
        <v>710</v>
      </c>
      <c r="B35" s="734"/>
      <c r="C35" s="1463"/>
      <c r="D35" s="1308"/>
      <c r="E35" s="1309"/>
      <c r="F35" s="938"/>
      <c r="G35" s="1308"/>
      <c r="H35" s="1309"/>
      <c r="I35" s="1459"/>
      <c r="J35" s="1"/>
      <c r="K35" s="734"/>
      <c r="L35" s="1308"/>
      <c r="M35" s="1308"/>
      <c r="N35" s="1309"/>
      <c r="O35" s="938"/>
      <c r="P35" s="1308"/>
      <c r="Q35" s="1309"/>
      <c r="R35" s="1459"/>
      <c r="S35" s="1"/>
      <c r="T35" s="734"/>
      <c r="U35" s="1450"/>
      <c r="V35" s="1308"/>
      <c r="W35" s="1309"/>
      <c r="X35" s="938"/>
      <c r="Y35" s="1308"/>
      <c r="Z35" s="1309"/>
      <c r="AA35" s="1459"/>
      <c r="AB35" s="1"/>
      <c r="AC35" s="734"/>
      <c r="AD35" s="1308"/>
      <c r="AE35" s="1308"/>
      <c r="AF35" s="1309"/>
      <c r="AG35" s="938"/>
      <c r="AH35" s="1308"/>
      <c r="AI35" s="1309"/>
      <c r="AJ35" s="1459"/>
      <c r="AK35" s="1"/>
      <c r="AL35" s="734"/>
      <c r="AM35" s="1449"/>
      <c r="AN35" s="1308"/>
      <c r="AO35" s="1308"/>
      <c r="AP35" s="1309"/>
      <c r="AQ35" s="938"/>
      <c r="AR35" s="1458"/>
      <c r="AS35" s="1308"/>
      <c r="AT35" s="1309"/>
      <c r="AU35" s="1459"/>
    </row>
    <row r="36" spans="1:47" s="600" customFormat="1" ht="12" customHeight="1" outlineLevel="1">
      <c r="A36" s="1597" t="s">
        <v>711</v>
      </c>
      <c r="B36" s="734"/>
      <c r="C36" s="1463"/>
      <c r="D36" s="1308"/>
      <c r="E36" s="1309"/>
      <c r="F36" s="938"/>
      <c r="G36" s="1308"/>
      <c r="H36" s="1309"/>
      <c r="I36" s="1459"/>
      <c r="J36" s="1"/>
      <c r="K36" s="734"/>
      <c r="L36" s="1308"/>
      <c r="M36" s="1308"/>
      <c r="N36" s="1309"/>
      <c r="O36" s="938"/>
      <c r="P36" s="1308"/>
      <c r="Q36" s="1309"/>
      <c r="R36" s="1459"/>
      <c r="S36" s="1"/>
      <c r="T36" s="734"/>
      <c r="U36" s="1450"/>
      <c r="V36" s="1308"/>
      <c r="W36" s="1309"/>
      <c r="X36" s="938"/>
      <c r="Y36" s="1308"/>
      <c r="Z36" s="1309"/>
      <c r="AA36" s="1459"/>
      <c r="AB36" s="1"/>
      <c r="AC36" s="734"/>
      <c r="AD36" s="1308"/>
      <c r="AE36" s="1308"/>
      <c r="AF36" s="1309"/>
      <c r="AG36" s="938"/>
      <c r="AH36" s="1308"/>
      <c r="AI36" s="1309"/>
      <c r="AJ36" s="1459"/>
      <c r="AK36" s="1"/>
      <c r="AL36" s="734"/>
      <c r="AM36" s="1449"/>
      <c r="AN36" s="1308"/>
      <c r="AO36" s="1308"/>
      <c r="AP36" s="1309"/>
      <c r="AQ36" s="938"/>
      <c r="AR36" s="1458"/>
      <c r="AS36" s="1308"/>
      <c r="AT36" s="1309"/>
      <c r="AU36" s="1459"/>
    </row>
    <row r="37" spans="1:47" s="600" customFormat="1" ht="12" customHeight="1" outlineLevel="1">
      <c r="A37" s="1597" t="s">
        <v>712</v>
      </c>
      <c r="B37" s="734"/>
      <c r="C37" s="1463"/>
      <c r="D37" s="1308"/>
      <c r="E37" s="1309"/>
      <c r="F37" s="938"/>
      <c r="G37" s="1308"/>
      <c r="H37" s="1309"/>
      <c r="I37" s="1459"/>
      <c r="J37" s="1"/>
      <c r="K37" s="734"/>
      <c r="L37" s="1308"/>
      <c r="M37" s="1308"/>
      <c r="N37" s="1309"/>
      <c r="O37" s="938"/>
      <c r="P37" s="1308"/>
      <c r="Q37" s="1309"/>
      <c r="R37" s="1459"/>
      <c r="S37" s="1"/>
      <c r="T37" s="734"/>
      <c r="U37" s="1450"/>
      <c r="V37" s="1308"/>
      <c r="W37" s="1309"/>
      <c r="X37" s="938"/>
      <c r="Y37" s="1308"/>
      <c r="Z37" s="1309"/>
      <c r="AA37" s="1459"/>
      <c r="AB37" s="1"/>
      <c r="AC37" s="734"/>
      <c r="AD37" s="1308"/>
      <c r="AE37" s="1308"/>
      <c r="AF37" s="1309"/>
      <c r="AG37" s="938"/>
      <c r="AH37" s="1308"/>
      <c r="AI37" s="1309"/>
      <c r="AJ37" s="1459"/>
      <c r="AK37" s="1"/>
      <c r="AL37" s="734"/>
      <c r="AM37" s="1449"/>
      <c r="AN37" s="1308"/>
      <c r="AO37" s="1308"/>
      <c r="AP37" s="1309"/>
      <c r="AQ37" s="938"/>
      <c r="AR37" s="1458"/>
      <c r="AS37" s="1308"/>
      <c r="AT37" s="1309"/>
      <c r="AU37" s="1459"/>
    </row>
    <row r="38" spans="1:47" s="600" customFormat="1" ht="12" customHeight="1" outlineLevel="1">
      <c r="A38" s="1597" t="s">
        <v>713</v>
      </c>
      <c r="B38" s="734"/>
      <c r="C38" s="1463"/>
      <c r="D38" s="1308"/>
      <c r="E38" s="1309"/>
      <c r="F38" s="938"/>
      <c r="G38" s="1308"/>
      <c r="H38" s="1309"/>
      <c r="I38" s="1459"/>
      <c r="J38" s="1"/>
      <c r="K38" s="734"/>
      <c r="L38" s="1308"/>
      <c r="M38" s="1308"/>
      <c r="N38" s="1309"/>
      <c r="O38" s="938"/>
      <c r="P38" s="1308"/>
      <c r="Q38" s="1309"/>
      <c r="R38" s="1459"/>
      <c r="S38" s="1"/>
      <c r="T38" s="734"/>
      <c r="U38" s="1450"/>
      <c r="V38" s="1308"/>
      <c r="W38" s="1309"/>
      <c r="X38" s="938"/>
      <c r="Y38" s="1308"/>
      <c r="Z38" s="1309"/>
      <c r="AA38" s="1459"/>
      <c r="AB38" s="1"/>
      <c r="AC38" s="734"/>
      <c r="AD38" s="1308"/>
      <c r="AE38" s="1308"/>
      <c r="AF38" s="1309"/>
      <c r="AG38" s="938"/>
      <c r="AH38" s="1308"/>
      <c r="AI38" s="1309"/>
      <c r="AJ38" s="1459"/>
      <c r="AK38" s="1"/>
      <c r="AL38" s="734"/>
      <c r="AM38" s="1449"/>
      <c r="AN38" s="1308"/>
      <c r="AO38" s="1308"/>
      <c r="AP38" s="1309"/>
      <c r="AQ38" s="938"/>
      <c r="AR38" s="1458"/>
      <c r="AS38" s="1308"/>
      <c r="AT38" s="1309"/>
      <c r="AU38" s="1459"/>
    </row>
    <row r="39" spans="1:47" s="600" customFormat="1" ht="12" customHeight="1" outlineLevel="1">
      <c r="A39" s="1597" t="s">
        <v>714</v>
      </c>
      <c r="B39" s="1460">
        <v>20866829</v>
      </c>
      <c r="C39" s="1462">
        <f>2917026</f>
        <v>2917026</v>
      </c>
      <c r="D39" s="1308"/>
      <c r="E39" s="1309"/>
      <c r="F39" s="1315">
        <f>17949803</f>
        <v>17949803</v>
      </c>
      <c r="G39" s="1308"/>
      <c r="H39" s="1309"/>
      <c r="I39" s="1459"/>
      <c r="J39" s="1"/>
      <c r="K39" s="1460">
        <v>12417026</v>
      </c>
      <c r="L39" s="1308"/>
      <c r="M39" s="1308"/>
      <c r="N39" s="1309"/>
      <c r="O39" s="938"/>
      <c r="P39" s="1308"/>
      <c r="Q39" s="1309"/>
      <c r="R39" s="1459"/>
      <c r="S39" s="1"/>
      <c r="T39" s="734"/>
      <c r="U39" s="1450"/>
      <c r="V39" s="1308"/>
      <c r="W39" s="1309"/>
      <c r="X39" s="938"/>
      <c r="Y39" s="1308"/>
      <c r="Z39" s="1309"/>
      <c r="AA39" s="1459"/>
      <c r="AB39" s="1"/>
      <c r="AC39" s="734"/>
      <c r="AD39" s="1308"/>
      <c r="AE39" s="1308"/>
      <c r="AF39" s="1309"/>
      <c r="AG39" s="938"/>
      <c r="AH39" s="1308"/>
      <c r="AI39" s="1309"/>
      <c r="AJ39" s="1459"/>
      <c r="AK39" s="1"/>
      <c r="AL39" s="734"/>
      <c r="AM39" s="1449"/>
      <c r="AN39" s="1308"/>
      <c r="AO39" s="1308"/>
      <c r="AP39" s="1309"/>
      <c r="AQ39" s="938"/>
      <c r="AR39" s="1458"/>
      <c r="AS39" s="1308"/>
      <c r="AT39" s="1309"/>
      <c r="AU39" s="1459"/>
    </row>
    <row r="40" spans="1:47" s="600" customFormat="1" ht="12" customHeight="1" outlineLevel="1">
      <c r="A40" s="1597" t="s">
        <v>715</v>
      </c>
      <c r="B40" s="734"/>
      <c r="C40" s="1463"/>
      <c r="D40" s="1308"/>
      <c r="E40" s="1309"/>
      <c r="F40" s="938"/>
      <c r="G40" s="1308"/>
      <c r="H40" s="1309"/>
      <c r="I40" s="1459"/>
      <c r="J40" s="1"/>
      <c r="K40" s="734"/>
      <c r="L40" s="1308"/>
      <c r="M40" s="1308"/>
      <c r="N40" s="1309"/>
      <c r="O40" s="938"/>
      <c r="P40" s="1308"/>
      <c r="Q40" s="1309"/>
      <c r="R40" s="1459"/>
      <c r="S40" s="1"/>
      <c r="T40" s="734"/>
      <c r="U40" s="1450"/>
      <c r="V40" s="1308"/>
      <c r="W40" s="1309"/>
      <c r="X40" s="938"/>
      <c r="Y40" s="1308"/>
      <c r="Z40" s="1309"/>
      <c r="AA40" s="1459"/>
      <c r="AB40" s="1"/>
      <c r="AC40" s="734"/>
      <c r="AD40" s="1308"/>
      <c r="AE40" s="1308"/>
      <c r="AF40" s="1309"/>
      <c r="AG40" s="938"/>
      <c r="AH40" s="1308"/>
      <c r="AI40" s="1309"/>
      <c r="AJ40" s="1459"/>
      <c r="AK40" s="1"/>
      <c r="AL40" s="734"/>
      <c r="AM40" s="1449"/>
      <c r="AN40" s="1308"/>
      <c r="AO40" s="1308"/>
      <c r="AP40" s="1309"/>
      <c r="AQ40" s="938"/>
      <c r="AR40" s="1458"/>
      <c r="AS40" s="1308"/>
      <c r="AT40" s="1309"/>
      <c r="AU40" s="1459"/>
    </row>
    <row r="41" spans="1:47" s="600" customFormat="1" ht="6" customHeight="1" outlineLevel="1">
      <c r="A41" s="1597"/>
      <c r="B41" s="734"/>
      <c r="C41" s="1463"/>
      <c r="D41" s="1308"/>
      <c r="E41" s="1309"/>
      <c r="F41" s="938"/>
      <c r="G41" s="1308"/>
      <c r="H41" s="1309"/>
      <c r="I41" s="1459"/>
      <c r="J41" s="1"/>
      <c r="K41" s="734"/>
      <c r="L41" s="1308"/>
      <c r="M41" s="1308"/>
      <c r="N41" s="1309"/>
      <c r="O41" s="938"/>
      <c r="P41" s="1308"/>
      <c r="Q41" s="1309"/>
      <c r="R41" s="1459"/>
      <c r="S41" s="1"/>
      <c r="T41" s="734"/>
      <c r="U41" s="1450"/>
      <c r="V41" s="1308"/>
      <c r="W41" s="1309"/>
      <c r="X41" s="938"/>
      <c r="Y41" s="1308"/>
      <c r="Z41" s="1309"/>
      <c r="AA41" s="1459"/>
      <c r="AB41" s="1"/>
      <c r="AC41" s="734"/>
      <c r="AD41" s="1308"/>
      <c r="AE41" s="1308"/>
      <c r="AF41" s="1309"/>
      <c r="AG41" s="938"/>
      <c r="AH41" s="1308"/>
      <c r="AI41" s="1309"/>
      <c r="AJ41" s="1459"/>
      <c r="AK41" s="1"/>
      <c r="AL41" s="734"/>
      <c r="AM41" s="1449"/>
      <c r="AN41" s="1308"/>
      <c r="AO41" s="1308"/>
      <c r="AP41" s="1309"/>
      <c r="AQ41" s="938"/>
      <c r="AR41" s="1458"/>
      <c r="AS41" s="1308"/>
      <c r="AT41" s="1309"/>
      <c r="AU41" s="1459"/>
    </row>
    <row r="42" spans="1:47" s="600" customFormat="1" ht="12" customHeight="1" outlineLevel="2">
      <c r="A42" s="1597" t="s">
        <v>716</v>
      </c>
      <c r="B42" s="1460">
        <f>66675000</f>
        <v>66675000</v>
      </c>
      <c r="C42" s="1313">
        <f>66675000</f>
        <v>66675000</v>
      </c>
      <c r="D42" s="1308"/>
      <c r="E42" s="1309"/>
      <c r="F42" s="938"/>
      <c r="G42" s="1308"/>
      <c r="H42" s="1309"/>
      <c r="I42" s="1459"/>
      <c r="J42" s="1"/>
      <c r="K42" s="1524">
        <v>66675000</v>
      </c>
      <c r="L42" s="1308"/>
      <c r="M42" s="1308"/>
      <c r="N42" s="1309"/>
      <c r="O42" s="938"/>
      <c r="P42" s="1308"/>
      <c r="Q42" s="1309"/>
      <c r="R42" s="1459"/>
      <c r="S42" s="1"/>
      <c r="T42" s="734"/>
      <c r="U42" s="1450"/>
      <c r="V42" s="1308"/>
      <c r="W42" s="1309"/>
      <c r="X42" s="938"/>
      <c r="Y42" s="1308"/>
      <c r="Z42" s="1309"/>
      <c r="AA42" s="1459"/>
      <c r="AB42" s="1"/>
      <c r="AC42" s="734"/>
      <c r="AD42" s="1308"/>
      <c r="AE42" s="1308"/>
      <c r="AF42" s="1309"/>
      <c r="AG42" s="938"/>
      <c r="AH42" s="1308"/>
      <c r="AI42" s="1309"/>
      <c r="AJ42" s="1459"/>
      <c r="AK42" s="1"/>
      <c r="AL42" s="734"/>
      <c r="AM42" s="1449"/>
      <c r="AN42" s="1308"/>
      <c r="AO42" s="1308"/>
      <c r="AP42" s="1309"/>
      <c r="AQ42" s="938"/>
      <c r="AR42" s="1458"/>
      <c r="AS42" s="1308"/>
      <c r="AT42" s="1309"/>
      <c r="AU42" s="1459"/>
    </row>
    <row r="43" spans="1:47" s="600" customFormat="1" ht="12" customHeight="1" outlineLevel="2">
      <c r="A43" s="1597" t="s">
        <v>717</v>
      </c>
      <c r="B43" s="734"/>
      <c r="C43" s="1308"/>
      <c r="D43" s="1308"/>
      <c r="E43" s="1309"/>
      <c r="F43" s="938"/>
      <c r="G43" s="1308"/>
      <c r="H43" s="1309"/>
      <c r="I43" s="1459"/>
      <c r="J43" s="1"/>
      <c r="K43" s="1525"/>
      <c r="L43" s="1308"/>
      <c r="M43" s="1308"/>
      <c r="N43" s="1309"/>
      <c r="O43" s="938"/>
      <c r="P43" s="1308"/>
      <c r="Q43" s="1309"/>
      <c r="R43" s="1459"/>
      <c r="S43" s="1"/>
      <c r="T43" s="734"/>
      <c r="U43" s="1450"/>
      <c r="V43" s="1308"/>
      <c r="W43" s="1309"/>
      <c r="X43" s="938"/>
      <c r="Y43" s="1308"/>
      <c r="Z43" s="1309"/>
      <c r="AA43" s="1459"/>
      <c r="AB43" s="1"/>
      <c r="AC43" s="734"/>
      <c r="AD43" s="1308"/>
      <c r="AE43" s="1308"/>
      <c r="AF43" s="1309"/>
      <c r="AG43" s="938"/>
      <c r="AH43" s="1308"/>
      <c r="AI43" s="1309"/>
      <c r="AJ43" s="1459"/>
      <c r="AK43" s="1"/>
      <c r="AL43" s="734"/>
      <c r="AM43" s="1449"/>
      <c r="AN43" s="1308"/>
      <c r="AO43" s="1308"/>
      <c r="AP43" s="1309"/>
      <c r="AQ43" s="938"/>
      <c r="AR43" s="1458"/>
      <c r="AS43" s="1308"/>
      <c r="AT43" s="1309"/>
      <c r="AU43" s="1459"/>
    </row>
    <row r="44" spans="1:47" s="600" customFormat="1" ht="12" customHeight="1" outlineLevel="2">
      <c r="A44" s="1597" t="s">
        <v>718</v>
      </c>
      <c r="B44" s="734"/>
      <c r="C44" s="1308"/>
      <c r="D44" s="1308"/>
      <c r="E44" s="1309"/>
      <c r="F44" s="938"/>
      <c r="G44" s="1308"/>
      <c r="H44" s="1309"/>
      <c r="I44" s="1459"/>
      <c r="J44" s="1"/>
      <c r="K44" s="734"/>
      <c r="L44" s="1308"/>
      <c r="M44" s="1308"/>
      <c r="N44" s="1309"/>
      <c r="O44" s="938"/>
      <c r="P44" s="1308"/>
      <c r="Q44" s="1309"/>
      <c r="R44" s="1459"/>
      <c r="S44" s="1"/>
      <c r="T44" s="734"/>
      <c r="U44" s="1450"/>
      <c r="V44" s="1308"/>
      <c r="W44" s="1309"/>
      <c r="X44" s="938"/>
      <c r="Y44" s="1308"/>
      <c r="Z44" s="1309"/>
      <c r="AA44" s="1459"/>
      <c r="AB44" s="1"/>
      <c r="AC44" s="734"/>
      <c r="AD44" s="1308"/>
      <c r="AE44" s="1308"/>
      <c r="AF44" s="1309"/>
      <c r="AG44" s="938"/>
      <c r="AH44" s="1308"/>
      <c r="AI44" s="1309"/>
      <c r="AJ44" s="1459"/>
      <c r="AK44" s="1"/>
      <c r="AL44" s="734"/>
      <c r="AM44" s="1449"/>
      <c r="AN44" s="1308"/>
      <c r="AO44" s="1308"/>
      <c r="AP44" s="1309"/>
      <c r="AQ44" s="938"/>
      <c r="AR44" s="1458"/>
      <c r="AS44" s="1308"/>
      <c r="AT44" s="1309"/>
      <c r="AU44" s="1459"/>
    </row>
    <row r="45" spans="1:47" s="600" customFormat="1" ht="9" customHeight="1">
      <c r="A45" s="1597"/>
      <c r="B45" s="734"/>
      <c r="C45" s="1308"/>
      <c r="D45" s="1308"/>
      <c r="E45" s="1309"/>
      <c r="F45" s="938"/>
      <c r="G45" s="1308"/>
      <c r="H45" s="1309"/>
      <c r="I45" s="1459"/>
      <c r="J45" s="1"/>
      <c r="K45" s="734"/>
      <c r="L45" s="1308"/>
      <c r="M45" s="1308"/>
      <c r="N45" s="1309"/>
      <c r="O45" s="938"/>
      <c r="P45" s="1308"/>
      <c r="Q45" s="1309"/>
      <c r="R45" s="1459"/>
      <c r="S45" s="1"/>
      <c r="T45" s="734"/>
      <c r="U45" s="1450"/>
      <c r="V45" s="1308"/>
      <c r="W45" s="1309"/>
      <c r="X45" s="938"/>
      <c r="Y45" s="1308"/>
      <c r="Z45" s="1309"/>
      <c r="AA45" s="1459"/>
      <c r="AB45" s="1"/>
      <c r="AC45" s="734"/>
      <c r="AD45" s="1308"/>
      <c r="AE45" s="1308"/>
      <c r="AF45" s="1309"/>
      <c r="AG45" s="938"/>
      <c r="AH45" s="1308"/>
      <c r="AI45" s="1309"/>
      <c r="AJ45" s="1459"/>
      <c r="AK45" s="1"/>
      <c r="AL45" s="734"/>
      <c r="AM45" s="1449"/>
      <c r="AN45" s="1308"/>
      <c r="AO45" s="1308"/>
      <c r="AP45" s="1309"/>
      <c r="AQ45" s="938"/>
      <c r="AR45" s="1458"/>
      <c r="AS45" s="1308"/>
      <c r="AT45" s="1309"/>
      <c r="AU45" s="1459"/>
    </row>
    <row r="46" spans="1:47" ht="12" customHeight="1" outlineLevel="1">
      <c r="A46" s="1583" t="s">
        <v>179</v>
      </c>
      <c r="B46" s="734"/>
      <c r="C46" s="1308"/>
      <c r="D46" s="1308"/>
      <c r="E46" s="1309"/>
      <c r="F46" s="938"/>
      <c r="G46" s="1308"/>
      <c r="H46" s="1309"/>
      <c r="I46" s="1459"/>
      <c r="J46" s="1"/>
      <c r="K46" s="734"/>
      <c r="L46" s="1308"/>
      <c r="M46" s="1308"/>
      <c r="N46" s="1309"/>
      <c r="O46" s="938"/>
      <c r="P46" s="1308"/>
      <c r="Q46" s="1309"/>
      <c r="R46" s="1459"/>
      <c r="S46" s="1"/>
      <c r="T46" s="734"/>
      <c r="U46" s="1450"/>
      <c r="V46" s="1308"/>
      <c r="W46" s="1309"/>
      <c r="X46" s="938"/>
      <c r="Y46" s="1308"/>
      <c r="Z46" s="1309"/>
      <c r="AA46" s="1459"/>
      <c r="AB46" s="1"/>
      <c r="AC46" s="734"/>
      <c r="AD46" s="1308"/>
      <c r="AE46" s="1308"/>
      <c r="AF46" s="1309"/>
      <c r="AG46" s="938"/>
      <c r="AH46" s="1308"/>
      <c r="AI46" s="1309"/>
      <c r="AJ46" s="1459"/>
      <c r="AK46" s="1"/>
      <c r="AL46" s="734"/>
      <c r="AM46" s="1449"/>
      <c r="AN46" s="1308"/>
      <c r="AO46" s="1308"/>
      <c r="AP46" s="1309"/>
      <c r="AQ46" s="938"/>
      <c r="AR46" s="1458"/>
      <c r="AS46" s="1308"/>
      <c r="AT46" s="1309"/>
      <c r="AU46" s="1459"/>
    </row>
    <row r="47" spans="1:47" ht="12" customHeight="1" outlineLevel="1">
      <c r="A47" s="1583" t="s">
        <v>180</v>
      </c>
      <c r="B47" s="734"/>
      <c r="C47" s="1308"/>
      <c r="D47" s="1308"/>
      <c r="E47" s="1309"/>
      <c r="F47" s="938"/>
      <c r="G47" s="1308"/>
      <c r="H47" s="1309"/>
      <c r="I47" s="1459"/>
      <c r="J47" s="1"/>
      <c r="K47" s="734"/>
      <c r="L47" s="1308"/>
      <c r="M47" s="1308"/>
      <c r="N47" s="1309"/>
      <c r="O47" s="938"/>
      <c r="P47" s="1308"/>
      <c r="Q47" s="1309"/>
      <c r="R47" s="1459"/>
      <c r="S47" s="1"/>
      <c r="T47" s="734"/>
      <c r="U47" s="1450"/>
      <c r="V47" s="1308"/>
      <c r="W47" s="1309"/>
      <c r="X47" s="938"/>
      <c r="Y47" s="1308"/>
      <c r="Z47" s="1309"/>
      <c r="AA47" s="1459"/>
      <c r="AB47" s="1"/>
      <c r="AC47" s="734"/>
      <c r="AD47" s="1308"/>
      <c r="AE47" s="1308"/>
      <c r="AF47" s="1309"/>
      <c r="AG47" s="938"/>
      <c r="AH47" s="1308"/>
      <c r="AI47" s="1309"/>
      <c r="AJ47" s="1459"/>
      <c r="AK47" s="1"/>
      <c r="AL47" s="734"/>
      <c r="AM47" s="1449"/>
      <c r="AN47" s="1308"/>
      <c r="AO47" s="1308"/>
      <c r="AP47" s="1309"/>
      <c r="AQ47" s="938"/>
      <c r="AR47" s="1458"/>
      <c r="AS47" s="1308"/>
      <c r="AT47" s="1309"/>
      <c r="AU47" s="1459"/>
    </row>
    <row r="48" spans="1:47" ht="12" customHeight="1" outlineLevel="1">
      <c r="A48" s="1583" t="s">
        <v>181</v>
      </c>
      <c r="B48" s="734"/>
      <c r="C48" s="1308"/>
      <c r="D48" s="1308"/>
      <c r="E48" s="1309"/>
      <c r="F48" s="938"/>
      <c r="G48" s="1308"/>
      <c r="H48" s="1309"/>
      <c r="I48" s="1459"/>
      <c r="J48" s="1"/>
      <c r="K48" s="734"/>
      <c r="L48" s="1308"/>
      <c r="M48" s="1308"/>
      <c r="N48" s="1309"/>
      <c r="O48" s="938"/>
      <c r="P48" s="1308"/>
      <c r="Q48" s="1309"/>
      <c r="R48" s="1459"/>
      <c r="S48" s="1"/>
      <c r="T48" s="734"/>
      <c r="U48" s="1450"/>
      <c r="V48" s="1308"/>
      <c r="W48" s="1309"/>
      <c r="X48" s="938"/>
      <c r="Y48" s="1308"/>
      <c r="Z48" s="1309"/>
      <c r="AA48" s="1459"/>
      <c r="AB48" s="1"/>
      <c r="AC48" s="734"/>
      <c r="AD48" s="1308"/>
      <c r="AE48" s="1308"/>
      <c r="AF48" s="1309"/>
      <c r="AG48" s="938"/>
      <c r="AH48" s="1308"/>
      <c r="AI48" s="1309"/>
      <c r="AJ48" s="1459"/>
      <c r="AK48" s="1"/>
      <c r="AL48" s="734"/>
      <c r="AM48" s="1449"/>
      <c r="AN48" s="1308"/>
      <c r="AO48" s="1308"/>
      <c r="AP48" s="1309"/>
      <c r="AQ48" s="938"/>
      <c r="AR48" s="1458"/>
      <c r="AS48" s="1308"/>
      <c r="AT48" s="1309"/>
      <c r="AU48" s="1459"/>
    </row>
    <row r="49" spans="1:47" ht="12" customHeight="1" outlineLevel="1">
      <c r="A49" s="1583" t="s">
        <v>182</v>
      </c>
      <c r="B49" s="734"/>
      <c r="C49" s="1308"/>
      <c r="D49" s="1308"/>
      <c r="E49" s="1309"/>
      <c r="F49" s="938"/>
      <c r="G49" s="1308"/>
      <c r="H49" s="1309"/>
      <c r="I49" s="1459"/>
      <c r="J49" s="1"/>
      <c r="K49" s="734"/>
      <c r="L49" s="1308"/>
      <c r="M49" s="1308"/>
      <c r="N49" s="1309"/>
      <c r="O49" s="938"/>
      <c r="P49" s="1308"/>
      <c r="Q49" s="1309"/>
      <c r="R49" s="1459"/>
      <c r="S49" s="1"/>
      <c r="T49" s="734"/>
      <c r="U49" s="1450"/>
      <c r="V49" s="1308"/>
      <c r="W49" s="1309"/>
      <c r="X49" s="938"/>
      <c r="Y49" s="1308"/>
      <c r="Z49" s="1309"/>
      <c r="AA49" s="1459"/>
      <c r="AB49" s="1"/>
      <c r="AC49" s="734"/>
      <c r="AD49" s="1308"/>
      <c r="AE49" s="1308"/>
      <c r="AF49" s="1309"/>
      <c r="AG49" s="938"/>
      <c r="AH49" s="1308"/>
      <c r="AI49" s="1309"/>
      <c r="AJ49" s="1459"/>
      <c r="AK49" s="1"/>
      <c r="AL49" s="734"/>
      <c r="AM49" s="1449"/>
      <c r="AN49" s="1308"/>
      <c r="AO49" s="1308"/>
      <c r="AP49" s="1309"/>
      <c r="AQ49" s="938"/>
      <c r="AR49" s="1458"/>
      <c r="AS49" s="1308"/>
      <c r="AT49" s="1309"/>
      <c r="AU49" s="1459"/>
    </row>
    <row r="50" spans="1:47" s="600" customFormat="1" ht="12" customHeight="1" outlineLevel="1">
      <c r="A50" s="1645" t="s">
        <v>719</v>
      </c>
      <c r="B50" s="734"/>
      <c r="C50" s="1308"/>
      <c r="D50" s="1308"/>
      <c r="E50" s="1309"/>
      <c r="F50" s="938"/>
      <c r="G50" s="1308"/>
      <c r="H50" s="1309"/>
      <c r="I50" s="1459"/>
      <c r="J50" s="1"/>
      <c r="K50" s="734"/>
      <c r="L50" s="1308"/>
      <c r="M50" s="1308"/>
      <c r="N50" s="1309"/>
      <c r="O50" s="938"/>
      <c r="P50" s="1308"/>
      <c r="Q50" s="1309"/>
      <c r="R50" s="1459"/>
      <c r="S50" s="1"/>
      <c r="T50" s="734"/>
      <c r="U50" s="1450"/>
      <c r="V50" s="1308"/>
      <c r="W50" s="1309"/>
      <c r="X50" s="938"/>
      <c r="Y50" s="1308"/>
      <c r="Z50" s="1309"/>
      <c r="AA50" s="1459"/>
      <c r="AB50" s="1"/>
      <c r="AC50" s="734"/>
      <c r="AD50" s="1308"/>
      <c r="AE50" s="1308"/>
      <c r="AF50" s="1309"/>
      <c r="AG50" s="938"/>
      <c r="AH50" s="1308"/>
      <c r="AI50" s="1309"/>
      <c r="AJ50" s="1459"/>
      <c r="AK50" s="1"/>
      <c r="AL50" s="734"/>
      <c r="AM50" s="1449"/>
      <c r="AN50" s="1308"/>
      <c r="AO50" s="1308"/>
      <c r="AP50" s="1309"/>
      <c r="AQ50" s="938"/>
      <c r="AR50" s="1458"/>
      <c r="AS50" s="1308"/>
      <c r="AT50" s="1309"/>
      <c r="AU50" s="1459"/>
    </row>
    <row r="51" spans="1:47" s="600" customFormat="1" ht="12" customHeight="1" outlineLevel="1">
      <c r="A51" s="1645" t="s">
        <v>720</v>
      </c>
      <c r="B51" s="734"/>
      <c r="C51" s="1308"/>
      <c r="D51" s="1308"/>
      <c r="E51" s="1309"/>
      <c r="F51" s="938"/>
      <c r="G51" s="1308"/>
      <c r="H51" s="1309"/>
      <c r="I51" s="1459"/>
      <c r="J51" s="1"/>
      <c r="K51" s="734"/>
      <c r="L51" s="1308"/>
      <c r="M51" s="1308"/>
      <c r="N51" s="1309"/>
      <c r="O51" s="938"/>
      <c r="P51" s="1308"/>
      <c r="Q51" s="1309"/>
      <c r="R51" s="1459"/>
      <c r="S51" s="1"/>
      <c r="T51" s="734"/>
      <c r="U51" s="1450"/>
      <c r="V51" s="1308"/>
      <c r="W51" s="1309"/>
      <c r="X51" s="938"/>
      <c r="Y51" s="1308"/>
      <c r="Z51" s="1309"/>
      <c r="AA51" s="1459"/>
      <c r="AB51" s="1"/>
      <c r="AC51" s="734"/>
      <c r="AD51" s="1308"/>
      <c r="AE51" s="1308"/>
      <c r="AF51" s="1309"/>
      <c r="AG51" s="938"/>
      <c r="AH51" s="1308"/>
      <c r="AI51" s="1309"/>
      <c r="AJ51" s="1459"/>
      <c r="AK51" s="1"/>
      <c r="AL51" s="734"/>
      <c r="AM51" s="1449"/>
      <c r="AN51" s="1308"/>
      <c r="AO51" s="1308"/>
      <c r="AP51" s="1309"/>
      <c r="AQ51" s="938"/>
      <c r="AR51" s="1458"/>
      <c r="AS51" s="1308"/>
      <c r="AT51" s="1309"/>
      <c r="AU51" s="1459"/>
    </row>
    <row r="52" spans="1:47" s="600" customFormat="1" ht="12" customHeight="1" outlineLevel="1">
      <c r="A52" s="1645" t="s">
        <v>721</v>
      </c>
      <c r="B52" s="734"/>
      <c r="C52" s="1308"/>
      <c r="D52" s="1308"/>
      <c r="E52" s="1309"/>
      <c r="F52" s="938"/>
      <c r="G52" s="1308"/>
      <c r="H52" s="1309"/>
      <c r="I52" s="1459"/>
      <c r="J52" s="1"/>
      <c r="K52" s="734"/>
      <c r="L52" s="1308"/>
      <c r="M52" s="1308"/>
      <c r="N52" s="1309"/>
      <c r="O52" s="938"/>
      <c r="P52" s="1308"/>
      <c r="Q52" s="1309"/>
      <c r="R52" s="1459"/>
      <c r="S52" s="1"/>
      <c r="T52" s="734"/>
      <c r="U52" s="1450"/>
      <c r="V52" s="1308"/>
      <c r="W52" s="1309"/>
      <c r="X52" s="938"/>
      <c r="Y52" s="1308"/>
      <c r="Z52" s="1309"/>
      <c r="AA52" s="1459"/>
      <c r="AB52" s="1"/>
      <c r="AC52" s="734"/>
      <c r="AD52" s="1308"/>
      <c r="AE52" s="1308"/>
      <c r="AF52" s="1309"/>
      <c r="AG52" s="938"/>
      <c r="AH52" s="1308"/>
      <c r="AI52" s="1309"/>
      <c r="AJ52" s="1459"/>
      <c r="AK52" s="1"/>
      <c r="AL52" s="734"/>
      <c r="AM52" s="1449"/>
      <c r="AN52" s="1308"/>
      <c r="AO52" s="1308"/>
      <c r="AP52" s="1309"/>
      <c r="AQ52" s="938"/>
      <c r="AR52" s="1458"/>
      <c r="AS52" s="1308"/>
      <c r="AT52" s="1309"/>
      <c r="AU52" s="1459"/>
    </row>
    <row r="53" spans="1:47" s="600" customFormat="1" ht="12" customHeight="1" outlineLevel="1">
      <c r="A53" s="1645" t="s">
        <v>722</v>
      </c>
      <c r="B53" s="734"/>
      <c r="C53" s="1308"/>
      <c r="D53" s="1308"/>
      <c r="E53" s="1309"/>
      <c r="F53" s="938"/>
      <c r="G53" s="1308"/>
      <c r="H53" s="1309"/>
      <c r="I53" s="1459"/>
      <c r="J53" s="1"/>
      <c r="K53" s="734"/>
      <c r="L53" s="1308"/>
      <c r="M53" s="1308"/>
      <c r="N53" s="1309"/>
      <c r="O53" s="938"/>
      <c r="P53" s="1308"/>
      <c r="Q53" s="1309"/>
      <c r="R53" s="1459"/>
      <c r="S53" s="1"/>
      <c r="T53" s="734"/>
      <c r="U53" s="1450"/>
      <c r="V53" s="1308"/>
      <c r="W53" s="1309"/>
      <c r="X53" s="938"/>
      <c r="Y53" s="1308"/>
      <c r="Z53" s="1309"/>
      <c r="AA53" s="1459"/>
      <c r="AB53" s="1"/>
      <c r="AC53" s="734"/>
      <c r="AD53" s="1308"/>
      <c r="AE53" s="1308"/>
      <c r="AF53" s="1309"/>
      <c r="AG53" s="938"/>
      <c r="AH53" s="1308"/>
      <c r="AI53" s="1309"/>
      <c r="AJ53" s="1459"/>
      <c r="AK53" s="1"/>
      <c r="AL53" s="734"/>
      <c r="AM53" s="1449"/>
      <c r="AN53" s="1308"/>
      <c r="AO53" s="1308"/>
      <c r="AP53" s="1309"/>
      <c r="AQ53" s="938"/>
      <c r="AR53" s="1458"/>
      <c r="AS53" s="1308"/>
      <c r="AT53" s="1309"/>
      <c r="AU53" s="1459"/>
    </row>
    <row r="54" spans="1:47" s="600" customFormat="1" ht="12" customHeight="1" outlineLevel="1">
      <c r="A54" s="1645" t="s">
        <v>723</v>
      </c>
      <c r="B54" s="734"/>
      <c r="C54" s="1308"/>
      <c r="D54" s="1308"/>
      <c r="E54" s="1309"/>
      <c r="F54" s="938"/>
      <c r="G54" s="1308"/>
      <c r="H54" s="1309"/>
      <c r="I54" s="1459"/>
      <c r="J54" s="1"/>
      <c r="K54" s="734"/>
      <c r="L54" s="1308"/>
      <c r="M54" s="1308"/>
      <c r="N54" s="1309"/>
      <c r="O54" s="938"/>
      <c r="P54" s="1308"/>
      <c r="Q54" s="1309"/>
      <c r="R54" s="1459"/>
      <c r="S54" s="1"/>
      <c r="T54" s="734"/>
      <c r="U54" s="1450"/>
      <c r="V54" s="1308"/>
      <c r="W54" s="1309"/>
      <c r="X54" s="938"/>
      <c r="Y54" s="1308"/>
      <c r="Z54" s="1309"/>
      <c r="AA54" s="1459"/>
      <c r="AB54" s="1"/>
      <c r="AC54" s="734"/>
      <c r="AD54" s="1308"/>
      <c r="AE54" s="1308"/>
      <c r="AF54" s="1309"/>
      <c r="AG54" s="938"/>
      <c r="AH54" s="1308"/>
      <c r="AI54" s="1309"/>
      <c r="AJ54" s="1459"/>
      <c r="AK54" s="1"/>
      <c r="AL54" s="734"/>
      <c r="AM54" s="1449"/>
      <c r="AN54" s="1308"/>
      <c r="AO54" s="1308"/>
      <c r="AP54" s="1309"/>
      <c r="AQ54" s="938"/>
      <c r="AR54" s="1458"/>
      <c r="AS54" s="1308"/>
      <c r="AT54" s="1309"/>
      <c r="AU54" s="1459"/>
    </row>
    <row r="55" spans="1:47" ht="12" customHeight="1" outlineLevel="1">
      <c r="A55" s="1583" t="s">
        <v>183</v>
      </c>
      <c r="B55" s="734"/>
      <c r="C55" s="1308"/>
      <c r="D55" s="1308"/>
      <c r="E55" s="1309"/>
      <c r="F55" s="938"/>
      <c r="G55" s="1308"/>
      <c r="H55" s="1309"/>
      <c r="I55" s="1459"/>
      <c r="J55" s="1"/>
      <c r="K55" s="734"/>
      <c r="L55" s="1308"/>
      <c r="M55" s="1308"/>
      <c r="N55" s="1309"/>
      <c r="O55" s="938"/>
      <c r="P55" s="1308"/>
      <c r="Q55" s="1309"/>
      <c r="R55" s="1459"/>
      <c r="S55" s="1"/>
      <c r="T55" s="734"/>
      <c r="U55" s="1450"/>
      <c r="V55" s="1308"/>
      <c r="W55" s="1309"/>
      <c r="X55" s="938"/>
      <c r="Y55" s="1308"/>
      <c r="Z55" s="1309"/>
      <c r="AA55" s="1459"/>
      <c r="AB55" s="1"/>
      <c r="AC55" s="734"/>
      <c r="AD55" s="1308"/>
      <c r="AE55" s="1308"/>
      <c r="AF55" s="1309"/>
      <c r="AG55" s="938"/>
      <c r="AH55" s="1308"/>
      <c r="AI55" s="1309"/>
      <c r="AJ55" s="1459"/>
      <c r="AK55" s="1"/>
      <c r="AL55" s="734"/>
      <c r="AM55" s="1449"/>
      <c r="AN55" s="1308"/>
      <c r="AO55" s="1308"/>
      <c r="AP55" s="1309"/>
      <c r="AQ55" s="938"/>
      <c r="AR55" s="1458"/>
      <c r="AS55" s="1308"/>
      <c r="AT55" s="1309"/>
      <c r="AU55" s="1459"/>
    </row>
    <row r="56" spans="1:47" s="600" customFormat="1" ht="12" customHeight="1">
      <c r="A56" s="1595" t="s">
        <v>724</v>
      </c>
      <c r="B56" s="734"/>
      <c r="C56" s="1308"/>
      <c r="D56" s="1308"/>
      <c r="E56" s="1309"/>
      <c r="F56" s="938"/>
      <c r="G56" s="1308"/>
      <c r="H56" s="1309"/>
      <c r="I56" s="1459"/>
      <c r="J56" s="1"/>
      <c r="K56" s="734"/>
      <c r="L56" s="1308"/>
      <c r="M56" s="1308"/>
      <c r="N56" s="1309"/>
      <c r="O56" s="938"/>
      <c r="P56" s="1308"/>
      <c r="Q56" s="1309"/>
      <c r="R56" s="1459"/>
      <c r="S56" s="1"/>
      <c r="T56" s="734"/>
      <c r="U56" s="1450"/>
      <c r="V56" s="1308"/>
      <c r="W56" s="1309"/>
      <c r="X56" s="938"/>
      <c r="Y56" s="1308"/>
      <c r="Z56" s="1309"/>
      <c r="AA56" s="1459"/>
      <c r="AB56" s="1"/>
      <c r="AC56" s="734"/>
      <c r="AD56" s="1308"/>
      <c r="AE56" s="1308"/>
      <c r="AF56" s="1309"/>
      <c r="AG56" s="938"/>
      <c r="AH56" s="1308"/>
      <c r="AI56" s="1309"/>
      <c r="AJ56" s="1459"/>
      <c r="AK56" s="1"/>
      <c r="AL56" s="734"/>
      <c r="AM56" s="1449"/>
      <c r="AN56" s="1308"/>
      <c r="AO56" s="1308"/>
      <c r="AP56" s="1309"/>
      <c r="AQ56" s="938"/>
      <c r="AR56" s="1458"/>
      <c r="AS56" s="1308"/>
      <c r="AT56" s="1309"/>
      <c r="AU56" s="1459"/>
    </row>
    <row r="57" spans="1:47" ht="12" customHeight="1">
      <c r="A57" s="1644" t="s">
        <v>184</v>
      </c>
      <c r="B57" s="734"/>
      <c r="C57" s="1308"/>
      <c r="D57" s="1308"/>
      <c r="E57" s="1309"/>
      <c r="F57" s="938"/>
      <c r="G57" s="1308"/>
      <c r="H57" s="1309"/>
      <c r="I57" s="1459"/>
      <c r="J57" s="1"/>
      <c r="K57" s="734"/>
      <c r="L57" s="1308"/>
      <c r="M57" s="1308"/>
      <c r="N57" s="1309"/>
      <c r="O57" s="938"/>
      <c r="P57" s="1308"/>
      <c r="Q57" s="1309"/>
      <c r="R57" s="1459"/>
      <c r="S57" s="1"/>
      <c r="T57" s="734"/>
      <c r="U57" s="1450"/>
      <c r="V57" s="1308"/>
      <c r="W57" s="1309"/>
      <c r="X57" s="938"/>
      <c r="Y57" s="1308"/>
      <c r="Z57" s="1309"/>
      <c r="AA57" s="1459"/>
      <c r="AB57" s="1"/>
      <c r="AC57" s="734"/>
      <c r="AD57" s="1308"/>
      <c r="AE57" s="1308"/>
      <c r="AF57" s="1309"/>
      <c r="AG57" s="938"/>
      <c r="AH57" s="1308"/>
      <c r="AI57" s="1309"/>
      <c r="AJ57" s="1459"/>
      <c r="AK57" s="1"/>
      <c r="AL57" s="734"/>
      <c r="AM57" s="1449"/>
      <c r="AN57" s="1308"/>
      <c r="AO57" s="1308"/>
      <c r="AP57" s="1309"/>
      <c r="AQ57" s="938"/>
      <c r="AR57" s="1458"/>
      <c r="AS57" s="1308"/>
      <c r="AT57" s="1309"/>
      <c r="AU57" s="1459"/>
    </row>
    <row r="58" spans="1:47" ht="12" customHeight="1">
      <c r="A58" s="1583" t="s">
        <v>185</v>
      </c>
      <c r="B58" s="734"/>
      <c r="C58" s="1308"/>
      <c r="D58" s="1308"/>
      <c r="E58" s="1309"/>
      <c r="F58" s="938"/>
      <c r="G58" s="1308"/>
      <c r="H58" s="1309"/>
      <c r="I58" s="1459"/>
      <c r="J58" s="1"/>
      <c r="K58" s="734"/>
      <c r="L58" s="1308"/>
      <c r="M58" s="1308"/>
      <c r="N58" s="1309"/>
      <c r="O58" s="938"/>
      <c r="P58" s="1308"/>
      <c r="Q58" s="1309"/>
      <c r="R58" s="1459"/>
      <c r="S58" s="1"/>
      <c r="T58" s="734"/>
      <c r="U58" s="1450"/>
      <c r="V58" s="1308"/>
      <c r="W58" s="1309"/>
      <c r="X58" s="938"/>
      <c r="Y58" s="1308"/>
      <c r="Z58" s="1309"/>
      <c r="AA58" s="1459"/>
      <c r="AB58" s="1"/>
      <c r="AC58" s="734"/>
      <c r="AD58" s="1308"/>
      <c r="AE58" s="1308"/>
      <c r="AF58" s="1309"/>
      <c r="AG58" s="938"/>
      <c r="AH58" s="1308"/>
      <c r="AI58" s="1309"/>
      <c r="AJ58" s="1459"/>
      <c r="AK58" s="1"/>
      <c r="AL58" s="734"/>
      <c r="AM58" s="1449"/>
      <c r="AN58" s="1308"/>
      <c r="AO58" s="1308"/>
      <c r="AP58" s="1309"/>
      <c r="AQ58" s="938"/>
      <c r="AR58" s="1458"/>
      <c r="AS58" s="1308"/>
      <c r="AT58" s="1309"/>
      <c r="AU58" s="1459"/>
    </row>
    <row r="59" spans="1:47" s="600" customFormat="1" ht="12" customHeight="1">
      <c r="A59" s="1597" t="s">
        <v>701</v>
      </c>
      <c r="B59" s="734"/>
      <c r="C59" s="1308"/>
      <c r="D59" s="1308"/>
      <c r="E59" s="1309"/>
      <c r="F59" s="938"/>
      <c r="G59" s="1308"/>
      <c r="H59" s="1309"/>
      <c r="I59" s="1459"/>
      <c r="J59" s="1"/>
      <c r="K59" s="734"/>
      <c r="L59" s="1308"/>
      <c r="M59" s="1308"/>
      <c r="N59" s="1309"/>
      <c r="O59" s="938"/>
      <c r="P59" s="1308"/>
      <c r="Q59" s="1309"/>
      <c r="R59" s="1459"/>
      <c r="S59" s="1"/>
      <c r="T59" s="734"/>
      <c r="U59" s="1450"/>
      <c r="V59" s="1308"/>
      <c r="W59" s="1309"/>
      <c r="X59" s="938"/>
      <c r="Y59" s="1308"/>
      <c r="Z59" s="1309"/>
      <c r="AA59" s="1459"/>
      <c r="AB59" s="1"/>
      <c r="AC59" s="734"/>
      <c r="AD59" s="1308"/>
      <c r="AE59" s="1308"/>
      <c r="AF59" s="1309"/>
      <c r="AG59" s="938"/>
      <c r="AH59" s="1308"/>
      <c r="AI59" s="1309"/>
      <c r="AJ59" s="1459"/>
      <c r="AK59" s="1"/>
      <c r="AL59" s="734"/>
      <c r="AM59" s="1449"/>
      <c r="AN59" s="1308"/>
      <c r="AO59" s="1308"/>
      <c r="AP59" s="1309"/>
      <c r="AQ59" s="938"/>
      <c r="AR59" s="1458"/>
      <c r="AS59" s="1308"/>
      <c r="AT59" s="1309"/>
      <c r="AU59" s="1459"/>
    </row>
    <row r="60" spans="1:47" s="600" customFormat="1" ht="12" customHeight="1">
      <c r="A60" s="1597" t="s">
        <v>702</v>
      </c>
      <c r="B60" s="734"/>
      <c r="C60" s="1308"/>
      <c r="D60" s="1308"/>
      <c r="E60" s="1309"/>
      <c r="F60" s="938"/>
      <c r="G60" s="1308"/>
      <c r="H60" s="1309"/>
      <c r="I60" s="1459"/>
      <c r="J60" s="1"/>
      <c r="K60" s="734"/>
      <c r="L60" s="1308"/>
      <c r="M60" s="1308"/>
      <c r="N60" s="1309"/>
      <c r="O60" s="938"/>
      <c r="P60" s="1308"/>
      <c r="Q60" s="1309"/>
      <c r="R60" s="1459"/>
      <c r="S60" s="1"/>
      <c r="T60" s="734"/>
      <c r="U60" s="1450"/>
      <c r="V60" s="1308"/>
      <c r="W60" s="1309"/>
      <c r="X60" s="938"/>
      <c r="Y60" s="1308"/>
      <c r="Z60" s="1309"/>
      <c r="AA60" s="1459"/>
      <c r="AB60" s="1"/>
      <c r="AC60" s="734"/>
      <c r="AD60" s="1308"/>
      <c r="AE60" s="1308"/>
      <c r="AF60" s="1309"/>
      <c r="AG60" s="938"/>
      <c r="AH60" s="1308"/>
      <c r="AI60" s="1309"/>
      <c r="AJ60" s="1459"/>
      <c r="AK60" s="1"/>
      <c r="AL60" s="734"/>
      <c r="AM60" s="1449"/>
      <c r="AN60" s="1308"/>
      <c r="AO60" s="1308"/>
      <c r="AP60" s="1309"/>
      <c r="AQ60" s="938"/>
      <c r="AR60" s="1458"/>
      <c r="AS60" s="1308"/>
      <c r="AT60" s="1309"/>
      <c r="AU60" s="1459"/>
    </row>
    <row r="61" spans="1:47" ht="12" customHeight="1">
      <c r="A61" s="1646" t="s">
        <v>786</v>
      </c>
      <c r="B61" s="734"/>
      <c r="C61" s="1450"/>
      <c r="D61" s="1308"/>
      <c r="E61" s="1309"/>
      <c r="F61" s="938"/>
      <c r="G61" s="1308"/>
      <c r="H61" s="1309"/>
      <c r="I61" s="1459"/>
      <c r="J61" s="1"/>
      <c r="K61" s="734"/>
      <c r="L61" s="1308"/>
      <c r="M61" s="1308"/>
      <c r="N61" s="1309"/>
      <c r="O61" s="938"/>
      <c r="P61" s="1308"/>
      <c r="Q61" s="1309"/>
      <c r="R61" s="1459"/>
      <c r="S61" s="1"/>
      <c r="T61" s="734"/>
      <c r="U61" s="1450"/>
      <c r="V61" s="1308"/>
      <c r="W61" s="1309"/>
      <c r="X61" s="938"/>
      <c r="Y61" s="1308"/>
      <c r="Z61" s="1309"/>
      <c r="AA61" s="1459"/>
      <c r="AB61" s="1"/>
      <c r="AC61" s="734"/>
      <c r="AD61" s="1308"/>
      <c r="AE61" s="1308"/>
      <c r="AF61" s="1309"/>
      <c r="AG61" s="938"/>
      <c r="AH61" s="1308"/>
      <c r="AI61" s="1309"/>
      <c r="AJ61" s="1459"/>
      <c r="AK61" s="1"/>
      <c r="AL61" s="734"/>
      <c r="AM61" s="1449"/>
      <c r="AN61" s="1308"/>
      <c r="AO61" s="1308"/>
      <c r="AP61" s="1309"/>
      <c r="AQ61" s="938"/>
      <c r="AR61" s="1458"/>
      <c r="AS61" s="1308"/>
      <c r="AT61" s="1309"/>
      <c r="AU61" s="1459"/>
    </row>
    <row r="62" spans="1:47" ht="12" customHeight="1">
      <c r="A62" s="1584"/>
      <c r="B62" s="1452"/>
      <c r="C62" s="1454"/>
      <c r="D62" s="1454"/>
      <c r="E62" s="1455"/>
      <c r="F62" s="1456"/>
      <c r="G62" s="1454"/>
      <c r="H62" s="1455"/>
      <c r="I62" s="1457"/>
      <c r="J62" s="1"/>
      <c r="K62" s="1452"/>
      <c r="L62" s="1454"/>
      <c r="M62" s="1454"/>
      <c r="N62" s="1455"/>
      <c r="O62" s="1456"/>
      <c r="P62" s="1454"/>
      <c r="Q62" s="1455"/>
      <c r="R62" s="1457"/>
      <c r="S62" s="1"/>
      <c r="T62" s="1452"/>
      <c r="U62" s="1454"/>
      <c r="V62" s="1454"/>
      <c r="W62" s="1455"/>
      <c r="X62" s="1456"/>
      <c r="Y62" s="1454"/>
      <c r="Z62" s="1455"/>
      <c r="AA62" s="1457"/>
      <c r="AB62" s="1"/>
      <c r="AC62" s="1452"/>
      <c r="AD62" s="1454"/>
      <c r="AE62" s="1454"/>
      <c r="AF62" s="1455"/>
      <c r="AG62" s="1456"/>
      <c r="AH62" s="1454"/>
      <c r="AI62" s="1455"/>
      <c r="AJ62" s="1457"/>
      <c r="AK62" s="1"/>
      <c r="AL62" s="1452"/>
      <c r="AM62" s="1453"/>
      <c r="AN62" s="1454"/>
      <c r="AO62" s="1454"/>
      <c r="AP62" s="1455"/>
      <c r="AQ62" s="1456"/>
      <c r="AR62" s="1453"/>
      <c r="AS62" s="1454"/>
      <c r="AT62" s="1455"/>
      <c r="AU62" s="1457"/>
    </row>
    <row r="63" spans="1:47" ht="12" customHeight="1">
      <c r="A63" s="3016" t="s">
        <v>189</v>
      </c>
      <c r="B63" s="1170">
        <f>SUM(B31, B32, B61)</f>
        <v>234219970</v>
      </c>
      <c r="C63" s="1470">
        <f>SUM(C31, C32, C61)</f>
        <v>216270167</v>
      </c>
      <c r="D63" s="1470">
        <f t="shared" ref="D63:E63" si="10">D15+D29</f>
        <v>0</v>
      </c>
      <c r="E63" s="1470">
        <f t="shared" si="10"/>
        <v>0</v>
      </c>
      <c r="F63" s="1470">
        <f>SUM(F31, F32, F61)</f>
        <v>17949803</v>
      </c>
      <c r="G63" s="1470">
        <f t="shared" ref="G63:I63" si="11">G15+G29</f>
        <v>0</v>
      </c>
      <c r="H63" s="1470">
        <f t="shared" si="11"/>
        <v>0</v>
      </c>
      <c r="I63" s="1471">
        <f t="shared" si="11"/>
        <v>0</v>
      </c>
      <c r="J63" s="1"/>
      <c r="K63" s="1170">
        <f>SUM(K31, K32, K61)</f>
        <v>337439574</v>
      </c>
      <c r="L63" s="1470">
        <f t="shared" ref="L63:M63" si="12">L15+L29</f>
        <v>0</v>
      </c>
      <c r="M63" s="1470">
        <f t="shared" si="12"/>
        <v>0</v>
      </c>
      <c r="N63" s="1470">
        <f>SUM(N31, N32, N61)</f>
        <v>78024143</v>
      </c>
      <c r="O63" s="1470">
        <f>SUM(O31, O32, O61)</f>
        <v>259415431</v>
      </c>
      <c r="P63" s="1470">
        <f t="shared" ref="P63:R63" si="13">P15+P29</f>
        <v>0</v>
      </c>
      <c r="Q63" s="1470">
        <f t="shared" si="13"/>
        <v>0</v>
      </c>
      <c r="R63" s="1471">
        <f t="shared" si="13"/>
        <v>0</v>
      </c>
      <c r="S63" s="1"/>
      <c r="T63" s="1170">
        <f>T15+T29</f>
        <v>0</v>
      </c>
      <c r="U63" s="1470">
        <f t="shared" ref="U63:W63" si="14">U15+U29</f>
        <v>0</v>
      </c>
      <c r="V63" s="1470">
        <f t="shared" si="14"/>
        <v>0</v>
      </c>
      <c r="W63" s="1470">
        <f t="shared" si="14"/>
        <v>0</v>
      </c>
      <c r="X63" s="1470">
        <f>SUM(X31, X32, X61)</f>
        <v>298520331</v>
      </c>
      <c r="Y63" s="1470">
        <f t="shared" ref="Y63:AA63" si="15">Y15+Y29</f>
        <v>0</v>
      </c>
      <c r="Z63" s="1470">
        <f t="shared" si="15"/>
        <v>0</v>
      </c>
      <c r="AA63" s="1471">
        <f t="shared" si="15"/>
        <v>0</v>
      </c>
      <c r="AB63" s="1"/>
      <c r="AC63" s="1170">
        <f>AC15+AC29</f>
        <v>0</v>
      </c>
      <c r="AD63" s="1470">
        <f t="shared" ref="AD63:AF63" si="16">AD15+AD29</f>
        <v>0</v>
      </c>
      <c r="AE63" s="1470">
        <f t="shared" si="16"/>
        <v>0</v>
      </c>
      <c r="AF63" s="1470">
        <f t="shared" si="16"/>
        <v>0</v>
      </c>
      <c r="AG63" s="1470">
        <f>SUM(AG31, AG32, AG61)</f>
        <v>259879678</v>
      </c>
      <c r="AH63" s="1470">
        <f t="shared" ref="AH63:AJ63" si="17">AH15+AH29</f>
        <v>0</v>
      </c>
      <c r="AI63" s="1470">
        <f t="shared" si="17"/>
        <v>0</v>
      </c>
      <c r="AJ63" s="1471">
        <f t="shared" si="17"/>
        <v>0</v>
      </c>
      <c r="AK63" s="1"/>
      <c r="AL63" s="734">
        <f>AL15+AL29</f>
        <v>0</v>
      </c>
      <c r="AM63" s="1449"/>
      <c r="AN63" s="1450">
        <f t="shared" ref="AN63:AQ63" si="18">AN15+AN29</f>
        <v>0</v>
      </c>
      <c r="AO63" s="1450">
        <f t="shared" si="18"/>
        <v>0</v>
      </c>
      <c r="AP63" s="1450">
        <f t="shared" si="18"/>
        <v>0</v>
      </c>
      <c r="AQ63" s="1450">
        <f t="shared" si="18"/>
        <v>0</v>
      </c>
      <c r="AR63" s="1449"/>
      <c r="AS63" s="1450">
        <f t="shared" ref="AS63:AU63" si="19">AS15+AS29</f>
        <v>0</v>
      </c>
      <c r="AT63" s="1450">
        <f t="shared" si="19"/>
        <v>0</v>
      </c>
      <c r="AU63" s="1451">
        <f t="shared" si="19"/>
        <v>0</v>
      </c>
    </row>
    <row r="64" spans="1:47" ht="6" customHeight="1" thickBot="1">
      <c r="A64" s="3017"/>
      <c r="B64" s="1464"/>
      <c r="C64" s="1466"/>
      <c r="D64" s="1466"/>
      <c r="E64" s="1467"/>
      <c r="F64" s="1468"/>
      <c r="G64" s="1466"/>
      <c r="H64" s="1467"/>
      <c r="I64" s="1469"/>
      <c r="J64" s="1"/>
      <c r="K64" s="1464"/>
      <c r="L64" s="1466"/>
      <c r="M64" s="1466"/>
      <c r="N64" s="1467"/>
      <c r="O64" s="1468"/>
      <c r="P64" s="1466"/>
      <c r="Q64" s="1467"/>
      <c r="R64" s="1469"/>
      <c r="S64" s="1"/>
      <c r="T64" s="1464"/>
      <c r="U64" s="1466"/>
      <c r="V64" s="1466"/>
      <c r="W64" s="1467"/>
      <c r="X64" s="1468"/>
      <c r="Y64" s="1466"/>
      <c r="Z64" s="1467"/>
      <c r="AA64" s="1469"/>
      <c r="AB64" s="1"/>
      <c r="AC64" s="1464"/>
      <c r="AD64" s="1466"/>
      <c r="AE64" s="1466"/>
      <c r="AF64" s="1467"/>
      <c r="AG64" s="1468"/>
      <c r="AH64" s="1466"/>
      <c r="AI64" s="1467"/>
      <c r="AJ64" s="1469"/>
      <c r="AK64" s="1"/>
      <c r="AL64" s="1464"/>
      <c r="AM64" s="1465"/>
      <c r="AN64" s="1466"/>
      <c r="AO64" s="1466"/>
      <c r="AP64" s="1467"/>
      <c r="AQ64" s="1468"/>
      <c r="AR64" s="1465"/>
      <c r="AS64" s="1466"/>
      <c r="AT64" s="1467"/>
      <c r="AU64" s="1469"/>
    </row>
    <row r="65" spans="1:47" ht="14.25" customHeight="1">
      <c r="A65" s="22" t="s">
        <v>192</v>
      </c>
      <c r="B65" s="607"/>
      <c r="C65" s="607"/>
      <c r="D65" s="607"/>
      <c r="E65" s="1441"/>
      <c r="F65" s="1441"/>
      <c r="G65" s="1441"/>
      <c r="H65" s="1441"/>
      <c r="I65" s="1441"/>
      <c r="J65" s="1"/>
      <c r="K65" s="607"/>
      <c r="L65" s="607"/>
      <c r="M65" s="607"/>
      <c r="N65" s="1179"/>
      <c r="O65" s="1179"/>
      <c r="P65" s="1441"/>
      <c r="Q65" s="1441"/>
      <c r="R65" s="1441"/>
      <c r="S65" s="1"/>
      <c r="T65" s="607"/>
      <c r="U65" s="607"/>
      <c r="V65" s="607"/>
      <c r="W65" s="1441"/>
      <c r="X65" s="1441"/>
      <c r="Y65" s="1441"/>
      <c r="Z65" s="1441"/>
      <c r="AA65" s="1441"/>
      <c r="AB65" s="1"/>
      <c r="AC65" s="607"/>
      <c r="AD65" s="607"/>
      <c r="AE65" s="607"/>
      <c r="AF65" s="1441"/>
      <c r="AG65" s="1441"/>
      <c r="AH65" s="1441"/>
      <c r="AI65" s="1441"/>
      <c r="AJ65" s="1441"/>
      <c r="AK65" s="1"/>
      <c r="AL65" s="607"/>
      <c r="AM65" s="607"/>
      <c r="AN65" s="607"/>
      <c r="AO65" s="607"/>
      <c r="AP65" s="1441"/>
      <c r="AQ65" s="1441"/>
      <c r="AR65" s="1441"/>
      <c r="AS65" s="1441"/>
      <c r="AT65" s="1441"/>
      <c r="AU65" s="1441"/>
    </row>
    <row r="66" spans="1:47" ht="12" customHeight="1">
      <c r="A66" s="23" t="s">
        <v>194</v>
      </c>
      <c r="B66" s="1"/>
      <c r="C66" s="24"/>
      <c r="D66" s="4" t="s">
        <v>195</v>
      </c>
      <c r="E66" s="1"/>
      <c r="F66" s="1"/>
      <c r="G66" s="24"/>
      <c r="H66" s="1"/>
      <c r="I66" s="1"/>
      <c r="J66" s="1"/>
      <c r="K66" s="1"/>
      <c r="L66" s="24"/>
      <c r="M66" s="4" t="s">
        <v>195</v>
      </c>
      <c r="N66" s="1"/>
      <c r="O66" s="1"/>
      <c r="P66" s="24"/>
      <c r="Q66" s="1"/>
      <c r="R66" s="1"/>
      <c r="S66" s="1"/>
      <c r="T66" s="1"/>
      <c r="U66" s="24"/>
      <c r="V66" s="4" t="s">
        <v>195</v>
      </c>
      <c r="W66" s="1"/>
      <c r="X66" s="1"/>
      <c r="Y66" s="24"/>
      <c r="Z66" s="1"/>
      <c r="AA66" s="1"/>
      <c r="AB66" s="1"/>
      <c r="AC66" s="1"/>
      <c r="AD66" s="24"/>
      <c r="AE66" s="4" t="s">
        <v>195</v>
      </c>
      <c r="AF66" s="1"/>
      <c r="AG66" s="1"/>
      <c r="AH66" s="24"/>
      <c r="AI66" s="1"/>
      <c r="AJ66" s="1"/>
      <c r="AK66" s="1"/>
      <c r="AL66" s="1"/>
      <c r="AM66" s="1"/>
      <c r="AN66" s="24"/>
      <c r="AO66" s="4" t="s">
        <v>195</v>
      </c>
      <c r="AP66" s="1"/>
      <c r="AQ66" s="1"/>
      <c r="AR66" s="1"/>
      <c r="AS66" s="24"/>
      <c r="AT66" s="1"/>
      <c r="AU66" s="1"/>
    </row>
    <row r="67" spans="1:47" ht="12"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row>
    <row r="68" spans="1:47" ht="12" customHeight="1">
      <c r="A68" s="16"/>
      <c r="B68" s="17"/>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row>
    <row r="69" spans="1:47" ht="12"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row>
    <row r="70" spans="1:47" ht="12"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row>
    <row r="71" spans="1:47" ht="12"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row>
    <row r="72" spans="1:47" ht="12"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row>
    <row r="73" spans="1:47" ht="12"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row>
    <row r="74" spans="1:47" ht="12"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row>
    <row r="75" spans="1:47" ht="12"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row>
    <row r="76" spans="1:47" ht="12"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row>
    <row r="77" spans="1:47" ht="12"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row>
    <row r="78" spans="1:47" ht="12"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row>
    <row r="79" spans="1:47" ht="12"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row>
    <row r="80" spans="1:47" ht="12"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row>
    <row r="81" spans="1:47" ht="12"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row>
    <row r="82" spans="1:47" ht="12"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row>
    <row r="83" spans="1:47" ht="12"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row>
    <row r="84" spans="1:47" ht="12"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row>
    <row r="85" spans="1:47" ht="12"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row>
    <row r="86" spans="1:47" ht="12"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row>
    <row r="87" spans="1:47" ht="12"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row>
    <row r="88" spans="1:47" ht="12"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row>
    <row r="89" spans="1:47" ht="12"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row>
    <row r="90" spans="1:47" ht="12"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row>
    <row r="91" spans="1:47" ht="12"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row>
    <row r="92" spans="1:47" ht="12"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row>
    <row r="93" spans="1:47" ht="12"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row>
    <row r="94" spans="1:47" ht="12"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row>
    <row r="95" spans="1:47" ht="12"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row>
    <row r="96" spans="1:47" ht="12"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row>
    <row r="97" spans="1:47" ht="12"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row>
    <row r="98" spans="1:47" ht="12"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row>
    <row r="99" spans="1:47" ht="12"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row>
    <row r="100" spans="1:47" ht="12"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row>
    <row r="101" spans="1:47" ht="12"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row>
    <row r="102" spans="1:47" ht="12"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row>
    <row r="103" spans="1:47" ht="12"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row>
    <row r="104" spans="1:47" ht="12"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row>
    <row r="105" spans="1:47" ht="12"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row>
    <row r="106" spans="1:47" ht="12"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row>
    <row r="107" spans="1:47" ht="12"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row>
    <row r="108" spans="1:47" ht="12"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row>
    <row r="109" spans="1:47" ht="12"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row>
    <row r="110" spans="1:47" ht="12"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row>
    <row r="111" spans="1:47" ht="12"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row>
    <row r="112" spans="1:47" ht="12"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row>
    <row r="113" spans="1:47" ht="12"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row>
    <row r="114" spans="1:47" ht="12"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row>
    <row r="115" spans="1:47" ht="12"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row>
    <row r="116" spans="1:47" ht="12"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row>
    <row r="117" spans="1:47" ht="12"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row>
    <row r="118" spans="1:47" ht="12"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row>
    <row r="119" spans="1:47" ht="12"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row>
    <row r="120" spans="1:47" ht="12"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row>
    <row r="121" spans="1:47" ht="12"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row>
    <row r="122" spans="1:47" ht="12"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row>
    <row r="123" spans="1:47" ht="12"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row>
    <row r="124" spans="1:47" ht="12"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row>
    <row r="125" spans="1:47" ht="12"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row>
    <row r="126" spans="1:47" ht="12"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row>
    <row r="127" spans="1:47" ht="12"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row>
    <row r="128" spans="1:47" ht="12"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row>
    <row r="129" spans="1:47" ht="12"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row>
    <row r="130" spans="1:47" ht="12"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row>
    <row r="131" spans="1:47" ht="12"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row>
    <row r="132" spans="1:47" ht="12"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row>
    <row r="133" spans="1:47" ht="12"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row>
    <row r="134" spans="1:47" ht="12"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row>
    <row r="135" spans="1:47" ht="12"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row>
    <row r="136" spans="1:47" ht="12"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row>
    <row r="137" spans="1:47" ht="12"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row>
    <row r="138" spans="1:47" ht="12"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row>
    <row r="139" spans="1:47" ht="12"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row>
    <row r="140" spans="1:47" ht="12"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row>
    <row r="141" spans="1:47" ht="12"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row>
    <row r="142" spans="1:47" ht="12"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row>
    <row r="143" spans="1:47" ht="12"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row>
    <row r="144" spans="1:47" ht="12"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row>
    <row r="145" spans="1:47" ht="12"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row>
    <row r="146" spans="1:47" ht="12"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row>
    <row r="147" spans="1:47" ht="12"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row>
    <row r="148" spans="1:47" ht="12"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row>
    <row r="149" spans="1:47" ht="12"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row>
    <row r="150" spans="1:47" ht="12"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row>
    <row r="151" spans="1:47" ht="12"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row>
    <row r="152" spans="1:47" ht="12"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row>
    <row r="153" spans="1:47" ht="12"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row>
    <row r="154" spans="1:47" ht="12"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row>
    <row r="155" spans="1:47" ht="12"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row>
    <row r="156" spans="1:47" ht="12"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row>
    <row r="157" spans="1:47" ht="12"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row>
    <row r="158" spans="1:47" ht="12"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row>
    <row r="159" spans="1:47" ht="12"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row>
    <row r="160" spans="1:47" ht="12"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row>
    <row r="161" spans="1:47" ht="12"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row>
    <row r="162" spans="1:47" ht="12"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row>
    <row r="163" spans="1:47" ht="12"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row>
    <row r="164" spans="1:47" ht="12"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row>
    <row r="165" spans="1:47" ht="12"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row>
    <row r="166" spans="1:47" ht="12"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row>
    <row r="167" spans="1:47" ht="12"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row>
    <row r="168" spans="1:47" ht="12"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row>
    <row r="169" spans="1:47" ht="12"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row>
    <row r="170" spans="1:47" ht="12"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row>
    <row r="171" spans="1:47" ht="12"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row>
    <row r="172" spans="1:47" ht="12"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row>
    <row r="173" spans="1:47" ht="12"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row>
    <row r="174" spans="1:47" ht="12"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row>
    <row r="175" spans="1:47" ht="12"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row>
    <row r="176" spans="1:47" ht="12"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row>
    <row r="177" spans="1:47" ht="12"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row>
    <row r="178" spans="1:47" ht="12"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row>
    <row r="179" spans="1:47" ht="12"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row>
    <row r="180" spans="1:47" ht="12"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row>
    <row r="181" spans="1:47" ht="12"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row>
    <row r="182" spans="1:47" ht="12"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row>
    <row r="183" spans="1:47" ht="12"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row>
    <row r="184" spans="1:47" ht="12"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row>
    <row r="185" spans="1:47" ht="12"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row>
    <row r="186" spans="1:47" ht="12"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row>
    <row r="187" spans="1:47" ht="12"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row>
    <row r="188" spans="1:47" ht="12"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row>
    <row r="189" spans="1:47" ht="12"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row>
    <row r="190" spans="1:47" ht="12"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row>
    <row r="191" spans="1:47" ht="12"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row>
    <row r="192" spans="1:47" ht="12"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row>
    <row r="193" spans="1:47" ht="12"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row>
    <row r="194" spans="1:47" ht="12"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row>
    <row r="195" spans="1:47" ht="12"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row>
    <row r="196" spans="1:47" ht="12"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row>
    <row r="197" spans="1:47" ht="12"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row>
    <row r="198" spans="1:47" ht="12"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row>
    <row r="199" spans="1:47" ht="12"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row>
    <row r="200" spans="1:47" ht="12"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row>
    <row r="201" spans="1:47" ht="12"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row>
    <row r="202" spans="1:47" ht="12"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row>
    <row r="203" spans="1:47" ht="12"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row>
    <row r="204" spans="1:47" ht="12"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row>
    <row r="205" spans="1:47" ht="12"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row>
    <row r="206" spans="1:47" ht="12"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row>
    <row r="207" spans="1:47" ht="12"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row>
    <row r="208" spans="1:47" ht="12"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row>
    <row r="209" spans="1:47" ht="12"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row>
    <row r="210" spans="1:47" ht="12"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row>
    <row r="211" spans="1:47" ht="12"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row>
    <row r="212" spans="1:47" ht="12"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row>
    <row r="213" spans="1:47" ht="12"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row>
    <row r="214" spans="1:47" ht="12"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row>
    <row r="215" spans="1:47" ht="12"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row>
    <row r="216" spans="1:47" ht="12"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row>
    <row r="217" spans="1:47" ht="12"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row>
    <row r="218" spans="1:47" ht="12"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row>
    <row r="219" spans="1:47" ht="12"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row>
    <row r="220" spans="1:47" ht="12"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row>
    <row r="221" spans="1:47" ht="12"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row>
    <row r="222" spans="1:47" ht="12"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row>
    <row r="223" spans="1:47" ht="12"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row>
    <row r="224" spans="1:47" ht="12"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row>
    <row r="225" spans="1:47" ht="12"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row>
    <row r="226" spans="1:47" ht="12"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row>
    <row r="227" spans="1:47" ht="12"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row>
    <row r="228" spans="1:47" ht="12"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row>
    <row r="229" spans="1:47" ht="12"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row>
    <row r="230" spans="1:47" ht="12"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row>
    <row r="231" spans="1:47" ht="12"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row>
    <row r="232" spans="1:47" ht="12"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row>
    <row r="233" spans="1:47" ht="12"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row>
    <row r="234" spans="1:47" ht="12"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row>
    <row r="235" spans="1:47" ht="12"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row>
    <row r="236" spans="1:47" ht="12"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row>
    <row r="237" spans="1:47" ht="12"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row>
    <row r="238" spans="1:47" ht="12"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row>
    <row r="239" spans="1:47" ht="12"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row>
    <row r="240" spans="1:47" ht="12"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row>
    <row r="241" spans="1:47" ht="12"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row>
    <row r="242" spans="1:47" ht="12"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row>
    <row r="243" spans="1:47" ht="12"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row>
    <row r="244" spans="1:47" ht="12"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row>
    <row r="245" spans="1:47" ht="12"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row>
    <row r="246" spans="1:47" ht="12"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row>
    <row r="247" spans="1:47" ht="12"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row>
    <row r="248" spans="1:47" ht="12"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row>
    <row r="249" spans="1:47" ht="12"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row>
    <row r="250" spans="1:47" ht="12"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row>
    <row r="251" spans="1:47" ht="12"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row>
    <row r="252" spans="1:47" ht="12"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row>
    <row r="253" spans="1:47" ht="12"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row>
    <row r="254" spans="1:47" ht="12"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row>
    <row r="255" spans="1:47" ht="12"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row>
    <row r="256" spans="1:47" ht="12"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row>
    <row r="257" spans="1:47" ht="12"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row>
    <row r="258" spans="1:47" ht="12"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row>
    <row r="259" spans="1:47" ht="12"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row>
    <row r="260" spans="1:47" ht="12"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row>
    <row r="261" spans="1:47" ht="12"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row>
    <row r="262" spans="1:47" ht="12"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row>
    <row r="263" spans="1:47" ht="12"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row>
    <row r="264" spans="1:47" ht="12"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row>
    <row r="265" spans="1:47" ht="12"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row>
    <row r="266" spans="1:47" ht="12"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row>
    <row r="267" spans="1:47" ht="15.75" customHeight="1"/>
    <row r="268" spans="1:47" ht="15.75" customHeight="1"/>
    <row r="269" spans="1:47" ht="15.75" customHeight="1"/>
    <row r="270" spans="1:47" ht="15.75" customHeight="1"/>
    <row r="271" spans="1:47" ht="15.75" customHeight="1"/>
    <row r="272" spans="1:47"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sheetData>
  <mergeCells count="32">
    <mergeCell ref="AL2:AU2"/>
    <mergeCell ref="AC2:AJ2"/>
    <mergeCell ref="T2:AA2"/>
    <mergeCell ref="AT3:AU3"/>
    <mergeCell ref="AI3:AJ3"/>
    <mergeCell ref="AD9:AE9"/>
    <mergeCell ref="AN9:AO9"/>
    <mergeCell ref="U9:V9"/>
    <mergeCell ref="G8:I8"/>
    <mergeCell ref="L9:M9"/>
    <mergeCell ref="P8:R8"/>
    <mergeCell ref="AN8:AQ8"/>
    <mergeCell ref="L8:O8"/>
    <mergeCell ref="C9:D9"/>
    <mergeCell ref="A63:A64"/>
    <mergeCell ref="A8:A13"/>
    <mergeCell ref="K2:R2"/>
    <mergeCell ref="B2:I2"/>
    <mergeCell ref="H3:I3"/>
    <mergeCell ref="Q3:R3"/>
    <mergeCell ref="H4:I4"/>
    <mergeCell ref="Q4:R4"/>
    <mergeCell ref="AI4:AJ4"/>
    <mergeCell ref="AT4:AU4"/>
    <mergeCell ref="Z4:AA4"/>
    <mergeCell ref="Z3:AA3"/>
    <mergeCell ref="C8:F8"/>
    <mergeCell ref="AH8:AJ8"/>
    <mergeCell ref="AD8:AG8"/>
    <mergeCell ref="U8:X8"/>
    <mergeCell ref="Y8:AA8"/>
    <mergeCell ref="AS8:AU8"/>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ET1067"/>
  <sheetViews>
    <sheetView showGridLines="0" zoomScale="101" workbookViewId="0">
      <pane xSplit="1" ySplit="16" topLeftCell="B110" activePane="bottomRight" state="frozen"/>
      <selection pane="topRight" activeCell="B1" sqref="B1"/>
      <selection pane="bottomLeft" activeCell="A16" sqref="A16"/>
      <selection pane="bottomRight" activeCell="B17" sqref="B17"/>
    </sheetView>
  </sheetViews>
  <sheetFormatPr baseColWidth="10" defaultColWidth="14.42578125" defaultRowHeight="15" customHeight="1" outlineLevelRow="1"/>
  <cols>
    <col min="1" max="1" width="60.42578125" customWidth="1"/>
    <col min="2" max="2" width="14" customWidth="1"/>
    <col min="3" max="3" width="14.85546875" customWidth="1"/>
    <col min="4" max="6" width="14" customWidth="1"/>
    <col min="7" max="7" width="12.7109375" customWidth="1"/>
    <col min="8" max="8" width="14" customWidth="1"/>
    <col min="9" max="9" width="12.7109375" customWidth="1"/>
    <col min="10" max="10" width="8.28515625" customWidth="1"/>
    <col min="11" max="11" width="14.5703125" customWidth="1"/>
    <col min="12" max="15" width="14" customWidth="1"/>
    <col min="16" max="16" width="14.42578125" customWidth="1"/>
    <col min="17" max="17" width="14" customWidth="1"/>
    <col min="18" max="18" width="12.7109375" customWidth="1"/>
    <col min="19" max="19" width="11" customWidth="1"/>
    <col min="20" max="20" width="14" customWidth="1"/>
    <col min="21" max="21" width="16.7109375" customWidth="1"/>
    <col min="22" max="23" width="14" customWidth="1"/>
    <col min="24" max="24" width="20.140625" customWidth="1"/>
    <col min="25" max="25" width="13.5703125" customWidth="1"/>
    <col min="26" max="26" width="14" customWidth="1"/>
    <col min="27" max="27" width="12.7109375" customWidth="1"/>
    <col min="28" max="28" width="6.140625" customWidth="1"/>
    <col min="29" max="33" width="14" customWidth="1"/>
    <col min="34" max="34" width="14.85546875" customWidth="1"/>
    <col min="35" max="35" width="14" customWidth="1"/>
    <col min="36" max="36" width="12.7109375" customWidth="1"/>
    <col min="37" max="37" width="5.42578125" customWidth="1"/>
    <col min="38" max="42" width="14" customWidth="1"/>
    <col min="43" max="43" width="15.28515625" customWidth="1"/>
    <col min="44" max="44" width="14" customWidth="1"/>
    <col min="45" max="45" width="12.7109375" customWidth="1"/>
  </cols>
  <sheetData>
    <row r="1" spans="1:45" s="693" customFormat="1" ht="15" customHeight="1" thickBot="1"/>
    <row r="2" spans="1:45" ht="4.5" customHeight="1" thickBot="1">
      <c r="A2" s="1580"/>
      <c r="B2" s="607"/>
      <c r="C2" s="1"/>
      <c r="D2" s="1"/>
      <c r="E2" s="1"/>
      <c r="F2" s="1"/>
      <c r="G2" s="1"/>
      <c r="H2" s="1"/>
      <c r="I2" s="1"/>
      <c r="J2" s="1"/>
      <c r="K2" s="1"/>
      <c r="L2" s="1"/>
      <c r="M2" s="1"/>
      <c r="N2" s="1"/>
      <c r="O2" s="1"/>
      <c r="P2" s="1"/>
      <c r="Q2" s="1"/>
      <c r="R2" s="1"/>
      <c r="S2" s="1"/>
      <c r="T2" s="1274"/>
      <c r="U2" s="1275"/>
      <c r="V2" s="1275"/>
      <c r="W2" s="1275"/>
      <c r="X2" s="1275"/>
      <c r="Y2" s="1275"/>
      <c r="Z2" s="1275"/>
      <c r="AA2" s="1276"/>
      <c r="AB2" s="1"/>
      <c r="AC2" s="1571"/>
      <c r="AD2" s="1572"/>
      <c r="AE2" s="1572"/>
      <c r="AF2" s="1572"/>
      <c r="AG2" s="1572"/>
      <c r="AH2" s="1572"/>
      <c r="AI2" s="1572"/>
      <c r="AJ2" s="1573"/>
      <c r="AK2" s="1"/>
      <c r="AL2" s="1571"/>
      <c r="AM2" s="1572"/>
      <c r="AN2" s="1572"/>
      <c r="AO2" s="1572"/>
      <c r="AP2" s="1572"/>
      <c r="AQ2" s="1572"/>
      <c r="AR2" s="1572"/>
      <c r="AS2" s="1573"/>
    </row>
    <row r="3" spans="1:45" ht="19.5" customHeight="1">
      <c r="A3" s="1581"/>
      <c r="B3" s="3030" t="s">
        <v>174</v>
      </c>
      <c r="C3" s="3025"/>
      <c r="D3" s="3025"/>
      <c r="E3" s="3025"/>
      <c r="F3" s="3025"/>
      <c r="G3" s="3025"/>
      <c r="H3" s="3025"/>
      <c r="I3" s="3026"/>
      <c r="J3" s="1"/>
      <c r="K3" s="3031" t="s">
        <v>174</v>
      </c>
      <c r="L3" s="3025"/>
      <c r="M3" s="3025"/>
      <c r="N3" s="3025"/>
      <c r="O3" s="3025"/>
      <c r="P3" s="3025"/>
      <c r="Q3" s="3025"/>
      <c r="R3" s="3026"/>
      <c r="S3" s="1"/>
      <c r="T3" s="3037" t="s">
        <v>174</v>
      </c>
      <c r="U3" s="3034"/>
      <c r="V3" s="3034"/>
      <c r="W3" s="3034"/>
      <c r="X3" s="3034"/>
      <c r="Y3" s="3034"/>
      <c r="Z3" s="3034"/>
      <c r="AA3" s="3038"/>
      <c r="AB3" s="1"/>
      <c r="AC3" s="3033" t="s">
        <v>174</v>
      </c>
      <c r="AD3" s="3034"/>
      <c r="AE3" s="3034"/>
      <c r="AF3" s="3034"/>
      <c r="AG3" s="3034"/>
      <c r="AH3" s="3034"/>
      <c r="AI3" s="3034"/>
      <c r="AJ3" s="3035"/>
      <c r="AK3" s="1"/>
      <c r="AL3" s="3033" t="s">
        <v>174</v>
      </c>
      <c r="AM3" s="3034"/>
      <c r="AN3" s="3034"/>
      <c r="AO3" s="3034"/>
      <c r="AP3" s="3034"/>
      <c r="AQ3" s="3034"/>
      <c r="AR3" s="3034"/>
      <c r="AS3" s="3035"/>
    </row>
    <row r="4" spans="1:45" ht="12.75" customHeight="1">
      <c r="A4" s="1555" t="s">
        <v>4</v>
      </c>
      <c r="B4" s="735"/>
      <c r="C4" s="731"/>
      <c r="D4" s="1185"/>
      <c r="E4" s="735"/>
      <c r="F4" s="735"/>
      <c r="G4" s="1186"/>
      <c r="H4" s="3000" t="s">
        <v>5</v>
      </c>
      <c r="I4" s="3012"/>
      <c r="J4" s="1"/>
      <c r="K4" s="1379"/>
      <c r="L4" s="731"/>
      <c r="M4" s="1185"/>
      <c r="N4" s="735"/>
      <c r="O4" s="735"/>
      <c r="P4" s="1186"/>
      <c r="Q4" s="3000" t="s">
        <v>5</v>
      </c>
      <c r="R4" s="3012"/>
      <c r="S4" s="1"/>
      <c r="T4" s="1184"/>
      <c r="U4" s="731"/>
      <c r="V4" s="1185"/>
      <c r="W4" s="735"/>
      <c r="X4" s="735"/>
      <c r="Y4" s="1186"/>
      <c r="Z4" s="3000" t="s">
        <v>5</v>
      </c>
      <c r="AA4" s="3040"/>
      <c r="AB4" s="1"/>
      <c r="AC4" s="1379"/>
      <c r="AD4" s="731"/>
      <c r="AE4" s="1185"/>
      <c r="AF4" s="735"/>
      <c r="AG4" s="735"/>
      <c r="AH4" s="1186"/>
      <c r="AI4" s="3000" t="s">
        <v>5</v>
      </c>
      <c r="AJ4" s="3012"/>
      <c r="AK4" s="1"/>
      <c r="AL4" s="1379"/>
      <c r="AM4" s="731"/>
      <c r="AN4" s="1185"/>
      <c r="AO4" s="735"/>
      <c r="AP4" s="735"/>
      <c r="AQ4" s="1186"/>
      <c r="AR4" s="3000" t="s">
        <v>5</v>
      </c>
      <c r="AS4" s="3012"/>
    </row>
    <row r="5" spans="1:45" ht="12.75" customHeight="1">
      <c r="A5" s="1556"/>
      <c r="B5" s="735"/>
      <c r="C5" s="1187"/>
      <c r="D5" s="1187"/>
      <c r="E5" s="1187"/>
      <c r="F5" s="736" t="s">
        <v>7</v>
      </c>
      <c r="G5" s="1186"/>
      <c r="H5" s="3001" t="s">
        <v>175</v>
      </c>
      <c r="I5" s="3011"/>
      <c r="J5" s="1"/>
      <c r="K5" s="1379"/>
      <c r="L5" s="1187"/>
      <c r="M5" s="1187"/>
      <c r="N5" s="1187"/>
      <c r="O5" s="736" t="s">
        <v>7</v>
      </c>
      <c r="P5" s="1277" t="s">
        <v>11</v>
      </c>
      <c r="Q5" s="3001" t="s">
        <v>175</v>
      </c>
      <c r="R5" s="3011"/>
      <c r="S5" s="1"/>
      <c r="T5" s="1184"/>
      <c r="U5" s="1187"/>
      <c r="V5" s="1187"/>
      <c r="W5" s="1187"/>
      <c r="X5" s="736" t="s">
        <v>7</v>
      </c>
      <c r="Y5" s="1277" t="s">
        <v>11</v>
      </c>
      <c r="Z5" s="3001" t="s">
        <v>175</v>
      </c>
      <c r="AA5" s="3039"/>
      <c r="AB5" s="1"/>
      <c r="AC5" s="1379"/>
      <c r="AD5" s="1187"/>
      <c r="AE5" s="1187"/>
      <c r="AF5" s="1187"/>
      <c r="AG5" s="736" t="s">
        <v>7</v>
      </c>
      <c r="AH5" s="1277" t="s">
        <v>11</v>
      </c>
      <c r="AI5" s="3001" t="s">
        <v>175</v>
      </c>
      <c r="AJ5" s="3011"/>
      <c r="AK5" s="1"/>
      <c r="AL5" s="1379"/>
      <c r="AM5" s="1187"/>
      <c r="AN5" s="1187"/>
      <c r="AO5" s="1187"/>
      <c r="AP5" s="736" t="s">
        <v>7</v>
      </c>
      <c r="AQ5" s="1277" t="s">
        <v>11</v>
      </c>
      <c r="AR5" s="3001" t="s">
        <v>175</v>
      </c>
      <c r="AS5" s="3011"/>
    </row>
    <row r="6" spans="1:45" ht="12.75" customHeight="1">
      <c r="A6" s="1555" t="s">
        <v>783</v>
      </c>
      <c r="B6" s="1187"/>
      <c r="C6" s="1187"/>
      <c r="D6" s="739"/>
      <c r="E6" s="1189"/>
      <c r="F6" s="1189"/>
      <c r="G6" s="1190"/>
      <c r="H6" s="1191"/>
      <c r="I6" s="1381"/>
      <c r="J6" s="1"/>
      <c r="K6" s="1380"/>
      <c r="L6" s="1187"/>
      <c r="M6" s="739"/>
      <c r="N6" s="1189"/>
      <c r="O6" s="1189"/>
      <c r="P6" s="1190"/>
      <c r="Q6" s="1191"/>
      <c r="R6" s="1381"/>
      <c r="S6" s="1"/>
      <c r="T6" s="1188"/>
      <c r="U6" s="1187"/>
      <c r="V6" s="739"/>
      <c r="W6" s="1189"/>
      <c r="X6" s="1189"/>
      <c r="Y6" s="1190"/>
      <c r="Z6" s="1191"/>
      <c r="AA6" s="1192"/>
      <c r="AB6" s="1"/>
      <c r="AC6" s="1380"/>
      <c r="AD6" s="1187"/>
      <c r="AE6" s="739"/>
      <c r="AF6" s="1189"/>
      <c r="AG6" s="1189"/>
      <c r="AH6" s="1190"/>
      <c r="AI6" s="1191"/>
      <c r="AJ6" s="1381"/>
      <c r="AK6" s="1"/>
      <c r="AL6" s="1380"/>
      <c r="AM6" s="1187"/>
      <c r="AN6" s="739"/>
      <c r="AO6" s="1189"/>
      <c r="AP6" s="1189"/>
      <c r="AQ6" s="1190"/>
      <c r="AR6" s="1191"/>
      <c r="AS6" s="1381"/>
    </row>
    <row r="7" spans="1:45" ht="12.75" customHeight="1">
      <c r="A7" s="1555" t="s">
        <v>782</v>
      </c>
      <c r="B7" s="746"/>
      <c r="C7" s="735"/>
      <c r="D7" s="1187"/>
      <c r="E7" s="747" t="s">
        <v>15</v>
      </c>
      <c r="F7" s="748">
        <f>'NOTE 3C- Amortissements'!E6</f>
        <v>43465</v>
      </c>
      <c r="G7" s="736" t="s">
        <v>16</v>
      </c>
      <c r="H7" s="1194">
        <v>12</v>
      </c>
      <c r="I7" s="1381"/>
      <c r="J7" s="1"/>
      <c r="K7" s="1382"/>
      <c r="L7" s="735"/>
      <c r="M7" s="1187"/>
      <c r="N7" s="747" t="s">
        <v>15</v>
      </c>
      <c r="O7" s="748">
        <f>'NOTE 3C- Amortissements'!L6</f>
        <v>43100</v>
      </c>
      <c r="P7" s="736" t="s">
        <v>16</v>
      </c>
      <c r="Q7" s="1194">
        <v>12</v>
      </c>
      <c r="R7" s="1381"/>
      <c r="S7" s="1"/>
      <c r="T7" s="1193"/>
      <c r="U7" s="735"/>
      <c r="V7" s="1187"/>
      <c r="W7" s="747" t="s">
        <v>15</v>
      </c>
      <c r="X7" s="748">
        <f>'NOTE 3C- Amortissements'!S6</f>
        <v>42735</v>
      </c>
      <c r="Y7" s="736" t="s">
        <v>16</v>
      </c>
      <c r="Z7" s="1194">
        <v>12</v>
      </c>
      <c r="AA7" s="1192"/>
      <c r="AB7" s="1"/>
      <c r="AC7" s="1382"/>
      <c r="AD7" s="735"/>
      <c r="AE7" s="1187"/>
      <c r="AF7" s="747" t="s">
        <v>15</v>
      </c>
      <c r="AG7" s="748">
        <f>'NOTE 3C- Amortissements'!Z6</f>
        <v>42369</v>
      </c>
      <c r="AH7" s="736" t="s">
        <v>16</v>
      </c>
      <c r="AI7" s="1194">
        <v>12</v>
      </c>
      <c r="AJ7" s="1381"/>
      <c r="AK7" s="1"/>
      <c r="AL7" s="1382"/>
      <c r="AM7" s="735"/>
      <c r="AN7" s="1187"/>
      <c r="AO7" s="747" t="s">
        <v>15</v>
      </c>
      <c r="AP7" s="748">
        <f>'NOTE 3C- Amortissements'!AG6</f>
        <v>42004</v>
      </c>
      <c r="AQ7" s="736" t="s">
        <v>16</v>
      </c>
      <c r="AR7" s="1194">
        <v>12</v>
      </c>
      <c r="AS7" s="1381"/>
    </row>
    <row r="8" spans="1:45" ht="9.75" customHeight="1">
      <c r="A8" s="1582"/>
      <c r="B8" s="1196"/>
      <c r="C8" s="1196"/>
      <c r="D8" s="1196"/>
      <c r="E8" s="1196"/>
      <c r="F8" s="1196"/>
      <c r="G8" s="1196"/>
      <c r="H8" s="1197"/>
      <c r="I8" s="1384"/>
      <c r="J8" s="1"/>
      <c r="K8" s="1383"/>
      <c r="L8" s="1196"/>
      <c r="M8" s="1196"/>
      <c r="N8" s="1196"/>
      <c r="O8" s="1196"/>
      <c r="P8" s="1196"/>
      <c r="Q8" s="1197"/>
      <c r="R8" s="1384"/>
      <c r="S8" s="1"/>
      <c r="T8" s="1195"/>
      <c r="U8" s="1196"/>
      <c r="V8" s="1196"/>
      <c r="W8" s="1196"/>
      <c r="X8" s="1196"/>
      <c r="Y8" s="1196"/>
      <c r="Z8" s="1197"/>
      <c r="AA8" s="1198"/>
      <c r="AB8" s="1"/>
      <c r="AC8" s="1383"/>
      <c r="AD8" s="1196"/>
      <c r="AE8" s="1196"/>
      <c r="AF8" s="1196"/>
      <c r="AG8" s="1196"/>
      <c r="AH8" s="1196"/>
      <c r="AI8" s="1197"/>
      <c r="AJ8" s="1384"/>
      <c r="AK8" s="1"/>
      <c r="AL8" s="1383"/>
      <c r="AM8" s="1196"/>
      <c r="AN8" s="1196"/>
      <c r="AO8" s="1196"/>
      <c r="AP8" s="1196"/>
      <c r="AQ8" s="1196"/>
      <c r="AR8" s="1197"/>
      <c r="AS8" s="1384"/>
    </row>
    <row r="9" spans="1:45" ht="6" customHeight="1">
      <c r="A9" s="1583"/>
      <c r="B9" s="1199"/>
      <c r="C9" s="1199"/>
      <c r="D9" s="1199"/>
      <c r="E9" s="1199"/>
      <c r="F9" s="1199"/>
      <c r="G9" s="1199"/>
      <c r="H9" s="1199"/>
      <c r="I9" s="1386"/>
      <c r="J9" s="1"/>
      <c r="K9" s="1385"/>
      <c r="L9" s="1199"/>
      <c r="M9" s="1199"/>
      <c r="N9" s="1199"/>
      <c r="O9" s="1199"/>
      <c r="P9" s="1199"/>
      <c r="Q9" s="1199"/>
      <c r="R9" s="1386"/>
      <c r="S9" s="1"/>
      <c r="T9" s="936"/>
      <c r="U9" s="1199"/>
      <c r="V9" s="1199"/>
      <c r="W9" s="1199"/>
      <c r="X9" s="1199"/>
      <c r="Y9" s="1199"/>
      <c r="Z9" s="1199"/>
      <c r="AA9" s="1200"/>
      <c r="AB9" s="1"/>
      <c r="AC9" s="1385"/>
      <c r="AD9" s="1199"/>
      <c r="AE9" s="1199"/>
      <c r="AF9" s="1199"/>
      <c r="AG9" s="1199"/>
      <c r="AH9" s="1199"/>
      <c r="AI9" s="1199"/>
      <c r="AJ9" s="1386"/>
      <c r="AK9" s="1"/>
      <c r="AL9" s="1385"/>
      <c r="AM9" s="1199"/>
      <c r="AN9" s="1199"/>
      <c r="AO9" s="1199"/>
      <c r="AP9" s="1199"/>
      <c r="AQ9" s="1199"/>
      <c r="AR9" s="1199"/>
      <c r="AS9" s="1386"/>
    </row>
    <row r="10" spans="1:45" ht="11.25" customHeight="1">
      <c r="A10" s="3027" t="s">
        <v>177</v>
      </c>
      <c r="B10" s="1574"/>
      <c r="C10" s="3032" t="s">
        <v>147</v>
      </c>
      <c r="D10" s="2999"/>
      <c r="E10" s="2999"/>
      <c r="F10" s="2985"/>
      <c r="G10" s="3032" t="s">
        <v>148</v>
      </c>
      <c r="H10" s="2999"/>
      <c r="I10" s="3014"/>
      <c r="J10" s="1"/>
      <c r="K10" s="1387"/>
      <c r="L10" s="3032" t="s">
        <v>147</v>
      </c>
      <c r="M10" s="2999"/>
      <c r="N10" s="2999"/>
      <c r="O10" s="2985"/>
      <c r="P10" s="3032" t="s">
        <v>148</v>
      </c>
      <c r="Q10" s="2999"/>
      <c r="R10" s="3014"/>
      <c r="S10" s="1"/>
      <c r="T10" s="1201"/>
      <c r="U10" s="3032" t="s">
        <v>147</v>
      </c>
      <c r="V10" s="2999"/>
      <c r="W10" s="2999"/>
      <c r="X10" s="2985"/>
      <c r="Y10" s="3032" t="s">
        <v>148</v>
      </c>
      <c r="Z10" s="2999"/>
      <c r="AA10" s="3036"/>
      <c r="AB10" s="1"/>
      <c r="AC10" s="1387"/>
      <c r="AD10" s="3032" t="s">
        <v>147</v>
      </c>
      <c r="AE10" s="2999"/>
      <c r="AF10" s="2999"/>
      <c r="AG10" s="2985"/>
      <c r="AH10" s="3032" t="s">
        <v>148</v>
      </c>
      <c r="AI10" s="2999"/>
      <c r="AJ10" s="3014"/>
      <c r="AK10" s="1"/>
      <c r="AL10" s="1387"/>
      <c r="AM10" s="3032" t="s">
        <v>147</v>
      </c>
      <c r="AN10" s="2999"/>
      <c r="AO10" s="2999"/>
      <c r="AP10" s="2985"/>
      <c r="AQ10" s="3032" t="s">
        <v>148</v>
      </c>
      <c r="AR10" s="2999"/>
      <c r="AS10" s="3014"/>
    </row>
    <row r="11" spans="1:45" s="603" customFormat="1" ht="21.75" customHeight="1">
      <c r="A11" s="3019"/>
      <c r="B11" s="1205" t="s">
        <v>37</v>
      </c>
      <c r="C11" s="3029" t="s">
        <v>150</v>
      </c>
      <c r="D11" s="3005"/>
      <c r="E11" s="1204" t="s">
        <v>151</v>
      </c>
      <c r="F11" s="1205" t="s">
        <v>152</v>
      </c>
      <c r="G11" s="1206" t="s">
        <v>154</v>
      </c>
      <c r="H11" s="1204" t="s">
        <v>154</v>
      </c>
      <c r="I11" s="1389" t="s">
        <v>154</v>
      </c>
      <c r="J11" s="602"/>
      <c r="K11" s="1388" t="s">
        <v>37</v>
      </c>
      <c r="L11" s="3029" t="s">
        <v>150</v>
      </c>
      <c r="M11" s="3005"/>
      <c r="N11" s="1204" t="s">
        <v>151</v>
      </c>
      <c r="O11" s="1205" t="s">
        <v>152</v>
      </c>
      <c r="P11" s="1206" t="s">
        <v>154</v>
      </c>
      <c r="Q11" s="1204" t="s">
        <v>154</v>
      </c>
      <c r="R11" s="1389" t="s">
        <v>154</v>
      </c>
      <c r="S11" s="602"/>
      <c r="T11" s="1203" t="s">
        <v>37</v>
      </c>
      <c r="U11" s="3029" t="s">
        <v>150</v>
      </c>
      <c r="V11" s="3005"/>
      <c r="W11" s="1204" t="s">
        <v>151</v>
      </c>
      <c r="X11" s="1205" t="s">
        <v>152</v>
      </c>
      <c r="Y11" s="1206" t="s">
        <v>154</v>
      </c>
      <c r="Z11" s="1204" t="s">
        <v>154</v>
      </c>
      <c r="AA11" s="1207" t="s">
        <v>154</v>
      </c>
      <c r="AB11" s="602"/>
      <c r="AC11" s="1388" t="s">
        <v>37</v>
      </c>
      <c r="AD11" s="3029" t="s">
        <v>150</v>
      </c>
      <c r="AE11" s="3005"/>
      <c r="AF11" s="1204" t="s">
        <v>151</v>
      </c>
      <c r="AG11" s="1205" t="s">
        <v>152</v>
      </c>
      <c r="AH11" s="1206" t="s">
        <v>154</v>
      </c>
      <c r="AI11" s="1204" t="s">
        <v>154</v>
      </c>
      <c r="AJ11" s="1389" t="s">
        <v>154</v>
      </c>
      <c r="AK11" s="602"/>
      <c r="AL11" s="1388" t="s">
        <v>37</v>
      </c>
      <c r="AM11" s="3029" t="s">
        <v>150</v>
      </c>
      <c r="AN11" s="3005"/>
      <c r="AO11" s="1204" t="s">
        <v>151</v>
      </c>
      <c r="AP11" s="1205" t="s">
        <v>152</v>
      </c>
      <c r="AQ11" s="1206" t="s">
        <v>154</v>
      </c>
      <c r="AR11" s="1204" t="s">
        <v>154</v>
      </c>
      <c r="AS11" s="1389" t="s">
        <v>154</v>
      </c>
    </row>
    <row r="12" spans="1:45" ht="11.25" customHeight="1">
      <c r="A12" s="3019"/>
      <c r="B12" s="1446" t="s">
        <v>155</v>
      </c>
      <c r="C12" s="1209"/>
      <c r="D12" s="1209"/>
      <c r="E12" s="1210" t="s">
        <v>157</v>
      </c>
      <c r="F12" s="1211" t="s">
        <v>158</v>
      </c>
      <c r="G12" s="1212" t="s">
        <v>159</v>
      </c>
      <c r="H12" s="1210" t="s">
        <v>160</v>
      </c>
      <c r="I12" s="1392" t="s">
        <v>161</v>
      </c>
      <c r="J12" s="1"/>
      <c r="K12" s="1390" t="s">
        <v>155</v>
      </c>
      <c r="L12" s="1209"/>
      <c r="M12" s="1209"/>
      <c r="N12" s="1210" t="s">
        <v>157</v>
      </c>
      <c r="O12" s="1211" t="s">
        <v>158</v>
      </c>
      <c r="P12" s="1212" t="s">
        <v>159</v>
      </c>
      <c r="Q12" s="1210" t="s">
        <v>160</v>
      </c>
      <c r="R12" s="1392" t="s">
        <v>161</v>
      </c>
      <c r="S12" s="1"/>
      <c r="T12" s="1208" t="s">
        <v>155</v>
      </c>
      <c r="U12" s="1209"/>
      <c r="V12" s="1209"/>
      <c r="W12" s="1210" t="s">
        <v>157</v>
      </c>
      <c r="X12" s="1211" t="s">
        <v>158</v>
      </c>
      <c r="Y12" s="1212" t="s">
        <v>159</v>
      </c>
      <c r="Z12" s="1210" t="s">
        <v>160</v>
      </c>
      <c r="AA12" s="1213" t="s">
        <v>161</v>
      </c>
      <c r="AB12" s="1"/>
      <c r="AC12" s="1390" t="s">
        <v>155</v>
      </c>
      <c r="AD12" s="1209"/>
      <c r="AE12" s="1209"/>
      <c r="AF12" s="1210" t="s">
        <v>157</v>
      </c>
      <c r="AG12" s="1211" t="s">
        <v>158</v>
      </c>
      <c r="AH12" s="1212" t="s">
        <v>159</v>
      </c>
      <c r="AI12" s="1210" t="s">
        <v>160</v>
      </c>
      <c r="AJ12" s="1392" t="s">
        <v>161</v>
      </c>
      <c r="AK12" s="1"/>
      <c r="AL12" s="1390" t="s">
        <v>155</v>
      </c>
      <c r="AM12" s="1209"/>
      <c r="AN12" s="1209"/>
      <c r="AO12" s="1210" t="s">
        <v>157</v>
      </c>
      <c r="AP12" s="1211" t="s">
        <v>158</v>
      </c>
      <c r="AQ12" s="1212" t="s">
        <v>159</v>
      </c>
      <c r="AR12" s="1210" t="s">
        <v>160</v>
      </c>
      <c r="AS12" s="1392" t="s">
        <v>161</v>
      </c>
    </row>
    <row r="13" spans="1:45" ht="11.25" customHeight="1">
      <c r="A13" s="3019"/>
      <c r="B13" s="1575"/>
      <c r="C13" s="1209"/>
      <c r="D13" s="1212" t="s">
        <v>162</v>
      </c>
      <c r="E13" s="1210" t="s">
        <v>163</v>
      </c>
      <c r="F13" s="1215"/>
      <c r="G13" s="1209"/>
      <c r="H13" s="1210" t="s">
        <v>164</v>
      </c>
      <c r="I13" s="1392" t="s">
        <v>165</v>
      </c>
      <c r="J13" s="1"/>
      <c r="K13" s="730"/>
      <c r="L13" s="1209"/>
      <c r="M13" s="1212" t="s">
        <v>162</v>
      </c>
      <c r="N13" s="1210" t="s">
        <v>163</v>
      </c>
      <c r="O13" s="1215"/>
      <c r="P13" s="1209"/>
      <c r="Q13" s="1210" t="s">
        <v>164</v>
      </c>
      <c r="R13" s="1392" t="s">
        <v>165</v>
      </c>
      <c r="S13" s="1"/>
      <c r="T13" s="1214"/>
      <c r="U13" s="1209"/>
      <c r="V13" s="1212" t="s">
        <v>162</v>
      </c>
      <c r="W13" s="1210" t="s">
        <v>163</v>
      </c>
      <c r="X13" s="1215"/>
      <c r="Y13" s="1209"/>
      <c r="Z13" s="1210" t="s">
        <v>164</v>
      </c>
      <c r="AA13" s="1213" t="s">
        <v>165</v>
      </c>
      <c r="AB13" s="1"/>
      <c r="AC13" s="730"/>
      <c r="AD13" s="1209"/>
      <c r="AE13" s="1212" t="s">
        <v>162</v>
      </c>
      <c r="AF13" s="1210" t="s">
        <v>163</v>
      </c>
      <c r="AG13" s="1215"/>
      <c r="AH13" s="1209"/>
      <c r="AI13" s="1210" t="s">
        <v>164</v>
      </c>
      <c r="AJ13" s="1392" t="s">
        <v>165</v>
      </c>
      <c r="AK13" s="1"/>
      <c r="AL13" s="730"/>
      <c r="AM13" s="1209"/>
      <c r="AN13" s="1212" t="s">
        <v>162</v>
      </c>
      <c r="AO13" s="1210" t="s">
        <v>163</v>
      </c>
      <c r="AP13" s="1215"/>
      <c r="AQ13" s="1209"/>
      <c r="AR13" s="1210" t="s">
        <v>164</v>
      </c>
      <c r="AS13" s="1392" t="s">
        <v>165</v>
      </c>
    </row>
    <row r="14" spans="1:45" ht="32.25" customHeight="1">
      <c r="A14" s="3019"/>
      <c r="B14" s="1229"/>
      <c r="C14" s="1209"/>
      <c r="D14" s="1212" t="s">
        <v>167</v>
      </c>
      <c r="E14" s="1217"/>
      <c r="F14" s="1218"/>
      <c r="G14" s="1209"/>
      <c r="H14" s="1210" t="s">
        <v>168</v>
      </c>
      <c r="I14" s="1392" t="s">
        <v>169</v>
      </c>
      <c r="J14" s="1"/>
      <c r="K14" s="781"/>
      <c r="L14" s="1209"/>
      <c r="M14" s="1212" t="s">
        <v>167</v>
      </c>
      <c r="N14" s="1217"/>
      <c r="O14" s="1218"/>
      <c r="P14" s="1209"/>
      <c r="Q14" s="1210" t="s">
        <v>168</v>
      </c>
      <c r="R14" s="1392" t="s">
        <v>169</v>
      </c>
      <c r="S14" s="1"/>
      <c r="T14" s="1216"/>
      <c r="U14" s="1209"/>
      <c r="V14" s="1212" t="s">
        <v>167</v>
      </c>
      <c r="W14" s="1217"/>
      <c r="X14" s="1218"/>
      <c r="Y14" s="1209"/>
      <c r="Z14" s="1210" t="s">
        <v>168</v>
      </c>
      <c r="AA14" s="1213" t="s">
        <v>169</v>
      </c>
      <c r="AB14" s="1"/>
      <c r="AC14" s="781"/>
      <c r="AD14" s="1209"/>
      <c r="AE14" s="1212" t="s">
        <v>167</v>
      </c>
      <c r="AF14" s="1217"/>
      <c r="AG14" s="1218"/>
      <c r="AH14" s="1209"/>
      <c r="AI14" s="1210" t="s">
        <v>168</v>
      </c>
      <c r="AJ14" s="1392" t="s">
        <v>169</v>
      </c>
      <c r="AK14" s="1"/>
      <c r="AL14" s="781"/>
      <c r="AM14" s="1209"/>
      <c r="AN14" s="1212" t="s">
        <v>167</v>
      </c>
      <c r="AO14" s="1217"/>
      <c r="AP14" s="1218"/>
      <c r="AQ14" s="1209"/>
      <c r="AR14" s="1210" t="s">
        <v>168</v>
      </c>
      <c r="AS14" s="1392" t="s">
        <v>169</v>
      </c>
    </row>
    <row r="15" spans="1:45" ht="33.75" customHeight="1">
      <c r="A15" s="1584"/>
      <c r="B15" s="1224"/>
      <c r="C15" s="1221"/>
      <c r="D15" s="1222"/>
      <c r="E15" s="1223"/>
      <c r="F15" s="1224"/>
      <c r="G15" s="1221"/>
      <c r="H15" s="1225"/>
      <c r="I15" s="1393"/>
      <c r="J15" s="1"/>
      <c r="K15" s="774"/>
      <c r="L15" s="1221"/>
      <c r="M15" s="1222"/>
      <c r="N15" s="1223"/>
      <c r="O15" s="1224"/>
      <c r="P15" s="1221"/>
      <c r="Q15" s="1225"/>
      <c r="R15" s="1393"/>
      <c r="S15" s="1"/>
      <c r="T15" s="1219"/>
      <c r="U15" s="1221"/>
      <c r="V15" s="1222"/>
      <c r="W15" s="1223"/>
      <c r="X15" s="1224"/>
      <c r="Y15" s="1221"/>
      <c r="Z15" s="1225"/>
      <c r="AA15" s="1226"/>
      <c r="AB15" s="1"/>
      <c r="AC15" s="774"/>
      <c r="AD15" s="1221"/>
      <c r="AE15" s="1222"/>
      <c r="AF15" s="1223"/>
      <c r="AG15" s="1224"/>
      <c r="AH15" s="1221"/>
      <c r="AI15" s="1225"/>
      <c r="AJ15" s="1393"/>
      <c r="AK15" s="1"/>
      <c r="AL15" s="774"/>
      <c r="AM15" s="1221"/>
      <c r="AN15" s="1222"/>
      <c r="AO15" s="1223"/>
      <c r="AP15" s="1224"/>
      <c r="AQ15" s="1221"/>
      <c r="AR15" s="1225"/>
      <c r="AS15" s="1393"/>
    </row>
    <row r="16" spans="1:45" ht="3" customHeight="1">
      <c r="A16" s="1583"/>
      <c r="B16" s="1229"/>
      <c r="C16" s="1227"/>
      <c r="D16" s="1227"/>
      <c r="E16" s="1228"/>
      <c r="F16" s="1229"/>
      <c r="G16" s="1227"/>
      <c r="H16" s="1228"/>
      <c r="I16" s="1386"/>
      <c r="J16" s="1"/>
      <c r="K16" s="781"/>
      <c r="L16" s="1227"/>
      <c r="M16" s="1227"/>
      <c r="N16" s="1228"/>
      <c r="O16" s="1229"/>
      <c r="P16" s="1227"/>
      <c r="Q16" s="1228"/>
      <c r="R16" s="1386"/>
      <c r="S16" s="1"/>
      <c r="T16" s="1216"/>
      <c r="U16" s="1227"/>
      <c r="V16" s="1227"/>
      <c r="W16" s="1228"/>
      <c r="X16" s="1229"/>
      <c r="Y16" s="1227"/>
      <c r="Z16" s="1228"/>
      <c r="AA16" s="1200"/>
      <c r="AB16" s="1"/>
      <c r="AC16" s="781"/>
      <c r="AD16" s="1227"/>
      <c r="AE16" s="1227"/>
      <c r="AF16" s="1228"/>
      <c r="AG16" s="1229"/>
      <c r="AH16" s="1227"/>
      <c r="AI16" s="1228"/>
      <c r="AJ16" s="1386"/>
      <c r="AK16" s="1"/>
      <c r="AL16" s="781"/>
      <c r="AM16" s="1227"/>
      <c r="AN16" s="1227"/>
      <c r="AO16" s="1228"/>
      <c r="AP16" s="1229"/>
      <c r="AQ16" s="1227"/>
      <c r="AR16" s="1228"/>
      <c r="AS16" s="1386"/>
    </row>
    <row r="17" spans="1:45" ht="18" customHeight="1">
      <c r="A17" s="1585" t="s">
        <v>187</v>
      </c>
      <c r="B17" s="783">
        <f>SUM(B18:B30)</f>
        <v>27059460</v>
      </c>
      <c r="C17" s="932">
        <f t="shared" ref="C17" si="0">SUM(C18:C30)</f>
        <v>11425254</v>
      </c>
      <c r="D17" s="932"/>
      <c r="E17" s="932">
        <f t="shared" ref="E17" si="1">SUM(E18:E30)</f>
        <v>12464379</v>
      </c>
      <c r="F17" s="932">
        <f t="shared" ref="F17" si="2">SUM(F18:F30)</f>
        <v>3169827</v>
      </c>
      <c r="G17" s="1231"/>
      <c r="H17" s="932"/>
      <c r="I17" s="1395"/>
      <c r="J17" s="1"/>
      <c r="K17" s="1394"/>
      <c r="L17" s="1231"/>
      <c r="M17" s="1231"/>
      <c r="N17" s="932"/>
      <c r="O17" s="783"/>
      <c r="P17" s="1231"/>
      <c r="Q17" s="932"/>
      <c r="R17" s="1395"/>
      <c r="S17" s="1"/>
      <c r="T17" s="1230"/>
      <c r="U17" s="1231"/>
      <c r="V17" s="1231"/>
      <c r="W17" s="932"/>
      <c r="X17" s="783">
        <f>T17-U17</f>
        <v>0</v>
      </c>
      <c r="Y17" s="1231"/>
      <c r="Z17" s="932"/>
      <c r="AA17" s="1232"/>
      <c r="AB17" s="1"/>
      <c r="AC17" s="1394"/>
      <c r="AD17" s="1231"/>
      <c r="AE17" s="1231"/>
      <c r="AF17" s="932"/>
      <c r="AG17" s="783"/>
      <c r="AH17" s="1231"/>
      <c r="AI17" s="932"/>
      <c r="AJ17" s="1395"/>
      <c r="AK17" s="1"/>
      <c r="AL17" s="1394"/>
      <c r="AM17" s="1231"/>
      <c r="AN17" s="1231"/>
      <c r="AO17" s="932"/>
      <c r="AP17" s="783"/>
      <c r="AQ17" s="1231"/>
      <c r="AR17" s="932"/>
      <c r="AS17" s="1395"/>
    </row>
    <row r="18" spans="1:45" ht="12" customHeight="1">
      <c r="A18" s="1586" t="s">
        <v>188</v>
      </c>
      <c r="B18" s="1576"/>
      <c r="C18" s="1235"/>
      <c r="D18" s="1235"/>
      <c r="E18" s="1236"/>
      <c r="F18" s="1237"/>
      <c r="G18" s="1235"/>
      <c r="H18" s="1236"/>
      <c r="I18" s="1397"/>
      <c r="J18" s="1"/>
      <c r="K18" s="1396"/>
      <c r="L18" s="1235"/>
      <c r="M18" s="1235"/>
      <c r="N18" s="1236"/>
      <c r="O18" s="1237"/>
      <c r="P18" s="1235"/>
      <c r="Q18" s="1236"/>
      <c r="R18" s="1397"/>
      <c r="S18" s="1"/>
      <c r="T18" s="1233"/>
      <c r="U18" s="1235"/>
      <c r="V18" s="1235"/>
      <c r="W18" s="1236"/>
      <c r="X18" s="1237"/>
      <c r="Y18" s="1235"/>
      <c r="Z18" s="1236"/>
      <c r="AA18" s="1238"/>
      <c r="AB18" s="1"/>
      <c r="AC18" s="1396"/>
      <c r="AD18" s="1235"/>
      <c r="AE18" s="1235"/>
      <c r="AF18" s="1236"/>
      <c r="AG18" s="1237"/>
      <c r="AH18" s="1235"/>
      <c r="AI18" s="1236"/>
      <c r="AJ18" s="1397"/>
      <c r="AK18" s="1"/>
      <c r="AL18" s="1396"/>
      <c r="AM18" s="1235"/>
      <c r="AN18" s="1235"/>
      <c r="AO18" s="1236"/>
      <c r="AP18" s="1237"/>
      <c r="AQ18" s="1235"/>
      <c r="AR18" s="1236"/>
      <c r="AS18" s="1397"/>
    </row>
    <row r="19" spans="1:45" ht="12" customHeight="1">
      <c r="A19" s="1586" t="s">
        <v>190</v>
      </c>
      <c r="B19" s="1577"/>
      <c r="C19" s="1434"/>
      <c r="D19" s="1235"/>
      <c r="E19" s="1236"/>
      <c r="F19" s="1237"/>
      <c r="G19" s="1235"/>
      <c r="H19" s="1236"/>
      <c r="I19" s="1397"/>
      <c r="J19" s="1"/>
      <c r="K19" s="1396"/>
      <c r="L19" s="1235"/>
      <c r="M19" s="1235"/>
      <c r="N19" s="1236"/>
      <c r="O19" s="1237"/>
      <c r="P19" s="1235"/>
      <c r="Q19" s="1236"/>
      <c r="R19" s="1397"/>
      <c r="S19" s="1"/>
      <c r="T19" s="1233"/>
      <c r="U19" s="1235"/>
      <c r="V19" s="1235"/>
      <c r="W19" s="1236"/>
      <c r="X19" s="1237"/>
      <c r="Y19" s="1235"/>
      <c r="Z19" s="1236"/>
      <c r="AA19" s="1238"/>
      <c r="AB19" s="1"/>
      <c r="AC19" s="1433"/>
      <c r="AD19" s="1235"/>
      <c r="AE19" s="1235"/>
      <c r="AF19" s="1236"/>
      <c r="AG19" s="1237"/>
      <c r="AH19" s="1235"/>
      <c r="AI19" s="1236"/>
      <c r="AJ19" s="1397"/>
      <c r="AK19" s="1"/>
      <c r="AL19" s="1396"/>
      <c r="AM19" s="1235"/>
      <c r="AN19" s="1235"/>
      <c r="AO19" s="1236"/>
      <c r="AP19" s="1237"/>
      <c r="AQ19" s="1235"/>
      <c r="AR19" s="1236"/>
      <c r="AS19" s="1397"/>
    </row>
    <row r="20" spans="1:45" ht="15.75" customHeight="1">
      <c r="A20" s="1586" t="s">
        <v>191</v>
      </c>
      <c r="B20" s="1578">
        <v>27043376</v>
      </c>
      <c r="C20" s="1261">
        <v>11409170</v>
      </c>
      <c r="D20" s="1235"/>
      <c r="E20" s="1261">
        <v>12464379</v>
      </c>
      <c r="F20" s="1261">
        <v>3169827</v>
      </c>
      <c r="G20" s="1235"/>
      <c r="H20" s="1236"/>
      <c r="I20" s="1397"/>
      <c r="J20" s="1"/>
      <c r="K20" s="1396"/>
      <c r="L20" s="1235"/>
      <c r="M20" s="1235"/>
      <c r="N20" s="1236"/>
      <c r="O20" s="1237"/>
      <c r="P20" s="1235"/>
      <c r="Q20" s="1236"/>
      <c r="R20" s="1397"/>
      <c r="S20" s="1"/>
      <c r="T20" s="1233"/>
      <c r="U20" s="1235"/>
      <c r="V20" s="1235"/>
      <c r="W20" s="1236"/>
      <c r="X20" s="1237"/>
      <c r="Y20" s="1235"/>
      <c r="Z20" s="1236"/>
      <c r="AA20" s="1238"/>
      <c r="AB20" s="1"/>
      <c r="AC20" s="1570"/>
      <c r="AD20" s="1235"/>
      <c r="AE20" s="1235"/>
      <c r="AF20" s="1236"/>
      <c r="AG20" s="1237"/>
      <c r="AH20" s="1235"/>
      <c r="AI20" s="1236"/>
      <c r="AJ20" s="1397"/>
      <c r="AK20" s="1"/>
      <c r="AL20" s="1396"/>
      <c r="AM20" s="1235"/>
      <c r="AN20" s="1235"/>
      <c r="AO20" s="1236"/>
      <c r="AP20" s="1237"/>
      <c r="AQ20" s="1235"/>
      <c r="AR20" s="1236"/>
      <c r="AS20" s="1397"/>
    </row>
    <row r="21" spans="1:45" ht="12" customHeight="1">
      <c r="A21" s="1586" t="s">
        <v>193</v>
      </c>
      <c r="B21" s="1576"/>
      <c r="C21" s="1249"/>
      <c r="D21" s="1235"/>
      <c r="E21" s="1236"/>
      <c r="F21" s="1237"/>
      <c r="G21" s="1235"/>
      <c r="H21" s="1236"/>
      <c r="I21" s="1397"/>
      <c r="J21" s="1"/>
      <c r="K21" s="1396"/>
      <c r="L21" s="1235"/>
      <c r="M21" s="1235"/>
      <c r="N21" s="1236"/>
      <c r="O21" s="1237"/>
      <c r="P21" s="1235"/>
      <c r="Q21" s="1236"/>
      <c r="R21" s="1397"/>
      <c r="S21" s="1"/>
      <c r="T21" s="1233"/>
      <c r="U21" s="1235"/>
      <c r="V21" s="1235"/>
      <c r="W21" s="1236"/>
      <c r="X21" s="1237"/>
      <c r="Y21" s="1235"/>
      <c r="Z21" s="1236"/>
      <c r="AA21" s="1238"/>
      <c r="AB21" s="1"/>
      <c r="AC21" s="1396"/>
      <c r="AD21" s="1235"/>
      <c r="AE21" s="1235"/>
      <c r="AF21" s="1236"/>
      <c r="AG21" s="1237"/>
      <c r="AH21" s="1235"/>
      <c r="AI21" s="1236"/>
      <c r="AJ21" s="1397"/>
      <c r="AK21" s="1"/>
      <c r="AL21" s="1396"/>
      <c r="AM21" s="1235"/>
      <c r="AN21" s="1235"/>
      <c r="AO21" s="1236"/>
      <c r="AP21" s="1237"/>
      <c r="AQ21" s="1235"/>
      <c r="AR21" s="1236"/>
      <c r="AS21" s="1397"/>
    </row>
    <row r="22" spans="1:45" s="600" customFormat="1" ht="8.1" customHeight="1">
      <c r="A22" s="1586"/>
      <c r="B22" s="1576"/>
      <c r="C22" s="1435"/>
      <c r="D22" s="1235"/>
      <c r="E22" s="1236"/>
      <c r="F22" s="1237"/>
      <c r="G22" s="1235"/>
      <c r="H22" s="1236"/>
      <c r="I22" s="1397"/>
      <c r="J22" s="1"/>
      <c r="K22" s="1396"/>
      <c r="L22" s="1235"/>
      <c r="M22" s="1235"/>
      <c r="N22" s="1236"/>
      <c r="O22" s="1237"/>
      <c r="P22" s="1235"/>
      <c r="Q22" s="1236"/>
      <c r="R22" s="1397"/>
      <c r="S22" s="1"/>
      <c r="T22" s="1233"/>
      <c r="U22" s="1235"/>
      <c r="V22" s="1235"/>
      <c r="W22" s="1236"/>
      <c r="X22" s="1237"/>
      <c r="Y22" s="1235"/>
      <c r="Z22" s="1236"/>
      <c r="AA22" s="1238"/>
      <c r="AB22" s="1"/>
      <c r="AC22" s="1396"/>
      <c r="AD22" s="1235"/>
      <c r="AE22" s="1235"/>
      <c r="AF22" s="1236"/>
      <c r="AG22" s="1237"/>
      <c r="AH22" s="1235"/>
      <c r="AI22" s="1236"/>
      <c r="AJ22" s="1397"/>
      <c r="AK22" s="1"/>
      <c r="AL22" s="1396"/>
      <c r="AM22" s="1235"/>
      <c r="AN22" s="1235"/>
      <c r="AO22" s="1236"/>
      <c r="AP22" s="1237"/>
      <c r="AQ22" s="1235"/>
      <c r="AR22" s="1236"/>
      <c r="AS22" s="1397"/>
    </row>
    <row r="23" spans="1:45" s="600" customFormat="1" ht="12" customHeight="1">
      <c r="A23" s="1586" t="s">
        <v>725</v>
      </c>
      <c r="B23" s="1576"/>
      <c r="C23" s="1235"/>
      <c r="D23" s="1235"/>
      <c r="E23" s="1236"/>
      <c r="F23" s="1237"/>
      <c r="G23" s="1235"/>
      <c r="H23" s="1236"/>
      <c r="I23" s="1397"/>
      <c r="J23" s="1"/>
      <c r="K23" s="1396"/>
      <c r="L23" s="1235"/>
      <c r="M23" s="1235"/>
      <c r="N23" s="1236"/>
      <c r="O23" s="1237"/>
      <c r="P23" s="1235"/>
      <c r="Q23" s="1236"/>
      <c r="R23" s="1397"/>
      <c r="S23" s="1"/>
      <c r="T23" s="1233"/>
      <c r="U23" s="1235"/>
      <c r="V23" s="1235"/>
      <c r="W23" s="1236"/>
      <c r="X23" s="1237"/>
      <c r="Y23" s="1235"/>
      <c r="Z23" s="1236"/>
      <c r="AA23" s="1238"/>
      <c r="AB23" s="1"/>
      <c r="AC23" s="1570"/>
      <c r="AD23" s="1235"/>
      <c r="AE23" s="1235"/>
      <c r="AF23" s="1236"/>
      <c r="AG23" s="1237"/>
      <c r="AH23" s="1235"/>
      <c r="AI23" s="1236"/>
      <c r="AJ23" s="1397"/>
      <c r="AK23" s="1"/>
      <c r="AL23" s="1396"/>
      <c r="AM23" s="1235"/>
      <c r="AN23" s="1235"/>
      <c r="AO23" s="1236"/>
      <c r="AP23" s="1237"/>
      <c r="AQ23" s="1235"/>
      <c r="AR23" s="1236"/>
      <c r="AS23" s="1397"/>
    </row>
    <row r="24" spans="1:45" s="600" customFormat="1" ht="12" customHeight="1">
      <c r="A24" s="1586" t="s">
        <v>726</v>
      </c>
      <c r="B24" s="1576"/>
      <c r="C24" s="1249"/>
      <c r="D24" s="1235"/>
      <c r="E24" s="1236"/>
      <c r="F24" s="1237"/>
      <c r="G24" s="1235"/>
      <c r="H24" s="1236"/>
      <c r="I24" s="1397"/>
      <c r="J24" s="1"/>
      <c r="K24" s="1396"/>
      <c r="L24" s="1235"/>
      <c r="M24" s="1235"/>
      <c r="N24" s="1236"/>
      <c r="O24" s="1237"/>
      <c r="P24" s="1235"/>
      <c r="Q24" s="1236"/>
      <c r="R24" s="1397"/>
      <c r="S24" s="1"/>
      <c r="T24" s="1233"/>
      <c r="U24" s="1235"/>
      <c r="V24" s="1235"/>
      <c r="W24" s="1236"/>
      <c r="X24" s="1237"/>
      <c r="Y24" s="1235"/>
      <c r="Z24" s="1236"/>
      <c r="AA24" s="1238"/>
      <c r="AB24" s="1"/>
      <c r="AC24" s="1396"/>
      <c r="AD24" s="1235"/>
      <c r="AE24" s="1235"/>
      <c r="AF24" s="1236"/>
      <c r="AG24" s="1237"/>
      <c r="AH24" s="1235"/>
      <c r="AI24" s="1236"/>
      <c r="AJ24" s="1397"/>
      <c r="AK24" s="1"/>
      <c r="AL24" s="1396"/>
      <c r="AM24" s="1235"/>
      <c r="AN24" s="1235"/>
      <c r="AO24" s="1236"/>
      <c r="AP24" s="1237"/>
      <c r="AQ24" s="1235"/>
      <c r="AR24" s="1236"/>
      <c r="AS24" s="1397"/>
    </row>
    <row r="25" spans="1:45" s="600" customFormat="1" ht="12" customHeight="1">
      <c r="A25" s="1586" t="s">
        <v>727</v>
      </c>
      <c r="B25" s="1576"/>
      <c r="C25" s="1435"/>
      <c r="D25" s="1235"/>
      <c r="E25" s="1236"/>
      <c r="F25" s="1237"/>
      <c r="G25" s="1235"/>
      <c r="H25" s="1236"/>
      <c r="I25" s="1397"/>
      <c r="J25" s="1"/>
      <c r="K25" s="1396"/>
      <c r="L25" s="1235"/>
      <c r="M25" s="1235"/>
      <c r="N25" s="1236"/>
      <c r="O25" s="1237"/>
      <c r="P25" s="1235"/>
      <c r="Q25" s="1236"/>
      <c r="R25" s="1397"/>
      <c r="S25" s="1"/>
      <c r="T25" s="1233"/>
      <c r="U25" s="1235"/>
      <c r="V25" s="1235"/>
      <c r="W25" s="1236"/>
      <c r="X25" s="1237"/>
      <c r="Y25" s="1235"/>
      <c r="Z25" s="1236"/>
      <c r="AA25" s="1238"/>
      <c r="AB25" s="1"/>
      <c r="AC25" s="1396"/>
      <c r="AD25" s="1235"/>
      <c r="AE25" s="1235"/>
      <c r="AF25" s="1236"/>
      <c r="AG25" s="1237"/>
      <c r="AH25" s="1235"/>
      <c r="AI25" s="1236"/>
      <c r="AJ25" s="1397"/>
      <c r="AK25" s="1"/>
      <c r="AL25" s="1396"/>
      <c r="AM25" s="1235"/>
      <c r="AN25" s="1235"/>
      <c r="AO25" s="1236"/>
      <c r="AP25" s="1237"/>
      <c r="AQ25" s="1235"/>
      <c r="AR25" s="1236"/>
      <c r="AS25" s="1397"/>
    </row>
    <row r="26" spans="1:45" s="600" customFormat="1" ht="14.25" customHeight="1">
      <c r="A26" s="1586" t="s">
        <v>700</v>
      </c>
      <c r="B26" s="1578">
        <v>16084</v>
      </c>
      <c r="C26" s="1261">
        <v>16084</v>
      </c>
      <c r="D26" s="1235"/>
      <c r="E26" s="1236"/>
      <c r="F26" s="1237"/>
      <c r="G26" s="1235"/>
      <c r="H26" s="1236"/>
      <c r="I26" s="1397"/>
      <c r="J26" s="1"/>
      <c r="K26" s="1396"/>
      <c r="L26" s="1235"/>
      <c r="M26" s="1235"/>
      <c r="N26" s="1236"/>
      <c r="O26" s="1237"/>
      <c r="P26" s="1235"/>
      <c r="Q26" s="1236"/>
      <c r="R26" s="1397"/>
      <c r="S26" s="1"/>
      <c r="T26" s="1233"/>
      <c r="U26" s="1235"/>
      <c r="V26" s="1235"/>
      <c r="W26" s="1236"/>
      <c r="X26" s="1237"/>
      <c r="Y26" s="1235"/>
      <c r="Z26" s="1236"/>
      <c r="AA26" s="1238"/>
      <c r="AB26" s="1"/>
      <c r="AC26" s="1570"/>
      <c r="AD26" s="1235"/>
      <c r="AE26" s="1235"/>
      <c r="AF26" s="1236"/>
      <c r="AG26" s="1237"/>
      <c r="AH26" s="1235"/>
      <c r="AI26" s="1236"/>
      <c r="AJ26" s="1397"/>
      <c r="AK26" s="1"/>
      <c r="AL26" s="1396"/>
      <c r="AM26" s="1235"/>
      <c r="AN26" s="1235"/>
      <c r="AO26" s="1236"/>
      <c r="AP26" s="1237"/>
      <c r="AQ26" s="1235"/>
      <c r="AR26" s="1236"/>
      <c r="AS26" s="1397"/>
    </row>
    <row r="27" spans="1:45" s="600" customFormat="1" ht="12" customHeight="1">
      <c r="A27" s="1586" t="s">
        <v>728</v>
      </c>
      <c r="B27" s="1576"/>
      <c r="C27" s="1249"/>
      <c r="D27" s="1235"/>
      <c r="E27" s="1236"/>
      <c r="F27" s="1237"/>
      <c r="G27" s="1235"/>
      <c r="H27" s="1236"/>
      <c r="I27" s="1397"/>
      <c r="J27" s="1"/>
      <c r="K27" s="1396"/>
      <c r="L27" s="1235"/>
      <c r="M27" s="1235"/>
      <c r="N27" s="1236"/>
      <c r="O27" s="1237"/>
      <c r="P27" s="1235"/>
      <c r="Q27" s="1236"/>
      <c r="R27" s="1397"/>
      <c r="S27" s="1"/>
      <c r="T27" s="1233"/>
      <c r="U27" s="1235"/>
      <c r="V27" s="1235"/>
      <c r="W27" s="1236"/>
      <c r="X27" s="1237"/>
      <c r="Y27" s="1235"/>
      <c r="Z27" s="1236"/>
      <c r="AA27" s="1238"/>
      <c r="AB27" s="1"/>
      <c r="AC27" s="1396"/>
      <c r="AD27" s="1235"/>
      <c r="AE27" s="1235"/>
      <c r="AF27" s="1236"/>
      <c r="AG27" s="1237"/>
      <c r="AH27" s="1235"/>
      <c r="AI27" s="1236"/>
      <c r="AJ27" s="1397"/>
      <c r="AK27" s="1"/>
      <c r="AL27" s="1396"/>
      <c r="AM27" s="1235"/>
      <c r="AN27" s="1235"/>
      <c r="AO27" s="1236"/>
      <c r="AP27" s="1237"/>
      <c r="AQ27" s="1235"/>
      <c r="AR27" s="1236"/>
      <c r="AS27" s="1397"/>
    </row>
    <row r="28" spans="1:45" s="600" customFormat="1" ht="12" customHeight="1">
      <c r="A28" s="1586" t="s">
        <v>729</v>
      </c>
      <c r="B28" s="1576"/>
      <c r="C28" s="1435"/>
      <c r="D28" s="1235"/>
      <c r="E28" s="1236"/>
      <c r="F28" s="1237"/>
      <c r="G28" s="1235"/>
      <c r="H28" s="1236"/>
      <c r="I28" s="1397"/>
      <c r="J28" s="1"/>
      <c r="K28" s="1396"/>
      <c r="L28" s="1235"/>
      <c r="M28" s="1235"/>
      <c r="N28" s="1236"/>
      <c r="O28" s="1237"/>
      <c r="P28" s="1235"/>
      <c r="Q28" s="1236"/>
      <c r="R28" s="1397"/>
      <c r="S28" s="1"/>
      <c r="T28" s="1233"/>
      <c r="U28" s="1235"/>
      <c r="V28" s="1235"/>
      <c r="W28" s="1236"/>
      <c r="X28" s="1237"/>
      <c r="Y28" s="1235"/>
      <c r="Z28" s="1236"/>
      <c r="AA28" s="1238"/>
      <c r="AB28" s="1"/>
      <c r="AC28" s="1396"/>
      <c r="AD28" s="1235"/>
      <c r="AE28" s="1235"/>
      <c r="AF28" s="1236"/>
      <c r="AG28" s="1237"/>
      <c r="AH28" s="1235"/>
      <c r="AI28" s="1236"/>
      <c r="AJ28" s="1397"/>
      <c r="AK28" s="1"/>
      <c r="AL28" s="1396"/>
      <c r="AM28" s="1235"/>
      <c r="AN28" s="1235"/>
      <c r="AO28" s="1236"/>
      <c r="AP28" s="1237"/>
      <c r="AQ28" s="1235"/>
      <c r="AR28" s="1236"/>
      <c r="AS28" s="1397"/>
    </row>
    <row r="29" spans="1:45" s="600" customFormat="1" ht="12" customHeight="1">
      <c r="A29" s="1586" t="s">
        <v>730</v>
      </c>
      <c r="B29" s="1576"/>
      <c r="C29" s="1235"/>
      <c r="D29" s="1235"/>
      <c r="E29" s="1236"/>
      <c r="F29" s="1237"/>
      <c r="G29" s="1235"/>
      <c r="H29" s="1236"/>
      <c r="I29" s="1397"/>
      <c r="J29" s="1"/>
      <c r="K29" s="1396"/>
      <c r="L29" s="1235"/>
      <c r="M29" s="1235"/>
      <c r="N29" s="1236"/>
      <c r="O29" s="1237"/>
      <c r="P29" s="1235"/>
      <c r="Q29" s="1236"/>
      <c r="R29" s="1397"/>
      <c r="S29" s="1"/>
      <c r="T29" s="1233"/>
      <c r="U29" s="1235"/>
      <c r="V29" s="1235"/>
      <c r="W29" s="1236"/>
      <c r="X29" s="1237"/>
      <c r="Y29" s="1235"/>
      <c r="Z29" s="1236"/>
      <c r="AA29" s="1238"/>
      <c r="AB29" s="1"/>
      <c r="AC29" s="1570"/>
      <c r="AD29" s="1235"/>
      <c r="AE29" s="1235"/>
      <c r="AF29" s="1236"/>
      <c r="AG29" s="1237"/>
      <c r="AH29" s="1235"/>
      <c r="AI29" s="1236"/>
      <c r="AJ29" s="1397"/>
      <c r="AK29" s="1"/>
      <c r="AL29" s="1396"/>
      <c r="AM29" s="1235"/>
      <c r="AN29" s="1235"/>
      <c r="AO29" s="1236"/>
      <c r="AP29" s="1237"/>
      <c r="AQ29" s="1235"/>
      <c r="AR29" s="1236"/>
      <c r="AS29" s="1397"/>
    </row>
    <row r="30" spans="1:45" s="600" customFormat="1" ht="12" customHeight="1">
      <c r="A30" s="1586" t="s">
        <v>731</v>
      </c>
      <c r="B30" s="1576"/>
      <c r="C30" s="1249"/>
      <c r="D30" s="1235"/>
      <c r="E30" s="1236"/>
      <c r="F30" s="1237"/>
      <c r="G30" s="1235"/>
      <c r="H30" s="1236"/>
      <c r="I30" s="1397"/>
      <c r="J30" s="1"/>
      <c r="K30" s="1396"/>
      <c r="L30" s="1235"/>
      <c r="M30" s="1235"/>
      <c r="N30" s="1236"/>
      <c r="O30" s="1237"/>
      <c r="P30" s="1235"/>
      <c r="Q30" s="1236"/>
      <c r="R30" s="1397"/>
      <c r="S30" s="1"/>
      <c r="T30" s="1233"/>
      <c r="U30" s="1235"/>
      <c r="V30" s="1235"/>
      <c r="W30" s="1236"/>
      <c r="X30" s="1237"/>
      <c r="Y30" s="1235"/>
      <c r="Z30" s="1236"/>
      <c r="AA30" s="1238"/>
      <c r="AB30" s="1"/>
      <c r="AC30" s="1396"/>
      <c r="AD30" s="1235"/>
      <c r="AE30" s="1235"/>
      <c r="AF30" s="1236"/>
      <c r="AG30" s="1237"/>
      <c r="AH30" s="1235"/>
      <c r="AI30" s="1236"/>
      <c r="AJ30" s="1397"/>
      <c r="AK30" s="1"/>
      <c r="AL30" s="1396"/>
      <c r="AM30" s="1235"/>
      <c r="AN30" s="1235"/>
      <c r="AO30" s="1236"/>
      <c r="AP30" s="1237"/>
      <c r="AQ30" s="1235"/>
      <c r="AR30" s="1236"/>
      <c r="AS30" s="1397"/>
    </row>
    <row r="31" spans="1:45" ht="3" customHeight="1">
      <c r="A31" s="1587"/>
      <c r="B31" s="1255"/>
      <c r="C31" s="1240"/>
      <c r="D31" s="1240"/>
      <c r="E31" s="1241"/>
      <c r="F31" s="1242"/>
      <c r="G31" s="1240"/>
      <c r="H31" s="1241"/>
      <c r="I31" s="1399"/>
      <c r="J31" s="1"/>
      <c r="K31" s="1398"/>
      <c r="L31" s="1240"/>
      <c r="M31" s="1240"/>
      <c r="N31" s="1241"/>
      <c r="O31" s="1242"/>
      <c r="P31" s="1240"/>
      <c r="Q31" s="1241"/>
      <c r="R31" s="1399"/>
      <c r="S31" s="1"/>
      <c r="T31" s="1239"/>
      <c r="U31" s="1240"/>
      <c r="V31" s="1240"/>
      <c r="W31" s="1241"/>
      <c r="X31" s="1242"/>
      <c r="Y31" s="1240"/>
      <c r="Z31" s="1241"/>
      <c r="AA31" s="1243"/>
      <c r="AB31" s="1"/>
      <c r="AC31" s="1398"/>
      <c r="AD31" s="1240"/>
      <c r="AE31" s="1240"/>
      <c r="AF31" s="1241"/>
      <c r="AG31" s="1242"/>
      <c r="AH31" s="1240"/>
      <c r="AI31" s="1241"/>
      <c r="AJ31" s="1399"/>
      <c r="AK31" s="1"/>
      <c r="AL31" s="1398"/>
      <c r="AM31" s="1240"/>
      <c r="AN31" s="1240"/>
      <c r="AO31" s="1241"/>
      <c r="AP31" s="1242"/>
      <c r="AQ31" s="1240"/>
      <c r="AR31" s="1241"/>
      <c r="AS31" s="1399"/>
    </row>
    <row r="32" spans="1:45" s="600" customFormat="1" ht="3" customHeight="1">
      <c r="A32" s="1585"/>
      <c r="B32" s="1259"/>
      <c r="C32" s="1245"/>
      <c r="D32" s="1245"/>
      <c r="E32" s="1246"/>
      <c r="F32" s="1247"/>
      <c r="G32" s="1245"/>
      <c r="H32" s="1246"/>
      <c r="I32" s="1401"/>
      <c r="J32" s="1"/>
      <c r="K32" s="1400"/>
      <c r="L32" s="1245"/>
      <c r="M32" s="1245"/>
      <c r="N32" s="1246"/>
      <c r="O32" s="1247"/>
      <c r="P32" s="1245"/>
      <c r="Q32" s="1246"/>
      <c r="R32" s="1401"/>
      <c r="S32" s="1"/>
      <c r="T32" s="1244"/>
      <c r="U32" s="1245"/>
      <c r="V32" s="1245"/>
      <c r="W32" s="1246"/>
      <c r="X32" s="1247"/>
      <c r="Y32" s="1245"/>
      <c r="Z32" s="1246"/>
      <c r="AA32" s="1248"/>
      <c r="AB32" s="1"/>
      <c r="AC32" s="1400"/>
      <c r="AD32" s="1245"/>
      <c r="AE32" s="1245"/>
      <c r="AF32" s="1246"/>
      <c r="AG32" s="1247"/>
      <c r="AH32" s="1245"/>
      <c r="AI32" s="1246"/>
      <c r="AJ32" s="1401"/>
      <c r="AK32" s="1"/>
      <c r="AL32" s="1400"/>
      <c r="AM32" s="1245"/>
      <c r="AN32" s="1245"/>
      <c r="AO32" s="1246"/>
      <c r="AP32" s="1247"/>
      <c r="AQ32" s="1245"/>
      <c r="AR32" s="1246"/>
      <c r="AS32" s="1401"/>
    </row>
    <row r="33" spans="1:45" ht="16.5" customHeight="1">
      <c r="A33" s="3028" t="s">
        <v>106</v>
      </c>
      <c r="B33" s="1576">
        <f>SUM(B18:B30)</f>
        <v>27059460</v>
      </c>
      <c r="C33" s="1249">
        <f t="shared" ref="C33:I33" si="3">SUM(C18:C30)</f>
        <v>11425254</v>
      </c>
      <c r="D33" s="1249">
        <f t="shared" si="3"/>
        <v>0</v>
      </c>
      <c r="E33" s="1249">
        <f t="shared" si="3"/>
        <v>12464379</v>
      </c>
      <c r="F33" s="1249">
        <f t="shared" si="3"/>
        <v>3169827</v>
      </c>
      <c r="G33" s="1249">
        <f t="shared" si="3"/>
        <v>0</v>
      </c>
      <c r="H33" s="1249">
        <f t="shared" si="3"/>
        <v>0</v>
      </c>
      <c r="I33" s="1402">
        <f t="shared" si="3"/>
        <v>0</v>
      </c>
      <c r="J33" s="1"/>
      <c r="K33" s="1396">
        <f t="shared" ref="K33:R33" si="4">SUM(K18:K30)</f>
        <v>0</v>
      </c>
      <c r="L33" s="1249">
        <f t="shared" si="4"/>
        <v>0</v>
      </c>
      <c r="M33" s="1249">
        <f t="shared" si="4"/>
        <v>0</v>
      </c>
      <c r="N33" s="1249">
        <f t="shared" si="4"/>
        <v>0</v>
      </c>
      <c r="O33" s="1249">
        <f t="shared" si="4"/>
        <v>0</v>
      </c>
      <c r="P33" s="1249">
        <f t="shared" si="4"/>
        <v>0</v>
      </c>
      <c r="Q33" s="1249">
        <f t="shared" si="4"/>
        <v>0</v>
      </c>
      <c r="R33" s="1402">
        <f t="shared" si="4"/>
        <v>0</v>
      </c>
      <c r="S33" s="1"/>
      <c r="T33" s="1233">
        <f>SUM(T17)</f>
        <v>0</v>
      </c>
      <c r="U33" s="1249">
        <f t="shared" ref="U33:AA33" si="5">SUM(U17)</f>
        <v>0</v>
      </c>
      <c r="V33" s="1249">
        <f t="shared" si="5"/>
        <v>0</v>
      </c>
      <c r="W33" s="1249">
        <f t="shared" si="5"/>
        <v>0</v>
      </c>
      <c r="X33" s="1249">
        <f t="shared" si="5"/>
        <v>0</v>
      </c>
      <c r="Y33" s="1249">
        <f t="shared" si="5"/>
        <v>0</v>
      </c>
      <c r="Z33" s="1249">
        <f t="shared" si="5"/>
        <v>0</v>
      </c>
      <c r="AA33" s="1250">
        <f t="shared" si="5"/>
        <v>0</v>
      </c>
      <c r="AB33" s="1"/>
      <c r="AC33" s="1396">
        <f t="shared" ref="AC33:AJ33" si="6">SUM(AC18:AC30)</f>
        <v>0</v>
      </c>
      <c r="AD33" s="1249">
        <f t="shared" si="6"/>
        <v>0</v>
      </c>
      <c r="AE33" s="1249">
        <f t="shared" si="6"/>
        <v>0</v>
      </c>
      <c r="AF33" s="1249">
        <f t="shared" si="6"/>
        <v>0</v>
      </c>
      <c r="AG33" s="1249">
        <f t="shared" si="6"/>
        <v>0</v>
      </c>
      <c r="AH33" s="1249">
        <f t="shared" si="6"/>
        <v>0</v>
      </c>
      <c r="AI33" s="1249">
        <f t="shared" si="6"/>
        <v>0</v>
      </c>
      <c r="AJ33" s="1402">
        <f t="shared" si="6"/>
        <v>0</v>
      </c>
      <c r="AK33" s="1"/>
      <c r="AL33" s="1396">
        <f t="shared" ref="AL33:AS33" si="7">SUM(AL18:AL30)</f>
        <v>0</v>
      </c>
      <c r="AM33" s="1249">
        <f t="shared" si="7"/>
        <v>0</v>
      </c>
      <c r="AN33" s="1249">
        <f t="shared" si="7"/>
        <v>0</v>
      </c>
      <c r="AO33" s="1249">
        <f t="shared" si="7"/>
        <v>0</v>
      </c>
      <c r="AP33" s="1249">
        <f t="shared" si="7"/>
        <v>0</v>
      </c>
      <c r="AQ33" s="1249">
        <f t="shared" si="7"/>
        <v>0</v>
      </c>
      <c r="AR33" s="1249">
        <f t="shared" si="7"/>
        <v>0</v>
      </c>
      <c r="AS33" s="1402">
        <f t="shared" si="7"/>
        <v>0</v>
      </c>
    </row>
    <row r="34" spans="1:45" ht="3" customHeight="1">
      <c r="A34" s="3020"/>
      <c r="B34" s="1255"/>
      <c r="C34" s="1240"/>
      <c r="D34" s="1240"/>
      <c r="E34" s="1241"/>
      <c r="F34" s="1242"/>
      <c r="G34" s="1240"/>
      <c r="H34" s="1241"/>
      <c r="I34" s="1399"/>
      <c r="J34" s="1"/>
      <c r="K34" s="1398"/>
      <c r="L34" s="1240"/>
      <c r="M34" s="1240"/>
      <c r="N34" s="1241"/>
      <c r="O34" s="1242"/>
      <c r="P34" s="1240"/>
      <c r="Q34" s="1241"/>
      <c r="R34" s="1399"/>
      <c r="S34" s="1"/>
      <c r="T34" s="1239"/>
      <c r="U34" s="1240"/>
      <c r="V34" s="1240"/>
      <c r="W34" s="1241"/>
      <c r="X34" s="1242"/>
      <c r="Y34" s="1240"/>
      <c r="Z34" s="1241"/>
      <c r="AA34" s="1243"/>
      <c r="AB34" s="1"/>
      <c r="AC34" s="1398"/>
      <c r="AD34" s="1240"/>
      <c r="AE34" s="1240"/>
      <c r="AF34" s="1241"/>
      <c r="AG34" s="1242"/>
      <c r="AH34" s="1240"/>
      <c r="AI34" s="1241"/>
      <c r="AJ34" s="1399"/>
      <c r="AK34" s="1"/>
      <c r="AL34" s="1398"/>
      <c r="AM34" s="1240"/>
      <c r="AN34" s="1240"/>
      <c r="AO34" s="1241"/>
      <c r="AP34" s="1242"/>
      <c r="AQ34" s="1240"/>
      <c r="AR34" s="1241"/>
      <c r="AS34" s="1399"/>
    </row>
    <row r="35" spans="1:45" ht="12" customHeight="1">
      <c r="A35" s="1586" t="s">
        <v>198</v>
      </c>
      <c r="B35" s="1576"/>
      <c r="C35" s="1235"/>
      <c r="D35" s="1235"/>
      <c r="E35" s="1236"/>
      <c r="F35" s="1237"/>
      <c r="G35" s="1235"/>
      <c r="H35" s="1236"/>
      <c r="I35" s="1397"/>
      <c r="J35" s="1"/>
      <c r="K35" s="1396"/>
      <c r="L35" s="1235"/>
      <c r="M35" s="1235"/>
      <c r="N35" s="1236"/>
      <c r="O35" s="1237"/>
      <c r="P35" s="1235"/>
      <c r="Q35" s="1236"/>
      <c r="R35" s="1397"/>
      <c r="S35" s="1"/>
      <c r="T35" s="1233"/>
      <c r="U35" s="1235"/>
      <c r="V35" s="1235"/>
      <c r="W35" s="1236"/>
      <c r="X35" s="1237"/>
      <c r="Y35" s="1235"/>
      <c r="Z35" s="1236"/>
      <c r="AA35" s="1238"/>
      <c r="AB35" s="1"/>
      <c r="AC35" s="1396"/>
      <c r="AD35" s="1235"/>
      <c r="AE35" s="1235"/>
      <c r="AF35" s="1236"/>
      <c r="AG35" s="1237"/>
      <c r="AH35" s="1235"/>
      <c r="AI35" s="1236"/>
      <c r="AJ35" s="1397"/>
      <c r="AK35" s="1"/>
      <c r="AL35" s="1396"/>
      <c r="AM35" s="1235"/>
      <c r="AN35" s="1235"/>
      <c r="AO35" s="1236"/>
      <c r="AP35" s="1237"/>
      <c r="AQ35" s="1235"/>
      <c r="AR35" s="1236"/>
      <c r="AS35" s="1397"/>
    </row>
    <row r="36" spans="1:45" ht="15" customHeight="1">
      <c r="A36" s="1586" t="s">
        <v>199</v>
      </c>
      <c r="B36" s="1578">
        <v>1565658</v>
      </c>
      <c r="C36" s="1261">
        <v>1565658</v>
      </c>
      <c r="D36" s="1235"/>
      <c r="E36" s="1236"/>
      <c r="F36" s="1237"/>
      <c r="G36" s="1235"/>
      <c r="H36" s="1236"/>
      <c r="I36" s="1397"/>
      <c r="J36" s="1"/>
      <c r="K36" s="1403"/>
      <c r="L36" s="1235"/>
      <c r="M36" s="1235"/>
      <c r="N36" s="1236"/>
      <c r="O36" s="1237"/>
      <c r="P36" s="1235"/>
      <c r="Q36" s="1236"/>
      <c r="R36" s="1397"/>
      <c r="S36" s="1"/>
      <c r="T36" s="1251">
        <v>34282981</v>
      </c>
      <c r="U36" s="1235"/>
      <c r="V36" s="1235"/>
      <c r="W36" s="1236"/>
      <c r="X36" s="1252">
        <v>34282981</v>
      </c>
      <c r="Y36" s="1235"/>
      <c r="Z36" s="1236"/>
      <c r="AA36" s="1238"/>
      <c r="AB36" s="1"/>
      <c r="AC36" s="1396"/>
      <c r="AD36" s="1235"/>
      <c r="AE36" s="1235"/>
      <c r="AF36" s="1236"/>
      <c r="AG36" s="1237"/>
      <c r="AH36" s="1235"/>
      <c r="AI36" s="1236"/>
      <c r="AJ36" s="1397"/>
      <c r="AK36" s="1"/>
      <c r="AL36" s="1396"/>
      <c r="AM36" s="1235"/>
      <c r="AN36" s="1235"/>
      <c r="AO36" s="1236"/>
      <c r="AP36" s="1237"/>
      <c r="AQ36" s="1235"/>
      <c r="AR36" s="1236"/>
      <c r="AS36" s="1397"/>
    </row>
    <row r="37" spans="1:45" ht="15.75" customHeight="1">
      <c r="A37" s="1586" t="s">
        <v>200</v>
      </c>
      <c r="B37" s="1576"/>
      <c r="C37" s="1235"/>
      <c r="D37" s="1235"/>
      <c r="E37" s="1236"/>
      <c r="F37" s="1237"/>
      <c r="G37" s="1235"/>
      <c r="H37" s="1236"/>
      <c r="I37" s="1397"/>
      <c r="J37" s="1"/>
      <c r="K37" s="1403">
        <v>15167550</v>
      </c>
      <c r="L37" s="1235"/>
      <c r="M37" s="1235"/>
      <c r="N37" s="1236"/>
      <c r="O37" s="1252">
        <v>15167550</v>
      </c>
      <c r="P37" s="1235"/>
      <c r="Q37" s="1236"/>
      <c r="R37" s="1397"/>
      <c r="S37" s="1"/>
      <c r="T37" s="1233"/>
      <c r="U37" s="1235"/>
      <c r="V37" s="1235"/>
      <c r="W37" s="1236"/>
      <c r="X37" s="1237"/>
      <c r="Y37" s="1235"/>
      <c r="Z37" s="1236"/>
      <c r="AA37" s="1238"/>
      <c r="AB37" s="1"/>
      <c r="AC37" s="1396"/>
      <c r="AD37" s="1235"/>
      <c r="AE37" s="1235"/>
      <c r="AF37" s="1236"/>
      <c r="AG37" s="1237"/>
      <c r="AH37" s="1235"/>
      <c r="AI37" s="1236"/>
      <c r="AJ37" s="1397"/>
      <c r="AK37" s="1"/>
      <c r="AL37" s="1396"/>
      <c r="AM37" s="1235"/>
      <c r="AN37" s="1235"/>
      <c r="AO37" s="1236"/>
      <c r="AP37" s="1237"/>
      <c r="AQ37" s="1235"/>
      <c r="AR37" s="1236"/>
      <c r="AS37" s="1397"/>
    </row>
    <row r="38" spans="1:45" s="600" customFormat="1" ht="6.95" customHeight="1">
      <c r="A38" s="1586"/>
      <c r="B38" s="1576"/>
      <c r="C38" s="1235"/>
      <c r="D38" s="1235"/>
      <c r="E38" s="1236"/>
      <c r="F38" s="1237"/>
      <c r="G38" s="1235"/>
      <c r="H38" s="1236"/>
      <c r="I38" s="1397"/>
      <c r="J38" s="1"/>
      <c r="K38" s="1396"/>
      <c r="L38" s="1235"/>
      <c r="M38" s="1235"/>
      <c r="N38" s="1236"/>
      <c r="O38" s="1237"/>
      <c r="P38" s="1235"/>
      <c r="Q38" s="1236"/>
      <c r="R38" s="1397"/>
      <c r="S38" s="1"/>
      <c r="T38" s="1233"/>
      <c r="U38" s="1235"/>
      <c r="V38" s="1235"/>
      <c r="W38" s="1236"/>
      <c r="X38" s="1237"/>
      <c r="Y38" s="1235"/>
      <c r="Z38" s="1236"/>
      <c r="AA38" s="1238"/>
      <c r="AB38" s="1"/>
      <c r="AC38" s="1396"/>
      <c r="AD38" s="1235"/>
      <c r="AE38" s="1235"/>
      <c r="AF38" s="1236"/>
      <c r="AG38" s="1237"/>
      <c r="AH38" s="1235"/>
      <c r="AI38" s="1236"/>
      <c r="AJ38" s="1397"/>
      <c r="AK38" s="1"/>
      <c r="AL38" s="1396"/>
      <c r="AM38" s="1235"/>
      <c r="AN38" s="1235"/>
      <c r="AO38" s="1236"/>
      <c r="AP38" s="1237"/>
      <c r="AQ38" s="1235"/>
      <c r="AR38" s="1236"/>
      <c r="AS38" s="1397"/>
    </row>
    <row r="39" spans="1:45" s="600" customFormat="1" ht="14.25" customHeight="1">
      <c r="A39" s="1588" t="s">
        <v>732</v>
      </c>
      <c r="B39" s="1576"/>
      <c r="C39" s="1235"/>
      <c r="D39" s="1235"/>
      <c r="E39" s="1236"/>
      <c r="F39" s="1237"/>
      <c r="G39" s="1235"/>
      <c r="H39" s="1236"/>
      <c r="I39" s="1397"/>
      <c r="J39" s="1"/>
      <c r="K39" s="1396"/>
      <c r="L39" s="1235"/>
      <c r="M39" s="1235"/>
      <c r="N39" s="1236"/>
      <c r="O39" s="1237"/>
      <c r="P39" s="1235"/>
      <c r="Q39" s="1236"/>
      <c r="R39" s="1397"/>
      <c r="S39" s="1"/>
      <c r="T39" s="1233"/>
      <c r="U39" s="1235"/>
      <c r="V39" s="1235"/>
      <c r="W39" s="1236"/>
      <c r="X39" s="1237"/>
      <c r="Y39" s="1235"/>
      <c r="Z39" s="1236"/>
      <c r="AA39" s="1238"/>
      <c r="AB39" s="1"/>
      <c r="AC39" s="1396"/>
      <c r="AD39" s="1235"/>
      <c r="AE39" s="1235"/>
      <c r="AF39" s="1236"/>
      <c r="AG39" s="1237"/>
      <c r="AH39" s="1235"/>
      <c r="AI39" s="1236"/>
      <c r="AJ39" s="1397"/>
      <c r="AK39" s="1"/>
      <c r="AL39" s="1396"/>
      <c r="AM39" s="1235"/>
      <c r="AN39" s="1235"/>
      <c r="AO39" s="1236"/>
      <c r="AP39" s="1237"/>
      <c r="AQ39" s="1235"/>
      <c r="AR39" s="1236"/>
      <c r="AS39" s="1397"/>
    </row>
    <row r="40" spans="1:45" s="600" customFormat="1" ht="18" customHeight="1">
      <c r="A40" s="1588" t="s">
        <v>700</v>
      </c>
      <c r="B40" s="1578">
        <v>1278</v>
      </c>
      <c r="C40" s="1261">
        <v>1278</v>
      </c>
      <c r="D40" s="1235"/>
      <c r="E40" s="1236"/>
      <c r="F40" s="1237"/>
      <c r="G40" s="1235"/>
      <c r="H40" s="1236"/>
      <c r="I40" s="1397"/>
      <c r="J40" s="1"/>
      <c r="K40" s="1396"/>
      <c r="L40" s="1235"/>
      <c r="M40" s="1235"/>
      <c r="N40" s="1236"/>
      <c r="O40" s="1237"/>
      <c r="P40" s="1235"/>
      <c r="Q40" s="1236"/>
      <c r="R40" s="1397"/>
      <c r="S40" s="1"/>
      <c r="T40" s="1233"/>
      <c r="U40" s="1235"/>
      <c r="V40" s="1235"/>
      <c r="W40" s="1236"/>
      <c r="X40" s="1237"/>
      <c r="Y40" s="1235"/>
      <c r="Z40" s="1236"/>
      <c r="AA40" s="1238"/>
      <c r="AB40" s="1"/>
      <c r="AC40" s="1396"/>
      <c r="AD40" s="1235"/>
      <c r="AE40" s="1235"/>
      <c r="AF40" s="1236"/>
      <c r="AG40" s="1237"/>
      <c r="AH40" s="1235"/>
      <c r="AI40" s="1236"/>
      <c r="AJ40" s="1397"/>
      <c r="AK40" s="1"/>
      <c r="AL40" s="1396"/>
      <c r="AM40" s="1235"/>
      <c r="AN40" s="1235"/>
      <c r="AO40" s="1236"/>
      <c r="AP40" s="1237"/>
      <c r="AQ40" s="1235"/>
      <c r="AR40" s="1236"/>
      <c r="AS40" s="1397"/>
    </row>
    <row r="41" spans="1:45" s="600" customFormat="1" ht="11.25" customHeight="1">
      <c r="A41" s="1588" t="s">
        <v>733</v>
      </c>
      <c r="B41" s="1576"/>
      <c r="C41" s="1235"/>
      <c r="D41" s="1235"/>
      <c r="E41" s="1236"/>
      <c r="F41" s="1237"/>
      <c r="G41" s="1235"/>
      <c r="H41" s="1236"/>
      <c r="I41" s="1397"/>
      <c r="J41" s="1"/>
      <c r="K41" s="1396"/>
      <c r="L41" s="1235"/>
      <c r="M41" s="1235"/>
      <c r="N41" s="1236"/>
      <c r="O41" s="1237"/>
      <c r="P41" s="1235"/>
      <c r="Q41" s="1236"/>
      <c r="R41" s="1397"/>
      <c r="S41" s="1"/>
      <c r="T41" s="1233"/>
      <c r="U41" s="1235"/>
      <c r="V41" s="1235"/>
      <c r="W41" s="1236"/>
      <c r="X41" s="1237"/>
      <c r="Y41" s="1235"/>
      <c r="Z41" s="1236"/>
      <c r="AA41" s="1238"/>
      <c r="AB41" s="1"/>
      <c r="AC41" s="1396"/>
      <c r="AD41" s="1235"/>
      <c r="AE41" s="1235"/>
      <c r="AF41" s="1236"/>
      <c r="AG41" s="1237"/>
      <c r="AH41" s="1235"/>
      <c r="AI41" s="1236"/>
      <c r="AJ41" s="1397"/>
      <c r="AK41" s="1"/>
      <c r="AL41" s="1396"/>
      <c r="AM41" s="1235"/>
      <c r="AN41" s="1235"/>
      <c r="AO41" s="1236"/>
      <c r="AP41" s="1237"/>
      <c r="AQ41" s="1235"/>
      <c r="AR41" s="1236"/>
      <c r="AS41" s="1397"/>
    </row>
    <row r="42" spans="1:45" ht="3" hidden="1" customHeight="1">
      <c r="A42" s="1589"/>
      <c r="B42" s="1255"/>
      <c r="C42" s="1253"/>
      <c r="D42" s="1253"/>
      <c r="E42" s="1254"/>
      <c r="F42" s="1255"/>
      <c r="G42" s="1253"/>
      <c r="H42" s="1254"/>
      <c r="I42" s="1404"/>
      <c r="J42" s="1"/>
      <c r="K42" s="1398"/>
      <c r="L42" s="1253"/>
      <c r="M42" s="1253"/>
      <c r="N42" s="1254"/>
      <c r="O42" s="1255"/>
      <c r="P42" s="1253"/>
      <c r="Q42" s="1254"/>
      <c r="R42" s="1404"/>
      <c r="S42" s="1"/>
      <c r="T42" s="1239"/>
      <c r="U42" s="1253"/>
      <c r="V42" s="1253"/>
      <c r="W42" s="1254"/>
      <c r="X42" s="1255"/>
      <c r="Y42" s="1253"/>
      <c r="Z42" s="1254"/>
      <c r="AA42" s="1256"/>
      <c r="AB42" s="1"/>
      <c r="AC42" s="1398"/>
      <c r="AD42" s="1253"/>
      <c r="AE42" s="1253"/>
      <c r="AF42" s="1254"/>
      <c r="AG42" s="1255"/>
      <c r="AH42" s="1253"/>
      <c r="AI42" s="1254"/>
      <c r="AJ42" s="1404"/>
      <c r="AK42" s="1"/>
      <c r="AL42" s="1398"/>
      <c r="AM42" s="1253"/>
      <c r="AN42" s="1253"/>
      <c r="AO42" s="1254"/>
      <c r="AP42" s="1255"/>
      <c r="AQ42" s="1253"/>
      <c r="AR42" s="1254"/>
      <c r="AS42" s="1404"/>
    </row>
    <row r="43" spans="1:45" ht="16.5" customHeight="1">
      <c r="A43" s="3028" t="s">
        <v>119</v>
      </c>
      <c r="B43" s="1576">
        <f>SUM(B35:B41)</f>
        <v>1566936</v>
      </c>
      <c r="C43" s="1249">
        <f t="shared" ref="C43:I43" si="8">SUM(C35:C41)</f>
        <v>1566936</v>
      </c>
      <c r="D43" s="1249">
        <f t="shared" si="8"/>
        <v>0</v>
      </c>
      <c r="E43" s="1249">
        <f t="shared" si="8"/>
        <v>0</v>
      </c>
      <c r="F43" s="1249">
        <f t="shared" si="8"/>
        <v>0</v>
      </c>
      <c r="G43" s="1249">
        <f t="shared" si="8"/>
        <v>0</v>
      </c>
      <c r="H43" s="1249">
        <f t="shared" si="8"/>
        <v>0</v>
      </c>
      <c r="I43" s="1402">
        <f t="shared" si="8"/>
        <v>0</v>
      </c>
      <c r="J43" s="1"/>
      <c r="K43" s="1430">
        <f>SUM(K35:K41)</f>
        <v>15167550</v>
      </c>
      <c r="L43" s="1431">
        <f>SUM(L35:L41)</f>
        <v>0</v>
      </c>
      <c r="M43" s="1431">
        <f t="shared" ref="M43:R43" si="9">SUM(M35:M41)</f>
        <v>0</v>
      </c>
      <c r="N43" s="1431">
        <f t="shared" si="9"/>
        <v>0</v>
      </c>
      <c r="O43" s="1431">
        <f t="shared" si="9"/>
        <v>15167550</v>
      </c>
      <c r="P43" s="1431">
        <f t="shared" si="9"/>
        <v>0</v>
      </c>
      <c r="Q43" s="1431">
        <f t="shared" si="9"/>
        <v>0</v>
      </c>
      <c r="R43" s="1432">
        <f t="shared" si="9"/>
        <v>0</v>
      </c>
      <c r="S43" s="1"/>
      <c r="T43" s="1233">
        <f>SUM(T35:T41)</f>
        <v>34282981</v>
      </c>
      <c r="U43" s="1249">
        <f t="shared" ref="U43:AA43" si="10">SUM(U35:U41)</f>
        <v>0</v>
      </c>
      <c r="V43" s="1249">
        <f t="shared" si="10"/>
        <v>0</v>
      </c>
      <c r="W43" s="1249">
        <f t="shared" si="10"/>
        <v>0</v>
      </c>
      <c r="X43" s="1249">
        <f>SUM(X35:X41)</f>
        <v>34282981</v>
      </c>
      <c r="Y43" s="1249">
        <f t="shared" si="10"/>
        <v>0</v>
      </c>
      <c r="Z43" s="1249">
        <f t="shared" si="10"/>
        <v>0</v>
      </c>
      <c r="AA43" s="1250">
        <f t="shared" si="10"/>
        <v>0</v>
      </c>
      <c r="AB43" s="1"/>
      <c r="AC43" s="1396">
        <f>SUM(AC35:AC41)</f>
        <v>0</v>
      </c>
      <c r="AD43" s="1249">
        <f t="shared" ref="AD43:AJ43" si="11">SUM(AD35:AD41)</f>
        <v>0</v>
      </c>
      <c r="AE43" s="1249">
        <f t="shared" si="11"/>
        <v>0</v>
      </c>
      <c r="AF43" s="1249">
        <f t="shared" si="11"/>
        <v>0</v>
      </c>
      <c r="AG43" s="1249">
        <f t="shared" si="11"/>
        <v>0</v>
      </c>
      <c r="AH43" s="1249">
        <f t="shared" si="11"/>
        <v>0</v>
      </c>
      <c r="AI43" s="1249">
        <f t="shared" si="11"/>
        <v>0</v>
      </c>
      <c r="AJ43" s="1402">
        <f t="shared" si="11"/>
        <v>0</v>
      </c>
      <c r="AK43" s="1"/>
      <c r="AL43" s="1396">
        <f>SUM(AL35:AL41)</f>
        <v>0</v>
      </c>
      <c r="AM43" s="1249">
        <f t="shared" ref="AM43:AS43" si="12">SUM(AM35:AM41)</f>
        <v>0</v>
      </c>
      <c r="AN43" s="1249">
        <f t="shared" si="12"/>
        <v>0</v>
      </c>
      <c r="AO43" s="1249">
        <f t="shared" si="12"/>
        <v>0</v>
      </c>
      <c r="AP43" s="1249">
        <f t="shared" si="12"/>
        <v>0</v>
      </c>
      <c r="AQ43" s="1249">
        <f t="shared" si="12"/>
        <v>0</v>
      </c>
      <c r="AR43" s="1249">
        <f t="shared" si="12"/>
        <v>0</v>
      </c>
      <c r="AS43" s="1402">
        <f t="shared" si="12"/>
        <v>0</v>
      </c>
    </row>
    <row r="44" spans="1:45" ht="3.75" customHeight="1">
      <c r="A44" s="3020"/>
      <c r="B44" s="1255"/>
      <c r="C44" s="1253"/>
      <c r="D44" s="1253"/>
      <c r="E44" s="1254"/>
      <c r="F44" s="1255"/>
      <c r="G44" s="1253"/>
      <c r="H44" s="1254"/>
      <c r="I44" s="1404"/>
      <c r="J44" s="1"/>
      <c r="K44" s="1398"/>
      <c r="L44" s="1253"/>
      <c r="M44" s="1253"/>
      <c r="N44" s="1254"/>
      <c r="O44" s="1255"/>
      <c r="P44" s="1253"/>
      <c r="Q44" s="1254"/>
      <c r="R44" s="1404"/>
      <c r="S44" s="1"/>
      <c r="T44" s="1239"/>
      <c r="U44" s="1253"/>
      <c r="V44" s="1253"/>
      <c r="W44" s="1254"/>
      <c r="X44" s="1255"/>
      <c r="Y44" s="1253"/>
      <c r="Z44" s="1254"/>
      <c r="AA44" s="1256"/>
      <c r="AB44" s="1"/>
      <c r="AC44" s="1398"/>
      <c r="AD44" s="1253"/>
      <c r="AE44" s="1253"/>
      <c r="AF44" s="1254"/>
      <c r="AG44" s="1255"/>
      <c r="AH44" s="1253"/>
      <c r="AI44" s="1254"/>
      <c r="AJ44" s="1404"/>
      <c r="AK44" s="1"/>
      <c r="AL44" s="1398"/>
      <c r="AM44" s="1253"/>
      <c r="AN44" s="1253"/>
      <c r="AO44" s="1254"/>
      <c r="AP44" s="1255"/>
      <c r="AQ44" s="1253"/>
      <c r="AR44" s="1254"/>
      <c r="AS44" s="1404"/>
    </row>
    <row r="45" spans="1:45" ht="3" customHeight="1">
      <c r="A45" s="1590"/>
      <c r="B45" s="1259"/>
      <c r="C45" s="1257"/>
      <c r="D45" s="1257"/>
      <c r="E45" s="1258"/>
      <c r="F45" s="1259"/>
      <c r="G45" s="1257"/>
      <c r="H45" s="1258"/>
      <c r="I45" s="1405"/>
      <c r="J45" s="1"/>
      <c r="K45" s="1400"/>
      <c r="L45" s="1257"/>
      <c r="M45" s="1257"/>
      <c r="N45" s="1258"/>
      <c r="O45" s="1259"/>
      <c r="P45" s="1257"/>
      <c r="Q45" s="1258"/>
      <c r="R45" s="1405"/>
      <c r="S45" s="1"/>
      <c r="T45" s="1244"/>
      <c r="U45" s="1257"/>
      <c r="V45" s="1257"/>
      <c r="W45" s="1258"/>
      <c r="X45" s="1259"/>
      <c r="Y45" s="1257"/>
      <c r="Z45" s="1258"/>
      <c r="AA45" s="1260"/>
      <c r="AB45" s="1"/>
      <c r="AC45" s="1400"/>
      <c r="AD45" s="1257"/>
      <c r="AE45" s="1257"/>
      <c r="AF45" s="1258"/>
      <c r="AG45" s="1259"/>
      <c r="AH45" s="1257"/>
      <c r="AI45" s="1258"/>
      <c r="AJ45" s="1405"/>
      <c r="AK45" s="1"/>
      <c r="AL45" s="1400"/>
      <c r="AM45" s="1257"/>
      <c r="AN45" s="1257"/>
      <c r="AO45" s="1258"/>
      <c r="AP45" s="1259"/>
      <c r="AQ45" s="1257"/>
      <c r="AR45" s="1258"/>
      <c r="AS45" s="1405"/>
    </row>
    <row r="46" spans="1:45" ht="14.25" customHeight="1">
      <c r="A46" s="1585" t="s">
        <v>201</v>
      </c>
      <c r="B46" s="1259">
        <f>SUM(B47:B52)</f>
        <v>491301259</v>
      </c>
      <c r="C46" s="1258">
        <f t="shared" ref="C46" si="13">SUM(C47:C52)</f>
        <v>491301259</v>
      </c>
      <c r="D46" s="1257"/>
      <c r="E46" s="1258"/>
      <c r="F46" s="1259"/>
      <c r="G46" s="1257"/>
      <c r="H46" s="1258"/>
      <c r="I46" s="1405"/>
      <c r="J46" s="1"/>
      <c r="K46" s="1400"/>
      <c r="L46" s="1257"/>
      <c r="M46" s="1257"/>
      <c r="N46" s="1258"/>
      <c r="O46" s="1259"/>
      <c r="P46" s="1257"/>
      <c r="Q46" s="1258"/>
      <c r="R46" s="1405"/>
      <c r="S46" s="1"/>
      <c r="T46" s="1244"/>
      <c r="U46" s="1257"/>
      <c r="V46" s="1257"/>
      <c r="W46" s="1258"/>
      <c r="X46" s="1259"/>
      <c r="Y46" s="1257"/>
      <c r="Z46" s="1258"/>
      <c r="AA46" s="1260"/>
      <c r="AB46" s="1"/>
      <c r="AC46" s="1400"/>
      <c r="AD46" s="1257"/>
      <c r="AE46" s="1257"/>
      <c r="AF46" s="1258"/>
      <c r="AG46" s="1259"/>
      <c r="AH46" s="1257"/>
      <c r="AI46" s="1258"/>
      <c r="AJ46" s="1405"/>
      <c r="AK46" s="1"/>
      <c r="AL46" s="1400"/>
      <c r="AM46" s="1257"/>
      <c r="AN46" s="1257"/>
      <c r="AO46" s="1258"/>
      <c r="AP46" s="1259"/>
      <c r="AQ46" s="1257"/>
      <c r="AR46" s="1258"/>
      <c r="AS46" s="1405"/>
    </row>
    <row r="47" spans="1:45" ht="14.25" customHeight="1">
      <c r="A47" s="1586" t="s">
        <v>202</v>
      </c>
      <c r="B47" s="1576"/>
      <c r="C47" s="1235"/>
      <c r="D47" s="1235"/>
      <c r="E47" s="1236"/>
      <c r="F47" s="1237"/>
      <c r="G47" s="1235"/>
      <c r="H47" s="1236"/>
      <c r="I47" s="1397"/>
      <c r="J47" s="1"/>
      <c r="K47" s="1403">
        <f>SUM(K48:K52)</f>
        <v>638223464</v>
      </c>
      <c r="L47" s="1261">
        <v>638223464</v>
      </c>
      <c r="M47" s="1235"/>
      <c r="N47" s="1236"/>
      <c r="O47" s="1237"/>
      <c r="P47" s="1235"/>
      <c r="Q47" s="1236"/>
      <c r="R47" s="1397"/>
      <c r="S47" s="1"/>
      <c r="T47" s="1251">
        <v>865603805</v>
      </c>
      <c r="U47" s="1261">
        <v>865603805</v>
      </c>
      <c r="V47" s="1235"/>
      <c r="W47" s="1236"/>
      <c r="X47" s="1237"/>
      <c r="Y47" s="1235"/>
      <c r="Z47" s="1236"/>
      <c r="AA47" s="1238"/>
      <c r="AB47" s="1"/>
      <c r="AC47" s="1396"/>
      <c r="AD47" s="1235"/>
      <c r="AE47" s="1235"/>
      <c r="AF47" s="1236"/>
      <c r="AG47" s="1237"/>
      <c r="AH47" s="1235"/>
      <c r="AI47" s="1236"/>
      <c r="AJ47" s="1397"/>
      <c r="AK47" s="1"/>
      <c r="AL47" s="1396"/>
      <c r="AM47" s="1235"/>
      <c r="AN47" s="1235"/>
      <c r="AO47" s="1236"/>
      <c r="AP47" s="1237"/>
      <c r="AQ47" s="1235"/>
      <c r="AR47" s="1236"/>
      <c r="AS47" s="1397"/>
    </row>
    <row r="48" spans="1:45" s="600" customFormat="1" ht="14.25" customHeight="1">
      <c r="A48" s="1591" t="s">
        <v>743</v>
      </c>
      <c r="B48" s="1578">
        <v>485946452</v>
      </c>
      <c r="C48" s="1261">
        <f>B48</f>
        <v>485946452</v>
      </c>
      <c r="D48" s="1235"/>
      <c r="E48" s="1236"/>
      <c r="F48" s="1237"/>
      <c r="G48" s="1235"/>
      <c r="H48" s="1236"/>
      <c r="I48" s="1397"/>
      <c r="J48" s="1"/>
      <c r="K48" s="1403">
        <v>637547825</v>
      </c>
      <c r="L48" s="1235"/>
      <c r="M48" s="1235"/>
      <c r="N48" s="1236"/>
      <c r="O48" s="1237"/>
      <c r="P48" s="1235"/>
      <c r="Q48" s="1236"/>
      <c r="R48" s="1397"/>
      <c r="S48" s="1"/>
      <c r="T48" s="1233"/>
      <c r="U48" s="1249"/>
      <c r="V48" s="1235"/>
      <c r="W48" s="1236"/>
      <c r="X48" s="1237"/>
      <c r="Y48" s="1235"/>
      <c r="Z48" s="1236"/>
      <c r="AA48" s="1238"/>
      <c r="AB48" s="1"/>
      <c r="AC48" s="1396"/>
      <c r="AD48" s="1235"/>
      <c r="AE48" s="1235"/>
      <c r="AF48" s="1236"/>
      <c r="AG48" s="1237"/>
      <c r="AH48" s="1235"/>
      <c r="AI48" s="1236"/>
      <c r="AJ48" s="1397"/>
      <c r="AK48" s="1"/>
      <c r="AL48" s="1396"/>
      <c r="AM48" s="1235"/>
      <c r="AN48" s="1235"/>
      <c r="AO48" s="1236"/>
      <c r="AP48" s="1237"/>
      <c r="AQ48" s="1235"/>
      <c r="AR48" s="1236"/>
      <c r="AS48" s="1397"/>
    </row>
    <row r="49" spans="1:16374" s="600" customFormat="1" ht="12" customHeight="1">
      <c r="A49" s="1591" t="s">
        <v>744</v>
      </c>
      <c r="B49" s="1576"/>
      <c r="C49" s="1235"/>
      <c r="D49" s="1235"/>
      <c r="E49" s="1236"/>
      <c r="F49" s="1237"/>
      <c r="G49" s="1235"/>
      <c r="H49" s="1236"/>
      <c r="I49" s="1397"/>
      <c r="J49" s="1"/>
      <c r="K49" s="1396"/>
      <c r="L49" s="1235"/>
      <c r="M49" s="1235"/>
      <c r="N49" s="1236"/>
      <c r="O49" s="1237"/>
      <c r="P49" s="1235"/>
      <c r="Q49" s="1236"/>
      <c r="R49" s="1397"/>
      <c r="S49" s="1"/>
      <c r="T49" s="1233"/>
      <c r="U49" s="1249"/>
      <c r="V49" s="1235"/>
      <c r="W49" s="1236"/>
      <c r="X49" s="1237"/>
      <c r="Y49" s="1235"/>
      <c r="Z49" s="1236"/>
      <c r="AA49" s="1238"/>
      <c r="AB49" s="1"/>
      <c r="AC49" s="1396"/>
      <c r="AD49" s="1235"/>
      <c r="AE49" s="1235"/>
      <c r="AF49" s="1236"/>
      <c r="AG49" s="1237"/>
      <c r="AH49" s="1235"/>
      <c r="AI49" s="1236"/>
      <c r="AJ49" s="1397"/>
      <c r="AK49" s="1"/>
      <c r="AL49" s="1396"/>
      <c r="AM49" s="1235"/>
      <c r="AN49" s="1235"/>
      <c r="AO49" s="1236"/>
      <c r="AP49" s="1237"/>
      <c r="AQ49" s="1235"/>
      <c r="AR49" s="1236"/>
      <c r="AS49" s="1397"/>
    </row>
    <row r="50" spans="1:16374" s="600" customFormat="1" ht="12" customHeight="1">
      <c r="A50" s="1591" t="s">
        <v>745</v>
      </c>
      <c r="B50" s="1576"/>
      <c r="C50" s="1235"/>
      <c r="D50" s="1235"/>
      <c r="E50" s="1236"/>
      <c r="F50" s="1237"/>
      <c r="G50" s="1235"/>
      <c r="H50" s="1236"/>
      <c r="I50" s="1397"/>
      <c r="J50" s="1"/>
      <c r="K50" s="1396"/>
      <c r="L50" s="1235"/>
      <c r="M50" s="1235"/>
      <c r="N50" s="1236"/>
      <c r="O50" s="1237"/>
      <c r="P50" s="1235"/>
      <c r="Q50" s="1236"/>
      <c r="R50" s="1397"/>
      <c r="S50" s="1"/>
      <c r="T50" s="1233"/>
      <c r="U50" s="1249"/>
      <c r="V50" s="1235"/>
      <c r="W50" s="1236"/>
      <c r="X50" s="1237"/>
      <c r="Y50" s="1235"/>
      <c r="Z50" s="1236"/>
      <c r="AA50" s="1238"/>
      <c r="AB50" s="1"/>
      <c r="AC50" s="1396"/>
      <c r="AD50" s="1235"/>
      <c r="AE50" s="1235"/>
      <c r="AF50" s="1236"/>
      <c r="AG50" s="1237"/>
      <c r="AH50" s="1235"/>
      <c r="AI50" s="1236"/>
      <c r="AJ50" s="1397"/>
      <c r="AK50" s="1"/>
      <c r="AL50" s="1396"/>
      <c r="AM50" s="1235"/>
      <c r="AN50" s="1235"/>
      <c r="AO50" s="1236"/>
      <c r="AP50" s="1237"/>
      <c r="AQ50" s="1235"/>
      <c r="AR50" s="1236"/>
      <c r="AS50" s="1397"/>
    </row>
    <row r="51" spans="1:16374" s="600" customFormat="1" ht="15.75" customHeight="1">
      <c r="A51" s="1591" t="s">
        <v>746</v>
      </c>
      <c r="B51" s="1578">
        <v>5354807</v>
      </c>
      <c r="C51" s="1261">
        <v>5354807</v>
      </c>
      <c r="D51" s="1235"/>
      <c r="E51" s="1236"/>
      <c r="F51" s="1237"/>
      <c r="G51" s="1235"/>
      <c r="H51" s="1236"/>
      <c r="I51" s="1397"/>
      <c r="J51" s="1"/>
      <c r="K51" s="1403">
        <v>675639</v>
      </c>
      <c r="L51" s="1235"/>
      <c r="M51" s="1235"/>
      <c r="N51" s="1236"/>
      <c r="O51" s="1237"/>
      <c r="P51" s="1235"/>
      <c r="Q51" s="1236"/>
      <c r="R51" s="1397"/>
      <c r="S51" s="1"/>
      <c r="T51" s="1233"/>
      <c r="U51" s="1249"/>
      <c r="V51" s="1235"/>
      <c r="W51" s="1236"/>
      <c r="X51" s="1237"/>
      <c r="Y51" s="1235"/>
      <c r="Z51" s="1236"/>
      <c r="AA51" s="1238"/>
      <c r="AB51" s="1"/>
      <c r="AC51" s="1396"/>
      <c r="AD51" s="1235"/>
      <c r="AE51" s="1235"/>
      <c r="AF51" s="1236"/>
      <c r="AG51" s="1237"/>
      <c r="AH51" s="1235"/>
      <c r="AI51" s="1236"/>
      <c r="AJ51" s="1397"/>
      <c r="AK51" s="1"/>
      <c r="AL51" s="1396"/>
      <c r="AM51" s="1235"/>
      <c r="AN51" s="1235"/>
      <c r="AO51" s="1236"/>
      <c r="AP51" s="1237"/>
      <c r="AQ51" s="1235"/>
      <c r="AR51" s="1236"/>
      <c r="AS51" s="1397"/>
    </row>
    <row r="52" spans="1:16374" s="600" customFormat="1" ht="12" customHeight="1">
      <c r="A52" s="1591" t="s">
        <v>747</v>
      </c>
      <c r="B52" s="1259"/>
      <c r="C52" s="1245"/>
      <c r="D52" s="1245"/>
      <c r="E52" s="1246"/>
      <c r="F52" s="1247"/>
      <c r="G52" s="1245"/>
      <c r="H52" s="1246"/>
      <c r="I52" s="1401"/>
      <c r="J52" s="1"/>
      <c r="K52" s="1396"/>
      <c r="L52" s="1235"/>
      <c r="M52" s="1235"/>
      <c r="N52" s="1236"/>
      <c r="O52" s="1237"/>
      <c r="P52" s="1235"/>
      <c r="Q52" s="1236"/>
      <c r="R52" s="1397"/>
      <c r="S52" s="1"/>
      <c r="T52" s="1233"/>
      <c r="U52" s="1249"/>
      <c r="V52" s="1235"/>
      <c r="W52" s="1236"/>
      <c r="X52" s="1237"/>
      <c r="Y52" s="1235"/>
      <c r="Z52" s="1236"/>
      <c r="AA52" s="1238"/>
      <c r="AB52" s="1"/>
      <c r="AC52" s="1396"/>
      <c r="AD52" s="1235"/>
      <c r="AE52" s="1235"/>
      <c r="AF52" s="1236"/>
      <c r="AG52" s="1237"/>
      <c r="AH52" s="1235"/>
      <c r="AI52" s="1236"/>
      <c r="AJ52" s="1397"/>
      <c r="AK52" s="1"/>
      <c r="AL52" s="1396"/>
      <c r="AM52" s="1235"/>
      <c r="AN52" s="1235"/>
      <c r="AO52" s="1236"/>
      <c r="AP52" s="1237"/>
      <c r="AQ52" s="1235"/>
      <c r="AR52" s="1236"/>
      <c r="AS52" s="1397"/>
    </row>
    <row r="53" spans="1:16374" s="693" customFormat="1" ht="19.5" customHeight="1">
      <c r="A53" s="1586" t="s">
        <v>848</v>
      </c>
      <c r="B53" s="1579"/>
      <c r="C53" s="1266"/>
      <c r="D53" s="1270"/>
      <c r="E53" s="1266"/>
      <c r="F53" s="1270"/>
      <c r="G53" s="1266"/>
      <c r="H53" s="1270"/>
      <c r="I53" s="1411"/>
      <c r="J53" s="1"/>
      <c r="K53" s="1408">
        <v>66675000</v>
      </c>
      <c r="L53" s="1437">
        <f>K53</f>
        <v>66675000</v>
      </c>
      <c r="M53" s="1266"/>
      <c r="N53" s="1437"/>
      <c r="O53" s="1266"/>
      <c r="P53" s="1437"/>
      <c r="Q53" s="1437"/>
      <c r="R53" s="1401"/>
      <c r="S53" s="1"/>
      <c r="T53" s="1265"/>
      <c r="U53" s="1234"/>
      <c r="V53" s="1266"/>
      <c r="W53" s="1266"/>
      <c r="X53" s="1266"/>
      <c r="Y53" s="1266"/>
      <c r="Z53" s="1266"/>
      <c r="AA53" s="1248"/>
      <c r="AB53" s="1"/>
      <c r="AC53" s="1408"/>
      <c r="AD53" s="1266"/>
      <c r="AE53" s="1266"/>
      <c r="AF53" s="1266"/>
      <c r="AG53" s="1266"/>
      <c r="AH53" s="1266"/>
      <c r="AI53" s="1266"/>
      <c r="AJ53" s="1401"/>
      <c r="AK53" s="1"/>
      <c r="AL53" s="1408"/>
      <c r="AM53" s="1266"/>
      <c r="AN53" s="1266"/>
      <c r="AO53" s="1266"/>
      <c r="AP53" s="1266"/>
      <c r="AQ53" s="1266"/>
      <c r="AR53" s="1266"/>
      <c r="AS53" s="1401"/>
    </row>
    <row r="54" spans="1:16374" ht="15" customHeight="1">
      <c r="A54" s="1592" t="s">
        <v>849</v>
      </c>
      <c r="B54" s="1439">
        <f>B46</f>
        <v>491301259</v>
      </c>
      <c r="C54" s="1263">
        <f t="shared" ref="C54" si="14">C46</f>
        <v>491301259</v>
      </c>
      <c r="D54" s="1263">
        <f t="shared" ref="D54:F54" si="15">SUM(D47:D52)</f>
        <v>0</v>
      </c>
      <c r="E54" s="1263">
        <f t="shared" si="15"/>
        <v>0</v>
      </c>
      <c r="F54" s="1263">
        <f t="shared" si="15"/>
        <v>0</v>
      </c>
      <c r="G54" s="1263">
        <f t="shared" ref="G54:I54" si="16">SUM(G47:G52)</f>
        <v>0</v>
      </c>
      <c r="H54" s="1263">
        <f t="shared" si="16"/>
        <v>0</v>
      </c>
      <c r="I54" s="1407">
        <f t="shared" si="16"/>
        <v>0</v>
      </c>
      <c r="J54" s="1"/>
      <c r="K54" s="1406">
        <f>SUM(K47:K53)</f>
        <v>1343121928</v>
      </c>
      <c r="L54" s="1263">
        <f>SUM(L47:L53)</f>
        <v>704898464</v>
      </c>
      <c r="M54" s="1263">
        <f t="shared" ref="M54" si="17">SUM(M47:M52)</f>
        <v>0</v>
      </c>
      <c r="N54" s="1263">
        <f t="shared" ref="N54" si="18">SUM(N47:N52)</f>
        <v>0</v>
      </c>
      <c r="O54" s="1263">
        <f t="shared" ref="O54" si="19">SUM(O47:O52)</f>
        <v>0</v>
      </c>
      <c r="P54" s="1263">
        <f t="shared" ref="P54" si="20">SUM(P47:P52)</f>
        <v>0</v>
      </c>
      <c r="Q54" s="1263">
        <f t="shared" ref="Q54" si="21">SUM(Q47:Q52)</f>
        <v>0</v>
      </c>
      <c r="R54" s="1407">
        <f t="shared" ref="R54" si="22">SUM(R47:R52)</f>
        <v>0</v>
      </c>
      <c r="S54" s="1"/>
      <c r="T54" s="1262">
        <f>SUM(T47:T52)</f>
        <v>865603805</v>
      </c>
      <c r="U54" s="1263">
        <f t="shared" ref="U54" si="23">SUM(U47:U52)</f>
        <v>865603805</v>
      </c>
      <c r="V54" s="1263">
        <f t="shared" ref="V54" si="24">SUM(V47:V52)</f>
        <v>0</v>
      </c>
      <c r="W54" s="1263">
        <f t="shared" ref="W54" si="25">SUM(W47:W52)</f>
        <v>0</v>
      </c>
      <c r="X54" s="1263">
        <f t="shared" ref="X54" si="26">SUM(X47:X52)</f>
        <v>0</v>
      </c>
      <c r="Y54" s="1263">
        <f t="shared" ref="Y54" si="27">SUM(Y47:Y52)</f>
        <v>0</v>
      </c>
      <c r="Z54" s="1263">
        <f t="shared" ref="Z54" si="28">SUM(Z47:Z52)</f>
        <v>0</v>
      </c>
      <c r="AA54" s="1264">
        <f t="shared" ref="AA54" si="29">SUM(AA47:AA52)</f>
        <v>0</v>
      </c>
      <c r="AB54" s="1"/>
      <c r="AC54" s="1406">
        <f>SUM(AC47:AC52)</f>
        <v>0</v>
      </c>
      <c r="AD54" s="1263">
        <f t="shared" ref="AD54" si="30">SUM(AD47:AD52)</f>
        <v>0</v>
      </c>
      <c r="AE54" s="1263">
        <f t="shared" ref="AE54" si="31">SUM(AE47:AE52)</f>
        <v>0</v>
      </c>
      <c r="AF54" s="1263">
        <f t="shared" ref="AF54" si="32">SUM(AF47:AF52)</f>
        <v>0</v>
      </c>
      <c r="AG54" s="1263">
        <f t="shared" ref="AG54" si="33">SUM(AG47:AG52)</f>
        <v>0</v>
      </c>
      <c r="AH54" s="1263">
        <f t="shared" ref="AH54" si="34">SUM(AH47:AH52)</f>
        <v>0</v>
      </c>
      <c r="AI54" s="1263">
        <f t="shared" ref="AI54" si="35">SUM(AI47:AI52)</f>
        <v>0</v>
      </c>
      <c r="AJ54" s="1407">
        <f t="shared" ref="AJ54" si="36">SUM(AJ47:AJ52)</f>
        <v>0</v>
      </c>
      <c r="AK54" s="1"/>
      <c r="AL54" s="1406">
        <f>SUM(AL47:AL52)</f>
        <v>0</v>
      </c>
      <c r="AM54" s="1263">
        <f t="shared" ref="AM54" si="37">SUM(AM47:AM52)</f>
        <v>0</v>
      </c>
      <c r="AN54" s="1263">
        <f t="shared" ref="AN54" si="38">SUM(AN47:AN52)</f>
        <v>0</v>
      </c>
      <c r="AO54" s="1263">
        <f t="shared" ref="AO54" si="39">SUM(AO47:AO52)</f>
        <v>0</v>
      </c>
      <c r="AP54" s="1263">
        <f t="shared" ref="AP54" si="40">SUM(AP47:AP52)</f>
        <v>0</v>
      </c>
      <c r="AQ54" s="1263">
        <f t="shared" ref="AQ54" si="41">SUM(AQ47:AQ52)</f>
        <v>0</v>
      </c>
      <c r="AR54" s="1263">
        <f t="shared" ref="AR54" si="42">SUM(AR47:AR52)</f>
        <v>0</v>
      </c>
      <c r="AS54" s="1407">
        <f t="shared" ref="AS54" si="43">SUM(AS47:AS52)</f>
        <v>0</v>
      </c>
    </row>
    <row r="55" spans="1:16374" s="600" customFormat="1" ht="3.95" customHeight="1">
      <c r="A55" s="1586"/>
      <c r="B55" s="1576"/>
      <c r="C55" s="1235"/>
      <c r="D55" s="1235"/>
      <c r="E55" s="1236"/>
      <c r="F55" s="1237"/>
      <c r="G55" s="1235"/>
      <c r="H55" s="1236"/>
      <c r="I55" s="1397"/>
      <c r="J55" s="1"/>
      <c r="K55" s="1396"/>
      <c r="L55" s="1235"/>
      <c r="M55" s="1235"/>
      <c r="N55" s="1236"/>
      <c r="O55" s="1237"/>
      <c r="P55" s="1235"/>
      <c r="Q55" s="1236"/>
      <c r="R55" s="1397"/>
      <c r="S55" s="1"/>
      <c r="T55" s="1233"/>
      <c r="U55" s="1249"/>
      <c r="V55" s="1235"/>
      <c r="W55" s="1236"/>
      <c r="X55" s="1237"/>
      <c r="Y55" s="1235"/>
      <c r="Z55" s="1236"/>
      <c r="AA55" s="1238"/>
      <c r="AB55" s="1"/>
      <c r="AC55" s="1396"/>
      <c r="AD55" s="1235"/>
      <c r="AE55" s="1235"/>
      <c r="AF55" s="1236"/>
      <c r="AG55" s="1237"/>
      <c r="AH55" s="1235"/>
      <c r="AI55" s="1236"/>
      <c r="AJ55" s="1397"/>
      <c r="AK55" s="1"/>
      <c r="AL55" s="1396"/>
      <c r="AM55" s="1235"/>
      <c r="AN55" s="1235"/>
      <c r="AO55" s="1236"/>
      <c r="AP55" s="1237"/>
      <c r="AQ55" s="1235"/>
      <c r="AR55" s="1236"/>
      <c r="AS55" s="1397"/>
    </row>
    <row r="56" spans="1:16374" s="600" customFormat="1" ht="12" customHeight="1">
      <c r="A56" s="1586" t="s">
        <v>748</v>
      </c>
      <c r="B56" s="1576"/>
      <c r="C56" s="1235"/>
      <c r="D56" s="1235"/>
      <c r="E56" s="1236"/>
      <c r="F56" s="1237"/>
      <c r="G56" s="1235"/>
      <c r="H56" s="1236"/>
      <c r="I56" s="1397"/>
      <c r="J56" s="1"/>
      <c r="K56" s="1396"/>
      <c r="L56" s="1235"/>
      <c r="M56" s="1235"/>
      <c r="N56" s="1236"/>
      <c r="O56" s="1237"/>
      <c r="P56" s="1235"/>
      <c r="Q56" s="1236"/>
      <c r="R56" s="1397"/>
      <c r="S56" s="1"/>
      <c r="T56" s="1233"/>
      <c r="U56" s="1249"/>
      <c r="V56" s="1235"/>
      <c r="W56" s="1236"/>
      <c r="X56" s="1237"/>
      <c r="Y56" s="1235"/>
      <c r="Z56" s="1236"/>
      <c r="AA56" s="1238"/>
      <c r="AB56" s="1"/>
      <c r="AC56" s="1396"/>
      <c r="AD56" s="1235"/>
      <c r="AE56" s="1235"/>
      <c r="AF56" s="1236"/>
      <c r="AG56" s="1237"/>
      <c r="AH56" s="1235"/>
      <c r="AI56" s="1236"/>
      <c r="AJ56" s="1397"/>
      <c r="AK56" s="1"/>
      <c r="AL56" s="1396"/>
      <c r="AM56" s="1235"/>
      <c r="AN56" s="1235"/>
      <c r="AO56" s="1236"/>
      <c r="AP56" s="1237"/>
      <c r="AQ56" s="1235"/>
      <c r="AR56" s="1236"/>
      <c r="AS56" s="1397"/>
    </row>
    <row r="57" spans="1:16374" s="649" customFormat="1" ht="12" customHeight="1">
      <c r="A57" s="1586" t="s">
        <v>749</v>
      </c>
      <c r="B57" s="1259"/>
      <c r="C57" s="1245"/>
      <c r="D57" s="1245"/>
      <c r="E57" s="1246"/>
      <c r="F57" s="1247"/>
      <c r="G57" s="1245"/>
      <c r="H57" s="1246"/>
      <c r="I57" s="1401"/>
      <c r="J57" s="1"/>
      <c r="K57" s="1400"/>
      <c r="L57" s="1245"/>
      <c r="M57" s="1245"/>
      <c r="N57" s="1246"/>
      <c r="O57" s="1247"/>
      <c r="P57" s="1245"/>
      <c r="Q57" s="1246"/>
      <c r="R57" s="1401"/>
      <c r="S57" s="1"/>
      <c r="T57" s="1233"/>
      <c r="U57" s="1249"/>
      <c r="V57" s="1235"/>
      <c r="W57" s="1236"/>
      <c r="X57" s="1237"/>
      <c r="Y57" s="1235"/>
      <c r="Z57" s="1236"/>
      <c r="AA57" s="1238"/>
      <c r="AB57" s="1"/>
      <c r="AC57" s="1396"/>
      <c r="AD57" s="1235"/>
      <c r="AE57" s="1235"/>
      <c r="AF57" s="1236"/>
      <c r="AG57" s="1237"/>
      <c r="AH57" s="1235"/>
      <c r="AI57" s="1236"/>
      <c r="AJ57" s="1397"/>
      <c r="AK57" s="1"/>
      <c r="AL57" s="1396"/>
      <c r="AM57" s="1235"/>
      <c r="AN57" s="1235"/>
      <c r="AO57" s="1236"/>
      <c r="AP57" s="1237"/>
      <c r="AQ57" s="1235"/>
      <c r="AR57" s="1236"/>
      <c r="AS57" s="1397"/>
    </row>
    <row r="58" spans="1:16374" s="600" customFormat="1" ht="15.75" customHeight="1">
      <c r="A58" s="1586" t="s">
        <v>802</v>
      </c>
      <c r="B58" s="1578">
        <v>-13500</v>
      </c>
      <c r="C58" s="1261">
        <v>-13500</v>
      </c>
      <c r="D58" s="1245"/>
      <c r="E58" s="1246"/>
      <c r="F58" s="1247"/>
      <c r="G58" s="1245"/>
      <c r="H58" s="1246"/>
      <c r="I58" s="1401"/>
      <c r="J58" s="1"/>
      <c r="K58" s="1400"/>
      <c r="L58" s="1245"/>
      <c r="M58" s="1245"/>
      <c r="N58" s="1246"/>
      <c r="O58" s="1247"/>
      <c r="P58" s="1245"/>
      <c r="Q58" s="1246"/>
      <c r="R58" s="1401"/>
      <c r="S58" s="1"/>
      <c r="T58" s="1233"/>
      <c r="U58" s="1249"/>
      <c r="V58" s="1235"/>
      <c r="W58" s="1236"/>
      <c r="X58" s="1237"/>
      <c r="Y58" s="1235"/>
      <c r="Z58" s="1236"/>
      <c r="AA58" s="1238"/>
      <c r="AB58" s="1"/>
      <c r="AC58" s="1396"/>
      <c r="AD58" s="1235"/>
      <c r="AE58" s="1235"/>
      <c r="AF58" s="1236"/>
      <c r="AG58" s="1237"/>
      <c r="AH58" s="1235"/>
      <c r="AI58" s="1236"/>
      <c r="AJ58" s="1397"/>
      <c r="AK58" s="1"/>
      <c r="AL58" s="1396"/>
      <c r="AM58" s="1235"/>
      <c r="AN58" s="1235"/>
      <c r="AO58" s="1236"/>
      <c r="AP58" s="1237"/>
      <c r="AQ58" s="1235"/>
      <c r="AR58" s="1236"/>
      <c r="AS58" s="1397"/>
    </row>
    <row r="59" spans="1:16374" s="600" customFormat="1" ht="12" customHeight="1">
      <c r="A59" s="1593" t="s">
        <v>750</v>
      </c>
      <c r="B59" s="1439">
        <f>SUM(B56:B58)</f>
        <v>-13500</v>
      </c>
      <c r="C59" s="1263">
        <f t="shared" ref="C59:F59" si="44">SUM(C56:C58)</f>
        <v>-13500</v>
      </c>
      <c r="D59" s="1263">
        <f t="shared" si="44"/>
        <v>0</v>
      </c>
      <c r="E59" s="1263">
        <f t="shared" si="44"/>
        <v>0</v>
      </c>
      <c r="F59" s="1263">
        <f t="shared" si="44"/>
        <v>0</v>
      </c>
      <c r="G59" s="1263">
        <f t="shared" ref="G59:I59" si="45">SUM(G56:G58)</f>
        <v>0</v>
      </c>
      <c r="H59" s="1263">
        <f t="shared" si="45"/>
        <v>0</v>
      </c>
      <c r="I59" s="1407">
        <f t="shared" si="45"/>
        <v>0</v>
      </c>
      <c r="J59" s="1"/>
      <c r="K59" s="1406">
        <f>SUM(K56:K58)</f>
        <v>0</v>
      </c>
      <c r="L59" s="1263">
        <f t="shared" ref="L59" si="46">SUM(L56:L58)</f>
        <v>0</v>
      </c>
      <c r="M59" s="1263">
        <f t="shared" ref="M59" si="47">SUM(M56:M58)</f>
        <v>0</v>
      </c>
      <c r="N59" s="1263">
        <f t="shared" ref="N59" si="48">SUM(N56:N58)</f>
        <v>0</v>
      </c>
      <c r="O59" s="1263">
        <f t="shared" ref="O59" si="49">SUM(O56:O58)</f>
        <v>0</v>
      </c>
      <c r="P59" s="1263">
        <f t="shared" ref="P59" si="50">SUM(P56:P58)</f>
        <v>0</v>
      </c>
      <c r="Q59" s="1263">
        <f t="shared" ref="Q59" si="51">SUM(Q56:Q58)</f>
        <v>0</v>
      </c>
      <c r="R59" s="1407">
        <f t="shared" ref="R59" si="52">SUM(R56:R58)</f>
        <v>0</v>
      </c>
      <c r="S59" s="1"/>
      <c r="T59" s="1262">
        <f>SUM(T56:T58)</f>
        <v>0</v>
      </c>
      <c r="U59" s="1263">
        <f t="shared" ref="U59" si="53">SUM(U56:U58)</f>
        <v>0</v>
      </c>
      <c r="V59" s="1263">
        <f t="shared" ref="V59" si="54">SUM(V56:V58)</f>
        <v>0</v>
      </c>
      <c r="W59" s="1263">
        <f t="shared" ref="W59" si="55">SUM(W56:W58)</f>
        <v>0</v>
      </c>
      <c r="X59" s="1263">
        <f t="shared" ref="X59" si="56">SUM(X56:X58)</f>
        <v>0</v>
      </c>
      <c r="Y59" s="1263">
        <f t="shared" ref="Y59" si="57">SUM(Y56:Y58)</f>
        <v>0</v>
      </c>
      <c r="Z59" s="1263">
        <f t="shared" ref="Z59" si="58">SUM(Z56:Z58)</f>
        <v>0</v>
      </c>
      <c r="AA59" s="1264">
        <f t="shared" ref="AA59" si="59">SUM(AA56:AA58)</f>
        <v>0</v>
      </c>
      <c r="AB59" s="1"/>
      <c r="AC59" s="1406">
        <f>SUM(AC56:AC58)</f>
        <v>0</v>
      </c>
      <c r="AD59" s="1263">
        <f t="shared" ref="AD59" si="60">SUM(AD56:AD58)</f>
        <v>0</v>
      </c>
      <c r="AE59" s="1263">
        <f t="shared" ref="AE59" si="61">SUM(AE56:AE58)</f>
        <v>0</v>
      </c>
      <c r="AF59" s="1263">
        <f t="shared" ref="AF59" si="62">SUM(AF56:AF58)</f>
        <v>0</v>
      </c>
      <c r="AG59" s="1263">
        <f t="shared" ref="AG59" si="63">SUM(AG56:AG58)</f>
        <v>0</v>
      </c>
      <c r="AH59" s="1263">
        <f t="shared" ref="AH59" si="64">SUM(AH56:AH58)</f>
        <v>0</v>
      </c>
      <c r="AI59" s="1263">
        <f t="shared" ref="AI59" si="65">SUM(AI56:AI58)</f>
        <v>0</v>
      </c>
      <c r="AJ59" s="1407">
        <f t="shared" ref="AJ59" si="66">SUM(AJ56:AJ58)</f>
        <v>0</v>
      </c>
      <c r="AK59" s="1"/>
      <c r="AL59" s="1406">
        <f>SUM(AL56:AL58)</f>
        <v>0</v>
      </c>
      <c r="AM59" s="1263">
        <f t="shared" ref="AM59" si="67">SUM(AM56:AM58)</f>
        <v>0</v>
      </c>
      <c r="AN59" s="1263">
        <f t="shared" ref="AN59" si="68">SUM(AN56:AN58)</f>
        <v>0</v>
      </c>
      <c r="AO59" s="1263">
        <f t="shared" ref="AO59" si="69">SUM(AO56:AO58)</f>
        <v>0</v>
      </c>
      <c r="AP59" s="1263">
        <f t="shared" ref="AP59" si="70">SUM(AP56:AP58)</f>
        <v>0</v>
      </c>
      <c r="AQ59" s="1263">
        <f t="shared" ref="AQ59" si="71">SUM(AQ56:AQ58)</f>
        <v>0</v>
      </c>
      <c r="AR59" s="1263">
        <f t="shared" ref="AR59" si="72">SUM(AR56:AR58)</f>
        <v>0</v>
      </c>
      <c r="AS59" s="1407">
        <f t="shared" ref="AS59" si="73">SUM(AS56:AS58)</f>
        <v>0</v>
      </c>
    </row>
    <row r="60" spans="1:16374" s="600" customFormat="1" ht="6" hidden="1" customHeight="1">
      <c r="A60" s="1585"/>
      <c r="B60" s="1259"/>
      <c r="C60" s="1257"/>
      <c r="D60" s="1257"/>
      <c r="E60" s="1258"/>
      <c r="F60" s="1259"/>
      <c r="G60" s="1257"/>
      <c r="H60" s="1258"/>
      <c r="I60" s="1405"/>
      <c r="J60" s="1"/>
      <c r="K60" s="1400"/>
      <c r="L60" s="1257"/>
      <c r="M60" s="1257"/>
      <c r="N60" s="1258"/>
      <c r="O60" s="1259"/>
      <c r="P60" s="1257"/>
      <c r="Q60" s="1258"/>
      <c r="R60" s="1405"/>
      <c r="S60" s="1"/>
      <c r="T60" s="1244"/>
      <c r="U60" s="1257"/>
      <c r="V60" s="1257"/>
      <c r="W60" s="1258"/>
      <c r="X60" s="1259"/>
      <c r="Y60" s="1257"/>
      <c r="Z60" s="1258"/>
      <c r="AA60" s="1260"/>
      <c r="AB60" s="1"/>
      <c r="AC60" s="1400"/>
      <c r="AD60" s="1257"/>
      <c r="AE60" s="1257"/>
      <c r="AF60" s="1258"/>
      <c r="AG60" s="1259"/>
      <c r="AH60" s="1257"/>
      <c r="AI60" s="1258"/>
      <c r="AJ60" s="1405"/>
      <c r="AK60" s="1"/>
      <c r="AL60" s="1400"/>
      <c r="AM60" s="1257"/>
      <c r="AN60" s="1257"/>
      <c r="AO60" s="1258"/>
      <c r="AP60" s="1259"/>
      <c r="AQ60" s="1257"/>
      <c r="AR60" s="1258"/>
      <c r="AS60" s="1405"/>
    </row>
    <row r="61" spans="1:16374" ht="16.5" customHeight="1">
      <c r="A61" s="1585" t="s">
        <v>179</v>
      </c>
      <c r="B61" s="1576">
        <f>SUM(B62:B64)</f>
        <v>17140233</v>
      </c>
      <c r="C61" s="1249">
        <f t="shared" ref="C61" si="74">SUM(C62:C64)</f>
        <v>17140233</v>
      </c>
      <c r="D61" s="1235"/>
      <c r="E61" s="1236"/>
      <c r="F61" s="1237"/>
      <c r="G61" s="1235"/>
      <c r="H61" s="1236"/>
      <c r="I61" s="1397"/>
      <c r="J61" s="1"/>
      <c r="K61" s="1396">
        <v>12200489</v>
      </c>
      <c r="L61" s="1235">
        <v>12200489</v>
      </c>
      <c r="M61" s="1235"/>
      <c r="N61" s="1236"/>
      <c r="O61" s="1237"/>
      <c r="P61" s="1235"/>
      <c r="Q61" s="1236"/>
      <c r="R61" s="1397"/>
      <c r="S61" s="1"/>
      <c r="T61" s="1251">
        <v>9512067</v>
      </c>
      <c r="U61" s="1261">
        <v>9512067</v>
      </c>
      <c r="V61" s="1235"/>
      <c r="W61" s="1236"/>
      <c r="X61" s="1237"/>
      <c r="Y61" s="1235"/>
      <c r="Z61" s="1236"/>
      <c r="AA61" s="1238"/>
      <c r="AB61" s="1"/>
      <c r="AC61" s="1396"/>
      <c r="AD61" s="1235"/>
      <c r="AE61" s="1235"/>
      <c r="AF61" s="1236"/>
      <c r="AG61" s="1237"/>
      <c r="AH61" s="1235"/>
      <c r="AI61" s="1236"/>
      <c r="AJ61" s="1397"/>
      <c r="AK61" s="1"/>
      <c r="AL61" s="1396"/>
      <c r="AM61" s="1235"/>
      <c r="AN61" s="1235"/>
      <c r="AO61" s="1236"/>
      <c r="AP61" s="1237"/>
      <c r="AQ61" s="1235"/>
      <c r="AR61" s="1236"/>
      <c r="AS61" s="1397"/>
      <c r="AT61" s="600"/>
      <c r="AU61" s="600"/>
      <c r="AV61" s="600"/>
      <c r="AW61" s="600"/>
      <c r="AX61" s="600"/>
      <c r="AY61" s="600"/>
      <c r="AZ61" s="600"/>
      <c r="BA61" s="600"/>
      <c r="BB61" s="600"/>
      <c r="BC61" s="600"/>
      <c r="BD61" s="600"/>
      <c r="BE61" s="600"/>
      <c r="BF61" s="600"/>
      <c r="BG61" s="600"/>
      <c r="BH61" s="600"/>
      <c r="BI61" s="600"/>
      <c r="BJ61" s="600"/>
      <c r="BK61" s="600"/>
      <c r="BL61" s="600"/>
      <c r="BM61" s="600"/>
      <c r="BN61" s="600"/>
      <c r="BO61" s="600"/>
      <c r="BP61" s="600"/>
      <c r="BQ61" s="600"/>
      <c r="BR61" s="600"/>
      <c r="BS61" s="600"/>
      <c r="BT61" s="600"/>
      <c r="BU61" s="600"/>
      <c r="BV61" s="600"/>
      <c r="BW61" s="600"/>
      <c r="BX61" s="600"/>
      <c r="BY61" s="600"/>
      <c r="BZ61" s="600"/>
      <c r="CA61" s="600"/>
      <c r="CB61" s="600"/>
      <c r="CC61" s="600"/>
      <c r="CD61" s="600"/>
      <c r="CE61" s="600"/>
      <c r="CF61" s="600"/>
      <c r="CG61" s="600"/>
      <c r="CH61" s="600"/>
      <c r="CI61" s="600"/>
      <c r="CJ61" s="600"/>
      <c r="CK61" s="600"/>
      <c r="CL61" s="600"/>
      <c r="CM61" s="600"/>
      <c r="CN61" s="600"/>
      <c r="CO61" s="600"/>
      <c r="CP61" s="600"/>
      <c r="CQ61" s="600"/>
      <c r="CR61" s="600"/>
      <c r="CS61" s="600"/>
      <c r="CT61" s="600"/>
      <c r="CU61" s="600"/>
      <c r="CV61" s="600"/>
      <c r="CW61" s="600"/>
      <c r="CX61" s="600"/>
      <c r="CY61" s="600"/>
      <c r="CZ61" s="600"/>
      <c r="DA61" s="600"/>
      <c r="DB61" s="600"/>
      <c r="DC61" s="600"/>
      <c r="DD61" s="600"/>
      <c r="DE61" s="600"/>
      <c r="DF61" s="600"/>
      <c r="DG61" s="600"/>
      <c r="DH61" s="600"/>
      <c r="DI61" s="600"/>
      <c r="DJ61" s="600"/>
      <c r="DK61" s="600"/>
      <c r="DL61" s="600"/>
      <c r="DM61" s="600"/>
      <c r="DN61" s="600"/>
      <c r="DO61" s="600"/>
      <c r="DP61" s="600"/>
      <c r="DQ61" s="600"/>
      <c r="DR61" s="600"/>
      <c r="DS61" s="600"/>
      <c r="DT61" s="600"/>
      <c r="DU61" s="600"/>
      <c r="DV61" s="600"/>
      <c r="DW61" s="600"/>
      <c r="DX61" s="600"/>
      <c r="DY61" s="600"/>
      <c r="DZ61" s="600"/>
      <c r="EA61" s="600"/>
      <c r="EB61" s="600"/>
      <c r="EC61" s="600"/>
      <c r="ED61" s="600"/>
      <c r="EE61" s="600"/>
      <c r="EF61" s="600"/>
      <c r="EG61" s="600"/>
      <c r="EH61" s="600"/>
      <c r="EI61" s="600"/>
      <c r="EJ61" s="600"/>
      <c r="EK61" s="600"/>
      <c r="EL61" s="600"/>
      <c r="EM61" s="600"/>
      <c r="EN61" s="600"/>
      <c r="EO61" s="600"/>
      <c r="EP61" s="600"/>
      <c r="EQ61" s="600"/>
      <c r="ER61" s="600"/>
      <c r="ES61" s="600"/>
      <c r="ET61" s="600"/>
      <c r="EU61" s="600"/>
      <c r="EV61" s="600"/>
      <c r="EW61" s="600"/>
      <c r="EX61" s="600"/>
      <c r="EY61" s="600"/>
      <c r="EZ61" s="600"/>
      <c r="FA61" s="600"/>
      <c r="FB61" s="600"/>
      <c r="FC61" s="600"/>
      <c r="FD61" s="600"/>
      <c r="FE61" s="600"/>
      <c r="FF61" s="600"/>
      <c r="FG61" s="600"/>
      <c r="FH61" s="600"/>
      <c r="FI61" s="600"/>
      <c r="FJ61" s="600"/>
      <c r="FK61" s="600"/>
      <c r="FL61" s="600"/>
      <c r="FM61" s="600"/>
      <c r="FN61" s="600"/>
      <c r="FO61" s="600"/>
      <c r="FP61" s="600"/>
      <c r="FQ61" s="600"/>
      <c r="FR61" s="600"/>
      <c r="FS61" s="600"/>
      <c r="FT61" s="600"/>
      <c r="FU61" s="600"/>
      <c r="FV61" s="600"/>
      <c r="FW61" s="600"/>
      <c r="FX61" s="600"/>
      <c r="FY61" s="600"/>
      <c r="FZ61" s="600"/>
      <c r="GA61" s="600"/>
      <c r="GB61" s="600"/>
      <c r="GC61" s="600"/>
      <c r="GD61" s="600"/>
      <c r="GE61" s="600"/>
      <c r="GF61" s="600"/>
      <c r="GG61" s="600"/>
      <c r="GH61" s="600"/>
      <c r="GI61" s="600"/>
      <c r="GJ61" s="600"/>
      <c r="GK61" s="600"/>
      <c r="GL61" s="600"/>
      <c r="GM61" s="600"/>
      <c r="GN61" s="600"/>
      <c r="GO61" s="600"/>
      <c r="GP61" s="600"/>
      <c r="GQ61" s="600"/>
      <c r="GR61" s="600"/>
      <c r="GS61" s="600"/>
      <c r="GT61" s="600"/>
      <c r="GU61" s="600"/>
      <c r="GV61" s="600"/>
      <c r="GW61" s="600"/>
      <c r="GX61" s="600"/>
      <c r="GY61" s="600"/>
      <c r="GZ61" s="600"/>
      <c r="HA61" s="600"/>
      <c r="HB61" s="600"/>
      <c r="HC61" s="600"/>
      <c r="HD61" s="600"/>
      <c r="HE61" s="600"/>
      <c r="HF61" s="600"/>
      <c r="HG61" s="600"/>
      <c r="HH61" s="600"/>
      <c r="HI61" s="600"/>
      <c r="HJ61" s="600"/>
      <c r="HK61" s="600"/>
      <c r="HL61" s="600"/>
      <c r="HM61" s="600"/>
      <c r="HN61" s="600"/>
      <c r="HO61" s="600"/>
      <c r="HP61" s="600"/>
      <c r="HQ61" s="600"/>
      <c r="HR61" s="600"/>
      <c r="HS61" s="600"/>
      <c r="HT61" s="600"/>
      <c r="HU61" s="600"/>
      <c r="HV61" s="600"/>
      <c r="HW61" s="600"/>
      <c r="HX61" s="600"/>
      <c r="HY61" s="600"/>
      <c r="HZ61" s="600"/>
      <c r="IA61" s="600"/>
      <c r="IB61" s="600"/>
      <c r="IC61" s="600"/>
      <c r="ID61" s="600"/>
      <c r="IE61" s="600"/>
      <c r="IF61" s="600"/>
      <c r="IG61" s="600"/>
      <c r="IH61" s="600"/>
      <c r="II61" s="600"/>
      <c r="IJ61" s="600"/>
      <c r="IK61" s="600"/>
      <c r="IL61" s="600"/>
      <c r="IM61" s="600"/>
      <c r="IN61" s="600"/>
      <c r="IO61" s="600"/>
      <c r="IP61" s="600"/>
      <c r="IQ61" s="600"/>
      <c r="IR61" s="600"/>
      <c r="IS61" s="600"/>
      <c r="IT61" s="600"/>
      <c r="IU61" s="600"/>
      <c r="IV61" s="600"/>
      <c r="IW61" s="600"/>
      <c r="IX61" s="600"/>
      <c r="IY61" s="600"/>
      <c r="IZ61" s="600"/>
      <c r="JA61" s="600"/>
      <c r="JB61" s="600"/>
      <c r="JC61" s="600"/>
      <c r="JD61" s="600"/>
      <c r="JE61" s="600"/>
      <c r="JF61" s="600"/>
      <c r="JG61" s="600"/>
      <c r="JH61" s="600"/>
      <c r="JI61" s="600"/>
      <c r="JJ61" s="600"/>
      <c r="JK61" s="600"/>
      <c r="JL61" s="600"/>
      <c r="JM61" s="600"/>
      <c r="JN61" s="600"/>
      <c r="JO61" s="600"/>
      <c r="JP61" s="600"/>
      <c r="JQ61" s="600"/>
      <c r="JR61" s="600"/>
      <c r="JS61" s="600"/>
      <c r="JT61" s="600"/>
      <c r="JU61" s="600"/>
      <c r="JV61" s="600"/>
      <c r="JW61" s="600"/>
      <c r="JX61" s="600"/>
      <c r="JY61" s="600"/>
      <c r="JZ61" s="600"/>
      <c r="KA61" s="600"/>
      <c r="KB61" s="600"/>
      <c r="KC61" s="600"/>
      <c r="KD61" s="600"/>
      <c r="KE61" s="600"/>
      <c r="KF61" s="600"/>
      <c r="KG61" s="600"/>
      <c r="KH61" s="600"/>
      <c r="KI61" s="600"/>
      <c r="KJ61" s="600"/>
      <c r="KK61" s="600"/>
      <c r="KL61" s="600"/>
      <c r="KM61" s="600"/>
      <c r="KN61" s="600"/>
      <c r="KO61" s="600"/>
      <c r="KP61" s="600"/>
      <c r="KQ61" s="600"/>
      <c r="KR61" s="600"/>
      <c r="KS61" s="600"/>
      <c r="KT61" s="600"/>
      <c r="KU61" s="600"/>
      <c r="KV61" s="600"/>
      <c r="KW61" s="600"/>
      <c r="KX61" s="600"/>
      <c r="KY61" s="600"/>
      <c r="KZ61" s="600"/>
      <c r="LA61" s="600"/>
      <c r="LB61" s="600"/>
      <c r="LC61" s="600"/>
      <c r="LD61" s="600"/>
      <c r="LE61" s="600"/>
      <c r="LF61" s="600"/>
      <c r="LG61" s="600"/>
      <c r="LH61" s="600"/>
      <c r="LI61" s="600"/>
      <c r="LJ61" s="600"/>
      <c r="LK61" s="600"/>
      <c r="LL61" s="600"/>
      <c r="LM61" s="600"/>
      <c r="LN61" s="600"/>
      <c r="LO61" s="600"/>
      <c r="LP61" s="600"/>
      <c r="LQ61" s="600"/>
      <c r="LR61" s="600"/>
      <c r="LS61" s="600"/>
      <c r="LT61" s="600"/>
      <c r="LU61" s="600"/>
      <c r="LV61" s="600"/>
      <c r="LW61" s="600"/>
      <c r="LX61" s="600"/>
      <c r="LY61" s="600"/>
      <c r="LZ61" s="600"/>
      <c r="MA61" s="600"/>
      <c r="MB61" s="600"/>
      <c r="MC61" s="600"/>
      <c r="MD61" s="600"/>
      <c r="ME61" s="600"/>
      <c r="MF61" s="600"/>
      <c r="MG61" s="600"/>
      <c r="MH61" s="600"/>
      <c r="MI61" s="600"/>
      <c r="MJ61" s="600"/>
      <c r="MK61" s="600"/>
      <c r="ML61" s="600"/>
      <c r="MM61" s="600"/>
      <c r="MN61" s="600"/>
      <c r="MO61" s="600"/>
      <c r="MP61" s="600"/>
      <c r="MQ61" s="600"/>
      <c r="MR61" s="600"/>
      <c r="MS61" s="600"/>
      <c r="MT61" s="600"/>
      <c r="MU61" s="600"/>
      <c r="MV61" s="600"/>
      <c r="MW61" s="600"/>
      <c r="MX61" s="600"/>
      <c r="MY61" s="600"/>
      <c r="MZ61" s="600"/>
      <c r="NA61" s="600"/>
      <c r="NB61" s="600"/>
      <c r="NC61" s="600"/>
      <c r="ND61" s="600"/>
      <c r="NE61" s="600"/>
      <c r="NF61" s="600"/>
      <c r="NG61" s="600"/>
      <c r="NH61" s="600"/>
      <c r="NI61" s="600"/>
      <c r="NJ61" s="600"/>
      <c r="NK61" s="600"/>
      <c r="NL61" s="600"/>
      <c r="NM61" s="600"/>
      <c r="NN61" s="600"/>
      <c r="NO61" s="600"/>
      <c r="NP61" s="600"/>
      <c r="NQ61" s="600"/>
      <c r="NR61" s="600"/>
      <c r="NS61" s="600"/>
      <c r="NT61" s="600"/>
      <c r="NU61" s="600"/>
      <c r="NV61" s="600"/>
      <c r="NW61" s="600"/>
      <c r="NX61" s="600"/>
      <c r="NY61" s="600"/>
      <c r="NZ61" s="600"/>
      <c r="OA61" s="600"/>
      <c r="OB61" s="600"/>
      <c r="OC61" s="600"/>
      <c r="OD61" s="600"/>
      <c r="OE61" s="600"/>
      <c r="OF61" s="600"/>
      <c r="OG61" s="600"/>
      <c r="OH61" s="600"/>
      <c r="OI61" s="600"/>
      <c r="OJ61" s="600"/>
      <c r="OK61" s="600"/>
      <c r="OL61" s="600"/>
      <c r="OM61" s="600"/>
      <c r="ON61" s="600"/>
      <c r="OO61" s="600"/>
      <c r="OP61" s="600"/>
      <c r="OQ61" s="600"/>
      <c r="OR61" s="600"/>
      <c r="OS61" s="600"/>
      <c r="OT61" s="600"/>
      <c r="OU61" s="600"/>
      <c r="OV61" s="600"/>
      <c r="OW61" s="600"/>
      <c r="OX61" s="600"/>
      <c r="OY61" s="600"/>
      <c r="OZ61" s="600"/>
      <c r="PA61" s="600"/>
      <c r="PB61" s="600"/>
      <c r="PC61" s="600"/>
      <c r="PD61" s="600"/>
      <c r="PE61" s="600"/>
      <c r="PF61" s="600"/>
      <c r="PG61" s="600"/>
      <c r="PH61" s="600"/>
      <c r="PI61" s="600"/>
      <c r="PJ61" s="600"/>
      <c r="PK61" s="600"/>
      <c r="PL61" s="600"/>
      <c r="PM61" s="600"/>
      <c r="PN61" s="600"/>
      <c r="PO61" s="600"/>
      <c r="PP61" s="600"/>
      <c r="PQ61" s="600"/>
      <c r="PR61" s="600"/>
      <c r="PS61" s="600"/>
      <c r="PT61" s="600"/>
      <c r="PU61" s="600"/>
      <c r="PV61" s="600"/>
      <c r="PW61" s="600"/>
      <c r="PX61" s="600"/>
      <c r="PY61" s="600"/>
      <c r="PZ61" s="600"/>
      <c r="QA61" s="600"/>
      <c r="QB61" s="600"/>
      <c r="QC61" s="600"/>
      <c r="QD61" s="600"/>
      <c r="QE61" s="600"/>
      <c r="QF61" s="600"/>
      <c r="QG61" s="600"/>
      <c r="QH61" s="600"/>
      <c r="QI61" s="600"/>
      <c r="QJ61" s="600"/>
      <c r="QK61" s="600"/>
      <c r="QL61" s="600"/>
      <c r="QM61" s="600"/>
      <c r="QN61" s="600"/>
      <c r="QO61" s="600"/>
      <c r="QP61" s="600"/>
      <c r="QQ61" s="600"/>
      <c r="QR61" s="600"/>
      <c r="QS61" s="600"/>
      <c r="QT61" s="600"/>
      <c r="QU61" s="600"/>
      <c r="QV61" s="600"/>
      <c r="QW61" s="600"/>
      <c r="QX61" s="600"/>
      <c r="QY61" s="600"/>
      <c r="QZ61" s="600"/>
      <c r="RA61" s="600"/>
      <c r="RB61" s="600"/>
      <c r="RC61" s="600"/>
      <c r="RD61" s="600"/>
      <c r="RE61" s="600"/>
      <c r="RF61" s="600"/>
      <c r="RG61" s="600"/>
      <c r="RH61" s="600"/>
      <c r="RI61" s="600"/>
      <c r="RJ61" s="600"/>
      <c r="RK61" s="600"/>
      <c r="RL61" s="600"/>
      <c r="RM61" s="600"/>
      <c r="RN61" s="600"/>
      <c r="RO61" s="600"/>
      <c r="RP61" s="600"/>
      <c r="RQ61" s="600"/>
      <c r="RR61" s="600"/>
      <c r="RS61" s="600"/>
      <c r="RT61" s="600"/>
      <c r="RU61" s="600"/>
      <c r="RV61" s="600"/>
      <c r="RW61" s="600"/>
      <c r="RX61" s="600"/>
      <c r="RY61" s="600"/>
      <c r="RZ61" s="600"/>
      <c r="SA61" s="600"/>
      <c r="SB61" s="600"/>
      <c r="SC61" s="600"/>
      <c r="SD61" s="600"/>
      <c r="SE61" s="600"/>
      <c r="SF61" s="600"/>
      <c r="SG61" s="600"/>
      <c r="SH61" s="600"/>
      <c r="SI61" s="600"/>
      <c r="SJ61" s="600"/>
      <c r="SK61" s="600"/>
      <c r="SL61" s="600"/>
      <c r="SM61" s="600"/>
      <c r="SN61" s="600"/>
      <c r="SO61" s="600"/>
      <c r="SP61" s="600"/>
      <c r="SQ61" s="600"/>
      <c r="SR61" s="600"/>
      <c r="SS61" s="600"/>
      <c r="ST61" s="600"/>
      <c r="SU61" s="600"/>
      <c r="SV61" s="600"/>
      <c r="SW61" s="600"/>
      <c r="SX61" s="600"/>
      <c r="SY61" s="600"/>
      <c r="SZ61" s="600"/>
      <c r="TA61" s="600"/>
      <c r="TB61" s="600"/>
      <c r="TC61" s="600"/>
      <c r="TD61" s="600"/>
      <c r="TE61" s="600"/>
      <c r="TF61" s="600"/>
      <c r="TG61" s="600"/>
      <c r="TH61" s="600"/>
      <c r="TI61" s="600"/>
      <c r="TJ61" s="600"/>
      <c r="TK61" s="600"/>
      <c r="TL61" s="600"/>
      <c r="TM61" s="600"/>
      <c r="TN61" s="600"/>
      <c r="TO61" s="600"/>
      <c r="TP61" s="600"/>
      <c r="TQ61" s="600"/>
      <c r="TR61" s="600"/>
      <c r="TS61" s="600"/>
      <c r="TT61" s="600"/>
      <c r="TU61" s="600"/>
      <c r="TV61" s="600"/>
      <c r="TW61" s="600"/>
      <c r="TX61" s="600"/>
      <c r="TY61" s="600"/>
      <c r="TZ61" s="600"/>
      <c r="UA61" s="600"/>
      <c r="UB61" s="600"/>
      <c r="UC61" s="600"/>
      <c r="UD61" s="600"/>
      <c r="UE61" s="600"/>
      <c r="UF61" s="600"/>
      <c r="UG61" s="600"/>
      <c r="UH61" s="600"/>
      <c r="UI61" s="600"/>
      <c r="UJ61" s="600"/>
      <c r="UK61" s="600"/>
      <c r="UL61" s="600"/>
      <c r="UM61" s="600"/>
      <c r="UN61" s="600"/>
      <c r="UO61" s="600"/>
      <c r="UP61" s="600"/>
      <c r="UQ61" s="600"/>
      <c r="UR61" s="600"/>
      <c r="US61" s="600"/>
      <c r="UT61" s="600"/>
      <c r="UU61" s="600"/>
      <c r="UV61" s="600"/>
      <c r="UW61" s="600"/>
      <c r="UX61" s="600"/>
      <c r="UY61" s="600"/>
      <c r="UZ61" s="600"/>
      <c r="VA61" s="600"/>
      <c r="VB61" s="600"/>
      <c r="VC61" s="600"/>
      <c r="VD61" s="600"/>
      <c r="VE61" s="600"/>
      <c r="VF61" s="600"/>
      <c r="VG61" s="600"/>
      <c r="VH61" s="600"/>
      <c r="VI61" s="600"/>
      <c r="VJ61" s="600"/>
      <c r="VK61" s="600"/>
      <c r="VL61" s="600"/>
      <c r="VM61" s="600"/>
      <c r="VN61" s="600"/>
      <c r="VO61" s="600"/>
      <c r="VP61" s="600"/>
      <c r="VQ61" s="600"/>
      <c r="VR61" s="600"/>
      <c r="VS61" s="600"/>
      <c r="VT61" s="600"/>
      <c r="VU61" s="600"/>
      <c r="VV61" s="600"/>
      <c r="VW61" s="600"/>
      <c r="VX61" s="600"/>
      <c r="VY61" s="600"/>
      <c r="VZ61" s="600"/>
      <c r="WA61" s="600"/>
      <c r="WB61" s="600"/>
      <c r="WC61" s="600"/>
      <c r="WD61" s="600"/>
      <c r="WE61" s="600"/>
      <c r="WF61" s="600"/>
      <c r="WG61" s="600"/>
      <c r="WH61" s="600"/>
      <c r="WI61" s="600"/>
      <c r="WJ61" s="600"/>
      <c r="WK61" s="600"/>
      <c r="WL61" s="600"/>
      <c r="WM61" s="600"/>
      <c r="WN61" s="600"/>
      <c r="WO61" s="600"/>
      <c r="WP61" s="600"/>
      <c r="WQ61" s="600"/>
      <c r="WR61" s="600"/>
      <c r="WS61" s="600"/>
      <c r="WT61" s="600"/>
      <c r="WU61" s="600"/>
      <c r="WV61" s="600"/>
      <c r="WW61" s="600"/>
      <c r="WX61" s="600"/>
      <c r="WY61" s="600"/>
      <c r="WZ61" s="600"/>
      <c r="XA61" s="600"/>
      <c r="XB61" s="600"/>
      <c r="XC61" s="600"/>
      <c r="XD61" s="600"/>
      <c r="XE61" s="600"/>
      <c r="XF61" s="600"/>
      <c r="XG61" s="600"/>
      <c r="XH61" s="600"/>
      <c r="XI61" s="600"/>
      <c r="XJ61" s="600"/>
      <c r="XK61" s="600"/>
      <c r="XL61" s="600"/>
      <c r="XM61" s="600"/>
      <c r="XN61" s="600"/>
      <c r="XO61" s="600"/>
      <c r="XP61" s="600"/>
      <c r="XQ61" s="600"/>
      <c r="XR61" s="600"/>
      <c r="XS61" s="600"/>
      <c r="XT61" s="600"/>
      <c r="XU61" s="600"/>
      <c r="XV61" s="600"/>
      <c r="XW61" s="600"/>
      <c r="XX61" s="600"/>
      <c r="XY61" s="600"/>
      <c r="XZ61" s="600"/>
      <c r="YA61" s="600"/>
      <c r="YB61" s="600"/>
      <c r="YC61" s="600"/>
      <c r="YD61" s="600"/>
      <c r="YE61" s="600"/>
      <c r="YF61" s="600"/>
      <c r="YG61" s="600"/>
      <c r="YH61" s="600"/>
      <c r="YI61" s="600"/>
      <c r="YJ61" s="600"/>
      <c r="YK61" s="600"/>
      <c r="YL61" s="600"/>
      <c r="YM61" s="600"/>
      <c r="YN61" s="600"/>
      <c r="YO61" s="600"/>
      <c r="YP61" s="600"/>
      <c r="YQ61" s="600"/>
      <c r="YR61" s="600"/>
      <c r="YS61" s="600"/>
      <c r="YT61" s="600"/>
      <c r="YU61" s="600"/>
      <c r="YV61" s="600"/>
      <c r="YW61" s="600"/>
      <c r="YX61" s="600"/>
      <c r="YY61" s="600"/>
      <c r="YZ61" s="600"/>
      <c r="ZA61" s="600"/>
      <c r="ZB61" s="600"/>
      <c r="ZC61" s="600"/>
      <c r="ZD61" s="600"/>
      <c r="ZE61" s="600"/>
      <c r="ZF61" s="600"/>
      <c r="ZG61" s="600"/>
      <c r="ZH61" s="600"/>
      <c r="ZI61" s="600"/>
      <c r="ZJ61" s="600"/>
      <c r="ZK61" s="600"/>
      <c r="ZL61" s="600"/>
      <c r="ZM61" s="600"/>
      <c r="ZN61" s="600"/>
      <c r="ZO61" s="600"/>
      <c r="ZP61" s="600"/>
      <c r="ZQ61" s="600"/>
      <c r="ZR61" s="600"/>
      <c r="ZS61" s="600"/>
      <c r="ZT61" s="600"/>
      <c r="ZU61" s="600"/>
      <c r="ZV61" s="600"/>
      <c r="ZW61" s="600"/>
      <c r="ZX61" s="600"/>
      <c r="ZY61" s="600"/>
      <c r="ZZ61" s="600"/>
      <c r="AAA61" s="600"/>
      <c r="AAB61" s="600"/>
      <c r="AAC61" s="600"/>
      <c r="AAD61" s="600"/>
      <c r="AAE61" s="600"/>
      <c r="AAF61" s="600"/>
      <c r="AAG61" s="600"/>
      <c r="AAH61" s="600"/>
      <c r="AAI61" s="600"/>
      <c r="AAJ61" s="600"/>
      <c r="AAK61" s="600"/>
      <c r="AAL61" s="600"/>
      <c r="AAM61" s="600"/>
      <c r="AAN61" s="600"/>
      <c r="AAO61" s="600"/>
      <c r="AAP61" s="600"/>
      <c r="AAQ61" s="600"/>
      <c r="AAR61" s="600"/>
      <c r="AAS61" s="600"/>
      <c r="AAT61" s="600"/>
      <c r="AAU61" s="600"/>
      <c r="AAV61" s="600"/>
      <c r="AAW61" s="600"/>
      <c r="AAX61" s="600"/>
      <c r="AAY61" s="600"/>
      <c r="AAZ61" s="600"/>
      <c r="ABA61" s="600"/>
      <c r="ABB61" s="600"/>
      <c r="ABC61" s="600"/>
      <c r="ABD61" s="600"/>
      <c r="ABE61" s="600"/>
      <c r="ABF61" s="600"/>
      <c r="ABG61" s="600"/>
      <c r="ABH61" s="600"/>
      <c r="ABI61" s="600"/>
      <c r="ABJ61" s="600"/>
      <c r="ABK61" s="600"/>
      <c r="ABL61" s="600"/>
      <c r="ABM61" s="600"/>
      <c r="ABN61" s="600"/>
      <c r="ABO61" s="600"/>
      <c r="ABP61" s="600"/>
      <c r="ABQ61" s="600"/>
      <c r="ABR61" s="600"/>
      <c r="ABS61" s="600"/>
      <c r="ABT61" s="600"/>
      <c r="ABU61" s="600"/>
      <c r="ABV61" s="600"/>
      <c r="ABW61" s="600"/>
      <c r="ABX61" s="600"/>
      <c r="ABY61" s="600"/>
      <c r="ABZ61" s="600"/>
      <c r="ACA61" s="600"/>
      <c r="ACB61" s="600"/>
      <c r="ACC61" s="600"/>
      <c r="ACD61" s="600"/>
      <c r="ACE61" s="600"/>
      <c r="ACF61" s="600"/>
      <c r="ACG61" s="600"/>
      <c r="ACH61" s="600"/>
      <c r="ACI61" s="600"/>
      <c r="ACJ61" s="600"/>
      <c r="ACK61" s="600"/>
      <c r="ACL61" s="600"/>
      <c r="ACM61" s="600"/>
      <c r="ACN61" s="600"/>
      <c r="ACO61" s="600"/>
      <c r="ACP61" s="600"/>
      <c r="ACQ61" s="600"/>
      <c r="ACR61" s="600"/>
      <c r="ACS61" s="600"/>
      <c r="ACT61" s="600"/>
      <c r="ACU61" s="600"/>
      <c r="ACV61" s="600"/>
      <c r="ACW61" s="600"/>
      <c r="ACX61" s="600"/>
      <c r="ACY61" s="600"/>
      <c r="ACZ61" s="600"/>
      <c r="ADA61" s="600"/>
      <c r="ADB61" s="600"/>
      <c r="ADC61" s="600"/>
      <c r="ADD61" s="600"/>
      <c r="ADE61" s="600"/>
      <c r="ADF61" s="600"/>
      <c r="ADG61" s="600"/>
      <c r="ADH61" s="600"/>
      <c r="ADI61" s="600"/>
      <c r="ADJ61" s="600"/>
      <c r="ADK61" s="600"/>
      <c r="ADL61" s="600"/>
      <c r="ADM61" s="600"/>
      <c r="ADN61" s="600"/>
      <c r="ADO61" s="600"/>
      <c r="ADP61" s="600"/>
      <c r="ADQ61" s="600"/>
      <c r="ADR61" s="600"/>
      <c r="ADS61" s="600"/>
      <c r="ADT61" s="600"/>
      <c r="ADU61" s="600"/>
      <c r="ADV61" s="600"/>
      <c r="ADW61" s="600"/>
      <c r="ADX61" s="600"/>
      <c r="ADY61" s="600"/>
      <c r="ADZ61" s="600"/>
      <c r="AEA61" s="600"/>
      <c r="AEB61" s="600"/>
      <c r="AEC61" s="600"/>
      <c r="AED61" s="600"/>
      <c r="AEE61" s="600"/>
      <c r="AEF61" s="600"/>
      <c r="AEG61" s="600"/>
      <c r="AEH61" s="600"/>
      <c r="AEI61" s="600"/>
      <c r="AEJ61" s="600"/>
      <c r="AEK61" s="600"/>
      <c r="AEL61" s="600"/>
      <c r="AEM61" s="600"/>
      <c r="AEN61" s="600"/>
      <c r="AEO61" s="600"/>
      <c r="AEP61" s="600"/>
      <c r="AEQ61" s="600"/>
      <c r="AER61" s="600"/>
      <c r="AES61" s="600"/>
      <c r="AET61" s="600"/>
      <c r="AEU61" s="600"/>
      <c r="AEV61" s="600"/>
      <c r="AEW61" s="600"/>
      <c r="AEX61" s="600"/>
      <c r="AEY61" s="600"/>
      <c r="AEZ61" s="600"/>
      <c r="AFA61" s="600"/>
      <c r="AFB61" s="600"/>
      <c r="AFC61" s="600"/>
      <c r="AFD61" s="600"/>
      <c r="AFE61" s="600"/>
      <c r="AFF61" s="600"/>
      <c r="AFG61" s="600"/>
      <c r="AFH61" s="600"/>
      <c r="AFI61" s="600"/>
      <c r="AFJ61" s="600"/>
      <c r="AFK61" s="600"/>
      <c r="AFL61" s="600"/>
      <c r="AFM61" s="600"/>
      <c r="AFN61" s="600"/>
      <c r="AFO61" s="600"/>
      <c r="AFP61" s="600"/>
      <c r="AFQ61" s="600"/>
      <c r="AFR61" s="600"/>
      <c r="AFS61" s="600"/>
      <c r="AFT61" s="600"/>
      <c r="AFU61" s="600"/>
      <c r="AFV61" s="600"/>
      <c r="AFW61" s="600"/>
      <c r="AFX61" s="600"/>
      <c r="AFY61" s="600"/>
      <c r="AFZ61" s="600"/>
      <c r="AGA61" s="600"/>
      <c r="AGB61" s="600"/>
      <c r="AGC61" s="600"/>
      <c r="AGD61" s="600"/>
      <c r="AGE61" s="600"/>
      <c r="AGF61" s="600"/>
      <c r="AGG61" s="600"/>
      <c r="AGH61" s="600"/>
      <c r="AGI61" s="600"/>
      <c r="AGJ61" s="600"/>
      <c r="AGK61" s="600"/>
      <c r="AGL61" s="600"/>
      <c r="AGM61" s="600"/>
      <c r="AGN61" s="600"/>
      <c r="AGO61" s="600"/>
      <c r="AGP61" s="600"/>
      <c r="AGQ61" s="600"/>
      <c r="AGR61" s="600"/>
      <c r="AGS61" s="600"/>
      <c r="AGT61" s="600"/>
      <c r="AGU61" s="600"/>
      <c r="AGV61" s="600"/>
      <c r="AGW61" s="600"/>
      <c r="AGX61" s="600"/>
      <c r="AGY61" s="600"/>
      <c r="AGZ61" s="600"/>
      <c r="AHA61" s="600"/>
      <c r="AHB61" s="600"/>
      <c r="AHC61" s="600"/>
      <c r="AHD61" s="600"/>
      <c r="AHE61" s="600"/>
      <c r="AHF61" s="600"/>
      <c r="AHG61" s="600"/>
      <c r="AHH61" s="600"/>
      <c r="AHI61" s="600"/>
      <c r="AHJ61" s="600"/>
      <c r="AHK61" s="600"/>
      <c r="AHL61" s="600"/>
      <c r="AHM61" s="600"/>
      <c r="AHN61" s="600"/>
      <c r="AHO61" s="600"/>
      <c r="AHP61" s="600"/>
      <c r="AHQ61" s="600"/>
      <c r="AHR61" s="600"/>
      <c r="AHS61" s="600"/>
      <c r="AHT61" s="600"/>
      <c r="AHU61" s="600"/>
      <c r="AHV61" s="600"/>
      <c r="AHW61" s="600"/>
      <c r="AHX61" s="600"/>
      <c r="AHY61" s="600"/>
      <c r="AHZ61" s="600"/>
      <c r="AIA61" s="600"/>
      <c r="AIB61" s="600"/>
      <c r="AIC61" s="600"/>
      <c r="AID61" s="600"/>
      <c r="AIE61" s="600"/>
      <c r="AIF61" s="600"/>
      <c r="AIG61" s="600"/>
      <c r="AIH61" s="600"/>
      <c r="AII61" s="600"/>
      <c r="AIJ61" s="600"/>
      <c r="AIK61" s="600"/>
      <c r="AIL61" s="600"/>
      <c r="AIM61" s="600"/>
      <c r="AIN61" s="600"/>
      <c r="AIO61" s="600"/>
      <c r="AIP61" s="600"/>
      <c r="AIQ61" s="600"/>
      <c r="AIR61" s="600"/>
      <c r="AIS61" s="600"/>
      <c r="AIT61" s="600"/>
      <c r="AIU61" s="600"/>
      <c r="AIV61" s="600"/>
      <c r="AIW61" s="600"/>
      <c r="AIX61" s="600"/>
      <c r="AIY61" s="600"/>
      <c r="AIZ61" s="600"/>
      <c r="AJA61" s="600"/>
      <c r="AJB61" s="600"/>
      <c r="AJC61" s="600"/>
      <c r="AJD61" s="600"/>
      <c r="AJE61" s="600"/>
      <c r="AJF61" s="600"/>
      <c r="AJG61" s="600"/>
      <c r="AJH61" s="600"/>
      <c r="AJI61" s="600"/>
      <c r="AJJ61" s="600"/>
      <c r="AJK61" s="600"/>
      <c r="AJL61" s="600"/>
      <c r="AJM61" s="600"/>
      <c r="AJN61" s="600"/>
      <c r="AJO61" s="600"/>
      <c r="AJP61" s="600"/>
      <c r="AJQ61" s="600"/>
      <c r="AJR61" s="600"/>
      <c r="AJS61" s="600"/>
      <c r="AJT61" s="600"/>
      <c r="AJU61" s="600"/>
      <c r="AJV61" s="600"/>
      <c r="AJW61" s="600"/>
      <c r="AJX61" s="600"/>
      <c r="AJY61" s="600"/>
      <c r="AJZ61" s="600"/>
      <c r="AKA61" s="600"/>
      <c r="AKB61" s="600"/>
      <c r="AKC61" s="600"/>
      <c r="AKD61" s="600"/>
      <c r="AKE61" s="600"/>
      <c r="AKF61" s="600"/>
      <c r="AKG61" s="600"/>
      <c r="AKH61" s="600"/>
      <c r="AKI61" s="600"/>
      <c r="AKJ61" s="600"/>
      <c r="AKK61" s="600"/>
      <c r="AKL61" s="600"/>
      <c r="AKM61" s="600"/>
      <c r="AKN61" s="600"/>
      <c r="AKO61" s="600"/>
      <c r="AKP61" s="600"/>
      <c r="AKQ61" s="600"/>
      <c r="AKR61" s="600"/>
      <c r="AKS61" s="600"/>
      <c r="AKT61" s="600"/>
      <c r="AKU61" s="600"/>
      <c r="AKV61" s="600"/>
      <c r="AKW61" s="600"/>
      <c r="AKX61" s="600"/>
      <c r="AKY61" s="600"/>
      <c r="AKZ61" s="600"/>
      <c r="ALA61" s="600"/>
      <c r="ALB61" s="600"/>
      <c r="ALC61" s="600"/>
      <c r="ALD61" s="600"/>
      <c r="ALE61" s="600"/>
      <c r="ALF61" s="600"/>
      <c r="ALG61" s="600"/>
      <c r="ALH61" s="600"/>
      <c r="ALI61" s="600"/>
      <c r="ALJ61" s="600"/>
      <c r="ALK61" s="600"/>
      <c r="ALL61" s="600"/>
      <c r="ALM61" s="600"/>
      <c r="ALN61" s="600"/>
      <c r="ALO61" s="600"/>
      <c r="ALP61" s="600"/>
      <c r="ALQ61" s="600"/>
      <c r="ALR61" s="600"/>
      <c r="ALS61" s="600"/>
      <c r="ALT61" s="600"/>
      <c r="ALU61" s="600"/>
      <c r="ALV61" s="600"/>
      <c r="ALW61" s="600"/>
      <c r="ALX61" s="600"/>
      <c r="ALY61" s="600"/>
      <c r="ALZ61" s="600"/>
      <c r="AMA61" s="600"/>
      <c r="AMB61" s="600"/>
      <c r="AMC61" s="600"/>
      <c r="AMD61" s="600"/>
      <c r="AME61" s="600"/>
      <c r="AMF61" s="600"/>
      <c r="AMG61" s="600"/>
      <c r="AMH61" s="600"/>
      <c r="AMI61" s="600"/>
      <c r="AMJ61" s="600"/>
      <c r="AMK61" s="600"/>
      <c r="AML61" s="600"/>
      <c r="AMM61" s="600"/>
      <c r="AMN61" s="600"/>
      <c r="AMO61" s="600"/>
      <c r="AMP61" s="600"/>
      <c r="AMQ61" s="600"/>
      <c r="AMR61" s="600"/>
      <c r="AMS61" s="600"/>
      <c r="AMT61" s="600"/>
      <c r="AMU61" s="600"/>
      <c r="AMV61" s="600"/>
      <c r="AMW61" s="600"/>
      <c r="AMX61" s="600"/>
      <c r="AMY61" s="600"/>
      <c r="AMZ61" s="600"/>
      <c r="ANA61" s="600"/>
      <c r="ANB61" s="600"/>
      <c r="ANC61" s="600"/>
      <c r="AND61" s="600"/>
      <c r="ANE61" s="600"/>
      <c r="ANF61" s="600"/>
      <c r="ANG61" s="600"/>
      <c r="ANH61" s="600"/>
      <c r="ANI61" s="600"/>
      <c r="ANJ61" s="600"/>
      <c r="ANK61" s="600"/>
      <c r="ANL61" s="600"/>
      <c r="ANM61" s="600"/>
      <c r="ANN61" s="600"/>
      <c r="ANO61" s="600"/>
      <c r="ANP61" s="600"/>
      <c r="ANQ61" s="600"/>
      <c r="ANR61" s="600"/>
      <c r="ANS61" s="600"/>
      <c r="ANT61" s="600"/>
      <c r="ANU61" s="600"/>
      <c r="ANV61" s="600"/>
      <c r="ANW61" s="600"/>
      <c r="ANX61" s="600"/>
      <c r="ANY61" s="600"/>
      <c r="ANZ61" s="600"/>
      <c r="AOA61" s="600"/>
      <c r="AOB61" s="600"/>
      <c r="AOC61" s="600"/>
      <c r="AOD61" s="600"/>
      <c r="AOE61" s="600"/>
      <c r="AOF61" s="600"/>
      <c r="AOG61" s="600"/>
      <c r="AOH61" s="600"/>
      <c r="AOI61" s="600"/>
      <c r="AOJ61" s="600"/>
      <c r="AOK61" s="600"/>
      <c r="AOL61" s="600"/>
      <c r="AOM61" s="600"/>
      <c r="AON61" s="600"/>
      <c r="AOO61" s="600"/>
      <c r="AOP61" s="600"/>
      <c r="AOQ61" s="600"/>
      <c r="AOR61" s="600"/>
      <c r="AOS61" s="600"/>
      <c r="AOT61" s="600"/>
      <c r="AOU61" s="600"/>
      <c r="AOV61" s="600"/>
      <c r="AOW61" s="600"/>
      <c r="AOX61" s="600"/>
      <c r="AOY61" s="600"/>
      <c r="AOZ61" s="600"/>
      <c r="APA61" s="600"/>
      <c r="APB61" s="600"/>
      <c r="APC61" s="600"/>
      <c r="APD61" s="600"/>
      <c r="APE61" s="600"/>
      <c r="APF61" s="600"/>
      <c r="APG61" s="600"/>
      <c r="APH61" s="600"/>
      <c r="API61" s="600"/>
      <c r="APJ61" s="600"/>
      <c r="APK61" s="600"/>
      <c r="APL61" s="600"/>
      <c r="APM61" s="600"/>
      <c r="APN61" s="600"/>
      <c r="APO61" s="600"/>
      <c r="APP61" s="600"/>
      <c r="APQ61" s="600"/>
      <c r="APR61" s="600"/>
      <c r="APS61" s="600"/>
      <c r="APT61" s="600"/>
      <c r="APU61" s="600"/>
      <c r="APV61" s="600"/>
      <c r="APW61" s="600"/>
      <c r="APX61" s="600"/>
      <c r="APY61" s="600"/>
      <c r="APZ61" s="600"/>
      <c r="AQA61" s="600"/>
      <c r="AQB61" s="600"/>
      <c r="AQC61" s="600"/>
      <c r="AQD61" s="600"/>
      <c r="AQE61" s="600"/>
      <c r="AQF61" s="600"/>
      <c r="AQG61" s="600"/>
      <c r="AQH61" s="600"/>
      <c r="AQI61" s="600"/>
      <c r="AQJ61" s="600"/>
      <c r="AQK61" s="600"/>
      <c r="AQL61" s="600"/>
      <c r="AQM61" s="600"/>
      <c r="AQN61" s="600"/>
      <c r="AQO61" s="600"/>
      <c r="AQP61" s="600"/>
      <c r="AQQ61" s="600"/>
      <c r="AQR61" s="600"/>
      <c r="AQS61" s="600"/>
      <c r="AQT61" s="600"/>
      <c r="AQU61" s="600"/>
      <c r="AQV61" s="600"/>
      <c r="AQW61" s="600"/>
      <c r="AQX61" s="600"/>
      <c r="AQY61" s="600"/>
      <c r="AQZ61" s="600"/>
      <c r="ARA61" s="600"/>
      <c r="ARB61" s="600"/>
      <c r="ARC61" s="600"/>
      <c r="ARD61" s="600"/>
      <c r="ARE61" s="600"/>
      <c r="ARF61" s="600"/>
      <c r="ARG61" s="600"/>
      <c r="ARH61" s="600"/>
      <c r="ARI61" s="600"/>
      <c r="ARJ61" s="600"/>
      <c r="ARK61" s="600"/>
      <c r="ARL61" s="600"/>
      <c r="ARM61" s="600"/>
      <c r="ARN61" s="600"/>
      <c r="ARO61" s="600"/>
      <c r="ARP61" s="600"/>
      <c r="ARQ61" s="600"/>
      <c r="ARR61" s="600"/>
      <c r="ARS61" s="600"/>
      <c r="ART61" s="600"/>
      <c r="ARU61" s="600"/>
      <c r="ARV61" s="600"/>
      <c r="ARW61" s="600"/>
      <c r="ARX61" s="600"/>
      <c r="ARY61" s="600"/>
      <c r="ARZ61" s="600"/>
      <c r="ASA61" s="600"/>
      <c r="ASB61" s="600"/>
      <c r="ASC61" s="600"/>
      <c r="ASD61" s="600"/>
      <c r="ASE61" s="600"/>
      <c r="ASF61" s="600"/>
      <c r="ASG61" s="600"/>
      <c r="ASH61" s="600"/>
      <c r="ASI61" s="600"/>
      <c r="ASJ61" s="600"/>
      <c r="ASK61" s="600"/>
      <c r="ASL61" s="600"/>
      <c r="ASM61" s="600"/>
      <c r="ASN61" s="600"/>
      <c r="ASO61" s="600"/>
      <c r="ASP61" s="600"/>
      <c r="ASQ61" s="600"/>
      <c r="ASR61" s="600"/>
      <c r="ASS61" s="600"/>
      <c r="AST61" s="600"/>
      <c r="ASU61" s="600"/>
      <c r="ASV61" s="600"/>
      <c r="ASW61" s="600"/>
      <c r="ASX61" s="600"/>
      <c r="ASY61" s="600"/>
      <c r="ASZ61" s="600"/>
      <c r="ATA61" s="600"/>
      <c r="ATB61" s="600"/>
      <c r="ATC61" s="600"/>
      <c r="ATD61" s="600"/>
      <c r="ATE61" s="600"/>
      <c r="ATF61" s="600"/>
      <c r="ATG61" s="600"/>
      <c r="ATH61" s="600"/>
      <c r="ATI61" s="600"/>
      <c r="ATJ61" s="600"/>
      <c r="ATK61" s="600"/>
      <c r="ATL61" s="600"/>
      <c r="ATM61" s="600"/>
      <c r="ATN61" s="600"/>
      <c r="ATO61" s="600"/>
      <c r="ATP61" s="600"/>
      <c r="ATQ61" s="600"/>
      <c r="ATR61" s="600"/>
      <c r="ATS61" s="600"/>
      <c r="ATT61" s="600"/>
      <c r="ATU61" s="600"/>
      <c r="ATV61" s="600"/>
      <c r="ATW61" s="600"/>
      <c r="ATX61" s="600"/>
      <c r="ATY61" s="600"/>
      <c r="ATZ61" s="600"/>
      <c r="AUA61" s="600"/>
      <c r="AUB61" s="600"/>
      <c r="AUC61" s="600"/>
      <c r="AUD61" s="600"/>
      <c r="AUE61" s="600"/>
      <c r="AUF61" s="600"/>
      <c r="AUG61" s="600"/>
      <c r="AUH61" s="600"/>
      <c r="AUI61" s="600"/>
      <c r="AUJ61" s="600"/>
      <c r="AUK61" s="600"/>
      <c r="AUL61" s="600"/>
      <c r="AUM61" s="600"/>
      <c r="AUN61" s="600"/>
      <c r="AUO61" s="600"/>
      <c r="AUP61" s="600"/>
      <c r="AUQ61" s="600"/>
      <c r="AUR61" s="600"/>
      <c r="AUS61" s="600"/>
      <c r="AUT61" s="600"/>
      <c r="AUU61" s="600"/>
      <c r="AUV61" s="600"/>
      <c r="AUW61" s="600"/>
      <c r="AUX61" s="600"/>
      <c r="AUY61" s="600"/>
      <c r="AUZ61" s="600"/>
      <c r="AVA61" s="600"/>
      <c r="AVB61" s="600"/>
      <c r="AVC61" s="600"/>
      <c r="AVD61" s="600"/>
      <c r="AVE61" s="600"/>
      <c r="AVF61" s="600"/>
      <c r="AVG61" s="600"/>
      <c r="AVH61" s="600"/>
      <c r="AVI61" s="600"/>
      <c r="AVJ61" s="600"/>
      <c r="AVK61" s="600"/>
      <c r="AVL61" s="600"/>
      <c r="AVM61" s="600"/>
      <c r="AVN61" s="600"/>
      <c r="AVO61" s="600"/>
      <c r="AVP61" s="600"/>
      <c r="AVQ61" s="600"/>
      <c r="AVR61" s="600"/>
      <c r="AVS61" s="600"/>
      <c r="AVT61" s="600"/>
      <c r="AVU61" s="600"/>
      <c r="AVV61" s="600"/>
      <c r="AVW61" s="600"/>
      <c r="AVX61" s="600"/>
      <c r="AVY61" s="600"/>
      <c r="AVZ61" s="600"/>
      <c r="AWA61" s="600"/>
      <c r="AWB61" s="600"/>
      <c r="AWC61" s="600"/>
      <c r="AWD61" s="600"/>
      <c r="AWE61" s="600"/>
      <c r="AWF61" s="600"/>
      <c r="AWG61" s="600"/>
      <c r="AWH61" s="600"/>
      <c r="AWI61" s="600"/>
      <c r="AWJ61" s="600"/>
      <c r="AWK61" s="600"/>
      <c r="AWL61" s="600"/>
      <c r="AWM61" s="600"/>
      <c r="AWN61" s="600"/>
      <c r="AWO61" s="600"/>
      <c r="AWP61" s="600"/>
      <c r="AWQ61" s="600"/>
      <c r="AWR61" s="600"/>
      <c r="AWS61" s="600"/>
      <c r="AWT61" s="600"/>
      <c r="AWU61" s="600"/>
      <c r="AWV61" s="600"/>
      <c r="AWW61" s="600"/>
      <c r="AWX61" s="600"/>
      <c r="AWY61" s="600"/>
      <c r="AWZ61" s="600"/>
      <c r="AXA61" s="600"/>
      <c r="AXB61" s="600"/>
      <c r="AXC61" s="600"/>
      <c r="AXD61" s="600"/>
      <c r="AXE61" s="600"/>
      <c r="AXF61" s="600"/>
      <c r="AXG61" s="600"/>
      <c r="AXH61" s="600"/>
      <c r="AXI61" s="600"/>
      <c r="AXJ61" s="600"/>
      <c r="AXK61" s="600"/>
      <c r="AXL61" s="600"/>
      <c r="AXM61" s="600"/>
      <c r="AXN61" s="600"/>
      <c r="AXO61" s="600"/>
      <c r="AXP61" s="600"/>
      <c r="AXQ61" s="600"/>
      <c r="AXR61" s="600"/>
      <c r="AXS61" s="600"/>
      <c r="AXT61" s="600"/>
      <c r="AXU61" s="600"/>
      <c r="AXV61" s="600"/>
      <c r="AXW61" s="600"/>
      <c r="AXX61" s="600"/>
      <c r="AXY61" s="600"/>
      <c r="AXZ61" s="600"/>
      <c r="AYA61" s="600"/>
      <c r="AYB61" s="600"/>
      <c r="AYC61" s="600"/>
      <c r="AYD61" s="600"/>
      <c r="AYE61" s="600"/>
      <c r="AYF61" s="600"/>
      <c r="AYG61" s="600"/>
      <c r="AYH61" s="600"/>
      <c r="AYI61" s="600"/>
      <c r="AYJ61" s="600"/>
      <c r="AYK61" s="600"/>
      <c r="AYL61" s="600"/>
      <c r="AYM61" s="600"/>
      <c r="AYN61" s="600"/>
      <c r="AYO61" s="600"/>
      <c r="AYP61" s="600"/>
      <c r="AYQ61" s="600"/>
      <c r="AYR61" s="600"/>
      <c r="AYS61" s="600"/>
      <c r="AYT61" s="600"/>
      <c r="AYU61" s="600"/>
      <c r="AYV61" s="600"/>
      <c r="AYW61" s="600"/>
      <c r="AYX61" s="600"/>
      <c r="AYY61" s="600"/>
      <c r="AYZ61" s="600"/>
      <c r="AZA61" s="600"/>
      <c r="AZB61" s="600"/>
      <c r="AZC61" s="600"/>
      <c r="AZD61" s="600"/>
      <c r="AZE61" s="600"/>
      <c r="AZF61" s="600"/>
      <c r="AZG61" s="600"/>
      <c r="AZH61" s="600"/>
      <c r="AZI61" s="600"/>
      <c r="AZJ61" s="600"/>
      <c r="AZK61" s="600"/>
      <c r="AZL61" s="600"/>
      <c r="AZM61" s="600"/>
      <c r="AZN61" s="600"/>
      <c r="AZO61" s="600"/>
      <c r="AZP61" s="600"/>
      <c r="AZQ61" s="600"/>
      <c r="AZR61" s="600"/>
      <c r="AZS61" s="600"/>
      <c r="AZT61" s="600"/>
      <c r="AZU61" s="600"/>
      <c r="AZV61" s="600"/>
      <c r="AZW61" s="600"/>
      <c r="AZX61" s="600"/>
      <c r="AZY61" s="600"/>
      <c r="AZZ61" s="600"/>
      <c r="BAA61" s="600"/>
      <c r="BAB61" s="600"/>
      <c r="BAC61" s="600"/>
      <c r="BAD61" s="600"/>
      <c r="BAE61" s="600"/>
      <c r="BAF61" s="600"/>
      <c r="BAG61" s="600"/>
      <c r="BAH61" s="600"/>
      <c r="BAI61" s="600"/>
      <c r="BAJ61" s="600"/>
      <c r="BAK61" s="600"/>
      <c r="BAL61" s="600"/>
      <c r="BAM61" s="600"/>
      <c r="BAN61" s="600"/>
      <c r="BAO61" s="600"/>
      <c r="BAP61" s="600"/>
      <c r="BAQ61" s="600"/>
      <c r="BAR61" s="600"/>
      <c r="BAS61" s="600"/>
      <c r="BAT61" s="600"/>
      <c r="BAU61" s="600"/>
      <c r="BAV61" s="600"/>
      <c r="BAW61" s="600"/>
      <c r="BAX61" s="600"/>
      <c r="BAY61" s="600"/>
      <c r="BAZ61" s="600"/>
      <c r="BBA61" s="600"/>
      <c r="BBB61" s="600"/>
      <c r="BBC61" s="600"/>
      <c r="BBD61" s="600"/>
      <c r="BBE61" s="600"/>
      <c r="BBF61" s="600"/>
      <c r="BBG61" s="600"/>
      <c r="BBH61" s="600"/>
      <c r="BBI61" s="600"/>
      <c r="BBJ61" s="600"/>
      <c r="BBK61" s="600"/>
      <c r="BBL61" s="600"/>
      <c r="BBM61" s="600"/>
      <c r="BBN61" s="600"/>
      <c r="BBO61" s="600"/>
      <c r="BBP61" s="600"/>
      <c r="BBQ61" s="600"/>
      <c r="BBR61" s="600"/>
      <c r="BBS61" s="600"/>
      <c r="BBT61" s="600"/>
      <c r="BBU61" s="600"/>
      <c r="BBV61" s="600"/>
      <c r="BBW61" s="600"/>
      <c r="BBX61" s="600"/>
      <c r="BBY61" s="600"/>
      <c r="BBZ61" s="600"/>
      <c r="BCA61" s="600"/>
      <c r="BCB61" s="600"/>
      <c r="BCC61" s="600"/>
      <c r="BCD61" s="600"/>
      <c r="BCE61" s="600"/>
      <c r="BCF61" s="600"/>
      <c r="BCG61" s="600"/>
      <c r="BCH61" s="600"/>
      <c r="BCI61" s="600"/>
      <c r="BCJ61" s="600"/>
      <c r="BCK61" s="600"/>
      <c r="BCL61" s="600"/>
      <c r="BCM61" s="600"/>
      <c r="BCN61" s="600"/>
      <c r="BCO61" s="600"/>
      <c r="BCP61" s="600"/>
      <c r="BCQ61" s="600"/>
      <c r="BCR61" s="600"/>
      <c r="BCS61" s="600"/>
      <c r="BCT61" s="600"/>
      <c r="BCU61" s="600"/>
      <c r="BCV61" s="600"/>
      <c r="BCW61" s="600"/>
      <c r="BCX61" s="600"/>
      <c r="BCY61" s="600"/>
      <c r="BCZ61" s="600"/>
      <c r="BDA61" s="600"/>
      <c r="BDB61" s="600"/>
      <c r="BDC61" s="600"/>
      <c r="BDD61" s="600"/>
      <c r="BDE61" s="600"/>
      <c r="BDF61" s="600"/>
      <c r="BDG61" s="600"/>
      <c r="BDH61" s="600"/>
      <c r="BDI61" s="600"/>
      <c r="BDJ61" s="600"/>
      <c r="BDK61" s="600"/>
      <c r="BDL61" s="600"/>
      <c r="BDM61" s="600"/>
      <c r="BDN61" s="600"/>
      <c r="BDO61" s="600"/>
      <c r="BDP61" s="600"/>
      <c r="BDQ61" s="600"/>
      <c r="BDR61" s="600"/>
      <c r="BDS61" s="600"/>
      <c r="BDT61" s="600"/>
      <c r="BDU61" s="600"/>
      <c r="BDV61" s="600"/>
      <c r="BDW61" s="600"/>
      <c r="BDX61" s="600"/>
      <c r="BDY61" s="600"/>
      <c r="BDZ61" s="600"/>
      <c r="BEA61" s="600"/>
      <c r="BEB61" s="600"/>
      <c r="BEC61" s="600"/>
      <c r="BED61" s="600"/>
      <c r="BEE61" s="600"/>
      <c r="BEF61" s="600"/>
      <c r="BEG61" s="600"/>
      <c r="BEH61" s="600"/>
      <c r="BEI61" s="600"/>
      <c r="BEJ61" s="600"/>
      <c r="BEK61" s="600"/>
      <c r="BEL61" s="600"/>
      <c r="BEM61" s="600"/>
      <c r="BEN61" s="600"/>
      <c r="BEO61" s="600"/>
      <c r="BEP61" s="600"/>
      <c r="BEQ61" s="600"/>
      <c r="BER61" s="600"/>
      <c r="BES61" s="600"/>
      <c r="BET61" s="600"/>
      <c r="BEU61" s="600"/>
      <c r="BEV61" s="600"/>
      <c r="BEW61" s="600"/>
      <c r="BEX61" s="600"/>
      <c r="BEY61" s="600"/>
      <c r="BEZ61" s="600"/>
      <c r="BFA61" s="600"/>
      <c r="BFB61" s="600"/>
      <c r="BFC61" s="600"/>
      <c r="BFD61" s="600"/>
      <c r="BFE61" s="600"/>
      <c r="BFF61" s="600"/>
      <c r="BFG61" s="600"/>
      <c r="BFH61" s="600"/>
      <c r="BFI61" s="600"/>
      <c r="BFJ61" s="600"/>
      <c r="BFK61" s="600"/>
      <c r="BFL61" s="600"/>
      <c r="BFM61" s="600"/>
      <c r="BFN61" s="600"/>
      <c r="BFO61" s="600"/>
      <c r="BFP61" s="600"/>
      <c r="BFQ61" s="600"/>
      <c r="BFR61" s="600"/>
      <c r="BFS61" s="600"/>
      <c r="BFT61" s="600"/>
      <c r="BFU61" s="600"/>
      <c r="BFV61" s="600"/>
      <c r="BFW61" s="600"/>
      <c r="BFX61" s="600"/>
      <c r="BFY61" s="600"/>
      <c r="BFZ61" s="600"/>
      <c r="BGA61" s="600"/>
      <c r="BGB61" s="600"/>
      <c r="BGC61" s="600"/>
      <c r="BGD61" s="600"/>
      <c r="BGE61" s="600"/>
      <c r="BGF61" s="600"/>
      <c r="BGG61" s="600"/>
      <c r="BGH61" s="600"/>
      <c r="BGI61" s="600"/>
      <c r="BGJ61" s="600"/>
      <c r="BGK61" s="600"/>
      <c r="BGL61" s="600"/>
      <c r="BGM61" s="600"/>
      <c r="BGN61" s="600"/>
      <c r="BGO61" s="600"/>
      <c r="BGP61" s="600"/>
      <c r="BGQ61" s="600"/>
      <c r="BGR61" s="600"/>
      <c r="BGS61" s="600"/>
      <c r="BGT61" s="600"/>
      <c r="BGU61" s="600"/>
      <c r="BGV61" s="600"/>
      <c r="BGW61" s="600"/>
      <c r="BGX61" s="600"/>
      <c r="BGY61" s="600"/>
      <c r="BGZ61" s="600"/>
      <c r="BHA61" s="600"/>
      <c r="BHB61" s="600"/>
      <c r="BHC61" s="600"/>
      <c r="BHD61" s="600"/>
      <c r="BHE61" s="600"/>
      <c r="BHF61" s="600"/>
      <c r="BHG61" s="600"/>
      <c r="BHH61" s="600"/>
      <c r="BHI61" s="600"/>
      <c r="BHJ61" s="600"/>
      <c r="BHK61" s="600"/>
      <c r="BHL61" s="600"/>
      <c r="BHM61" s="600"/>
      <c r="BHN61" s="600"/>
      <c r="BHO61" s="600"/>
      <c r="BHP61" s="600"/>
      <c r="BHQ61" s="600"/>
      <c r="BHR61" s="600"/>
      <c r="BHS61" s="600"/>
      <c r="BHT61" s="600"/>
      <c r="BHU61" s="600"/>
      <c r="BHV61" s="600"/>
      <c r="BHW61" s="600"/>
      <c r="BHX61" s="600"/>
      <c r="BHY61" s="600"/>
      <c r="BHZ61" s="600"/>
      <c r="BIA61" s="600"/>
      <c r="BIB61" s="600"/>
      <c r="BIC61" s="600"/>
      <c r="BID61" s="600"/>
      <c r="BIE61" s="600"/>
      <c r="BIF61" s="600"/>
      <c r="BIG61" s="600"/>
      <c r="BIH61" s="600"/>
      <c r="BII61" s="600"/>
      <c r="BIJ61" s="600"/>
      <c r="BIK61" s="600"/>
      <c r="BIL61" s="600"/>
      <c r="BIM61" s="600"/>
      <c r="BIN61" s="600"/>
      <c r="BIO61" s="600"/>
      <c r="BIP61" s="600"/>
      <c r="BIQ61" s="600"/>
      <c r="BIR61" s="600"/>
      <c r="BIS61" s="600"/>
      <c r="BIT61" s="600"/>
      <c r="BIU61" s="600"/>
      <c r="BIV61" s="600"/>
      <c r="BIW61" s="600"/>
      <c r="BIX61" s="600"/>
      <c r="BIY61" s="600"/>
      <c r="BIZ61" s="600"/>
      <c r="BJA61" s="600"/>
      <c r="BJB61" s="600"/>
      <c r="BJC61" s="600"/>
      <c r="BJD61" s="600"/>
      <c r="BJE61" s="600"/>
      <c r="BJF61" s="600"/>
      <c r="BJG61" s="600"/>
      <c r="BJH61" s="600"/>
      <c r="BJI61" s="600"/>
      <c r="BJJ61" s="600"/>
      <c r="BJK61" s="600"/>
      <c r="BJL61" s="600"/>
      <c r="BJM61" s="600"/>
      <c r="BJN61" s="600"/>
      <c r="BJO61" s="600"/>
      <c r="BJP61" s="600"/>
      <c r="BJQ61" s="600"/>
      <c r="BJR61" s="600"/>
      <c r="BJS61" s="600"/>
      <c r="BJT61" s="600"/>
      <c r="BJU61" s="600"/>
      <c r="BJV61" s="600"/>
      <c r="BJW61" s="600"/>
      <c r="BJX61" s="600"/>
      <c r="BJY61" s="600"/>
      <c r="BJZ61" s="600"/>
      <c r="BKA61" s="600"/>
      <c r="BKB61" s="600"/>
      <c r="BKC61" s="600"/>
      <c r="BKD61" s="600"/>
      <c r="BKE61" s="600"/>
      <c r="BKF61" s="600"/>
      <c r="BKG61" s="600"/>
      <c r="BKH61" s="600"/>
      <c r="BKI61" s="600"/>
      <c r="BKJ61" s="600"/>
      <c r="BKK61" s="600"/>
      <c r="BKL61" s="600"/>
      <c r="BKM61" s="600"/>
      <c r="BKN61" s="600"/>
      <c r="BKO61" s="600"/>
      <c r="BKP61" s="600"/>
      <c r="BKQ61" s="600"/>
      <c r="BKR61" s="600"/>
      <c r="BKS61" s="600"/>
      <c r="BKT61" s="600"/>
      <c r="BKU61" s="600"/>
      <c r="BKV61" s="600"/>
      <c r="BKW61" s="600"/>
      <c r="BKX61" s="600"/>
      <c r="BKY61" s="600"/>
      <c r="BKZ61" s="600"/>
      <c r="BLA61" s="600"/>
      <c r="BLB61" s="600"/>
      <c r="BLC61" s="600"/>
      <c r="BLD61" s="600"/>
      <c r="BLE61" s="600"/>
      <c r="BLF61" s="600"/>
      <c r="BLG61" s="600"/>
      <c r="BLH61" s="600"/>
      <c r="BLI61" s="600"/>
      <c r="BLJ61" s="600"/>
      <c r="BLK61" s="600"/>
      <c r="BLL61" s="600"/>
      <c r="BLM61" s="600"/>
      <c r="BLN61" s="600"/>
      <c r="BLO61" s="600"/>
      <c r="BLP61" s="600"/>
      <c r="BLQ61" s="600"/>
      <c r="BLR61" s="600"/>
      <c r="BLS61" s="600"/>
      <c r="BLT61" s="600"/>
      <c r="BLU61" s="600"/>
      <c r="BLV61" s="600"/>
      <c r="BLW61" s="600"/>
      <c r="BLX61" s="600"/>
      <c r="BLY61" s="600"/>
      <c r="BLZ61" s="600"/>
      <c r="BMA61" s="600"/>
      <c r="BMB61" s="600"/>
      <c r="BMC61" s="600"/>
      <c r="BMD61" s="600"/>
      <c r="BME61" s="600"/>
      <c r="BMF61" s="600"/>
      <c r="BMG61" s="600"/>
      <c r="BMH61" s="600"/>
      <c r="BMI61" s="600"/>
      <c r="BMJ61" s="600"/>
      <c r="BMK61" s="600"/>
      <c r="BML61" s="600"/>
      <c r="BMM61" s="600"/>
      <c r="BMN61" s="600"/>
      <c r="BMO61" s="600"/>
      <c r="BMP61" s="600"/>
      <c r="BMQ61" s="600"/>
      <c r="BMR61" s="600"/>
      <c r="BMS61" s="600"/>
      <c r="BMT61" s="600"/>
      <c r="BMU61" s="600"/>
      <c r="BMV61" s="600"/>
      <c r="BMW61" s="600"/>
      <c r="BMX61" s="600"/>
      <c r="BMY61" s="600"/>
      <c r="BMZ61" s="600"/>
      <c r="BNA61" s="600"/>
      <c r="BNB61" s="600"/>
      <c r="BNC61" s="600"/>
      <c r="BND61" s="600"/>
      <c r="BNE61" s="600"/>
      <c r="BNF61" s="600"/>
      <c r="BNG61" s="600"/>
      <c r="BNH61" s="600"/>
      <c r="BNI61" s="600"/>
      <c r="BNJ61" s="600"/>
      <c r="BNK61" s="600"/>
      <c r="BNL61" s="600"/>
      <c r="BNM61" s="600"/>
      <c r="BNN61" s="600"/>
      <c r="BNO61" s="600"/>
      <c r="BNP61" s="600"/>
      <c r="BNQ61" s="600"/>
      <c r="BNR61" s="600"/>
      <c r="BNS61" s="600"/>
      <c r="BNT61" s="600"/>
      <c r="BNU61" s="600"/>
      <c r="BNV61" s="600"/>
      <c r="BNW61" s="600"/>
      <c r="BNX61" s="600"/>
      <c r="BNY61" s="600"/>
      <c r="BNZ61" s="600"/>
      <c r="BOA61" s="600"/>
      <c r="BOB61" s="600"/>
      <c r="BOC61" s="600"/>
      <c r="BOD61" s="600"/>
      <c r="BOE61" s="600"/>
      <c r="BOF61" s="600"/>
      <c r="BOG61" s="600"/>
      <c r="BOH61" s="600"/>
      <c r="BOI61" s="600"/>
      <c r="BOJ61" s="600"/>
      <c r="BOK61" s="600"/>
      <c r="BOL61" s="600"/>
      <c r="BOM61" s="600"/>
      <c r="BON61" s="600"/>
      <c r="BOO61" s="600"/>
      <c r="BOP61" s="600"/>
      <c r="BOQ61" s="600"/>
      <c r="BOR61" s="600"/>
      <c r="BOS61" s="600"/>
      <c r="BOT61" s="600"/>
      <c r="BOU61" s="600"/>
      <c r="BOV61" s="600"/>
      <c r="BOW61" s="600"/>
      <c r="BOX61" s="600"/>
      <c r="BOY61" s="600"/>
      <c r="BOZ61" s="600"/>
      <c r="BPA61" s="600"/>
      <c r="BPB61" s="600"/>
      <c r="BPC61" s="600"/>
      <c r="BPD61" s="600"/>
      <c r="BPE61" s="600"/>
      <c r="BPF61" s="600"/>
      <c r="BPG61" s="600"/>
      <c r="BPH61" s="600"/>
      <c r="BPI61" s="600"/>
      <c r="BPJ61" s="600"/>
      <c r="BPK61" s="600"/>
      <c r="BPL61" s="600"/>
      <c r="BPM61" s="600"/>
      <c r="BPN61" s="600"/>
      <c r="BPO61" s="600"/>
      <c r="BPP61" s="600"/>
      <c r="BPQ61" s="600"/>
      <c r="BPR61" s="600"/>
      <c r="BPS61" s="600"/>
      <c r="BPT61" s="600"/>
      <c r="BPU61" s="600"/>
      <c r="BPV61" s="600"/>
      <c r="BPW61" s="600"/>
      <c r="BPX61" s="600"/>
      <c r="BPY61" s="600"/>
      <c r="BPZ61" s="600"/>
      <c r="BQA61" s="600"/>
      <c r="BQB61" s="600"/>
      <c r="BQC61" s="600"/>
      <c r="BQD61" s="600"/>
      <c r="BQE61" s="600"/>
      <c r="BQF61" s="600"/>
      <c r="BQG61" s="600"/>
      <c r="BQH61" s="600"/>
      <c r="BQI61" s="600"/>
      <c r="BQJ61" s="600"/>
      <c r="BQK61" s="600"/>
      <c r="BQL61" s="600"/>
      <c r="BQM61" s="600"/>
      <c r="BQN61" s="600"/>
      <c r="BQO61" s="600"/>
      <c r="BQP61" s="600"/>
      <c r="BQQ61" s="600"/>
      <c r="BQR61" s="600"/>
      <c r="BQS61" s="600"/>
      <c r="BQT61" s="600"/>
      <c r="BQU61" s="600"/>
      <c r="BQV61" s="600"/>
      <c r="BQW61" s="600"/>
      <c r="BQX61" s="600"/>
      <c r="BQY61" s="600"/>
      <c r="BQZ61" s="600"/>
      <c r="BRA61" s="600"/>
      <c r="BRB61" s="600"/>
      <c r="BRC61" s="600"/>
      <c r="BRD61" s="600"/>
      <c r="BRE61" s="600"/>
      <c r="BRF61" s="600"/>
      <c r="BRG61" s="600"/>
      <c r="BRH61" s="600"/>
      <c r="BRI61" s="600"/>
      <c r="BRJ61" s="600"/>
      <c r="BRK61" s="600"/>
      <c r="BRL61" s="600"/>
      <c r="BRM61" s="600"/>
      <c r="BRN61" s="600"/>
      <c r="BRO61" s="600"/>
      <c r="BRP61" s="600"/>
      <c r="BRQ61" s="600"/>
      <c r="BRR61" s="600"/>
      <c r="BRS61" s="600"/>
      <c r="BRT61" s="600"/>
      <c r="BRU61" s="600"/>
      <c r="BRV61" s="600"/>
      <c r="BRW61" s="600"/>
      <c r="BRX61" s="600"/>
      <c r="BRY61" s="600"/>
      <c r="BRZ61" s="600"/>
      <c r="BSA61" s="600"/>
      <c r="BSB61" s="600"/>
      <c r="BSC61" s="600"/>
      <c r="BSD61" s="600"/>
      <c r="BSE61" s="600"/>
      <c r="BSF61" s="600"/>
      <c r="BSG61" s="600"/>
      <c r="BSH61" s="600"/>
      <c r="BSI61" s="600"/>
      <c r="BSJ61" s="600"/>
      <c r="BSK61" s="600"/>
      <c r="BSL61" s="600"/>
      <c r="BSM61" s="600"/>
      <c r="BSN61" s="600"/>
      <c r="BSO61" s="600"/>
      <c r="BSP61" s="600"/>
      <c r="BSQ61" s="600"/>
      <c r="BSR61" s="600"/>
      <c r="BSS61" s="600"/>
      <c r="BST61" s="600"/>
      <c r="BSU61" s="600"/>
      <c r="BSV61" s="600"/>
      <c r="BSW61" s="600"/>
      <c r="BSX61" s="600"/>
      <c r="BSY61" s="600"/>
      <c r="BSZ61" s="600"/>
      <c r="BTA61" s="600"/>
      <c r="BTB61" s="600"/>
      <c r="BTC61" s="600"/>
      <c r="BTD61" s="600"/>
      <c r="BTE61" s="600"/>
      <c r="BTF61" s="600"/>
      <c r="BTG61" s="600"/>
      <c r="BTH61" s="600"/>
      <c r="BTI61" s="600"/>
      <c r="BTJ61" s="600"/>
      <c r="BTK61" s="600"/>
      <c r="BTL61" s="600"/>
      <c r="BTM61" s="600"/>
      <c r="BTN61" s="600"/>
      <c r="BTO61" s="600"/>
      <c r="BTP61" s="600"/>
      <c r="BTQ61" s="600"/>
      <c r="BTR61" s="600"/>
      <c r="BTS61" s="600"/>
      <c r="BTT61" s="600"/>
      <c r="BTU61" s="600"/>
      <c r="BTV61" s="600"/>
      <c r="BTW61" s="600"/>
      <c r="BTX61" s="600"/>
      <c r="BTY61" s="600"/>
      <c r="BTZ61" s="600"/>
      <c r="BUA61" s="600"/>
      <c r="BUB61" s="600"/>
      <c r="BUC61" s="600"/>
      <c r="BUD61" s="600"/>
      <c r="BUE61" s="600"/>
      <c r="BUF61" s="600"/>
      <c r="BUG61" s="600"/>
      <c r="BUH61" s="600"/>
      <c r="BUI61" s="600"/>
      <c r="BUJ61" s="600"/>
      <c r="BUK61" s="600"/>
      <c r="BUL61" s="600"/>
      <c r="BUM61" s="600"/>
      <c r="BUN61" s="600"/>
      <c r="BUO61" s="600"/>
      <c r="BUP61" s="600"/>
      <c r="BUQ61" s="600"/>
      <c r="BUR61" s="600"/>
      <c r="BUS61" s="600"/>
      <c r="BUT61" s="600"/>
      <c r="BUU61" s="600"/>
      <c r="BUV61" s="600"/>
      <c r="BUW61" s="600"/>
      <c r="BUX61" s="600"/>
      <c r="BUY61" s="600"/>
      <c r="BUZ61" s="600"/>
      <c r="BVA61" s="600"/>
      <c r="BVB61" s="600"/>
      <c r="BVC61" s="600"/>
      <c r="BVD61" s="600"/>
      <c r="BVE61" s="600"/>
      <c r="BVF61" s="600"/>
      <c r="BVG61" s="600"/>
      <c r="BVH61" s="600"/>
      <c r="BVI61" s="600"/>
      <c r="BVJ61" s="600"/>
      <c r="BVK61" s="600"/>
      <c r="BVL61" s="600"/>
      <c r="BVM61" s="600"/>
      <c r="BVN61" s="600"/>
      <c r="BVO61" s="600"/>
      <c r="BVP61" s="600"/>
      <c r="BVQ61" s="600"/>
      <c r="BVR61" s="600"/>
      <c r="BVS61" s="600"/>
      <c r="BVT61" s="600"/>
      <c r="BVU61" s="600"/>
      <c r="BVV61" s="600"/>
      <c r="BVW61" s="600"/>
      <c r="BVX61" s="600"/>
      <c r="BVY61" s="600"/>
      <c r="BVZ61" s="600"/>
      <c r="BWA61" s="600"/>
      <c r="BWB61" s="600"/>
      <c r="BWC61" s="600"/>
      <c r="BWD61" s="600"/>
      <c r="BWE61" s="600"/>
      <c r="BWF61" s="600"/>
      <c r="BWG61" s="600"/>
      <c r="BWH61" s="600"/>
      <c r="BWI61" s="600"/>
      <c r="BWJ61" s="600"/>
      <c r="BWK61" s="600"/>
      <c r="BWL61" s="600"/>
      <c r="BWM61" s="600"/>
      <c r="BWN61" s="600"/>
      <c r="BWO61" s="600"/>
      <c r="BWP61" s="600"/>
      <c r="BWQ61" s="600"/>
      <c r="BWR61" s="600"/>
      <c r="BWS61" s="600"/>
      <c r="BWT61" s="600"/>
      <c r="BWU61" s="600"/>
      <c r="BWV61" s="600"/>
      <c r="BWW61" s="600"/>
      <c r="BWX61" s="600"/>
      <c r="BWY61" s="600"/>
      <c r="BWZ61" s="600"/>
      <c r="BXA61" s="600"/>
      <c r="BXB61" s="600"/>
      <c r="BXC61" s="600"/>
      <c r="BXD61" s="600"/>
      <c r="BXE61" s="600"/>
      <c r="BXF61" s="600"/>
      <c r="BXG61" s="600"/>
      <c r="BXH61" s="600"/>
      <c r="BXI61" s="600"/>
      <c r="BXJ61" s="600"/>
      <c r="BXK61" s="600"/>
      <c r="BXL61" s="600"/>
      <c r="BXM61" s="600"/>
      <c r="BXN61" s="600"/>
      <c r="BXO61" s="600"/>
      <c r="BXP61" s="600"/>
      <c r="BXQ61" s="600"/>
      <c r="BXR61" s="600"/>
      <c r="BXS61" s="600"/>
      <c r="BXT61" s="600"/>
      <c r="BXU61" s="600"/>
      <c r="BXV61" s="600"/>
      <c r="BXW61" s="600"/>
      <c r="BXX61" s="600"/>
      <c r="BXY61" s="600"/>
      <c r="BXZ61" s="600"/>
      <c r="BYA61" s="600"/>
      <c r="BYB61" s="600"/>
      <c r="BYC61" s="600"/>
      <c r="BYD61" s="600"/>
      <c r="BYE61" s="600"/>
      <c r="BYF61" s="600"/>
      <c r="BYG61" s="600"/>
      <c r="BYH61" s="600"/>
      <c r="BYI61" s="600"/>
      <c r="BYJ61" s="600"/>
      <c r="BYK61" s="600"/>
      <c r="BYL61" s="600"/>
      <c r="BYM61" s="600"/>
      <c r="BYN61" s="600"/>
      <c r="BYO61" s="600"/>
      <c r="BYP61" s="600"/>
      <c r="BYQ61" s="600"/>
      <c r="BYR61" s="600"/>
      <c r="BYS61" s="600"/>
      <c r="BYT61" s="600"/>
      <c r="BYU61" s="600"/>
      <c r="BYV61" s="600"/>
      <c r="BYW61" s="600"/>
      <c r="BYX61" s="600"/>
      <c r="BYY61" s="600"/>
      <c r="BYZ61" s="600"/>
      <c r="BZA61" s="600"/>
      <c r="BZB61" s="600"/>
      <c r="BZC61" s="600"/>
      <c r="BZD61" s="600"/>
      <c r="BZE61" s="600"/>
      <c r="BZF61" s="600"/>
      <c r="BZG61" s="600"/>
      <c r="BZH61" s="600"/>
      <c r="BZI61" s="600"/>
      <c r="BZJ61" s="600"/>
      <c r="BZK61" s="600"/>
      <c r="BZL61" s="600"/>
      <c r="BZM61" s="600"/>
      <c r="BZN61" s="600"/>
      <c r="BZO61" s="600"/>
      <c r="BZP61" s="600"/>
      <c r="BZQ61" s="600"/>
      <c r="BZR61" s="600"/>
      <c r="BZS61" s="600"/>
      <c r="BZT61" s="600"/>
      <c r="BZU61" s="600"/>
      <c r="BZV61" s="600"/>
      <c r="BZW61" s="600"/>
      <c r="BZX61" s="600"/>
      <c r="BZY61" s="600"/>
      <c r="BZZ61" s="600"/>
      <c r="CAA61" s="600"/>
      <c r="CAB61" s="600"/>
      <c r="CAC61" s="600"/>
      <c r="CAD61" s="600"/>
      <c r="CAE61" s="600"/>
      <c r="CAF61" s="600"/>
      <c r="CAG61" s="600"/>
      <c r="CAH61" s="600"/>
      <c r="CAI61" s="600"/>
      <c r="CAJ61" s="600"/>
      <c r="CAK61" s="600"/>
      <c r="CAL61" s="600"/>
      <c r="CAM61" s="600"/>
      <c r="CAN61" s="600"/>
      <c r="CAO61" s="600"/>
      <c r="CAP61" s="600"/>
      <c r="CAQ61" s="600"/>
      <c r="CAR61" s="600"/>
      <c r="CAS61" s="600"/>
      <c r="CAT61" s="600"/>
      <c r="CAU61" s="600"/>
      <c r="CAV61" s="600"/>
      <c r="CAW61" s="600"/>
      <c r="CAX61" s="600"/>
      <c r="CAY61" s="600"/>
      <c r="CAZ61" s="600"/>
      <c r="CBA61" s="600"/>
      <c r="CBB61" s="600"/>
      <c r="CBC61" s="600"/>
      <c r="CBD61" s="600"/>
      <c r="CBE61" s="600"/>
      <c r="CBF61" s="600"/>
      <c r="CBG61" s="600"/>
      <c r="CBH61" s="600"/>
      <c r="CBI61" s="600"/>
      <c r="CBJ61" s="600"/>
      <c r="CBK61" s="600"/>
      <c r="CBL61" s="600"/>
      <c r="CBM61" s="600"/>
      <c r="CBN61" s="600"/>
      <c r="CBO61" s="600"/>
      <c r="CBP61" s="600"/>
      <c r="CBQ61" s="600"/>
      <c r="CBR61" s="600"/>
      <c r="CBS61" s="600"/>
      <c r="CBT61" s="600"/>
      <c r="CBU61" s="600"/>
      <c r="CBV61" s="600"/>
      <c r="CBW61" s="600"/>
      <c r="CBX61" s="600"/>
      <c r="CBY61" s="600"/>
      <c r="CBZ61" s="600"/>
      <c r="CCA61" s="600"/>
      <c r="CCB61" s="600"/>
      <c r="CCC61" s="600"/>
      <c r="CCD61" s="600"/>
      <c r="CCE61" s="600"/>
      <c r="CCF61" s="600"/>
      <c r="CCG61" s="600"/>
      <c r="CCH61" s="600"/>
      <c r="CCI61" s="600"/>
      <c r="CCJ61" s="600"/>
      <c r="CCK61" s="600"/>
      <c r="CCL61" s="600"/>
      <c r="CCM61" s="600"/>
      <c r="CCN61" s="600"/>
      <c r="CCO61" s="600"/>
      <c r="CCP61" s="600"/>
      <c r="CCQ61" s="600"/>
      <c r="CCR61" s="600"/>
      <c r="CCS61" s="600"/>
      <c r="CCT61" s="600"/>
      <c r="CCU61" s="600"/>
      <c r="CCV61" s="600"/>
      <c r="CCW61" s="600"/>
      <c r="CCX61" s="600"/>
      <c r="CCY61" s="600"/>
      <c r="CCZ61" s="600"/>
      <c r="CDA61" s="600"/>
      <c r="CDB61" s="600"/>
      <c r="CDC61" s="600"/>
      <c r="CDD61" s="600"/>
      <c r="CDE61" s="600"/>
      <c r="CDF61" s="600"/>
      <c r="CDG61" s="600"/>
      <c r="CDH61" s="600"/>
      <c r="CDI61" s="600"/>
      <c r="CDJ61" s="600"/>
      <c r="CDK61" s="600"/>
      <c r="CDL61" s="600"/>
      <c r="CDM61" s="600"/>
      <c r="CDN61" s="600"/>
      <c r="CDO61" s="600"/>
      <c r="CDP61" s="600"/>
      <c r="CDQ61" s="600"/>
      <c r="CDR61" s="600"/>
      <c r="CDS61" s="600"/>
      <c r="CDT61" s="600"/>
      <c r="CDU61" s="600"/>
      <c r="CDV61" s="600"/>
      <c r="CDW61" s="600"/>
      <c r="CDX61" s="600"/>
      <c r="CDY61" s="600"/>
      <c r="CDZ61" s="600"/>
      <c r="CEA61" s="600"/>
      <c r="CEB61" s="600"/>
      <c r="CEC61" s="600"/>
      <c r="CED61" s="600"/>
      <c r="CEE61" s="600"/>
      <c r="CEF61" s="600"/>
      <c r="CEG61" s="600"/>
      <c r="CEH61" s="600"/>
      <c r="CEI61" s="600"/>
      <c r="CEJ61" s="600"/>
      <c r="CEK61" s="600"/>
      <c r="CEL61" s="600"/>
      <c r="CEM61" s="600"/>
      <c r="CEN61" s="600"/>
      <c r="CEO61" s="600"/>
      <c r="CEP61" s="600"/>
      <c r="CEQ61" s="600"/>
      <c r="CER61" s="600"/>
      <c r="CES61" s="600"/>
      <c r="CET61" s="600"/>
      <c r="CEU61" s="600"/>
      <c r="CEV61" s="600"/>
      <c r="CEW61" s="600"/>
      <c r="CEX61" s="600"/>
      <c r="CEY61" s="600"/>
      <c r="CEZ61" s="600"/>
      <c r="CFA61" s="600"/>
      <c r="CFB61" s="600"/>
      <c r="CFC61" s="600"/>
      <c r="CFD61" s="600"/>
      <c r="CFE61" s="600"/>
      <c r="CFF61" s="600"/>
      <c r="CFG61" s="600"/>
      <c r="CFH61" s="600"/>
      <c r="CFI61" s="600"/>
      <c r="CFJ61" s="600"/>
      <c r="CFK61" s="600"/>
      <c r="CFL61" s="600"/>
      <c r="CFM61" s="600"/>
      <c r="CFN61" s="600"/>
      <c r="CFO61" s="600"/>
      <c r="CFP61" s="600"/>
      <c r="CFQ61" s="600"/>
      <c r="CFR61" s="600"/>
      <c r="CFS61" s="600"/>
      <c r="CFT61" s="600"/>
      <c r="CFU61" s="600"/>
      <c r="CFV61" s="600"/>
      <c r="CFW61" s="600"/>
      <c r="CFX61" s="600"/>
      <c r="CFY61" s="600"/>
      <c r="CFZ61" s="600"/>
      <c r="CGA61" s="600"/>
      <c r="CGB61" s="600"/>
      <c r="CGC61" s="600"/>
      <c r="CGD61" s="600"/>
      <c r="CGE61" s="600"/>
      <c r="CGF61" s="600"/>
      <c r="CGG61" s="600"/>
      <c r="CGH61" s="600"/>
      <c r="CGI61" s="600"/>
      <c r="CGJ61" s="600"/>
      <c r="CGK61" s="600"/>
      <c r="CGL61" s="600"/>
      <c r="CGM61" s="600"/>
      <c r="CGN61" s="600"/>
      <c r="CGO61" s="600"/>
      <c r="CGP61" s="600"/>
      <c r="CGQ61" s="600"/>
      <c r="CGR61" s="600"/>
      <c r="CGS61" s="600"/>
      <c r="CGT61" s="600"/>
      <c r="CGU61" s="600"/>
      <c r="CGV61" s="600"/>
      <c r="CGW61" s="600"/>
      <c r="CGX61" s="600"/>
      <c r="CGY61" s="600"/>
      <c r="CGZ61" s="600"/>
      <c r="CHA61" s="600"/>
      <c r="CHB61" s="600"/>
      <c r="CHC61" s="600"/>
      <c r="CHD61" s="600"/>
      <c r="CHE61" s="600"/>
      <c r="CHF61" s="600"/>
      <c r="CHG61" s="600"/>
      <c r="CHH61" s="600"/>
      <c r="CHI61" s="600"/>
      <c r="CHJ61" s="600"/>
      <c r="CHK61" s="600"/>
      <c r="CHL61" s="600"/>
      <c r="CHM61" s="600"/>
      <c r="CHN61" s="600"/>
      <c r="CHO61" s="600"/>
      <c r="CHP61" s="600"/>
      <c r="CHQ61" s="600"/>
      <c r="CHR61" s="600"/>
      <c r="CHS61" s="600"/>
      <c r="CHT61" s="600"/>
      <c r="CHU61" s="600"/>
      <c r="CHV61" s="600"/>
      <c r="CHW61" s="600"/>
      <c r="CHX61" s="600"/>
      <c r="CHY61" s="600"/>
      <c r="CHZ61" s="600"/>
      <c r="CIA61" s="600"/>
      <c r="CIB61" s="600"/>
      <c r="CIC61" s="600"/>
      <c r="CID61" s="600"/>
      <c r="CIE61" s="600"/>
      <c r="CIF61" s="600"/>
      <c r="CIG61" s="600"/>
      <c r="CIH61" s="600"/>
      <c r="CII61" s="600"/>
      <c r="CIJ61" s="600"/>
      <c r="CIK61" s="600"/>
      <c r="CIL61" s="600"/>
      <c r="CIM61" s="600"/>
      <c r="CIN61" s="600"/>
      <c r="CIO61" s="600"/>
      <c r="CIP61" s="600"/>
      <c r="CIQ61" s="600"/>
      <c r="CIR61" s="600"/>
      <c r="CIS61" s="600"/>
      <c r="CIT61" s="600"/>
      <c r="CIU61" s="600"/>
      <c r="CIV61" s="600"/>
      <c r="CIW61" s="600"/>
      <c r="CIX61" s="600"/>
      <c r="CIY61" s="600"/>
      <c r="CIZ61" s="600"/>
      <c r="CJA61" s="600"/>
      <c r="CJB61" s="600"/>
      <c r="CJC61" s="600"/>
      <c r="CJD61" s="600"/>
      <c r="CJE61" s="600"/>
      <c r="CJF61" s="600"/>
      <c r="CJG61" s="600"/>
      <c r="CJH61" s="600"/>
      <c r="CJI61" s="600"/>
      <c r="CJJ61" s="600"/>
      <c r="CJK61" s="600"/>
      <c r="CJL61" s="600"/>
      <c r="CJM61" s="600"/>
      <c r="CJN61" s="600"/>
      <c r="CJO61" s="600"/>
      <c r="CJP61" s="600"/>
      <c r="CJQ61" s="600"/>
      <c r="CJR61" s="600"/>
      <c r="CJS61" s="600"/>
      <c r="CJT61" s="600"/>
      <c r="CJU61" s="600"/>
      <c r="CJV61" s="600"/>
      <c r="CJW61" s="600"/>
      <c r="CJX61" s="600"/>
      <c r="CJY61" s="600"/>
      <c r="CJZ61" s="600"/>
      <c r="CKA61" s="600"/>
      <c r="CKB61" s="600"/>
      <c r="CKC61" s="600"/>
      <c r="CKD61" s="600"/>
      <c r="CKE61" s="600"/>
      <c r="CKF61" s="600"/>
      <c r="CKG61" s="600"/>
      <c r="CKH61" s="600"/>
      <c r="CKI61" s="600"/>
      <c r="CKJ61" s="600"/>
      <c r="CKK61" s="600"/>
      <c r="CKL61" s="600"/>
      <c r="CKM61" s="600"/>
      <c r="CKN61" s="600"/>
      <c r="CKO61" s="600"/>
      <c r="CKP61" s="600"/>
      <c r="CKQ61" s="600"/>
      <c r="CKR61" s="600"/>
      <c r="CKS61" s="600"/>
      <c r="CKT61" s="600"/>
      <c r="CKU61" s="600"/>
      <c r="CKV61" s="600"/>
      <c r="CKW61" s="600"/>
      <c r="CKX61" s="600"/>
      <c r="CKY61" s="600"/>
      <c r="CKZ61" s="600"/>
      <c r="CLA61" s="600"/>
      <c r="CLB61" s="600"/>
      <c r="CLC61" s="600"/>
      <c r="CLD61" s="600"/>
      <c r="CLE61" s="600"/>
      <c r="CLF61" s="600"/>
      <c r="CLG61" s="600"/>
      <c r="CLH61" s="600"/>
      <c r="CLI61" s="600"/>
      <c r="CLJ61" s="600"/>
      <c r="CLK61" s="600"/>
      <c r="CLL61" s="600"/>
      <c r="CLM61" s="600"/>
      <c r="CLN61" s="600"/>
      <c r="CLO61" s="600"/>
      <c r="CLP61" s="600"/>
      <c r="CLQ61" s="600"/>
      <c r="CLR61" s="600"/>
      <c r="CLS61" s="600"/>
      <c r="CLT61" s="600"/>
      <c r="CLU61" s="600"/>
      <c r="CLV61" s="600"/>
      <c r="CLW61" s="600"/>
      <c r="CLX61" s="600"/>
      <c r="CLY61" s="600"/>
      <c r="CLZ61" s="600"/>
      <c r="CMA61" s="600"/>
      <c r="CMB61" s="600"/>
      <c r="CMC61" s="600"/>
      <c r="CMD61" s="600"/>
      <c r="CME61" s="600"/>
      <c r="CMF61" s="600"/>
      <c r="CMG61" s="600"/>
      <c r="CMH61" s="600"/>
      <c r="CMI61" s="600"/>
      <c r="CMJ61" s="600"/>
      <c r="CMK61" s="600"/>
      <c r="CML61" s="600"/>
      <c r="CMM61" s="600"/>
      <c r="CMN61" s="600"/>
      <c r="CMO61" s="600"/>
      <c r="CMP61" s="600"/>
      <c r="CMQ61" s="600"/>
      <c r="CMR61" s="600"/>
      <c r="CMS61" s="600"/>
      <c r="CMT61" s="600"/>
      <c r="CMU61" s="600"/>
      <c r="CMV61" s="600"/>
      <c r="CMW61" s="600"/>
      <c r="CMX61" s="600"/>
      <c r="CMY61" s="600"/>
      <c r="CMZ61" s="600"/>
      <c r="CNA61" s="600"/>
      <c r="CNB61" s="600"/>
      <c r="CNC61" s="600"/>
      <c r="CND61" s="600"/>
      <c r="CNE61" s="600"/>
      <c r="CNF61" s="600"/>
      <c r="CNG61" s="600"/>
      <c r="CNH61" s="600"/>
      <c r="CNI61" s="600"/>
      <c r="CNJ61" s="600"/>
      <c r="CNK61" s="600"/>
      <c r="CNL61" s="600"/>
      <c r="CNM61" s="600"/>
      <c r="CNN61" s="600"/>
      <c r="CNO61" s="600"/>
      <c r="CNP61" s="600"/>
      <c r="CNQ61" s="600"/>
      <c r="CNR61" s="600"/>
      <c r="CNS61" s="600"/>
      <c r="CNT61" s="600"/>
      <c r="CNU61" s="600"/>
      <c r="CNV61" s="600"/>
      <c r="CNW61" s="600"/>
      <c r="CNX61" s="600"/>
      <c r="CNY61" s="600"/>
      <c r="CNZ61" s="600"/>
      <c r="COA61" s="600"/>
      <c r="COB61" s="600"/>
      <c r="COC61" s="600"/>
      <c r="COD61" s="600"/>
      <c r="COE61" s="600"/>
      <c r="COF61" s="600"/>
      <c r="COG61" s="600"/>
      <c r="COH61" s="600"/>
      <c r="COI61" s="600"/>
      <c r="COJ61" s="600"/>
      <c r="COK61" s="600"/>
      <c r="COL61" s="600"/>
      <c r="COM61" s="600"/>
      <c r="CON61" s="600"/>
      <c r="COO61" s="600"/>
      <c r="COP61" s="600"/>
      <c r="COQ61" s="600"/>
      <c r="COR61" s="600"/>
      <c r="COS61" s="600"/>
      <c r="COT61" s="600"/>
      <c r="COU61" s="600"/>
      <c r="COV61" s="600"/>
      <c r="COW61" s="600"/>
      <c r="COX61" s="600"/>
      <c r="COY61" s="600"/>
      <c r="COZ61" s="600"/>
      <c r="CPA61" s="600"/>
      <c r="CPB61" s="600"/>
      <c r="CPC61" s="600"/>
      <c r="CPD61" s="600"/>
      <c r="CPE61" s="600"/>
      <c r="CPF61" s="600"/>
      <c r="CPG61" s="600"/>
      <c r="CPH61" s="600"/>
      <c r="CPI61" s="600"/>
      <c r="CPJ61" s="600"/>
      <c r="CPK61" s="600"/>
      <c r="CPL61" s="600"/>
      <c r="CPM61" s="600"/>
      <c r="CPN61" s="600"/>
      <c r="CPO61" s="600"/>
      <c r="CPP61" s="600"/>
      <c r="CPQ61" s="600"/>
      <c r="CPR61" s="600"/>
      <c r="CPS61" s="600"/>
      <c r="CPT61" s="600"/>
      <c r="CPU61" s="600"/>
      <c r="CPV61" s="600"/>
      <c r="CPW61" s="600"/>
      <c r="CPX61" s="600"/>
      <c r="CPY61" s="600"/>
      <c r="CPZ61" s="600"/>
      <c r="CQA61" s="600"/>
      <c r="CQB61" s="600"/>
      <c r="CQC61" s="600"/>
      <c r="CQD61" s="600"/>
      <c r="CQE61" s="600"/>
      <c r="CQF61" s="600"/>
      <c r="CQG61" s="600"/>
      <c r="CQH61" s="600"/>
      <c r="CQI61" s="600"/>
      <c r="CQJ61" s="600"/>
      <c r="CQK61" s="600"/>
      <c r="CQL61" s="600"/>
      <c r="CQM61" s="600"/>
      <c r="CQN61" s="600"/>
      <c r="CQO61" s="600"/>
      <c r="CQP61" s="600"/>
      <c r="CQQ61" s="600"/>
      <c r="CQR61" s="600"/>
      <c r="CQS61" s="600"/>
      <c r="CQT61" s="600"/>
      <c r="CQU61" s="600"/>
      <c r="CQV61" s="600"/>
      <c r="CQW61" s="600"/>
      <c r="CQX61" s="600"/>
      <c r="CQY61" s="600"/>
      <c r="CQZ61" s="600"/>
      <c r="CRA61" s="600"/>
      <c r="CRB61" s="600"/>
      <c r="CRC61" s="600"/>
      <c r="CRD61" s="600"/>
      <c r="CRE61" s="600"/>
      <c r="CRF61" s="600"/>
      <c r="CRG61" s="600"/>
      <c r="CRH61" s="600"/>
      <c r="CRI61" s="600"/>
      <c r="CRJ61" s="600"/>
      <c r="CRK61" s="600"/>
      <c r="CRL61" s="600"/>
      <c r="CRM61" s="600"/>
      <c r="CRN61" s="600"/>
      <c r="CRO61" s="600"/>
      <c r="CRP61" s="600"/>
      <c r="CRQ61" s="600"/>
      <c r="CRR61" s="600"/>
      <c r="CRS61" s="600"/>
      <c r="CRT61" s="600"/>
      <c r="CRU61" s="600"/>
      <c r="CRV61" s="600"/>
      <c r="CRW61" s="600"/>
      <c r="CRX61" s="600"/>
      <c r="CRY61" s="600"/>
      <c r="CRZ61" s="600"/>
      <c r="CSA61" s="600"/>
      <c r="CSB61" s="600"/>
      <c r="CSC61" s="600"/>
      <c r="CSD61" s="600"/>
      <c r="CSE61" s="600"/>
      <c r="CSF61" s="600"/>
      <c r="CSG61" s="600"/>
      <c r="CSH61" s="600"/>
      <c r="CSI61" s="600"/>
      <c r="CSJ61" s="600"/>
      <c r="CSK61" s="600"/>
      <c r="CSL61" s="600"/>
      <c r="CSM61" s="600"/>
      <c r="CSN61" s="600"/>
      <c r="CSO61" s="600"/>
      <c r="CSP61" s="600"/>
      <c r="CSQ61" s="600"/>
      <c r="CSR61" s="600"/>
      <c r="CSS61" s="600"/>
      <c r="CST61" s="600"/>
      <c r="CSU61" s="600"/>
      <c r="CSV61" s="600"/>
      <c r="CSW61" s="600"/>
      <c r="CSX61" s="600"/>
      <c r="CSY61" s="600"/>
      <c r="CSZ61" s="600"/>
      <c r="CTA61" s="600"/>
      <c r="CTB61" s="600"/>
      <c r="CTC61" s="600"/>
      <c r="CTD61" s="600"/>
      <c r="CTE61" s="600"/>
      <c r="CTF61" s="600"/>
      <c r="CTG61" s="600"/>
      <c r="CTH61" s="600"/>
      <c r="CTI61" s="600"/>
      <c r="CTJ61" s="600"/>
      <c r="CTK61" s="600"/>
      <c r="CTL61" s="600"/>
      <c r="CTM61" s="600"/>
      <c r="CTN61" s="600"/>
      <c r="CTO61" s="600"/>
      <c r="CTP61" s="600"/>
      <c r="CTQ61" s="600"/>
      <c r="CTR61" s="600"/>
      <c r="CTS61" s="600"/>
      <c r="CTT61" s="600"/>
      <c r="CTU61" s="600"/>
      <c r="CTV61" s="600"/>
      <c r="CTW61" s="600"/>
      <c r="CTX61" s="600"/>
      <c r="CTY61" s="600"/>
      <c r="CTZ61" s="600"/>
      <c r="CUA61" s="600"/>
      <c r="CUB61" s="600"/>
      <c r="CUC61" s="600"/>
      <c r="CUD61" s="600"/>
      <c r="CUE61" s="600"/>
      <c r="CUF61" s="600"/>
      <c r="CUG61" s="600"/>
      <c r="CUH61" s="600"/>
      <c r="CUI61" s="600"/>
      <c r="CUJ61" s="600"/>
      <c r="CUK61" s="600"/>
      <c r="CUL61" s="600"/>
      <c r="CUM61" s="600"/>
      <c r="CUN61" s="600"/>
      <c r="CUO61" s="600"/>
      <c r="CUP61" s="600"/>
      <c r="CUQ61" s="600"/>
      <c r="CUR61" s="600"/>
      <c r="CUS61" s="600"/>
      <c r="CUT61" s="600"/>
      <c r="CUU61" s="600"/>
      <c r="CUV61" s="600"/>
      <c r="CUW61" s="600"/>
      <c r="CUX61" s="600"/>
      <c r="CUY61" s="600"/>
      <c r="CUZ61" s="600"/>
      <c r="CVA61" s="600"/>
      <c r="CVB61" s="600"/>
      <c r="CVC61" s="600"/>
      <c r="CVD61" s="600"/>
      <c r="CVE61" s="600"/>
      <c r="CVF61" s="600"/>
      <c r="CVG61" s="600"/>
      <c r="CVH61" s="600"/>
      <c r="CVI61" s="600"/>
      <c r="CVJ61" s="600"/>
      <c r="CVK61" s="600"/>
      <c r="CVL61" s="600"/>
      <c r="CVM61" s="600"/>
      <c r="CVN61" s="600"/>
      <c r="CVO61" s="600"/>
      <c r="CVP61" s="600"/>
      <c r="CVQ61" s="600"/>
      <c r="CVR61" s="600"/>
      <c r="CVS61" s="600"/>
      <c r="CVT61" s="600"/>
      <c r="CVU61" s="600"/>
      <c r="CVV61" s="600"/>
      <c r="CVW61" s="600"/>
      <c r="CVX61" s="600"/>
      <c r="CVY61" s="600"/>
      <c r="CVZ61" s="600"/>
      <c r="CWA61" s="600"/>
      <c r="CWB61" s="600"/>
      <c r="CWC61" s="600"/>
      <c r="CWD61" s="600"/>
      <c r="CWE61" s="600"/>
      <c r="CWF61" s="600"/>
      <c r="CWG61" s="600"/>
      <c r="CWH61" s="600"/>
      <c r="CWI61" s="600"/>
      <c r="CWJ61" s="600"/>
      <c r="CWK61" s="600"/>
      <c r="CWL61" s="600"/>
      <c r="CWM61" s="600"/>
      <c r="CWN61" s="600"/>
      <c r="CWO61" s="600"/>
      <c r="CWP61" s="600"/>
      <c r="CWQ61" s="600"/>
      <c r="CWR61" s="600"/>
      <c r="CWS61" s="600"/>
      <c r="CWT61" s="600"/>
      <c r="CWU61" s="600"/>
      <c r="CWV61" s="600"/>
      <c r="CWW61" s="600"/>
      <c r="CWX61" s="600"/>
      <c r="CWY61" s="600"/>
      <c r="CWZ61" s="600"/>
      <c r="CXA61" s="600"/>
      <c r="CXB61" s="600"/>
      <c r="CXC61" s="600"/>
      <c r="CXD61" s="600"/>
      <c r="CXE61" s="600"/>
      <c r="CXF61" s="600"/>
      <c r="CXG61" s="600"/>
      <c r="CXH61" s="600"/>
      <c r="CXI61" s="600"/>
      <c r="CXJ61" s="600"/>
      <c r="CXK61" s="600"/>
      <c r="CXL61" s="600"/>
      <c r="CXM61" s="600"/>
      <c r="CXN61" s="600"/>
      <c r="CXO61" s="600"/>
      <c r="CXP61" s="600"/>
      <c r="CXQ61" s="600"/>
      <c r="CXR61" s="600"/>
      <c r="CXS61" s="600"/>
      <c r="CXT61" s="600"/>
      <c r="CXU61" s="600"/>
      <c r="CXV61" s="600"/>
      <c r="CXW61" s="600"/>
      <c r="CXX61" s="600"/>
      <c r="CXY61" s="600"/>
      <c r="CXZ61" s="600"/>
      <c r="CYA61" s="600"/>
      <c r="CYB61" s="600"/>
      <c r="CYC61" s="600"/>
      <c r="CYD61" s="600"/>
      <c r="CYE61" s="600"/>
      <c r="CYF61" s="600"/>
      <c r="CYG61" s="600"/>
      <c r="CYH61" s="600"/>
      <c r="CYI61" s="600"/>
      <c r="CYJ61" s="600"/>
      <c r="CYK61" s="600"/>
      <c r="CYL61" s="600"/>
      <c r="CYM61" s="600"/>
      <c r="CYN61" s="600"/>
      <c r="CYO61" s="600"/>
      <c r="CYP61" s="600"/>
      <c r="CYQ61" s="600"/>
      <c r="CYR61" s="600"/>
      <c r="CYS61" s="600"/>
      <c r="CYT61" s="600"/>
      <c r="CYU61" s="600"/>
      <c r="CYV61" s="600"/>
      <c r="CYW61" s="600"/>
      <c r="CYX61" s="600"/>
      <c r="CYY61" s="600"/>
      <c r="CYZ61" s="600"/>
      <c r="CZA61" s="600"/>
      <c r="CZB61" s="600"/>
      <c r="CZC61" s="600"/>
      <c r="CZD61" s="600"/>
      <c r="CZE61" s="600"/>
      <c r="CZF61" s="600"/>
      <c r="CZG61" s="600"/>
      <c r="CZH61" s="600"/>
      <c r="CZI61" s="600"/>
      <c r="CZJ61" s="600"/>
      <c r="CZK61" s="600"/>
      <c r="CZL61" s="600"/>
      <c r="CZM61" s="600"/>
      <c r="CZN61" s="600"/>
      <c r="CZO61" s="600"/>
      <c r="CZP61" s="600"/>
      <c r="CZQ61" s="600"/>
      <c r="CZR61" s="600"/>
      <c r="CZS61" s="600"/>
      <c r="CZT61" s="600"/>
      <c r="CZU61" s="600"/>
      <c r="CZV61" s="600"/>
      <c r="CZW61" s="600"/>
      <c r="CZX61" s="600"/>
      <c r="CZY61" s="600"/>
      <c r="CZZ61" s="600"/>
      <c r="DAA61" s="600"/>
      <c r="DAB61" s="600"/>
      <c r="DAC61" s="600"/>
      <c r="DAD61" s="600"/>
      <c r="DAE61" s="600"/>
      <c r="DAF61" s="600"/>
      <c r="DAG61" s="600"/>
      <c r="DAH61" s="600"/>
      <c r="DAI61" s="600"/>
      <c r="DAJ61" s="600"/>
      <c r="DAK61" s="600"/>
      <c r="DAL61" s="600"/>
      <c r="DAM61" s="600"/>
      <c r="DAN61" s="600"/>
      <c r="DAO61" s="600"/>
      <c r="DAP61" s="600"/>
      <c r="DAQ61" s="600"/>
      <c r="DAR61" s="600"/>
      <c r="DAS61" s="600"/>
      <c r="DAT61" s="600"/>
      <c r="DAU61" s="600"/>
      <c r="DAV61" s="600"/>
      <c r="DAW61" s="600"/>
      <c r="DAX61" s="600"/>
      <c r="DAY61" s="600"/>
      <c r="DAZ61" s="600"/>
      <c r="DBA61" s="600"/>
      <c r="DBB61" s="600"/>
      <c r="DBC61" s="600"/>
      <c r="DBD61" s="600"/>
      <c r="DBE61" s="600"/>
      <c r="DBF61" s="600"/>
      <c r="DBG61" s="600"/>
      <c r="DBH61" s="600"/>
      <c r="DBI61" s="600"/>
      <c r="DBJ61" s="600"/>
      <c r="DBK61" s="600"/>
      <c r="DBL61" s="600"/>
      <c r="DBM61" s="600"/>
      <c r="DBN61" s="600"/>
      <c r="DBO61" s="600"/>
      <c r="DBP61" s="600"/>
      <c r="DBQ61" s="600"/>
      <c r="DBR61" s="600"/>
      <c r="DBS61" s="600"/>
      <c r="DBT61" s="600"/>
      <c r="DBU61" s="600"/>
      <c r="DBV61" s="600"/>
      <c r="DBW61" s="600"/>
      <c r="DBX61" s="600"/>
      <c r="DBY61" s="600"/>
      <c r="DBZ61" s="600"/>
      <c r="DCA61" s="600"/>
      <c r="DCB61" s="600"/>
      <c r="DCC61" s="600"/>
      <c r="DCD61" s="600"/>
      <c r="DCE61" s="600"/>
      <c r="DCF61" s="600"/>
      <c r="DCG61" s="600"/>
      <c r="DCH61" s="600"/>
      <c r="DCI61" s="600"/>
      <c r="DCJ61" s="600"/>
      <c r="DCK61" s="600"/>
      <c r="DCL61" s="600"/>
      <c r="DCM61" s="600"/>
      <c r="DCN61" s="600"/>
      <c r="DCO61" s="600"/>
      <c r="DCP61" s="600"/>
      <c r="DCQ61" s="600"/>
      <c r="DCR61" s="600"/>
      <c r="DCS61" s="600"/>
      <c r="DCT61" s="600"/>
      <c r="DCU61" s="600"/>
      <c r="DCV61" s="600"/>
      <c r="DCW61" s="600"/>
      <c r="DCX61" s="600"/>
      <c r="DCY61" s="600"/>
      <c r="DCZ61" s="600"/>
      <c r="DDA61" s="600"/>
      <c r="DDB61" s="600"/>
      <c r="DDC61" s="600"/>
      <c r="DDD61" s="600"/>
      <c r="DDE61" s="600"/>
      <c r="DDF61" s="600"/>
      <c r="DDG61" s="600"/>
      <c r="DDH61" s="600"/>
      <c r="DDI61" s="600"/>
      <c r="DDJ61" s="600"/>
      <c r="DDK61" s="600"/>
      <c r="DDL61" s="600"/>
      <c r="DDM61" s="600"/>
      <c r="DDN61" s="600"/>
      <c r="DDO61" s="600"/>
      <c r="DDP61" s="600"/>
      <c r="DDQ61" s="600"/>
      <c r="DDR61" s="600"/>
      <c r="DDS61" s="600"/>
      <c r="DDT61" s="600"/>
      <c r="DDU61" s="600"/>
      <c r="DDV61" s="600"/>
      <c r="DDW61" s="600"/>
      <c r="DDX61" s="600"/>
      <c r="DDY61" s="600"/>
      <c r="DDZ61" s="600"/>
      <c r="DEA61" s="600"/>
      <c r="DEB61" s="600"/>
      <c r="DEC61" s="600"/>
      <c r="DED61" s="600"/>
      <c r="DEE61" s="600"/>
      <c r="DEF61" s="600"/>
      <c r="DEG61" s="600"/>
      <c r="DEH61" s="600"/>
      <c r="DEI61" s="600"/>
      <c r="DEJ61" s="600"/>
      <c r="DEK61" s="600"/>
      <c r="DEL61" s="600"/>
      <c r="DEM61" s="600"/>
      <c r="DEN61" s="600"/>
      <c r="DEO61" s="600"/>
      <c r="DEP61" s="600"/>
      <c r="DEQ61" s="600"/>
      <c r="DER61" s="600"/>
      <c r="DES61" s="600"/>
      <c r="DET61" s="600"/>
      <c r="DEU61" s="600"/>
      <c r="DEV61" s="600"/>
      <c r="DEW61" s="600"/>
      <c r="DEX61" s="600"/>
      <c r="DEY61" s="600"/>
      <c r="DEZ61" s="600"/>
      <c r="DFA61" s="600"/>
      <c r="DFB61" s="600"/>
      <c r="DFC61" s="600"/>
      <c r="DFD61" s="600"/>
      <c r="DFE61" s="600"/>
      <c r="DFF61" s="600"/>
      <c r="DFG61" s="600"/>
      <c r="DFH61" s="600"/>
      <c r="DFI61" s="600"/>
      <c r="DFJ61" s="600"/>
      <c r="DFK61" s="600"/>
      <c r="DFL61" s="600"/>
      <c r="DFM61" s="600"/>
      <c r="DFN61" s="600"/>
      <c r="DFO61" s="600"/>
      <c r="DFP61" s="600"/>
      <c r="DFQ61" s="600"/>
      <c r="DFR61" s="600"/>
      <c r="DFS61" s="600"/>
      <c r="DFT61" s="600"/>
      <c r="DFU61" s="600"/>
      <c r="DFV61" s="600"/>
      <c r="DFW61" s="600"/>
      <c r="DFX61" s="600"/>
      <c r="DFY61" s="600"/>
      <c r="DFZ61" s="600"/>
      <c r="DGA61" s="600"/>
      <c r="DGB61" s="600"/>
      <c r="DGC61" s="600"/>
      <c r="DGD61" s="600"/>
      <c r="DGE61" s="600"/>
      <c r="DGF61" s="600"/>
      <c r="DGG61" s="600"/>
      <c r="DGH61" s="600"/>
      <c r="DGI61" s="600"/>
      <c r="DGJ61" s="600"/>
      <c r="DGK61" s="600"/>
      <c r="DGL61" s="600"/>
      <c r="DGM61" s="600"/>
      <c r="DGN61" s="600"/>
      <c r="DGO61" s="600"/>
      <c r="DGP61" s="600"/>
      <c r="DGQ61" s="600"/>
      <c r="DGR61" s="600"/>
      <c r="DGS61" s="600"/>
      <c r="DGT61" s="600"/>
      <c r="DGU61" s="600"/>
      <c r="DGV61" s="600"/>
      <c r="DGW61" s="600"/>
      <c r="DGX61" s="600"/>
      <c r="DGY61" s="600"/>
      <c r="DGZ61" s="600"/>
      <c r="DHA61" s="600"/>
      <c r="DHB61" s="600"/>
      <c r="DHC61" s="600"/>
      <c r="DHD61" s="600"/>
      <c r="DHE61" s="600"/>
      <c r="DHF61" s="600"/>
      <c r="DHG61" s="600"/>
      <c r="DHH61" s="600"/>
      <c r="DHI61" s="600"/>
      <c r="DHJ61" s="600"/>
      <c r="DHK61" s="600"/>
      <c r="DHL61" s="600"/>
      <c r="DHM61" s="600"/>
      <c r="DHN61" s="600"/>
      <c r="DHO61" s="600"/>
      <c r="DHP61" s="600"/>
      <c r="DHQ61" s="600"/>
      <c r="DHR61" s="600"/>
      <c r="DHS61" s="600"/>
      <c r="DHT61" s="600"/>
      <c r="DHU61" s="600"/>
      <c r="DHV61" s="600"/>
      <c r="DHW61" s="600"/>
      <c r="DHX61" s="600"/>
      <c r="DHY61" s="600"/>
      <c r="DHZ61" s="600"/>
      <c r="DIA61" s="600"/>
      <c r="DIB61" s="600"/>
      <c r="DIC61" s="600"/>
      <c r="DID61" s="600"/>
      <c r="DIE61" s="600"/>
      <c r="DIF61" s="600"/>
      <c r="DIG61" s="600"/>
      <c r="DIH61" s="600"/>
      <c r="DII61" s="600"/>
      <c r="DIJ61" s="600"/>
      <c r="DIK61" s="600"/>
      <c r="DIL61" s="600"/>
      <c r="DIM61" s="600"/>
      <c r="DIN61" s="600"/>
      <c r="DIO61" s="600"/>
      <c r="DIP61" s="600"/>
      <c r="DIQ61" s="600"/>
      <c r="DIR61" s="600"/>
      <c r="DIS61" s="600"/>
      <c r="DIT61" s="600"/>
      <c r="DIU61" s="600"/>
      <c r="DIV61" s="600"/>
      <c r="DIW61" s="600"/>
      <c r="DIX61" s="600"/>
      <c r="DIY61" s="600"/>
      <c r="DIZ61" s="600"/>
      <c r="DJA61" s="600"/>
      <c r="DJB61" s="600"/>
      <c r="DJC61" s="600"/>
      <c r="DJD61" s="600"/>
      <c r="DJE61" s="600"/>
      <c r="DJF61" s="600"/>
      <c r="DJG61" s="600"/>
      <c r="DJH61" s="600"/>
      <c r="DJI61" s="600"/>
      <c r="DJJ61" s="600"/>
      <c r="DJK61" s="600"/>
      <c r="DJL61" s="600"/>
      <c r="DJM61" s="600"/>
      <c r="DJN61" s="600"/>
      <c r="DJO61" s="600"/>
      <c r="DJP61" s="600"/>
      <c r="DJQ61" s="600"/>
      <c r="DJR61" s="600"/>
      <c r="DJS61" s="600"/>
      <c r="DJT61" s="600"/>
      <c r="DJU61" s="600"/>
      <c r="DJV61" s="600"/>
      <c r="DJW61" s="600"/>
      <c r="DJX61" s="600"/>
      <c r="DJY61" s="600"/>
      <c r="DJZ61" s="600"/>
      <c r="DKA61" s="600"/>
      <c r="DKB61" s="600"/>
      <c r="DKC61" s="600"/>
      <c r="DKD61" s="600"/>
      <c r="DKE61" s="600"/>
      <c r="DKF61" s="600"/>
      <c r="DKG61" s="600"/>
      <c r="DKH61" s="600"/>
      <c r="DKI61" s="600"/>
      <c r="DKJ61" s="600"/>
      <c r="DKK61" s="600"/>
      <c r="DKL61" s="600"/>
      <c r="DKM61" s="600"/>
      <c r="DKN61" s="600"/>
      <c r="DKO61" s="600"/>
      <c r="DKP61" s="600"/>
      <c r="DKQ61" s="600"/>
      <c r="DKR61" s="600"/>
      <c r="DKS61" s="600"/>
      <c r="DKT61" s="600"/>
      <c r="DKU61" s="600"/>
      <c r="DKV61" s="600"/>
      <c r="DKW61" s="600"/>
      <c r="DKX61" s="600"/>
      <c r="DKY61" s="600"/>
      <c r="DKZ61" s="600"/>
      <c r="DLA61" s="600"/>
      <c r="DLB61" s="600"/>
      <c r="DLC61" s="600"/>
      <c r="DLD61" s="600"/>
      <c r="DLE61" s="600"/>
      <c r="DLF61" s="600"/>
      <c r="DLG61" s="600"/>
      <c r="DLH61" s="600"/>
      <c r="DLI61" s="600"/>
      <c r="DLJ61" s="600"/>
      <c r="DLK61" s="600"/>
      <c r="DLL61" s="600"/>
      <c r="DLM61" s="600"/>
      <c r="DLN61" s="600"/>
      <c r="DLO61" s="600"/>
      <c r="DLP61" s="600"/>
      <c r="DLQ61" s="600"/>
      <c r="DLR61" s="600"/>
      <c r="DLS61" s="600"/>
      <c r="DLT61" s="600"/>
      <c r="DLU61" s="600"/>
      <c r="DLV61" s="600"/>
      <c r="DLW61" s="600"/>
      <c r="DLX61" s="600"/>
      <c r="DLY61" s="600"/>
      <c r="DLZ61" s="600"/>
      <c r="DMA61" s="600"/>
      <c r="DMB61" s="600"/>
      <c r="DMC61" s="600"/>
      <c r="DMD61" s="600"/>
      <c r="DME61" s="600"/>
      <c r="DMF61" s="600"/>
      <c r="DMG61" s="600"/>
      <c r="DMH61" s="600"/>
      <c r="DMI61" s="600"/>
      <c r="DMJ61" s="600"/>
      <c r="DMK61" s="600"/>
      <c r="DML61" s="600"/>
      <c r="DMM61" s="600"/>
      <c r="DMN61" s="600"/>
      <c r="DMO61" s="600"/>
      <c r="DMP61" s="600"/>
      <c r="DMQ61" s="600"/>
      <c r="DMR61" s="600"/>
      <c r="DMS61" s="600"/>
      <c r="DMT61" s="600"/>
      <c r="DMU61" s="600"/>
      <c r="DMV61" s="600"/>
      <c r="DMW61" s="600"/>
      <c r="DMX61" s="600"/>
      <c r="DMY61" s="600"/>
      <c r="DMZ61" s="600"/>
      <c r="DNA61" s="600"/>
      <c r="DNB61" s="600"/>
      <c r="DNC61" s="600"/>
      <c r="DND61" s="600"/>
      <c r="DNE61" s="600"/>
      <c r="DNF61" s="600"/>
      <c r="DNG61" s="600"/>
      <c r="DNH61" s="600"/>
      <c r="DNI61" s="600"/>
      <c r="DNJ61" s="600"/>
      <c r="DNK61" s="600"/>
      <c r="DNL61" s="600"/>
      <c r="DNM61" s="600"/>
      <c r="DNN61" s="600"/>
      <c r="DNO61" s="600"/>
      <c r="DNP61" s="600"/>
      <c r="DNQ61" s="600"/>
      <c r="DNR61" s="600"/>
      <c r="DNS61" s="600"/>
      <c r="DNT61" s="600"/>
      <c r="DNU61" s="600"/>
      <c r="DNV61" s="600"/>
      <c r="DNW61" s="600"/>
      <c r="DNX61" s="600"/>
      <c r="DNY61" s="600"/>
      <c r="DNZ61" s="600"/>
      <c r="DOA61" s="600"/>
      <c r="DOB61" s="600"/>
      <c r="DOC61" s="600"/>
      <c r="DOD61" s="600"/>
      <c r="DOE61" s="600"/>
      <c r="DOF61" s="600"/>
      <c r="DOG61" s="600"/>
      <c r="DOH61" s="600"/>
      <c r="DOI61" s="600"/>
      <c r="DOJ61" s="600"/>
      <c r="DOK61" s="600"/>
      <c r="DOL61" s="600"/>
      <c r="DOM61" s="600"/>
      <c r="DON61" s="600"/>
      <c r="DOO61" s="600"/>
      <c r="DOP61" s="600"/>
      <c r="DOQ61" s="600"/>
      <c r="DOR61" s="600"/>
      <c r="DOS61" s="600"/>
      <c r="DOT61" s="600"/>
      <c r="DOU61" s="600"/>
      <c r="DOV61" s="600"/>
      <c r="DOW61" s="600"/>
      <c r="DOX61" s="600"/>
      <c r="DOY61" s="600"/>
      <c r="DOZ61" s="600"/>
      <c r="DPA61" s="600"/>
      <c r="DPB61" s="600"/>
      <c r="DPC61" s="600"/>
      <c r="DPD61" s="600"/>
      <c r="DPE61" s="600"/>
      <c r="DPF61" s="600"/>
      <c r="DPG61" s="600"/>
      <c r="DPH61" s="600"/>
      <c r="DPI61" s="600"/>
      <c r="DPJ61" s="600"/>
      <c r="DPK61" s="600"/>
      <c r="DPL61" s="600"/>
      <c r="DPM61" s="600"/>
      <c r="DPN61" s="600"/>
      <c r="DPO61" s="600"/>
      <c r="DPP61" s="600"/>
      <c r="DPQ61" s="600"/>
      <c r="DPR61" s="600"/>
      <c r="DPS61" s="600"/>
      <c r="DPT61" s="600"/>
      <c r="DPU61" s="600"/>
      <c r="DPV61" s="600"/>
      <c r="DPW61" s="600"/>
      <c r="DPX61" s="600"/>
      <c r="DPY61" s="600"/>
      <c r="DPZ61" s="600"/>
      <c r="DQA61" s="600"/>
      <c r="DQB61" s="600"/>
      <c r="DQC61" s="600"/>
      <c r="DQD61" s="600"/>
      <c r="DQE61" s="600"/>
      <c r="DQF61" s="600"/>
      <c r="DQG61" s="600"/>
      <c r="DQH61" s="600"/>
      <c r="DQI61" s="600"/>
      <c r="DQJ61" s="600"/>
      <c r="DQK61" s="600"/>
      <c r="DQL61" s="600"/>
      <c r="DQM61" s="600"/>
      <c r="DQN61" s="600"/>
      <c r="DQO61" s="600"/>
      <c r="DQP61" s="600"/>
      <c r="DQQ61" s="600"/>
      <c r="DQR61" s="600"/>
      <c r="DQS61" s="600"/>
      <c r="DQT61" s="600"/>
      <c r="DQU61" s="600"/>
      <c r="DQV61" s="600"/>
      <c r="DQW61" s="600"/>
      <c r="DQX61" s="600"/>
      <c r="DQY61" s="600"/>
      <c r="DQZ61" s="600"/>
      <c r="DRA61" s="600"/>
      <c r="DRB61" s="600"/>
      <c r="DRC61" s="600"/>
      <c r="DRD61" s="600"/>
      <c r="DRE61" s="600"/>
      <c r="DRF61" s="600"/>
      <c r="DRG61" s="600"/>
      <c r="DRH61" s="600"/>
      <c r="DRI61" s="600"/>
      <c r="DRJ61" s="600"/>
      <c r="DRK61" s="600"/>
      <c r="DRL61" s="600"/>
      <c r="DRM61" s="600"/>
      <c r="DRN61" s="600"/>
      <c r="DRO61" s="600"/>
      <c r="DRP61" s="600"/>
      <c r="DRQ61" s="600"/>
      <c r="DRR61" s="600"/>
      <c r="DRS61" s="600"/>
      <c r="DRT61" s="600"/>
      <c r="DRU61" s="600"/>
      <c r="DRV61" s="600"/>
      <c r="DRW61" s="600"/>
      <c r="DRX61" s="600"/>
      <c r="DRY61" s="600"/>
      <c r="DRZ61" s="600"/>
      <c r="DSA61" s="600"/>
      <c r="DSB61" s="600"/>
      <c r="DSC61" s="600"/>
      <c r="DSD61" s="600"/>
      <c r="DSE61" s="600"/>
      <c r="DSF61" s="600"/>
      <c r="DSG61" s="600"/>
      <c r="DSH61" s="600"/>
      <c r="DSI61" s="600"/>
      <c r="DSJ61" s="600"/>
      <c r="DSK61" s="600"/>
      <c r="DSL61" s="600"/>
      <c r="DSM61" s="600"/>
      <c r="DSN61" s="600"/>
      <c r="DSO61" s="600"/>
      <c r="DSP61" s="600"/>
      <c r="DSQ61" s="600"/>
      <c r="DSR61" s="600"/>
      <c r="DSS61" s="600"/>
      <c r="DST61" s="600"/>
      <c r="DSU61" s="600"/>
      <c r="DSV61" s="600"/>
      <c r="DSW61" s="600"/>
      <c r="DSX61" s="600"/>
      <c r="DSY61" s="600"/>
      <c r="DSZ61" s="600"/>
      <c r="DTA61" s="600"/>
      <c r="DTB61" s="600"/>
      <c r="DTC61" s="600"/>
      <c r="DTD61" s="600"/>
      <c r="DTE61" s="600"/>
      <c r="DTF61" s="600"/>
      <c r="DTG61" s="600"/>
      <c r="DTH61" s="600"/>
      <c r="DTI61" s="600"/>
      <c r="DTJ61" s="600"/>
      <c r="DTK61" s="600"/>
      <c r="DTL61" s="600"/>
      <c r="DTM61" s="600"/>
      <c r="DTN61" s="600"/>
      <c r="DTO61" s="600"/>
      <c r="DTP61" s="600"/>
      <c r="DTQ61" s="600"/>
      <c r="DTR61" s="600"/>
      <c r="DTS61" s="600"/>
      <c r="DTT61" s="600"/>
      <c r="DTU61" s="600"/>
      <c r="DTV61" s="600"/>
      <c r="DTW61" s="600"/>
      <c r="DTX61" s="600"/>
      <c r="DTY61" s="600"/>
      <c r="DTZ61" s="600"/>
      <c r="DUA61" s="600"/>
      <c r="DUB61" s="600"/>
      <c r="DUC61" s="600"/>
      <c r="DUD61" s="600"/>
      <c r="DUE61" s="600"/>
      <c r="DUF61" s="600"/>
      <c r="DUG61" s="600"/>
      <c r="DUH61" s="600"/>
      <c r="DUI61" s="600"/>
      <c r="DUJ61" s="600"/>
      <c r="DUK61" s="600"/>
      <c r="DUL61" s="600"/>
      <c r="DUM61" s="600"/>
      <c r="DUN61" s="600"/>
      <c r="DUO61" s="600"/>
      <c r="DUP61" s="600"/>
      <c r="DUQ61" s="600"/>
      <c r="DUR61" s="600"/>
      <c r="DUS61" s="600"/>
      <c r="DUT61" s="600"/>
      <c r="DUU61" s="600"/>
      <c r="DUV61" s="600"/>
      <c r="DUW61" s="600"/>
      <c r="DUX61" s="600"/>
      <c r="DUY61" s="600"/>
      <c r="DUZ61" s="600"/>
      <c r="DVA61" s="600"/>
      <c r="DVB61" s="600"/>
      <c r="DVC61" s="600"/>
      <c r="DVD61" s="600"/>
      <c r="DVE61" s="600"/>
      <c r="DVF61" s="600"/>
      <c r="DVG61" s="600"/>
      <c r="DVH61" s="600"/>
      <c r="DVI61" s="600"/>
      <c r="DVJ61" s="600"/>
      <c r="DVK61" s="600"/>
      <c r="DVL61" s="600"/>
      <c r="DVM61" s="600"/>
      <c r="DVN61" s="600"/>
      <c r="DVO61" s="600"/>
      <c r="DVP61" s="600"/>
      <c r="DVQ61" s="600"/>
      <c r="DVR61" s="600"/>
      <c r="DVS61" s="600"/>
      <c r="DVT61" s="600"/>
      <c r="DVU61" s="600"/>
      <c r="DVV61" s="600"/>
      <c r="DVW61" s="600"/>
      <c r="DVX61" s="600"/>
      <c r="DVY61" s="600"/>
      <c r="DVZ61" s="600"/>
      <c r="DWA61" s="600"/>
      <c r="DWB61" s="600"/>
      <c r="DWC61" s="600"/>
      <c r="DWD61" s="600"/>
      <c r="DWE61" s="600"/>
      <c r="DWF61" s="600"/>
      <c r="DWG61" s="600"/>
      <c r="DWH61" s="600"/>
      <c r="DWI61" s="600"/>
      <c r="DWJ61" s="600"/>
      <c r="DWK61" s="600"/>
      <c r="DWL61" s="600"/>
      <c r="DWM61" s="600"/>
      <c r="DWN61" s="600"/>
      <c r="DWO61" s="600"/>
      <c r="DWP61" s="600"/>
      <c r="DWQ61" s="600"/>
      <c r="DWR61" s="600"/>
      <c r="DWS61" s="600"/>
      <c r="DWT61" s="600"/>
      <c r="DWU61" s="600"/>
      <c r="DWV61" s="600"/>
      <c r="DWW61" s="600"/>
      <c r="DWX61" s="600"/>
      <c r="DWY61" s="600"/>
      <c r="DWZ61" s="600"/>
      <c r="DXA61" s="600"/>
      <c r="DXB61" s="600"/>
      <c r="DXC61" s="600"/>
      <c r="DXD61" s="600"/>
      <c r="DXE61" s="600"/>
      <c r="DXF61" s="600"/>
      <c r="DXG61" s="600"/>
      <c r="DXH61" s="600"/>
      <c r="DXI61" s="600"/>
      <c r="DXJ61" s="600"/>
      <c r="DXK61" s="600"/>
      <c r="DXL61" s="600"/>
      <c r="DXM61" s="600"/>
      <c r="DXN61" s="600"/>
      <c r="DXO61" s="600"/>
      <c r="DXP61" s="600"/>
      <c r="DXQ61" s="600"/>
      <c r="DXR61" s="600"/>
      <c r="DXS61" s="600"/>
      <c r="DXT61" s="600"/>
      <c r="DXU61" s="600"/>
      <c r="DXV61" s="600"/>
      <c r="DXW61" s="600"/>
      <c r="DXX61" s="600"/>
      <c r="DXY61" s="600"/>
      <c r="DXZ61" s="600"/>
      <c r="DYA61" s="600"/>
      <c r="DYB61" s="600"/>
      <c r="DYC61" s="600"/>
      <c r="DYD61" s="600"/>
      <c r="DYE61" s="600"/>
      <c r="DYF61" s="600"/>
      <c r="DYG61" s="600"/>
      <c r="DYH61" s="600"/>
      <c r="DYI61" s="600"/>
      <c r="DYJ61" s="600"/>
      <c r="DYK61" s="600"/>
      <c r="DYL61" s="600"/>
      <c r="DYM61" s="600"/>
      <c r="DYN61" s="600"/>
      <c r="DYO61" s="600"/>
      <c r="DYP61" s="600"/>
      <c r="DYQ61" s="600"/>
      <c r="DYR61" s="600"/>
      <c r="DYS61" s="600"/>
      <c r="DYT61" s="600"/>
      <c r="DYU61" s="600"/>
      <c r="DYV61" s="600"/>
      <c r="DYW61" s="600"/>
      <c r="DYX61" s="600"/>
      <c r="DYY61" s="600"/>
      <c r="DYZ61" s="600"/>
      <c r="DZA61" s="600"/>
      <c r="DZB61" s="600"/>
      <c r="DZC61" s="600"/>
      <c r="DZD61" s="600"/>
      <c r="DZE61" s="600"/>
      <c r="DZF61" s="600"/>
      <c r="DZG61" s="600"/>
      <c r="DZH61" s="600"/>
      <c r="DZI61" s="600"/>
      <c r="DZJ61" s="600"/>
      <c r="DZK61" s="600"/>
      <c r="DZL61" s="600"/>
      <c r="DZM61" s="600"/>
      <c r="DZN61" s="600"/>
      <c r="DZO61" s="600"/>
      <c r="DZP61" s="600"/>
      <c r="DZQ61" s="600"/>
      <c r="DZR61" s="600"/>
      <c r="DZS61" s="600"/>
      <c r="DZT61" s="600"/>
      <c r="DZU61" s="600"/>
      <c r="DZV61" s="600"/>
      <c r="DZW61" s="600"/>
      <c r="DZX61" s="600"/>
      <c r="DZY61" s="600"/>
      <c r="DZZ61" s="600"/>
      <c r="EAA61" s="600"/>
      <c r="EAB61" s="600"/>
      <c r="EAC61" s="600"/>
      <c r="EAD61" s="600"/>
      <c r="EAE61" s="600"/>
      <c r="EAF61" s="600"/>
      <c r="EAG61" s="600"/>
      <c r="EAH61" s="600"/>
      <c r="EAI61" s="600"/>
      <c r="EAJ61" s="600"/>
      <c r="EAK61" s="600"/>
      <c r="EAL61" s="600"/>
      <c r="EAM61" s="600"/>
      <c r="EAN61" s="600"/>
      <c r="EAO61" s="600"/>
      <c r="EAP61" s="600"/>
      <c r="EAQ61" s="600"/>
      <c r="EAR61" s="600"/>
      <c r="EAS61" s="600"/>
      <c r="EAT61" s="600"/>
      <c r="EAU61" s="600"/>
      <c r="EAV61" s="600"/>
      <c r="EAW61" s="600"/>
      <c r="EAX61" s="600"/>
      <c r="EAY61" s="600"/>
      <c r="EAZ61" s="600"/>
      <c r="EBA61" s="600"/>
      <c r="EBB61" s="600"/>
      <c r="EBC61" s="600"/>
      <c r="EBD61" s="600"/>
      <c r="EBE61" s="600"/>
      <c r="EBF61" s="600"/>
      <c r="EBG61" s="600"/>
      <c r="EBH61" s="600"/>
      <c r="EBI61" s="600"/>
      <c r="EBJ61" s="600"/>
      <c r="EBK61" s="600"/>
      <c r="EBL61" s="600"/>
      <c r="EBM61" s="600"/>
      <c r="EBN61" s="600"/>
      <c r="EBO61" s="600"/>
      <c r="EBP61" s="600"/>
      <c r="EBQ61" s="600"/>
      <c r="EBR61" s="600"/>
      <c r="EBS61" s="600"/>
      <c r="EBT61" s="600"/>
      <c r="EBU61" s="600"/>
      <c r="EBV61" s="600"/>
      <c r="EBW61" s="600"/>
      <c r="EBX61" s="600"/>
      <c r="EBY61" s="600"/>
      <c r="EBZ61" s="600"/>
      <c r="ECA61" s="600"/>
      <c r="ECB61" s="600"/>
      <c r="ECC61" s="600"/>
      <c r="ECD61" s="600"/>
      <c r="ECE61" s="600"/>
      <c r="ECF61" s="600"/>
      <c r="ECG61" s="600"/>
      <c r="ECH61" s="600"/>
      <c r="ECI61" s="600"/>
      <c r="ECJ61" s="600"/>
      <c r="ECK61" s="600"/>
      <c r="ECL61" s="600"/>
      <c r="ECM61" s="600"/>
      <c r="ECN61" s="600"/>
      <c r="ECO61" s="600"/>
      <c r="ECP61" s="600"/>
      <c r="ECQ61" s="600"/>
      <c r="ECR61" s="600"/>
      <c r="ECS61" s="600"/>
      <c r="ECT61" s="600"/>
      <c r="ECU61" s="600"/>
      <c r="ECV61" s="600"/>
      <c r="ECW61" s="600"/>
      <c r="ECX61" s="600"/>
      <c r="ECY61" s="600"/>
      <c r="ECZ61" s="600"/>
      <c r="EDA61" s="600"/>
      <c r="EDB61" s="600"/>
      <c r="EDC61" s="600"/>
      <c r="EDD61" s="600"/>
      <c r="EDE61" s="600"/>
      <c r="EDF61" s="600"/>
      <c r="EDG61" s="600"/>
      <c r="EDH61" s="600"/>
      <c r="EDI61" s="600"/>
      <c r="EDJ61" s="600"/>
      <c r="EDK61" s="600"/>
      <c r="EDL61" s="600"/>
      <c r="EDM61" s="600"/>
      <c r="EDN61" s="600"/>
      <c r="EDO61" s="600"/>
      <c r="EDP61" s="600"/>
      <c r="EDQ61" s="600"/>
      <c r="EDR61" s="600"/>
      <c r="EDS61" s="600"/>
      <c r="EDT61" s="600"/>
      <c r="EDU61" s="600"/>
      <c r="EDV61" s="600"/>
      <c r="EDW61" s="600"/>
      <c r="EDX61" s="600"/>
      <c r="EDY61" s="600"/>
      <c r="EDZ61" s="600"/>
      <c r="EEA61" s="600"/>
      <c r="EEB61" s="600"/>
      <c r="EEC61" s="600"/>
      <c r="EED61" s="600"/>
      <c r="EEE61" s="600"/>
      <c r="EEF61" s="600"/>
      <c r="EEG61" s="600"/>
      <c r="EEH61" s="600"/>
      <c r="EEI61" s="600"/>
      <c r="EEJ61" s="600"/>
      <c r="EEK61" s="600"/>
      <c r="EEL61" s="600"/>
      <c r="EEM61" s="600"/>
      <c r="EEN61" s="600"/>
      <c r="EEO61" s="600"/>
      <c r="EEP61" s="600"/>
      <c r="EEQ61" s="600"/>
      <c r="EER61" s="600"/>
      <c r="EES61" s="600"/>
      <c r="EET61" s="600"/>
      <c r="EEU61" s="600"/>
      <c r="EEV61" s="600"/>
      <c r="EEW61" s="600"/>
      <c r="EEX61" s="600"/>
      <c r="EEY61" s="600"/>
      <c r="EEZ61" s="600"/>
      <c r="EFA61" s="600"/>
      <c r="EFB61" s="600"/>
      <c r="EFC61" s="600"/>
      <c r="EFD61" s="600"/>
      <c r="EFE61" s="600"/>
      <c r="EFF61" s="600"/>
      <c r="EFG61" s="600"/>
      <c r="EFH61" s="600"/>
      <c r="EFI61" s="600"/>
      <c r="EFJ61" s="600"/>
      <c r="EFK61" s="600"/>
      <c r="EFL61" s="600"/>
      <c r="EFM61" s="600"/>
      <c r="EFN61" s="600"/>
      <c r="EFO61" s="600"/>
      <c r="EFP61" s="600"/>
      <c r="EFQ61" s="600"/>
      <c r="EFR61" s="600"/>
      <c r="EFS61" s="600"/>
      <c r="EFT61" s="600"/>
      <c r="EFU61" s="600"/>
      <c r="EFV61" s="600"/>
      <c r="EFW61" s="600"/>
      <c r="EFX61" s="600"/>
      <c r="EFY61" s="600"/>
      <c r="EFZ61" s="600"/>
      <c r="EGA61" s="600"/>
      <c r="EGB61" s="600"/>
      <c r="EGC61" s="600"/>
      <c r="EGD61" s="600"/>
      <c r="EGE61" s="600"/>
      <c r="EGF61" s="600"/>
      <c r="EGG61" s="600"/>
      <c r="EGH61" s="600"/>
      <c r="EGI61" s="600"/>
      <c r="EGJ61" s="600"/>
      <c r="EGK61" s="600"/>
      <c r="EGL61" s="600"/>
      <c r="EGM61" s="600"/>
      <c r="EGN61" s="600"/>
      <c r="EGO61" s="600"/>
      <c r="EGP61" s="600"/>
      <c r="EGQ61" s="600"/>
      <c r="EGR61" s="600"/>
      <c r="EGS61" s="600"/>
      <c r="EGT61" s="600"/>
      <c r="EGU61" s="600"/>
      <c r="EGV61" s="600"/>
      <c r="EGW61" s="600"/>
      <c r="EGX61" s="600"/>
      <c r="EGY61" s="600"/>
      <c r="EGZ61" s="600"/>
      <c r="EHA61" s="600"/>
      <c r="EHB61" s="600"/>
      <c r="EHC61" s="600"/>
      <c r="EHD61" s="600"/>
      <c r="EHE61" s="600"/>
      <c r="EHF61" s="600"/>
      <c r="EHG61" s="600"/>
      <c r="EHH61" s="600"/>
      <c r="EHI61" s="600"/>
      <c r="EHJ61" s="600"/>
      <c r="EHK61" s="600"/>
      <c r="EHL61" s="600"/>
      <c r="EHM61" s="600"/>
      <c r="EHN61" s="600"/>
      <c r="EHO61" s="600"/>
      <c r="EHP61" s="600"/>
      <c r="EHQ61" s="600"/>
      <c r="EHR61" s="600"/>
      <c r="EHS61" s="600"/>
      <c r="EHT61" s="600"/>
      <c r="EHU61" s="600"/>
      <c r="EHV61" s="600"/>
      <c r="EHW61" s="600"/>
      <c r="EHX61" s="600"/>
      <c r="EHY61" s="600"/>
      <c r="EHZ61" s="600"/>
      <c r="EIA61" s="600"/>
      <c r="EIB61" s="600"/>
      <c r="EIC61" s="600"/>
      <c r="EID61" s="600"/>
      <c r="EIE61" s="600"/>
      <c r="EIF61" s="600"/>
      <c r="EIG61" s="600"/>
      <c r="EIH61" s="600"/>
      <c r="EII61" s="600"/>
      <c r="EIJ61" s="600"/>
      <c r="EIK61" s="600"/>
      <c r="EIL61" s="600"/>
      <c r="EIM61" s="600"/>
      <c r="EIN61" s="600"/>
      <c r="EIO61" s="600"/>
      <c r="EIP61" s="600"/>
      <c r="EIQ61" s="600"/>
      <c r="EIR61" s="600"/>
      <c r="EIS61" s="600"/>
      <c r="EIT61" s="600"/>
      <c r="EIU61" s="600"/>
      <c r="EIV61" s="600"/>
      <c r="EIW61" s="600"/>
      <c r="EIX61" s="600"/>
      <c r="EIY61" s="600"/>
      <c r="EIZ61" s="600"/>
      <c r="EJA61" s="600"/>
      <c r="EJB61" s="600"/>
      <c r="EJC61" s="600"/>
      <c r="EJD61" s="600"/>
      <c r="EJE61" s="600"/>
      <c r="EJF61" s="600"/>
      <c r="EJG61" s="600"/>
      <c r="EJH61" s="600"/>
      <c r="EJI61" s="600"/>
      <c r="EJJ61" s="600"/>
      <c r="EJK61" s="600"/>
      <c r="EJL61" s="600"/>
      <c r="EJM61" s="600"/>
      <c r="EJN61" s="600"/>
      <c r="EJO61" s="600"/>
      <c r="EJP61" s="600"/>
      <c r="EJQ61" s="600"/>
      <c r="EJR61" s="600"/>
      <c r="EJS61" s="600"/>
      <c r="EJT61" s="600"/>
      <c r="EJU61" s="600"/>
      <c r="EJV61" s="600"/>
      <c r="EJW61" s="600"/>
      <c r="EJX61" s="600"/>
      <c r="EJY61" s="600"/>
      <c r="EJZ61" s="600"/>
      <c r="EKA61" s="600"/>
      <c r="EKB61" s="600"/>
      <c r="EKC61" s="600"/>
      <c r="EKD61" s="600"/>
      <c r="EKE61" s="600"/>
      <c r="EKF61" s="600"/>
      <c r="EKG61" s="600"/>
      <c r="EKH61" s="600"/>
      <c r="EKI61" s="600"/>
      <c r="EKJ61" s="600"/>
      <c r="EKK61" s="600"/>
      <c r="EKL61" s="600"/>
      <c r="EKM61" s="600"/>
      <c r="EKN61" s="600"/>
      <c r="EKO61" s="600"/>
      <c r="EKP61" s="600"/>
      <c r="EKQ61" s="600"/>
      <c r="EKR61" s="600"/>
      <c r="EKS61" s="600"/>
      <c r="EKT61" s="600"/>
      <c r="EKU61" s="600"/>
      <c r="EKV61" s="600"/>
      <c r="EKW61" s="600"/>
      <c r="EKX61" s="600"/>
      <c r="EKY61" s="600"/>
      <c r="EKZ61" s="600"/>
      <c r="ELA61" s="600"/>
      <c r="ELB61" s="600"/>
      <c r="ELC61" s="600"/>
      <c r="ELD61" s="600"/>
      <c r="ELE61" s="600"/>
      <c r="ELF61" s="600"/>
      <c r="ELG61" s="600"/>
      <c r="ELH61" s="600"/>
      <c r="ELI61" s="600"/>
      <c r="ELJ61" s="600"/>
      <c r="ELK61" s="600"/>
      <c r="ELL61" s="600"/>
      <c r="ELM61" s="600"/>
      <c r="ELN61" s="600"/>
      <c r="ELO61" s="600"/>
      <c r="ELP61" s="600"/>
      <c r="ELQ61" s="600"/>
      <c r="ELR61" s="600"/>
      <c r="ELS61" s="600"/>
      <c r="ELT61" s="600"/>
      <c r="ELU61" s="600"/>
      <c r="ELV61" s="600"/>
      <c r="ELW61" s="600"/>
      <c r="ELX61" s="600"/>
      <c r="ELY61" s="600"/>
      <c r="ELZ61" s="600"/>
      <c r="EMA61" s="600"/>
      <c r="EMB61" s="600"/>
      <c r="EMC61" s="600"/>
      <c r="EMD61" s="600"/>
      <c r="EME61" s="600"/>
      <c r="EMF61" s="600"/>
      <c r="EMG61" s="600"/>
      <c r="EMH61" s="600"/>
      <c r="EMI61" s="600"/>
      <c r="EMJ61" s="600"/>
      <c r="EMK61" s="600"/>
      <c r="EML61" s="600"/>
      <c r="EMM61" s="600"/>
      <c r="EMN61" s="600"/>
      <c r="EMO61" s="600"/>
      <c r="EMP61" s="600"/>
      <c r="EMQ61" s="600"/>
      <c r="EMR61" s="600"/>
      <c r="EMS61" s="600"/>
      <c r="EMT61" s="600"/>
      <c r="EMU61" s="600"/>
      <c r="EMV61" s="600"/>
      <c r="EMW61" s="600"/>
      <c r="EMX61" s="600"/>
      <c r="EMY61" s="600"/>
      <c r="EMZ61" s="600"/>
      <c r="ENA61" s="600"/>
      <c r="ENB61" s="600"/>
      <c r="ENC61" s="600"/>
      <c r="END61" s="600"/>
      <c r="ENE61" s="600"/>
      <c r="ENF61" s="600"/>
      <c r="ENG61" s="600"/>
      <c r="ENH61" s="600"/>
      <c r="ENI61" s="600"/>
      <c r="ENJ61" s="600"/>
      <c r="ENK61" s="600"/>
      <c r="ENL61" s="600"/>
      <c r="ENM61" s="600"/>
      <c r="ENN61" s="600"/>
      <c r="ENO61" s="600"/>
      <c r="ENP61" s="600"/>
      <c r="ENQ61" s="600"/>
      <c r="ENR61" s="600"/>
      <c r="ENS61" s="600"/>
      <c r="ENT61" s="600"/>
      <c r="ENU61" s="600"/>
      <c r="ENV61" s="600"/>
      <c r="ENW61" s="600"/>
      <c r="ENX61" s="600"/>
      <c r="ENY61" s="600"/>
      <c r="ENZ61" s="600"/>
      <c r="EOA61" s="600"/>
      <c r="EOB61" s="600"/>
      <c r="EOC61" s="600"/>
      <c r="EOD61" s="600"/>
      <c r="EOE61" s="600"/>
      <c r="EOF61" s="600"/>
      <c r="EOG61" s="600"/>
      <c r="EOH61" s="600"/>
      <c r="EOI61" s="600"/>
      <c r="EOJ61" s="600"/>
      <c r="EOK61" s="600"/>
      <c r="EOL61" s="600"/>
      <c r="EOM61" s="600"/>
      <c r="EON61" s="600"/>
      <c r="EOO61" s="600"/>
      <c r="EOP61" s="600"/>
      <c r="EOQ61" s="600"/>
      <c r="EOR61" s="600"/>
      <c r="EOS61" s="600"/>
      <c r="EOT61" s="600"/>
      <c r="EOU61" s="600"/>
      <c r="EOV61" s="600"/>
      <c r="EOW61" s="600"/>
      <c r="EOX61" s="600"/>
      <c r="EOY61" s="600"/>
      <c r="EOZ61" s="600"/>
      <c r="EPA61" s="600"/>
      <c r="EPB61" s="600"/>
      <c r="EPC61" s="600"/>
      <c r="EPD61" s="600"/>
      <c r="EPE61" s="600"/>
      <c r="EPF61" s="600"/>
      <c r="EPG61" s="600"/>
      <c r="EPH61" s="600"/>
      <c r="EPI61" s="600"/>
      <c r="EPJ61" s="600"/>
      <c r="EPK61" s="600"/>
      <c r="EPL61" s="600"/>
      <c r="EPM61" s="600"/>
      <c r="EPN61" s="600"/>
      <c r="EPO61" s="600"/>
      <c r="EPP61" s="600"/>
      <c r="EPQ61" s="600"/>
      <c r="EPR61" s="600"/>
      <c r="EPS61" s="600"/>
      <c r="EPT61" s="600"/>
      <c r="EPU61" s="600"/>
      <c r="EPV61" s="600"/>
      <c r="EPW61" s="600"/>
      <c r="EPX61" s="600"/>
      <c r="EPY61" s="600"/>
      <c r="EPZ61" s="600"/>
      <c r="EQA61" s="600"/>
      <c r="EQB61" s="600"/>
      <c r="EQC61" s="600"/>
      <c r="EQD61" s="600"/>
      <c r="EQE61" s="600"/>
      <c r="EQF61" s="600"/>
      <c r="EQG61" s="600"/>
      <c r="EQH61" s="600"/>
      <c r="EQI61" s="600"/>
      <c r="EQJ61" s="600"/>
      <c r="EQK61" s="600"/>
      <c r="EQL61" s="600"/>
      <c r="EQM61" s="600"/>
      <c r="EQN61" s="600"/>
      <c r="EQO61" s="600"/>
      <c r="EQP61" s="600"/>
      <c r="EQQ61" s="600"/>
      <c r="EQR61" s="600"/>
      <c r="EQS61" s="600"/>
      <c r="EQT61" s="600"/>
      <c r="EQU61" s="600"/>
      <c r="EQV61" s="600"/>
      <c r="EQW61" s="600"/>
      <c r="EQX61" s="600"/>
      <c r="EQY61" s="600"/>
      <c r="EQZ61" s="600"/>
      <c r="ERA61" s="600"/>
      <c r="ERB61" s="600"/>
      <c r="ERC61" s="600"/>
      <c r="ERD61" s="600"/>
      <c r="ERE61" s="600"/>
      <c r="ERF61" s="600"/>
      <c r="ERG61" s="600"/>
      <c r="ERH61" s="600"/>
      <c r="ERI61" s="600"/>
      <c r="ERJ61" s="600"/>
      <c r="ERK61" s="600"/>
      <c r="ERL61" s="600"/>
      <c r="ERM61" s="600"/>
      <c r="ERN61" s="600"/>
      <c r="ERO61" s="600"/>
      <c r="ERP61" s="600"/>
      <c r="ERQ61" s="600"/>
      <c r="ERR61" s="600"/>
      <c r="ERS61" s="600"/>
      <c r="ERT61" s="600"/>
      <c r="ERU61" s="600"/>
      <c r="ERV61" s="600"/>
      <c r="ERW61" s="600"/>
      <c r="ERX61" s="600"/>
      <c r="ERY61" s="600"/>
      <c r="ERZ61" s="600"/>
      <c r="ESA61" s="600"/>
      <c r="ESB61" s="600"/>
      <c r="ESC61" s="600"/>
      <c r="ESD61" s="600"/>
      <c r="ESE61" s="600"/>
      <c r="ESF61" s="600"/>
      <c r="ESG61" s="600"/>
      <c r="ESH61" s="600"/>
      <c r="ESI61" s="600"/>
      <c r="ESJ61" s="600"/>
      <c r="ESK61" s="600"/>
      <c r="ESL61" s="600"/>
      <c r="ESM61" s="600"/>
      <c r="ESN61" s="600"/>
      <c r="ESO61" s="600"/>
      <c r="ESP61" s="600"/>
      <c r="ESQ61" s="600"/>
      <c r="ESR61" s="600"/>
      <c r="ESS61" s="600"/>
      <c r="EST61" s="600"/>
      <c r="ESU61" s="600"/>
      <c r="ESV61" s="600"/>
      <c r="ESW61" s="600"/>
      <c r="ESX61" s="600"/>
      <c r="ESY61" s="600"/>
      <c r="ESZ61" s="600"/>
      <c r="ETA61" s="600"/>
      <c r="ETB61" s="600"/>
      <c r="ETC61" s="600"/>
      <c r="ETD61" s="600"/>
      <c r="ETE61" s="600"/>
      <c r="ETF61" s="600"/>
      <c r="ETG61" s="600"/>
      <c r="ETH61" s="600"/>
      <c r="ETI61" s="600"/>
      <c r="ETJ61" s="600"/>
      <c r="ETK61" s="600"/>
      <c r="ETL61" s="600"/>
      <c r="ETM61" s="600"/>
      <c r="ETN61" s="600"/>
      <c r="ETO61" s="600"/>
      <c r="ETP61" s="600"/>
      <c r="ETQ61" s="600"/>
      <c r="ETR61" s="600"/>
      <c r="ETS61" s="600"/>
      <c r="ETT61" s="600"/>
      <c r="ETU61" s="600"/>
      <c r="ETV61" s="600"/>
      <c r="ETW61" s="600"/>
      <c r="ETX61" s="600"/>
      <c r="ETY61" s="600"/>
      <c r="ETZ61" s="600"/>
      <c r="EUA61" s="600"/>
      <c r="EUB61" s="600"/>
      <c r="EUC61" s="600"/>
      <c r="EUD61" s="600"/>
      <c r="EUE61" s="600"/>
      <c r="EUF61" s="600"/>
      <c r="EUG61" s="600"/>
      <c r="EUH61" s="600"/>
      <c r="EUI61" s="600"/>
      <c r="EUJ61" s="600"/>
      <c r="EUK61" s="600"/>
      <c r="EUL61" s="600"/>
      <c r="EUM61" s="600"/>
      <c r="EUN61" s="600"/>
      <c r="EUO61" s="600"/>
      <c r="EUP61" s="600"/>
      <c r="EUQ61" s="600"/>
      <c r="EUR61" s="600"/>
      <c r="EUS61" s="600"/>
      <c r="EUT61" s="600"/>
      <c r="EUU61" s="600"/>
      <c r="EUV61" s="600"/>
      <c r="EUW61" s="600"/>
      <c r="EUX61" s="600"/>
      <c r="EUY61" s="600"/>
      <c r="EUZ61" s="600"/>
      <c r="EVA61" s="600"/>
      <c r="EVB61" s="600"/>
      <c r="EVC61" s="600"/>
      <c r="EVD61" s="600"/>
      <c r="EVE61" s="600"/>
      <c r="EVF61" s="600"/>
      <c r="EVG61" s="600"/>
      <c r="EVH61" s="600"/>
      <c r="EVI61" s="600"/>
      <c r="EVJ61" s="600"/>
      <c r="EVK61" s="600"/>
      <c r="EVL61" s="600"/>
      <c r="EVM61" s="600"/>
      <c r="EVN61" s="600"/>
      <c r="EVO61" s="600"/>
      <c r="EVP61" s="600"/>
      <c r="EVQ61" s="600"/>
      <c r="EVR61" s="600"/>
      <c r="EVS61" s="600"/>
      <c r="EVT61" s="600"/>
      <c r="EVU61" s="600"/>
      <c r="EVV61" s="600"/>
      <c r="EVW61" s="600"/>
      <c r="EVX61" s="600"/>
      <c r="EVY61" s="600"/>
      <c r="EVZ61" s="600"/>
      <c r="EWA61" s="600"/>
      <c r="EWB61" s="600"/>
      <c r="EWC61" s="600"/>
      <c r="EWD61" s="600"/>
      <c r="EWE61" s="600"/>
      <c r="EWF61" s="600"/>
      <c r="EWG61" s="600"/>
      <c r="EWH61" s="600"/>
      <c r="EWI61" s="600"/>
      <c r="EWJ61" s="600"/>
      <c r="EWK61" s="600"/>
      <c r="EWL61" s="600"/>
      <c r="EWM61" s="600"/>
      <c r="EWN61" s="600"/>
      <c r="EWO61" s="600"/>
      <c r="EWP61" s="600"/>
      <c r="EWQ61" s="600"/>
      <c r="EWR61" s="600"/>
      <c r="EWS61" s="600"/>
      <c r="EWT61" s="600"/>
      <c r="EWU61" s="600"/>
      <c r="EWV61" s="600"/>
      <c r="EWW61" s="600"/>
      <c r="EWX61" s="600"/>
      <c r="EWY61" s="600"/>
      <c r="EWZ61" s="600"/>
      <c r="EXA61" s="600"/>
      <c r="EXB61" s="600"/>
      <c r="EXC61" s="600"/>
      <c r="EXD61" s="600"/>
      <c r="EXE61" s="600"/>
      <c r="EXF61" s="600"/>
      <c r="EXG61" s="600"/>
      <c r="EXH61" s="600"/>
      <c r="EXI61" s="600"/>
      <c r="EXJ61" s="600"/>
      <c r="EXK61" s="600"/>
      <c r="EXL61" s="600"/>
      <c r="EXM61" s="600"/>
      <c r="EXN61" s="600"/>
      <c r="EXO61" s="600"/>
      <c r="EXP61" s="600"/>
      <c r="EXQ61" s="600"/>
      <c r="EXR61" s="600"/>
      <c r="EXS61" s="600"/>
      <c r="EXT61" s="600"/>
      <c r="EXU61" s="600"/>
      <c r="EXV61" s="600"/>
      <c r="EXW61" s="600"/>
      <c r="EXX61" s="600"/>
      <c r="EXY61" s="600"/>
      <c r="EXZ61" s="600"/>
      <c r="EYA61" s="600"/>
      <c r="EYB61" s="600"/>
      <c r="EYC61" s="600"/>
      <c r="EYD61" s="600"/>
      <c r="EYE61" s="600"/>
      <c r="EYF61" s="600"/>
      <c r="EYG61" s="600"/>
      <c r="EYH61" s="600"/>
      <c r="EYI61" s="600"/>
      <c r="EYJ61" s="600"/>
      <c r="EYK61" s="600"/>
      <c r="EYL61" s="600"/>
      <c r="EYM61" s="600"/>
      <c r="EYN61" s="600"/>
      <c r="EYO61" s="600"/>
      <c r="EYP61" s="600"/>
      <c r="EYQ61" s="600"/>
      <c r="EYR61" s="600"/>
      <c r="EYS61" s="600"/>
      <c r="EYT61" s="600"/>
      <c r="EYU61" s="600"/>
      <c r="EYV61" s="600"/>
      <c r="EYW61" s="600"/>
      <c r="EYX61" s="600"/>
      <c r="EYY61" s="600"/>
      <c r="EYZ61" s="600"/>
      <c r="EZA61" s="600"/>
      <c r="EZB61" s="600"/>
      <c r="EZC61" s="600"/>
      <c r="EZD61" s="600"/>
      <c r="EZE61" s="600"/>
      <c r="EZF61" s="600"/>
      <c r="EZG61" s="600"/>
      <c r="EZH61" s="600"/>
      <c r="EZI61" s="600"/>
      <c r="EZJ61" s="600"/>
      <c r="EZK61" s="600"/>
      <c r="EZL61" s="600"/>
      <c r="EZM61" s="600"/>
      <c r="EZN61" s="600"/>
      <c r="EZO61" s="600"/>
      <c r="EZP61" s="600"/>
      <c r="EZQ61" s="600"/>
      <c r="EZR61" s="600"/>
      <c r="EZS61" s="600"/>
      <c r="EZT61" s="600"/>
      <c r="EZU61" s="600"/>
      <c r="EZV61" s="600"/>
      <c r="EZW61" s="600"/>
      <c r="EZX61" s="600"/>
      <c r="EZY61" s="600"/>
      <c r="EZZ61" s="600"/>
      <c r="FAA61" s="600"/>
      <c r="FAB61" s="600"/>
      <c r="FAC61" s="600"/>
      <c r="FAD61" s="600"/>
      <c r="FAE61" s="600"/>
      <c r="FAF61" s="600"/>
      <c r="FAG61" s="600"/>
      <c r="FAH61" s="600"/>
      <c r="FAI61" s="600"/>
      <c r="FAJ61" s="600"/>
      <c r="FAK61" s="600"/>
      <c r="FAL61" s="600"/>
      <c r="FAM61" s="600"/>
      <c r="FAN61" s="600"/>
      <c r="FAO61" s="600"/>
      <c r="FAP61" s="600"/>
      <c r="FAQ61" s="600"/>
      <c r="FAR61" s="600"/>
      <c r="FAS61" s="600"/>
      <c r="FAT61" s="600"/>
      <c r="FAU61" s="600"/>
      <c r="FAV61" s="600"/>
      <c r="FAW61" s="600"/>
      <c r="FAX61" s="600"/>
      <c r="FAY61" s="600"/>
      <c r="FAZ61" s="600"/>
      <c r="FBA61" s="600"/>
      <c r="FBB61" s="600"/>
      <c r="FBC61" s="600"/>
      <c r="FBD61" s="600"/>
      <c r="FBE61" s="600"/>
      <c r="FBF61" s="600"/>
      <c r="FBG61" s="600"/>
      <c r="FBH61" s="600"/>
      <c r="FBI61" s="600"/>
      <c r="FBJ61" s="600"/>
      <c r="FBK61" s="600"/>
      <c r="FBL61" s="600"/>
      <c r="FBM61" s="600"/>
      <c r="FBN61" s="600"/>
      <c r="FBO61" s="600"/>
      <c r="FBP61" s="600"/>
      <c r="FBQ61" s="600"/>
      <c r="FBR61" s="600"/>
      <c r="FBS61" s="600"/>
      <c r="FBT61" s="600"/>
      <c r="FBU61" s="600"/>
      <c r="FBV61" s="600"/>
      <c r="FBW61" s="600"/>
      <c r="FBX61" s="600"/>
      <c r="FBY61" s="600"/>
      <c r="FBZ61" s="600"/>
      <c r="FCA61" s="600"/>
      <c r="FCB61" s="600"/>
      <c r="FCC61" s="600"/>
      <c r="FCD61" s="600"/>
      <c r="FCE61" s="600"/>
      <c r="FCF61" s="600"/>
      <c r="FCG61" s="600"/>
      <c r="FCH61" s="600"/>
      <c r="FCI61" s="600"/>
      <c r="FCJ61" s="600"/>
      <c r="FCK61" s="600"/>
      <c r="FCL61" s="600"/>
      <c r="FCM61" s="600"/>
      <c r="FCN61" s="600"/>
      <c r="FCO61" s="600"/>
      <c r="FCP61" s="600"/>
      <c r="FCQ61" s="600"/>
      <c r="FCR61" s="600"/>
      <c r="FCS61" s="600"/>
      <c r="FCT61" s="600"/>
      <c r="FCU61" s="600"/>
      <c r="FCV61" s="600"/>
      <c r="FCW61" s="600"/>
      <c r="FCX61" s="600"/>
      <c r="FCY61" s="600"/>
      <c r="FCZ61" s="600"/>
      <c r="FDA61" s="600"/>
      <c r="FDB61" s="600"/>
      <c r="FDC61" s="600"/>
      <c r="FDD61" s="600"/>
      <c r="FDE61" s="600"/>
      <c r="FDF61" s="600"/>
      <c r="FDG61" s="600"/>
      <c r="FDH61" s="600"/>
      <c r="FDI61" s="600"/>
      <c r="FDJ61" s="600"/>
      <c r="FDK61" s="600"/>
      <c r="FDL61" s="600"/>
      <c r="FDM61" s="600"/>
      <c r="FDN61" s="600"/>
      <c r="FDO61" s="600"/>
      <c r="FDP61" s="600"/>
      <c r="FDQ61" s="600"/>
      <c r="FDR61" s="600"/>
      <c r="FDS61" s="600"/>
      <c r="FDT61" s="600"/>
      <c r="FDU61" s="600"/>
      <c r="FDV61" s="600"/>
      <c r="FDW61" s="600"/>
      <c r="FDX61" s="600"/>
      <c r="FDY61" s="600"/>
      <c r="FDZ61" s="600"/>
      <c r="FEA61" s="600"/>
      <c r="FEB61" s="600"/>
      <c r="FEC61" s="600"/>
      <c r="FED61" s="600"/>
      <c r="FEE61" s="600"/>
      <c r="FEF61" s="600"/>
      <c r="FEG61" s="600"/>
      <c r="FEH61" s="600"/>
      <c r="FEI61" s="600"/>
      <c r="FEJ61" s="600"/>
      <c r="FEK61" s="600"/>
      <c r="FEL61" s="600"/>
      <c r="FEM61" s="600"/>
      <c r="FEN61" s="600"/>
      <c r="FEO61" s="600"/>
      <c r="FEP61" s="600"/>
      <c r="FEQ61" s="600"/>
      <c r="FER61" s="600"/>
      <c r="FES61" s="600"/>
      <c r="FET61" s="600"/>
      <c r="FEU61" s="600"/>
      <c r="FEV61" s="600"/>
      <c r="FEW61" s="600"/>
      <c r="FEX61" s="600"/>
      <c r="FEY61" s="600"/>
      <c r="FEZ61" s="600"/>
      <c r="FFA61" s="600"/>
      <c r="FFB61" s="600"/>
      <c r="FFC61" s="600"/>
      <c r="FFD61" s="600"/>
      <c r="FFE61" s="600"/>
      <c r="FFF61" s="600"/>
      <c r="FFG61" s="600"/>
      <c r="FFH61" s="600"/>
      <c r="FFI61" s="600"/>
      <c r="FFJ61" s="600"/>
      <c r="FFK61" s="600"/>
      <c r="FFL61" s="600"/>
      <c r="FFM61" s="600"/>
      <c r="FFN61" s="600"/>
      <c r="FFO61" s="600"/>
      <c r="FFP61" s="600"/>
      <c r="FFQ61" s="600"/>
      <c r="FFR61" s="600"/>
      <c r="FFS61" s="600"/>
      <c r="FFT61" s="600"/>
      <c r="FFU61" s="600"/>
      <c r="FFV61" s="600"/>
      <c r="FFW61" s="600"/>
      <c r="FFX61" s="600"/>
      <c r="FFY61" s="600"/>
      <c r="FFZ61" s="600"/>
      <c r="FGA61" s="600"/>
      <c r="FGB61" s="600"/>
      <c r="FGC61" s="600"/>
      <c r="FGD61" s="600"/>
      <c r="FGE61" s="600"/>
      <c r="FGF61" s="600"/>
      <c r="FGG61" s="600"/>
      <c r="FGH61" s="600"/>
      <c r="FGI61" s="600"/>
      <c r="FGJ61" s="600"/>
      <c r="FGK61" s="600"/>
      <c r="FGL61" s="600"/>
      <c r="FGM61" s="600"/>
      <c r="FGN61" s="600"/>
      <c r="FGO61" s="600"/>
      <c r="FGP61" s="600"/>
      <c r="FGQ61" s="600"/>
      <c r="FGR61" s="600"/>
      <c r="FGS61" s="600"/>
      <c r="FGT61" s="600"/>
      <c r="FGU61" s="600"/>
      <c r="FGV61" s="600"/>
      <c r="FGW61" s="600"/>
      <c r="FGX61" s="600"/>
      <c r="FGY61" s="600"/>
      <c r="FGZ61" s="600"/>
      <c r="FHA61" s="600"/>
      <c r="FHB61" s="600"/>
      <c r="FHC61" s="600"/>
      <c r="FHD61" s="600"/>
      <c r="FHE61" s="600"/>
      <c r="FHF61" s="600"/>
      <c r="FHG61" s="600"/>
      <c r="FHH61" s="600"/>
      <c r="FHI61" s="600"/>
      <c r="FHJ61" s="600"/>
      <c r="FHK61" s="600"/>
      <c r="FHL61" s="600"/>
      <c r="FHM61" s="600"/>
      <c r="FHN61" s="600"/>
      <c r="FHO61" s="600"/>
      <c r="FHP61" s="600"/>
      <c r="FHQ61" s="600"/>
      <c r="FHR61" s="600"/>
      <c r="FHS61" s="600"/>
      <c r="FHT61" s="600"/>
      <c r="FHU61" s="600"/>
      <c r="FHV61" s="600"/>
      <c r="FHW61" s="600"/>
      <c r="FHX61" s="600"/>
      <c r="FHY61" s="600"/>
      <c r="FHZ61" s="600"/>
      <c r="FIA61" s="600"/>
      <c r="FIB61" s="600"/>
      <c r="FIC61" s="600"/>
      <c r="FID61" s="600"/>
      <c r="FIE61" s="600"/>
      <c r="FIF61" s="600"/>
      <c r="FIG61" s="600"/>
      <c r="FIH61" s="600"/>
      <c r="FII61" s="600"/>
      <c r="FIJ61" s="600"/>
      <c r="FIK61" s="600"/>
      <c r="FIL61" s="600"/>
      <c r="FIM61" s="600"/>
      <c r="FIN61" s="600"/>
      <c r="FIO61" s="600"/>
      <c r="FIP61" s="600"/>
      <c r="FIQ61" s="600"/>
      <c r="FIR61" s="600"/>
      <c r="FIS61" s="600"/>
      <c r="FIT61" s="600"/>
      <c r="FIU61" s="600"/>
      <c r="FIV61" s="600"/>
      <c r="FIW61" s="600"/>
      <c r="FIX61" s="600"/>
      <c r="FIY61" s="600"/>
      <c r="FIZ61" s="600"/>
      <c r="FJA61" s="600"/>
      <c r="FJB61" s="600"/>
      <c r="FJC61" s="600"/>
      <c r="FJD61" s="600"/>
      <c r="FJE61" s="600"/>
      <c r="FJF61" s="600"/>
      <c r="FJG61" s="600"/>
      <c r="FJH61" s="600"/>
      <c r="FJI61" s="600"/>
      <c r="FJJ61" s="600"/>
      <c r="FJK61" s="600"/>
      <c r="FJL61" s="600"/>
      <c r="FJM61" s="600"/>
      <c r="FJN61" s="600"/>
      <c r="FJO61" s="600"/>
      <c r="FJP61" s="600"/>
      <c r="FJQ61" s="600"/>
      <c r="FJR61" s="600"/>
      <c r="FJS61" s="600"/>
      <c r="FJT61" s="600"/>
      <c r="FJU61" s="600"/>
      <c r="FJV61" s="600"/>
      <c r="FJW61" s="600"/>
      <c r="FJX61" s="600"/>
      <c r="FJY61" s="600"/>
      <c r="FJZ61" s="600"/>
      <c r="FKA61" s="600"/>
      <c r="FKB61" s="600"/>
      <c r="FKC61" s="600"/>
      <c r="FKD61" s="600"/>
      <c r="FKE61" s="600"/>
      <c r="FKF61" s="600"/>
      <c r="FKG61" s="600"/>
      <c r="FKH61" s="600"/>
      <c r="FKI61" s="600"/>
      <c r="FKJ61" s="600"/>
      <c r="FKK61" s="600"/>
      <c r="FKL61" s="600"/>
      <c r="FKM61" s="600"/>
      <c r="FKN61" s="600"/>
      <c r="FKO61" s="600"/>
      <c r="FKP61" s="600"/>
      <c r="FKQ61" s="600"/>
      <c r="FKR61" s="600"/>
      <c r="FKS61" s="600"/>
      <c r="FKT61" s="600"/>
      <c r="FKU61" s="600"/>
      <c r="FKV61" s="600"/>
      <c r="FKW61" s="600"/>
      <c r="FKX61" s="600"/>
      <c r="FKY61" s="600"/>
      <c r="FKZ61" s="600"/>
      <c r="FLA61" s="600"/>
      <c r="FLB61" s="600"/>
      <c r="FLC61" s="600"/>
      <c r="FLD61" s="600"/>
      <c r="FLE61" s="600"/>
      <c r="FLF61" s="600"/>
      <c r="FLG61" s="600"/>
      <c r="FLH61" s="600"/>
      <c r="FLI61" s="600"/>
      <c r="FLJ61" s="600"/>
      <c r="FLK61" s="600"/>
      <c r="FLL61" s="600"/>
      <c r="FLM61" s="600"/>
      <c r="FLN61" s="600"/>
      <c r="FLO61" s="600"/>
      <c r="FLP61" s="600"/>
      <c r="FLQ61" s="600"/>
      <c r="FLR61" s="600"/>
      <c r="FLS61" s="600"/>
      <c r="FLT61" s="600"/>
      <c r="FLU61" s="600"/>
      <c r="FLV61" s="600"/>
      <c r="FLW61" s="600"/>
      <c r="FLX61" s="600"/>
      <c r="FLY61" s="600"/>
      <c r="FLZ61" s="600"/>
      <c r="FMA61" s="600"/>
      <c r="FMB61" s="600"/>
      <c r="FMC61" s="600"/>
      <c r="FMD61" s="600"/>
      <c r="FME61" s="600"/>
      <c r="FMF61" s="600"/>
      <c r="FMG61" s="600"/>
      <c r="FMH61" s="600"/>
      <c r="FMI61" s="600"/>
      <c r="FMJ61" s="600"/>
      <c r="FMK61" s="600"/>
      <c r="FML61" s="600"/>
      <c r="FMM61" s="600"/>
      <c r="FMN61" s="600"/>
      <c r="FMO61" s="600"/>
      <c r="FMP61" s="600"/>
      <c r="FMQ61" s="600"/>
      <c r="FMR61" s="600"/>
      <c r="FMS61" s="600"/>
      <c r="FMT61" s="600"/>
      <c r="FMU61" s="600"/>
      <c r="FMV61" s="600"/>
      <c r="FMW61" s="600"/>
      <c r="FMX61" s="600"/>
      <c r="FMY61" s="600"/>
      <c r="FMZ61" s="600"/>
      <c r="FNA61" s="600"/>
      <c r="FNB61" s="600"/>
      <c r="FNC61" s="600"/>
      <c r="FND61" s="600"/>
      <c r="FNE61" s="600"/>
      <c r="FNF61" s="600"/>
      <c r="FNG61" s="600"/>
      <c r="FNH61" s="600"/>
      <c r="FNI61" s="600"/>
      <c r="FNJ61" s="600"/>
      <c r="FNK61" s="600"/>
      <c r="FNL61" s="600"/>
      <c r="FNM61" s="600"/>
      <c r="FNN61" s="600"/>
      <c r="FNO61" s="600"/>
      <c r="FNP61" s="600"/>
      <c r="FNQ61" s="600"/>
      <c r="FNR61" s="600"/>
      <c r="FNS61" s="600"/>
      <c r="FNT61" s="600"/>
      <c r="FNU61" s="600"/>
      <c r="FNV61" s="600"/>
      <c r="FNW61" s="600"/>
      <c r="FNX61" s="600"/>
      <c r="FNY61" s="600"/>
      <c r="FNZ61" s="600"/>
      <c r="FOA61" s="600"/>
      <c r="FOB61" s="600"/>
      <c r="FOC61" s="600"/>
      <c r="FOD61" s="600"/>
      <c r="FOE61" s="600"/>
      <c r="FOF61" s="600"/>
      <c r="FOG61" s="600"/>
      <c r="FOH61" s="600"/>
      <c r="FOI61" s="600"/>
      <c r="FOJ61" s="600"/>
      <c r="FOK61" s="600"/>
      <c r="FOL61" s="600"/>
      <c r="FOM61" s="600"/>
      <c r="FON61" s="600"/>
      <c r="FOO61" s="600"/>
      <c r="FOP61" s="600"/>
      <c r="FOQ61" s="600"/>
      <c r="FOR61" s="600"/>
      <c r="FOS61" s="600"/>
      <c r="FOT61" s="600"/>
      <c r="FOU61" s="600"/>
      <c r="FOV61" s="600"/>
      <c r="FOW61" s="600"/>
      <c r="FOX61" s="600"/>
      <c r="FOY61" s="600"/>
      <c r="FOZ61" s="600"/>
      <c r="FPA61" s="600"/>
      <c r="FPB61" s="600"/>
      <c r="FPC61" s="600"/>
      <c r="FPD61" s="600"/>
      <c r="FPE61" s="600"/>
      <c r="FPF61" s="600"/>
      <c r="FPG61" s="600"/>
      <c r="FPH61" s="600"/>
      <c r="FPI61" s="600"/>
      <c r="FPJ61" s="600"/>
      <c r="FPK61" s="600"/>
      <c r="FPL61" s="600"/>
      <c r="FPM61" s="600"/>
      <c r="FPN61" s="600"/>
      <c r="FPO61" s="600"/>
      <c r="FPP61" s="600"/>
      <c r="FPQ61" s="600"/>
      <c r="FPR61" s="600"/>
      <c r="FPS61" s="600"/>
      <c r="FPT61" s="600"/>
      <c r="FPU61" s="600"/>
      <c r="FPV61" s="600"/>
      <c r="FPW61" s="600"/>
      <c r="FPX61" s="600"/>
      <c r="FPY61" s="600"/>
      <c r="FPZ61" s="600"/>
      <c r="FQA61" s="600"/>
      <c r="FQB61" s="600"/>
      <c r="FQC61" s="600"/>
      <c r="FQD61" s="600"/>
      <c r="FQE61" s="600"/>
      <c r="FQF61" s="600"/>
      <c r="FQG61" s="600"/>
      <c r="FQH61" s="600"/>
      <c r="FQI61" s="600"/>
      <c r="FQJ61" s="600"/>
      <c r="FQK61" s="600"/>
      <c r="FQL61" s="600"/>
      <c r="FQM61" s="600"/>
      <c r="FQN61" s="600"/>
      <c r="FQO61" s="600"/>
      <c r="FQP61" s="600"/>
      <c r="FQQ61" s="600"/>
      <c r="FQR61" s="600"/>
      <c r="FQS61" s="600"/>
      <c r="FQT61" s="600"/>
      <c r="FQU61" s="600"/>
      <c r="FQV61" s="600"/>
      <c r="FQW61" s="600"/>
      <c r="FQX61" s="600"/>
      <c r="FQY61" s="600"/>
      <c r="FQZ61" s="600"/>
      <c r="FRA61" s="600"/>
      <c r="FRB61" s="600"/>
      <c r="FRC61" s="600"/>
      <c r="FRD61" s="600"/>
      <c r="FRE61" s="600"/>
      <c r="FRF61" s="600"/>
      <c r="FRG61" s="600"/>
      <c r="FRH61" s="600"/>
      <c r="FRI61" s="600"/>
      <c r="FRJ61" s="600"/>
      <c r="FRK61" s="600"/>
      <c r="FRL61" s="600"/>
      <c r="FRM61" s="600"/>
      <c r="FRN61" s="600"/>
      <c r="FRO61" s="600"/>
      <c r="FRP61" s="600"/>
      <c r="FRQ61" s="600"/>
      <c r="FRR61" s="600"/>
      <c r="FRS61" s="600"/>
      <c r="FRT61" s="600"/>
      <c r="FRU61" s="600"/>
      <c r="FRV61" s="600"/>
      <c r="FRW61" s="600"/>
      <c r="FRX61" s="600"/>
      <c r="FRY61" s="600"/>
      <c r="FRZ61" s="600"/>
      <c r="FSA61" s="600"/>
      <c r="FSB61" s="600"/>
      <c r="FSC61" s="600"/>
      <c r="FSD61" s="600"/>
      <c r="FSE61" s="600"/>
      <c r="FSF61" s="600"/>
      <c r="FSG61" s="600"/>
      <c r="FSH61" s="600"/>
      <c r="FSI61" s="600"/>
      <c r="FSJ61" s="600"/>
      <c r="FSK61" s="600"/>
      <c r="FSL61" s="600"/>
      <c r="FSM61" s="600"/>
      <c r="FSN61" s="600"/>
      <c r="FSO61" s="600"/>
      <c r="FSP61" s="600"/>
      <c r="FSQ61" s="600"/>
      <c r="FSR61" s="600"/>
      <c r="FSS61" s="600"/>
      <c r="FST61" s="600"/>
      <c r="FSU61" s="600"/>
      <c r="FSV61" s="600"/>
      <c r="FSW61" s="600"/>
      <c r="FSX61" s="600"/>
      <c r="FSY61" s="600"/>
      <c r="FSZ61" s="600"/>
      <c r="FTA61" s="600"/>
      <c r="FTB61" s="600"/>
      <c r="FTC61" s="600"/>
      <c r="FTD61" s="600"/>
      <c r="FTE61" s="600"/>
      <c r="FTF61" s="600"/>
      <c r="FTG61" s="600"/>
      <c r="FTH61" s="600"/>
      <c r="FTI61" s="600"/>
      <c r="FTJ61" s="600"/>
      <c r="FTK61" s="600"/>
      <c r="FTL61" s="600"/>
      <c r="FTM61" s="600"/>
      <c r="FTN61" s="600"/>
      <c r="FTO61" s="600"/>
      <c r="FTP61" s="600"/>
      <c r="FTQ61" s="600"/>
      <c r="FTR61" s="600"/>
      <c r="FTS61" s="600"/>
      <c r="FTT61" s="600"/>
      <c r="FTU61" s="600"/>
      <c r="FTV61" s="600"/>
      <c r="FTW61" s="600"/>
      <c r="FTX61" s="600"/>
      <c r="FTY61" s="600"/>
      <c r="FTZ61" s="600"/>
      <c r="FUA61" s="600"/>
      <c r="FUB61" s="600"/>
      <c r="FUC61" s="600"/>
      <c r="FUD61" s="600"/>
      <c r="FUE61" s="600"/>
      <c r="FUF61" s="600"/>
      <c r="FUG61" s="600"/>
      <c r="FUH61" s="600"/>
      <c r="FUI61" s="600"/>
      <c r="FUJ61" s="600"/>
      <c r="FUK61" s="600"/>
      <c r="FUL61" s="600"/>
      <c r="FUM61" s="600"/>
      <c r="FUN61" s="600"/>
      <c r="FUO61" s="600"/>
      <c r="FUP61" s="600"/>
      <c r="FUQ61" s="600"/>
      <c r="FUR61" s="600"/>
      <c r="FUS61" s="600"/>
      <c r="FUT61" s="600"/>
      <c r="FUU61" s="600"/>
      <c r="FUV61" s="600"/>
      <c r="FUW61" s="600"/>
      <c r="FUX61" s="600"/>
      <c r="FUY61" s="600"/>
      <c r="FUZ61" s="600"/>
      <c r="FVA61" s="600"/>
      <c r="FVB61" s="600"/>
      <c r="FVC61" s="600"/>
      <c r="FVD61" s="600"/>
      <c r="FVE61" s="600"/>
      <c r="FVF61" s="600"/>
      <c r="FVG61" s="600"/>
      <c r="FVH61" s="600"/>
      <c r="FVI61" s="600"/>
      <c r="FVJ61" s="600"/>
      <c r="FVK61" s="600"/>
      <c r="FVL61" s="600"/>
      <c r="FVM61" s="600"/>
      <c r="FVN61" s="600"/>
      <c r="FVO61" s="600"/>
      <c r="FVP61" s="600"/>
      <c r="FVQ61" s="600"/>
      <c r="FVR61" s="600"/>
      <c r="FVS61" s="600"/>
      <c r="FVT61" s="600"/>
      <c r="FVU61" s="600"/>
      <c r="FVV61" s="600"/>
      <c r="FVW61" s="600"/>
      <c r="FVX61" s="600"/>
      <c r="FVY61" s="600"/>
      <c r="FVZ61" s="600"/>
      <c r="FWA61" s="600"/>
      <c r="FWB61" s="600"/>
      <c r="FWC61" s="600"/>
      <c r="FWD61" s="600"/>
      <c r="FWE61" s="600"/>
      <c r="FWF61" s="600"/>
      <c r="FWG61" s="600"/>
      <c r="FWH61" s="600"/>
      <c r="FWI61" s="600"/>
      <c r="FWJ61" s="600"/>
      <c r="FWK61" s="600"/>
      <c r="FWL61" s="600"/>
      <c r="FWM61" s="600"/>
      <c r="FWN61" s="600"/>
      <c r="FWO61" s="600"/>
      <c r="FWP61" s="600"/>
      <c r="FWQ61" s="600"/>
      <c r="FWR61" s="600"/>
      <c r="FWS61" s="600"/>
      <c r="FWT61" s="600"/>
      <c r="FWU61" s="600"/>
      <c r="FWV61" s="600"/>
      <c r="FWW61" s="600"/>
      <c r="FWX61" s="600"/>
      <c r="FWY61" s="600"/>
      <c r="FWZ61" s="600"/>
      <c r="FXA61" s="600"/>
      <c r="FXB61" s="600"/>
      <c r="FXC61" s="600"/>
      <c r="FXD61" s="600"/>
      <c r="FXE61" s="600"/>
      <c r="FXF61" s="600"/>
      <c r="FXG61" s="600"/>
      <c r="FXH61" s="600"/>
      <c r="FXI61" s="600"/>
      <c r="FXJ61" s="600"/>
      <c r="FXK61" s="600"/>
      <c r="FXL61" s="600"/>
      <c r="FXM61" s="600"/>
      <c r="FXN61" s="600"/>
      <c r="FXO61" s="600"/>
      <c r="FXP61" s="600"/>
      <c r="FXQ61" s="600"/>
      <c r="FXR61" s="600"/>
      <c r="FXS61" s="600"/>
      <c r="FXT61" s="600"/>
      <c r="FXU61" s="600"/>
      <c r="FXV61" s="600"/>
      <c r="FXW61" s="600"/>
      <c r="FXX61" s="600"/>
      <c r="FXY61" s="600"/>
      <c r="FXZ61" s="600"/>
      <c r="FYA61" s="600"/>
      <c r="FYB61" s="600"/>
      <c r="FYC61" s="600"/>
      <c r="FYD61" s="600"/>
      <c r="FYE61" s="600"/>
      <c r="FYF61" s="600"/>
      <c r="FYG61" s="600"/>
      <c r="FYH61" s="600"/>
      <c r="FYI61" s="600"/>
      <c r="FYJ61" s="600"/>
      <c r="FYK61" s="600"/>
      <c r="FYL61" s="600"/>
      <c r="FYM61" s="600"/>
      <c r="FYN61" s="600"/>
      <c r="FYO61" s="600"/>
      <c r="FYP61" s="600"/>
      <c r="FYQ61" s="600"/>
      <c r="FYR61" s="600"/>
      <c r="FYS61" s="600"/>
      <c r="FYT61" s="600"/>
      <c r="FYU61" s="600"/>
      <c r="FYV61" s="600"/>
      <c r="FYW61" s="600"/>
      <c r="FYX61" s="600"/>
      <c r="FYY61" s="600"/>
      <c r="FYZ61" s="600"/>
      <c r="FZA61" s="600"/>
      <c r="FZB61" s="600"/>
      <c r="FZC61" s="600"/>
      <c r="FZD61" s="600"/>
      <c r="FZE61" s="600"/>
      <c r="FZF61" s="600"/>
      <c r="FZG61" s="600"/>
      <c r="FZH61" s="600"/>
      <c r="FZI61" s="600"/>
      <c r="FZJ61" s="600"/>
      <c r="FZK61" s="600"/>
      <c r="FZL61" s="600"/>
      <c r="FZM61" s="600"/>
      <c r="FZN61" s="600"/>
      <c r="FZO61" s="600"/>
      <c r="FZP61" s="600"/>
      <c r="FZQ61" s="600"/>
      <c r="FZR61" s="600"/>
      <c r="FZS61" s="600"/>
      <c r="FZT61" s="600"/>
      <c r="FZU61" s="600"/>
      <c r="FZV61" s="600"/>
      <c r="FZW61" s="600"/>
      <c r="FZX61" s="600"/>
      <c r="FZY61" s="600"/>
      <c r="FZZ61" s="600"/>
      <c r="GAA61" s="600"/>
      <c r="GAB61" s="600"/>
      <c r="GAC61" s="600"/>
      <c r="GAD61" s="600"/>
      <c r="GAE61" s="600"/>
      <c r="GAF61" s="600"/>
      <c r="GAG61" s="600"/>
      <c r="GAH61" s="600"/>
      <c r="GAI61" s="600"/>
      <c r="GAJ61" s="600"/>
      <c r="GAK61" s="600"/>
      <c r="GAL61" s="600"/>
      <c r="GAM61" s="600"/>
      <c r="GAN61" s="600"/>
      <c r="GAO61" s="600"/>
      <c r="GAP61" s="600"/>
      <c r="GAQ61" s="600"/>
      <c r="GAR61" s="600"/>
      <c r="GAS61" s="600"/>
      <c r="GAT61" s="600"/>
      <c r="GAU61" s="600"/>
      <c r="GAV61" s="600"/>
      <c r="GAW61" s="600"/>
      <c r="GAX61" s="600"/>
      <c r="GAY61" s="600"/>
      <c r="GAZ61" s="600"/>
      <c r="GBA61" s="600"/>
      <c r="GBB61" s="600"/>
      <c r="GBC61" s="600"/>
      <c r="GBD61" s="600"/>
      <c r="GBE61" s="600"/>
      <c r="GBF61" s="600"/>
      <c r="GBG61" s="600"/>
      <c r="GBH61" s="600"/>
      <c r="GBI61" s="600"/>
      <c r="GBJ61" s="600"/>
      <c r="GBK61" s="600"/>
      <c r="GBL61" s="600"/>
      <c r="GBM61" s="600"/>
      <c r="GBN61" s="600"/>
      <c r="GBO61" s="600"/>
      <c r="GBP61" s="600"/>
      <c r="GBQ61" s="600"/>
      <c r="GBR61" s="600"/>
      <c r="GBS61" s="600"/>
      <c r="GBT61" s="600"/>
      <c r="GBU61" s="600"/>
      <c r="GBV61" s="600"/>
      <c r="GBW61" s="600"/>
      <c r="GBX61" s="600"/>
      <c r="GBY61" s="600"/>
      <c r="GBZ61" s="600"/>
      <c r="GCA61" s="600"/>
      <c r="GCB61" s="600"/>
      <c r="GCC61" s="600"/>
      <c r="GCD61" s="600"/>
      <c r="GCE61" s="600"/>
      <c r="GCF61" s="600"/>
      <c r="GCG61" s="600"/>
      <c r="GCH61" s="600"/>
      <c r="GCI61" s="600"/>
      <c r="GCJ61" s="600"/>
      <c r="GCK61" s="600"/>
      <c r="GCL61" s="600"/>
      <c r="GCM61" s="600"/>
      <c r="GCN61" s="600"/>
      <c r="GCO61" s="600"/>
      <c r="GCP61" s="600"/>
      <c r="GCQ61" s="600"/>
      <c r="GCR61" s="600"/>
      <c r="GCS61" s="600"/>
      <c r="GCT61" s="600"/>
      <c r="GCU61" s="600"/>
      <c r="GCV61" s="600"/>
      <c r="GCW61" s="600"/>
      <c r="GCX61" s="600"/>
      <c r="GCY61" s="600"/>
      <c r="GCZ61" s="600"/>
      <c r="GDA61" s="600"/>
      <c r="GDB61" s="600"/>
      <c r="GDC61" s="600"/>
      <c r="GDD61" s="600"/>
      <c r="GDE61" s="600"/>
      <c r="GDF61" s="600"/>
      <c r="GDG61" s="600"/>
      <c r="GDH61" s="600"/>
      <c r="GDI61" s="600"/>
      <c r="GDJ61" s="600"/>
      <c r="GDK61" s="600"/>
      <c r="GDL61" s="600"/>
      <c r="GDM61" s="600"/>
      <c r="GDN61" s="600"/>
      <c r="GDO61" s="600"/>
      <c r="GDP61" s="600"/>
      <c r="GDQ61" s="600"/>
      <c r="GDR61" s="600"/>
      <c r="GDS61" s="600"/>
      <c r="GDT61" s="600"/>
      <c r="GDU61" s="600"/>
      <c r="GDV61" s="600"/>
      <c r="GDW61" s="600"/>
      <c r="GDX61" s="600"/>
      <c r="GDY61" s="600"/>
      <c r="GDZ61" s="600"/>
      <c r="GEA61" s="600"/>
      <c r="GEB61" s="600"/>
      <c r="GEC61" s="600"/>
      <c r="GED61" s="600"/>
      <c r="GEE61" s="600"/>
      <c r="GEF61" s="600"/>
      <c r="GEG61" s="600"/>
      <c r="GEH61" s="600"/>
      <c r="GEI61" s="600"/>
      <c r="GEJ61" s="600"/>
      <c r="GEK61" s="600"/>
      <c r="GEL61" s="600"/>
      <c r="GEM61" s="600"/>
      <c r="GEN61" s="600"/>
      <c r="GEO61" s="600"/>
      <c r="GEP61" s="600"/>
      <c r="GEQ61" s="600"/>
      <c r="GER61" s="600"/>
      <c r="GES61" s="600"/>
      <c r="GET61" s="600"/>
      <c r="GEU61" s="600"/>
      <c r="GEV61" s="600"/>
      <c r="GEW61" s="600"/>
      <c r="GEX61" s="600"/>
      <c r="GEY61" s="600"/>
      <c r="GEZ61" s="600"/>
      <c r="GFA61" s="600"/>
      <c r="GFB61" s="600"/>
      <c r="GFC61" s="600"/>
      <c r="GFD61" s="600"/>
      <c r="GFE61" s="600"/>
      <c r="GFF61" s="600"/>
      <c r="GFG61" s="600"/>
      <c r="GFH61" s="600"/>
      <c r="GFI61" s="600"/>
      <c r="GFJ61" s="600"/>
      <c r="GFK61" s="600"/>
      <c r="GFL61" s="600"/>
      <c r="GFM61" s="600"/>
      <c r="GFN61" s="600"/>
      <c r="GFO61" s="600"/>
      <c r="GFP61" s="600"/>
      <c r="GFQ61" s="600"/>
      <c r="GFR61" s="600"/>
      <c r="GFS61" s="600"/>
      <c r="GFT61" s="600"/>
      <c r="GFU61" s="600"/>
      <c r="GFV61" s="600"/>
      <c r="GFW61" s="600"/>
      <c r="GFX61" s="600"/>
      <c r="GFY61" s="600"/>
      <c r="GFZ61" s="600"/>
      <c r="GGA61" s="600"/>
      <c r="GGB61" s="600"/>
      <c r="GGC61" s="600"/>
      <c r="GGD61" s="600"/>
      <c r="GGE61" s="600"/>
      <c r="GGF61" s="600"/>
      <c r="GGG61" s="600"/>
      <c r="GGH61" s="600"/>
      <c r="GGI61" s="600"/>
      <c r="GGJ61" s="600"/>
      <c r="GGK61" s="600"/>
      <c r="GGL61" s="600"/>
      <c r="GGM61" s="600"/>
      <c r="GGN61" s="600"/>
      <c r="GGO61" s="600"/>
      <c r="GGP61" s="600"/>
      <c r="GGQ61" s="600"/>
      <c r="GGR61" s="600"/>
      <c r="GGS61" s="600"/>
      <c r="GGT61" s="600"/>
      <c r="GGU61" s="600"/>
      <c r="GGV61" s="600"/>
      <c r="GGW61" s="600"/>
      <c r="GGX61" s="600"/>
      <c r="GGY61" s="600"/>
      <c r="GGZ61" s="600"/>
      <c r="GHA61" s="600"/>
      <c r="GHB61" s="600"/>
      <c r="GHC61" s="600"/>
      <c r="GHD61" s="600"/>
      <c r="GHE61" s="600"/>
      <c r="GHF61" s="600"/>
      <c r="GHG61" s="600"/>
      <c r="GHH61" s="600"/>
      <c r="GHI61" s="600"/>
      <c r="GHJ61" s="600"/>
      <c r="GHK61" s="600"/>
      <c r="GHL61" s="600"/>
      <c r="GHM61" s="600"/>
      <c r="GHN61" s="600"/>
      <c r="GHO61" s="600"/>
      <c r="GHP61" s="600"/>
      <c r="GHQ61" s="600"/>
      <c r="GHR61" s="600"/>
      <c r="GHS61" s="600"/>
      <c r="GHT61" s="600"/>
      <c r="GHU61" s="600"/>
      <c r="GHV61" s="600"/>
      <c r="GHW61" s="600"/>
      <c r="GHX61" s="600"/>
      <c r="GHY61" s="600"/>
      <c r="GHZ61" s="600"/>
      <c r="GIA61" s="600"/>
      <c r="GIB61" s="600"/>
      <c r="GIC61" s="600"/>
      <c r="GID61" s="600"/>
      <c r="GIE61" s="600"/>
      <c r="GIF61" s="600"/>
      <c r="GIG61" s="600"/>
      <c r="GIH61" s="600"/>
      <c r="GII61" s="600"/>
      <c r="GIJ61" s="600"/>
      <c r="GIK61" s="600"/>
      <c r="GIL61" s="600"/>
      <c r="GIM61" s="600"/>
      <c r="GIN61" s="600"/>
      <c r="GIO61" s="600"/>
      <c r="GIP61" s="600"/>
      <c r="GIQ61" s="600"/>
      <c r="GIR61" s="600"/>
      <c r="GIS61" s="600"/>
      <c r="GIT61" s="600"/>
      <c r="GIU61" s="600"/>
      <c r="GIV61" s="600"/>
      <c r="GIW61" s="600"/>
      <c r="GIX61" s="600"/>
      <c r="GIY61" s="600"/>
      <c r="GIZ61" s="600"/>
      <c r="GJA61" s="600"/>
      <c r="GJB61" s="600"/>
      <c r="GJC61" s="600"/>
      <c r="GJD61" s="600"/>
      <c r="GJE61" s="600"/>
      <c r="GJF61" s="600"/>
      <c r="GJG61" s="600"/>
      <c r="GJH61" s="600"/>
      <c r="GJI61" s="600"/>
      <c r="GJJ61" s="600"/>
      <c r="GJK61" s="600"/>
      <c r="GJL61" s="600"/>
      <c r="GJM61" s="600"/>
      <c r="GJN61" s="600"/>
      <c r="GJO61" s="600"/>
      <c r="GJP61" s="600"/>
      <c r="GJQ61" s="600"/>
      <c r="GJR61" s="600"/>
      <c r="GJS61" s="600"/>
      <c r="GJT61" s="600"/>
      <c r="GJU61" s="600"/>
      <c r="GJV61" s="600"/>
      <c r="GJW61" s="600"/>
      <c r="GJX61" s="600"/>
      <c r="GJY61" s="600"/>
      <c r="GJZ61" s="600"/>
      <c r="GKA61" s="600"/>
      <c r="GKB61" s="600"/>
      <c r="GKC61" s="600"/>
      <c r="GKD61" s="600"/>
      <c r="GKE61" s="600"/>
      <c r="GKF61" s="600"/>
      <c r="GKG61" s="600"/>
      <c r="GKH61" s="600"/>
      <c r="GKI61" s="600"/>
      <c r="GKJ61" s="600"/>
      <c r="GKK61" s="600"/>
      <c r="GKL61" s="600"/>
      <c r="GKM61" s="600"/>
      <c r="GKN61" s="600"/>
      <c r="GKO61" s="600"/>
      <c r="GKP61" s="600"/>
      <c r="GKQ61" s="600"/>
      <c r="GKR61" s="600"/>
      <c r="GKS61" s="600"/>
      <c r="GKT61" s="600"/>
      <c r="GKU61" s="600"/>
      <c r="GKV61" s="600"/>
      <c r="GKW61" s="600"/>
      <c r="GKX61" s="600"/>
      <c r="GKY61" s="600"/>
      <c r="GKZ61" s="600"/>
      <c r="GLA61" s="600"/>
      <c r="GLB61" s="600"/>
      <c r="GLC61" s="600"/>
      <c r="GLD61" s="600"/>
      <c r="GLE61" s="600"/>
      <c r="GLF61" s="600"/>
      <c r="GLG61" s="600"/>
      <c r="GLH61" s="600"/>
      <c r="GLI61" s="600"/>
      <c r="GLJ61" s="600"/>
      <c r="GLK61" s="600"/>
      <c r="GLL61" s="600"/>
      <c r="GLM61" s="600"/>
      <c r="GLN61" s="600"/>
      <c r="GLO61" s="600"/>
      <c r="GLP61" s="600"/>
      <c r="GLQ61" s="600"/>
      <c r="GLR61" s="600"/>
      <c r="GLS61" s="600"/>
      <c r="GLT61" s="600"/>
      <c r="GLU61" s="600"/>
      <c r="GLV61" s="600"/>
      <c r="GLW61" s="600"/>
      <c r="GLX61" s="600"/>
      <c r="GLY61" s="600"/>
      <c r="GLZ61" s="600"/>
      <c r="GMA61" s="600"/>
      <c r="GMB61" s="600"/>
      <c r="GMC61" s="600"/>
      <c r="GMD61" s="600"/>
      <c r="GME61" s="600"/>
      <c r="GMF61" s="600"/>
      <c r="GMG61" s="600"/>
      <c r="GMH61" s="600"/>
      <c r="GMI61" s="600"/>
      <c r="GMJ61" s="600"/>
      <c r="GMK61" s="600"/>
      <c r="GML61" s="600"/>
      <c r="GMM61" s="600"/>
      <c r="GMN61" s="600"/>
      <c r="GMO61" s="600"/>
      <c r="GMP61" s="600"/>
      <c r="GMQ61" s="600"/>
      <c r="GMR61" s="600"/>
      <c r="GMS61" s="600"/>
      <c r="GMT61" s="600"/>
      <c r="GMU61" s="600"/>
      <c r="GMV61" s="600"/>
      <c r="GMW61" s="600"/>
      <c r="GMX61" s="600"/>
      <c r="GMY61" s="600"/>
      <c r="GMZ61" s="600"/>
      <c r="GNA61" s="600"/>
      <c r="GNB61" s="600"/>
      <c r="GNC61" s="600"/>
      <c r="GND61" s="600"/>
      <c r="GNE61" s="600"/>
      <c r="GNF61" s="600"/>
      <c r="GNG61" s="600"/>
      <c r="GNH61" s="600"/>
      <c r="GNI61" s="600"/>
      <c r="GNJ61" s="600"/>
      <c r="GNK61" s="600"/>
      <c r="GNL61" s="600"/>
      <c r="GNM61" s="600"/>
      <c r="GNN61" s="600"/>
      <c r="GNO61" s="600"/>
      <c r="GNP61" s="600"/>
      <c r="GNQ61" s="600"/>
      <c r="GNR61" s="600"/>
      <c r="GNS61" s="600"/>
      <c r="GNT61" s="600"/>
      <c r="GNU61" s="600"/>
      <c r="GNV61" s="600"/>
      <c r="GNW61" s="600"/>
      <c r="GNX61" s="600"/>
      <c r="GNY61" s="600"/>
      <c r="GNZ61" s="600"/>
      <c r="GOA61" s="600"/>
      <c r="GOB61" s="600"/>
      <c r="GOC61" s="600"/>
      <c r="GOD61" s="600"/>
      <c r="GOE61" s="600"/>
      <c r="GOF61" s="600"/>
      <c r="GOG61" s="600"/>
      <c r="GOH61" s="600"/>
      <c r="GOI61" s="600"/>
      <c r="GOJ61" s="600"/>
      <c r="GOK61" s="600"/>
      <c r="GOL61" s="600"/>
      <c r="GOM61" s="600"/>
      <c r="GON61" s="600"/>
      <c r="GOO61" s="600"/>
      <c r="GOP61" s="600"/>
      <c r="GOQ61" s="600"/>
      <c r="GOR61" s="600"/>
      <c r="GOS61" s="600"/>
      <c r="GOT61" s="600"/>
      <c r="GOU61" s="600"/>
      <c r="GOV61" s="600"/>
      <c r="GOW61" s="600"/>
      <c r="GOX61" s="600"/>
      <c r="GOY61" s="600"/>
      <c r="GOZ61" s="600"/>
      <c r="GPA61" s="600"/>
      <c r="GPB61" s="600"/>
      <c r="GPC61" s="600"/>
      <c r="GPD61" s="600"/>
      <c r="GPE61" s="600"/>
      <c r="GPF61" s="600"/>
      <c r="GPG61" s="600"/>
      <c r="GPH61" s="600"/>
      <c r="GPI61" s="600"/>
      <c r="GPJ61" s="600"/>
      <c r="GPK61" s="600"/>
      <c r="GPL61" s="600"/>
      <c r="GPM61" s="600"/>
      <c r="GPN61" s="600"/>
      <c r="GPO61" s="600"/>
      <c r="GPP61" s="600"/>
      <c r="GPQ61" s="600"/>
      <c r="GPR61" s="600"/>
      <c r="GPS61" s="600"/>
      <c r="GPT61" s="600"/>
      <c r="GPU61" s="600"/>
      <c r="GPV61" s="600"/>
      <c r="GPW61" s="600"/>
      <c r="GPX61" s="600"/>
      <c r="GPY61" s="600"/>
      <c r="GPZ61" s="600"/>
      <c r="GQA61" s="600"/>
      <c r="GQB61" s="600"/>
      <c r="GQC61" s="600"/>
      <c r="GQD61" s="600"/>
      <c r="GQE61" s="600"/>
      <c r="GQF61" s="600"/>
      <c r="GQG61" s="600"/>
      <c r="GQH61" s="600"/>
      <c r="GQI61" s="600"/>
      <c r="GQJ61" s="600"/>
      <c r="GQK61" s="600"/>
      <c r="GQL61" s="600"/>
      <c r="GQM61" s="600"/>
      <c r="GQN61" s="600"/>
      <c r="GQO61" s="600"/>
      <c r="GQP61" s="600"/>
      <c r="GQQ61" s="600"/>
      <c r="GQR61" s="600"/>
      <c r="GQS61" s="600"/>
      <c r="GQT61" s="600"/>
      <c r="GQU61" s="600"/>
      <c r="GQV61" s="600"/>
      <c r="GQW61" s="600"/>
      <c r="GQX61" s="600"/>
      <c r="GQY61" s="600"/>
      <c r="GQZ61" s="600"/>
      <c r="GRA61" s="600"/>
      <c r="GRB61" s="600"/>
      <c r="GRC61" s="600"/>
      <c r="GRD61" s="600"/>
      <c r="GRE61" s="600"/>
      <c r="GRF61" s="600"/>
      <c r="GRG61" s="600"/>
      <c r="GRH61" s="600"/>
      <c r="GRI61" s="600"/>
      <c r="GRJ61" s="600"/>
      <c r="GRK61" s="600"/>
      <c r="GRL61" s="600"/>
      <c r="GRM61" s="600"/>
      <c r="GRN61" s="600"/>
      <c r="GRO61" s="600"/>
      <c r="GRP61" s="600"/>
      <c r="GRQ61" s="600"/>
      <c r="GRR61" s="600"/>
      <c r="GRS61" s="600"/>
      <c r="GRT61" s="600"/>
      <c r="GRU61" s="600"/>
      <c r="GRV61" s="600"/>
      <c r="GRW61" s="600"/>
      <c r="GRX61" s="600"/>
      <c r="GRY61" s="600"/>
      <c r="GRZ61" s="600"/>
      <c r="GSA61" s="600"/>
      <c r="GSB61" s="600"/>
      <c r="GSC61" s="600"/>
      <c r="GSD61" s="600"/>
      <c r="GSE61" s="600"/>
      <c r="GSF61" s="600"/>
      <c r="GSG61" s="600"/>
      <c r="GSH61" s="600"/>
      <c r="GSI61" s="600"/>
      <c r="GSJ61" s="600"/>
      <c r="GSK61" s="600"/>
      <c r="GSL61" s="600"/>
      <c r="GSM61" s="600"/>
      <c r="GSN61" s="600"/>
      <c r="GSO61" s="600"/>
      <c r="GSP61" s="600"/>
      <c r="GSQ61" s="600"/>
      <c r="GSR61" s="600"/>
      <c r="GSS61" s="600"/>
      <c r="GST61" s="600"/>
      <c r="GSU61" s="600"/>
      <c r="GSV61" s="600"/>
      <c r="GSW61" s="600"/>
      <c r="GSX61" s="600"/>
      <c r="GSY61" s="600"/>
      <c r="GSZ61" s="600"/>
      <c r="GTA61" s="600"/>
      <c r="GTB61" s="600"/>
      <c r="GTC61" s="600"/>
      <c r="GTD61" s="600"/>
      <c r="GTE61" s="600"/>
      <c r="GTF61" s="600"/>
      <c r="GTG61" s="600"/>
      <c r="GTH61" s="600"/>
      <c r="GTI61" s="600"/>
      <c r="GTJ61" s="600"/>
      <c r="GTK61" s="600"/>
      <c r="GTL61" s="600"/>
      <c r="GTM61" s="600"/>
      <c r="GTN61" s="600"/>
      <c r="GTO61" s="600"/>
      <c r="GTP61" s="600"/>
      <c r="GTQ61" s="600"/>
      <c r="GTR61" s="600"/>
      <c r="GTS61" s="600"/>
      <c r="GTT61" s="600"/>
      <c r="GTU61" s="600"/>
      <c r="GTV61" s="600"/>
      <c r="GTW61" s="600"/>
      <c r="GTX61" s="600"/>
      <c r="GTY61" s="600"/>
      <c r="GTZ61" s="600"/>
      <c r="GUA61" s="600"/>
      <c r="GUB61" s="600"/>
      <c r="GUC61" s="600"/>
      <c r="GUD61" s="600"/>
      <c r="GUE61" s="600"/>
      <c r="GUF61" s="600"/>
      <c r="GUG61" s="600"/>
      <c r="GUH61" s="600"/>
      <c r="GUI61" s="600"/>
      <c r="GUJ61" s="600"/>
      <c r="GUK61" s="600"/>
      <c r="GUL61" s="600"/>
      <c r="GUM61" s="600"/>
      <c r="GUN61" s="600"/>
      <c r="GUO61" s="600"/>
      <c r="GUP61" s="600"/>
      <c r="GUQ61" s="600"/>
      <c r="GUR61" s="600"/>
      <c r="GUS61" s="600"/>
      <c r="GUT61" s="600"/>
      <c r="GUU61" s="600"/>
      <c r="GUV61" s="600"/>
      <c r="GUW61" s="600"/>
      <c r="GUX61" s="600"/>
      <c r="GUY61" s="600"/>
      <c r="GUZ61" s="600"/>
      <c r="GVA61" s="600"/>
      <c r="GVB61" s="600"/>
      <c r="GVC61" s="600"/>
      <c r="GVD61" s="600"/>
      <c r="GVE61" s="600"/>
      <c r="GVF61" s="600"/>
      <c r="GVG61" s="600"/>
      <c r="GVH61" s="600"/>
      <c r="GVI61" s="600"/>
      <c r="GVJ61" s="600"/>
      <c r="GVK61" s="600"/>
      <c r="GVL61" s="600"/>
      <c r="GVM61" s="600"/>
      <c r="GVN61" s="600"/>
      <c r="GVO61" s="600"/>
      <c r="GVP61" s="600"/>
      <c r="GVQ61" s="600"/>
      <c r="GVR61" s="600"/>
      <c r="GVS61" s="600"/>
      <c r="GVT61" s="600"/>
      <c r="GVU61" s="600"/>
      <c r="GVV61" s="600"/>
      <c r="GVW61" s="600"/>
      <c r="GVX61" s="600"/>
      <c r="GVY61" s="600"/>
      <c r="GVZ61" s="600"/>
      <c r="GWA61" s="600"/>
      <c r="GWB61" s="600"/>
      <c r="GWC61" s="600"/>
      <c r="GWD61" s="600"/>
      <c r="GWE61" s="600"/>
      <c r="GWF61" s="600"/>
      <c r="GWG61" s="600"/>
      <c r="GWH61" s="600"/>
      <c r="GWI61" s="600"/>
      <c r="GWJ61" s="600"/>
      <c r="GWK61" s="600"/>
      <c r="GWL61" s="600"/>
      <c r="GWM61" s="600"/>
      <c r="GWN61" s="600"/>
      <c r="GWO61" s="600"/>
      <c r="GWP61" s="600"/>
      <c r="GWQ61" s="600"/>
      <c r="GWR61" s="600"/>
      <c r="GWS61" s="600"/>
      <c r="GWT61" s="600"/>
      <c r="GWU61" s="600"/>
      <c r="GWV61" s="600"/>
      <c r="GWW61" s="600"/>
      <c r="GWX61" s="600"/>
      <c r="GWY61" s="600"/>
      <c r="GWZ61" s="600"/>
      <c r="GXA61" s="600"/>
      <c r="GXB61" s="600"/>
      <c r="GXC61" s="600"/>
      <c r="GXD61" s="600"/>
      <c r="GXE61" s="600"/>
      <c r="GXF61" s="600"/>
      <c r="GXG61" s="600"/>
      <c r="GXH61" s="600"/>
      <c r="GXI61" s="600"/>
      <c r="GXJ61" s="600"/>
      <c r="GXK61" s="600"/>
      <c r="GXL61" s="600"/>
      <c r="GXM61" s="600"/>
      <c r="GXN61" s="600"/>
      <c r="GXO61" s="600"/>
      <c r="GXP61" s="600"/>
      <c r="GXQ61" s="600"/>
      <c r="GXR61" s="600"/>
      <c r="GXS61" s="600"/>
      <c r="GXT61" s="600"/>
      <c r="GXU61" s="600"/>
      <c r="GXV61" s="600"/>
      <c r="GXW61" s="600"/>
      <c r="GXX61" s="600"/>
      <c r="GXY61" s="600"/>
      <c r="GXZ61" s="600"/>
      <c r="GYA61" s="600"/>
      <c r="GYB61" s="600"/>
      <c r="GYC61" s="600"/>
      <c r="GYD61" s="600"/>
      <c r="GYE61" s="600"/>
      <c r="GYF61" s="600"/>
      <c r="GYG61" s="600"/>
      <c r="GYH61" s="600"/>
      <c r="GYI61" s="600"/>
      <c r="GYJ61" s="600"/>
      <c r="GYK61" s="600"/>
      <c r="GYL61" s="600"/>
      <c r="GYM61" s="600"/>
      <c r="GYN61" s="600"/>
      <c r="GYO61" s="600"/>
      <c r="GYP61" s="600"/>
      <c r="GYQ61" s="600"/>
      <c r="GYR61" s="600"/>
      <c r="GYS61" s="600"/>
      <c r="GYT61" s="600"/>
      <c r="GYU61" s="600"/>
      <c r="GYV61" s="600"/>
      <c r="GYW61" s="600"/>
      <c r="GYX61" s="600"/>
      <c r="GYY61" s="600"/>
      <c r="GYZ61" s="600"/>
      <c r="GZA61" s="600"/>
      <c r="GZB61" s="600"/>
      <c r="GZC61" s="600"/>
      <c r="GZD61" s="600"/>
      <c r="GZE61" s="600"/>
      <c r="GZF61" s="600"/>
      <c r="GZG61" s="600"/>
      <c r="GZH61" s="600"/>
      <c r="GZI61" s="600"/>
      <c r="GZJ61" s="600"/>
      <c r="GZK61" s="600"/>
      <c r="GZL61" s="600"/>
      <c r="GZM61" s="600"/>
      <c r="GZN61" s="600"/>
      <c r="GZO61" s="600"/>
      <c r="GZP61" s="600"/>
      <c r="GZQ61" s="600"/>
      <c r="GZR61" s="600"/>
      <c r="GZS61" s="600"/>
      <c r="GZT61" s="600"/>
      <c r="GZU61" s="600"/>
      <c r="GZV61" s="600"/>
      <c r="GZW61" s="600"/>
      <c r="GZX61" s="600"/>
      <c r="GZY61" s="600"/>
      <c r="GZZ61" s="600"/>
      <c r="HAA61" s="600"/>
      <c r="HAB61" s="600"/>
      <c r="HAC61" s="600"/>
      <c r="HAD61" s="600"/>
      <c r="HAE61" s="600"/>
      <c r="HAF61" s="600"/>
      <c r="HAG61" s="600"/>
      <c r="HAH61" s="600"/>
      <c r="HAI61" s="600"/>
      <c r="HAJ61" s="600"/>
      <c r="HAK61" s="600"/>
      <c r="HAL61" s="600"/>
      <c r="HAM61" s="600"/>
      <c r="HAN61" s="600"/>
      <c r="HAO61" s="600"/>
      <c r="HAP61" s="600"/>
      <c r="HAQ61" s="600"/>
      <c r="HAR61" s="600"/>
      <c r="HAS61" s="600"/>
      <c r="HAT61" s="600"/>
      <c r="HAU61" s="600"/>
      <c r="HAV61" s="600"/>
      <c r="HAW61" s="600"/>
      <c r="HAX61" s="600"/>
      <c r="HAY61" s="600"/>
      <c r="HAZ61" s="600"/>
      <c r="HBA61" s="600"/>
      <c r="HBB61" s="600"/>
      <c r="HBC61" s="600"/>
      <c r="HBD61" s="600"/>
      <c r="HBE61" s="600"/>
      <c r="HBF61" s="600"/>
      <c r="HBG61" s="600"/>
      <c r="HBH61" s="600"/>
      <c r="HBI61" s="600"/>
      <c r="HBJ61" s="600"/>
      <c r="HBK61" s="600"/>
      <c r="HBL61" s="600"/>
      <c r="HBM61" s="600"/>
      <c r="HBN61" s="600"/>
      <c r="HBO61" s="600"/>
      <c r="HBP61" s="600"/>
      <c r="HBQ61" s="600"/>
      <c r="HBR61" s="600"/>
      <c r="HBS61" s="600"/>
      <c r="HBT61" s="600"/>
      <c r="HBU61" s="600"/>
      <c r="HBV61" s="600"/>
      <c r="HBW61" s="600"/>
      <c r="HBX61" s="600"/>
      <c r="HBY61" s="600"/>
      <c r="HBZ61" s="600"/>
      <c r="HCA61" s="600"/>
      <c r="HCB61" s="600"/>
      <c r="HCC61" s="600"/>
      <c r="HCD61" s="600"/>
      <c r="HCE61" s="600"/>
      <c r="HCF61" s="600"/>
      <c r="HCG61" s="600"/>
      <c r="HCH61" s="600"/>
      <c r="HCI61" s="600"/>
      <c r="HCJ61" s="600"/>
      <c r="HCK61" s="600"/>
      <c r="HCL61" s="600"/>
      <c r="HCM61" s="600"/>
      <c r="HCN61" s="600"/>
      <c r="HCO61" s="600"/>
      <c r="HCP61" s="600"/>
      <c r="HCQ61" s="600"/>
      <c r="HCR61" s="600"/>
      <c r="HCS61" s="600"/>
      <c r="HCT61" s="600"/>
      <c r="HCU61" s="600"/>
      <c r="HCV61" s="600"/>
      <c r="HCW61" s="600"/>
      <c r="HCX61" s="600"/>
      <c r="HCY61" s="600"/>
      <c r="HCZ61" s="600"/>
      <c r="HDA61" s="600"/>
      <c r="HDB61" s="600"/>
      <c r="HDC61" s="600"/>
      <c r="HDD61" s="600"/>
      <c r="HDE61" s="600"/>
      <c r="HDF61" s="600"/>
      <c r="HDG61" s="600"/>
      <c r="HDH61" s="600"/>
      <c r="HDI61" s="600"/>
      <c r="HDJ61" s="600"/>
      <c r="HDK61" s="600"/>
      <c r="HDL61" s="600"/>
      <c r="HDM61" s="600"/>
      <c r="HDN61" s="600"/>
      <c r="HDO61" s="600"/>
      <c r="HDP61" s="600"/>
      <c r="HDQ61" s="600"/>
      <c r="HDR61" s="600"/>
      <c r="HDS61" s="600"/>
      <c r="HDT61" s="600"/>
      <c r="HDU61" s="600"/>
      <c r="HDV61" s="600"/>
      <c r="HDW61" s="600"/>
      <c r="HDX61" s="600"/>
      <c r="HDY61" s="600"/>
      <c r="HDZ61" s="600"/>
      <c r="HEA61" s="600"/>
      <c r="HEB61" s="600"/>
      <c r="HEC61" s="600"/>
      <c r="HED61" s="600"/>
      <c r="HEE61" s="600"/>
      <c r="HEF61" s="600"/>
      <c r="HEG61" s="600"/>
      <c r="HEH61" s="600"/>
      <c r="HEI61" s="600"/>
      <c r="HEJ61" s="600"/>
      <c r="HEK61" s="600"/>
      <c r="HEL61" s="600"/>
      <c r="HEM61" s="600"/>
      <c r="HEN61" s="600"/>
      <c r="HEO61" s="600"/>
      <c r="HEP61" s="600"/>
      <c r="HEQ61" s="600"/>
      <c r="HER61" s="600"/>
      <c r="HES61" s="600"/>
      <c r="HET61" s="600"/>
      <c r="HEU61" s="600"/>
      <c r="HEV61" s="600"/>
      <c r="HEW61" s="600"/>
      <c r="HEX61" s="600"/>
      <c r="HEY61" s="600"/>
      <c r="HEZ61" s="600"/>
      <c r="HFA61" s="600"/>
      <c r="HFB61" s="600"/>
      <c r="HFC61" s="600"/>
      <c r="HFD61" s="600"/>
      <c r="HFE61" s="600"/>
      <c r="HFF61" s="600"/>
      <c r="HFG61" s="600"/>
      <c r="HFH61" s="600"/>
      <c r="HFI61" s="600"/>
      <c r="HFJ61" s="600"/>
      <c r="HFK61" s="600"/>
      <c r="HFL61" s="600"/>
      <c r="HFM61" s="600"/>
      <c r="HFN61" s="600"/>
      <c r="HFO61" s="600"/>
      <c r="HFP61" s="600"/>
      <c r="HFQ61" s="600"/>
      <c r="HFR61" s="600"/>
      <c r="HFS61" s="600"/>
      <c r="HFT61" s="600"/>
      <c r="HFU61" s="600"/>
      <c r="HFV61" s="600"/>
      <c r="HFW61" s="600"/>
      <c r="HFX61" s="600"/>
      <c r="HFY61" s="600"/>
      <c r="HFZ61" s="600"/>
      <c r="HGA61" s="600"/>
      <c r="HGB61" s="600"/>
      <c r="HGC61" s="600"/>
      <c r="HGD61" s="600"/>
      <c r="HGE61" s="600"/>
      <c r="HGF61" s="600"/>
      <c r="HGG61" s="600"/>
      <c r="HGH61" s="600"/>
      <c r="HGI61" s="600"/>
      <c r="HGJ61" s="600"/>
      <c r="HGK61" s="600"/>
      <c r="HGL61" s="600"/>
      <c r="HGM61" s="600"/>
      <c r="HGN61" s="600"/>
      <c r="HGO61" s="600"/>
      <c r="HGP61" s="600"/>
      <c r="HGQ61" s="600"/>
      <c r="HGR61" s="600"/>
      <c r="HGS61" s="600"/>
      <c r="HGT61" s="600"/>
      <c r="HGU61" s="600"/>
      <c r="HGV61" s="600"/>
      <c r="HGW61" s="600"/>
      <c r="HGX61" s="600"/>
      <c r="HGY61" s="600"/>
      <c r="HGZ61" s="600"/>
      <c r="HHA61" s="600"/>
      <c r="HHB61" s="600"/>
      <c r="HHC61" s="600"/>
      <c r="HHD61" s="600"/>
      <c r="HHE61" s="600"/>
      <c r="HHF61" s="600"/>
      <c r="HHG61" s="600"/>
      <c r="HHH61" s="600"/>
      <c r="HHI61" s="600"/>
      <c r="HHJ61" s="600"/>
      <c r="HHK61" s="600"/>
      <c r="HHL61" s="600"/>
      <c r="HHM61" s="600"/>
      <c r="HHN61" s="600"/>
      <c r="HHO61" s="600"/>
      <c r="HHP61" s="600"/>
      <c r="HHQ61" s="600"/>
      <c r="HHR61" s="600"/>
      <c r="HHS61" s="600"/>
      <c r="HHT61" s="600"/>
      <c r="HHU61" s="600"/>
      <c r="HHV61" s="600"/>
      <c r="HHW61" s="600"/>
      <c r="HHX61" s="600"/>
      <c r="HHY61" s="600"/>
      <c r="HHZ61" s="600"/>
      <c r="HIA61" s="600"/>
      <c r="HIB61" s="600"/>
      <c r="HIC61" s="600"/>
      <c r="HID61" s="600"/>
      <c r="HIE61" s="600"/>
      <c r="HIF61" s="600"/>
      <c r="HIG61" s="600"/>
      <c r="HIH61" s="600"/>
      <c r="HII61" s="600"/>
      <c r="HIJ61" s="600"/>
      <c r="HIK61" s="600"/>
      <c r="HIL61" s="600"/>
      <c r="HIM61" s="600"/>
      <c r="HIN61" s="600"/>
      <c r="HIO61" s="600"/>
      <c r="HIP61" s="600"/>
      <c r="HIQ61" s="600"/>
      <c r="HIR61" s="600"/>
      <c r="HIS61" s="600"/>
      <c r="HIT61" s="600"/>
      <c r="HIU61" s="600"/>
      <c r="HIV61" s="600"/>
      <c r="HIW61" s="600"/>
      <c r="HIX61" s="600"/>
      <c r="HIY61" s="600"/>
      <c r="HIZ61" s="600"/>
      <c r="HJA61" s="600"/>
      <c r="HJB61" s="600"/>
      <c r="HJC61" s="600"/>
      <c r="HJD61" s="600"/>
      <c r="HJE61" s="600"/>
      <c r="HJF61" s="600"/>
      <c r="HJG61" s="600"/>
      <c r="HJH61" s="600"/>
      <c r="HJI61" s="600"/>
      <c r="HJJ61" s="600"/>
      <c r="HJK61" s="600"/>
      <c r="HJL61" s="600"/>
      <c r="HJM61" s="600"/>
      <c r="HJN61" s="600"/>
      <c r="HJO61" s="600"/>
      <c r="HJP61" s="600"/>
      <c r="HJQ61" s="600"/>
      <c r="HJR61" s="600"/>
      <c r="HJS61" s="600"/>
      <c r="HJT61" s="600"/>
      <c r="HJU61" s="600"/>
      <c r="HJV61" s="600"/>
      <c r="HJW61" s="600"/>
      <c r="HJX61" s="600"/>
      <c r="HJY61" s="600"/>
      <c r="HJZ61" s="600"/>
      <c r="HKA61" s="600"/>
      <c r="HKB61" s="600"/>
      <c r="HKC61" s="600"/>
      <c r="HKD61" s="600"/>
      <c r="HKE61" s="600"/>
      <c r="HKF61" s="600"/>
      <c r="HKG61" s="600"/>
      <c r="HKH61" s="600"/>
      <c r="HKI61" s="600"/>
      <c r="HKJ61" s="600"/>
      <c r="HKK61" s="600"/>
      <c r="HKL61" s="600"/>
      <c r="HKM61" s="600"/>
      <c r="HKN61" s="600"/>
      <c r="HKO61" s="600"/>
      <c r="HKP61" s="600"/>
      <c r="HKQ61" s="600"/>
      <c r="HKR61" s="600"/>
      <c r="HKS61" s="600"/>
      <c r="HKT61" s="600"/>
      <c r="HKU61" s="600"/>
      <c r="HKV61" s="600"/>
      <c r="HKW61" s="600"/>
      <c r="HKX61" s="600"/>
      <c r="HKY61" s="600"/>
      <c r="HKZ61" s="600"/>
      <c r="HLA61" s="600"/>
      <c r="HLB61" s="600"/>
      <c r="HLC61" s="600"/>
      <c r="HLD61" s="600"/>
      <c r="HLE61" s="600"/>
      <c r="HLF61" s="600"/>
      <c r="HLG61" s="600"/>
      <c r="HLH61" s="600"/>
      <c r="HLI61" s="600"/>
      <c r="HLJ61" s="600"/>
      <c r="HLK61" s="600"/>
      <c r="HLL61" s="600"/>
      <c r="HLM61" s="600"/>
      <c r="HLN61" s="600"/>
      <c r="HLO61" s="600"/>
      <c r="HLP61" s="600"/>
      <c r="HLQ61" s="600"/>
      <c r="HLR61" s="600"/>
      <c r="HLS61" s="600"/>
      <c r="HLT61" s="600"/>
      <c r="HLU61" s="600"/>
      <c r="HLV61" s="600"/>
      <c r="HLW61" s="600"/>
      <c r="HLX61" s="600"/>
      <c r="HLY61" s="600"/>
      <c r="HLZ61" s="600"/>
      <c r="HMA61" s="600"/>
      <c r="HMB61" s="600"/>
      <c r="HMC61" s="600"/>
      <c r="HMD61" s="600"/>
      <c r="HME61" s="600"/>
      <c r="HMF61" s="600"/>
      <c r="HMG61" s="600"/>
      <c r="HMH61" s="600"/>
      <c r="HMI61" s="600"/>
      <c r="HMJ61" s="600"/>
      <c r="HMK61" s="600"/>
      <c r="HML61" s="600"/>
      <c r="HMM61" s="600"/>
      <c r="HMN61" s="600"/>
      <c r="HMO61" s="600"/>
      <c r="HMP61" s="600"/>
      <c r="HMQ61" s="600"/>
      <c r="HMR61" s="600"/>
      <c r="HMS61" s="600"/>
      <c r="HMT61" s="600"/>
      <c r="HMU61" s="600"/>
      <c r="HMV61" s="600"/>
      <c r="HMW61" s="600"/>
      <c r="HMX61" s="600"/>
      <c r="HMY61" s="600"/>
      <c r="HMZ61" s="600"/>
      <c r="HNA61" s="600"/>
      <c r="HNB61" s="600"/>
      <c r="HNC61" s="600"/>
      <c r="HND61" s="600"/>
      <c r="HNE61" s="600"/>
      <c r="HNF61" s="600"/>
      <c r="HNG61" s="600"/>
      <c r="HNH61" s="600"/>
      <c r="HNI61" s="600"/>
      <c r="HNJ61" s="600"/>
      <c r="HNK61" s="600"/>
      <c r="HNL61" s="600"/>
      <c r="HNM61" s="600"/>
      <c r="HNN61" s="600"/>
      <c r="HNO61" s="600"/>
      <c r="HNP61" s="600"/>
      <c r="HNQ61" s="600"/>
      <c r="HNR61" s="600"/>
      <c r="HNS61" s="600"/>
      <c r="HNT61" s="600"/>
      <c r="HNU61" s="600"/>
      <c r="HNV61" s="600"/>
      <c r="HNW61" s="600"/>
      <c r="HNX61" s="600"/>
      <c r="HNY61" s="600"/>
      <c r="HNZ61" s="600"/>
      <c r="HOA61" s="600"/>
      <c r="HOB61" s="600"/>
      <c r="HOC61" s="600"/>
      <c r="HOD61" s="600"/>
      <c r="HOE61" s="600"/>
      <c r="HOF61" s="600"/>
      <c r="HOG61" s="600"/>
      <c r="HOH61" s="600"/>
      <c r="HOI61" s="600"/>
      <c r="HOJ61" s="600"/>
      <c r="HOK61" s="600"/>
      <c r="HOL61" s="600"/>
      <c r="HOM61" s="600"/>
      <c r="HON61" s="600"/>
      <c r="HOO61" s="600"/>
      <c r="HOP61" s="600"/>
      <c r="HOQ61" s="600"/>
      <c r="HOR61" s="600"/>
      <c r="HOS61" s="600"/>
      <c r="HOT61" s="600"/>
      <c r="HOU61" s="600"/>
      <c r="HOV61" s="600"/>
      <c r="HOW61" s="600"/>
      <c r="HOX61" s="600"/>
      <c r="HOY61" s="600"/>
      <c r="HOZ61" s="600"/>
      <c r="HPA61" s="600"/>
      <c r="HPB61" s="600"/>
      <c r="HPC61" s="600"/>
      <c r="HPD61" s="600"/>
      <c r="HPE61" s="600"/>
      <c r="HPF61" s="600"/>
      <c r="HPG61" s="600"/>
      <c r="HPH61" s="600"/>
      <c r="HPI61" s="600"/>
      <c r="HPJ61" s="600"/>
      <c r="HPK61" s="600"/>
      <c r="HPL61" s="600"/>
      <c r="HPM61" s="600"/>
      <c r="HPN61" s="600"/>
      <c r="HPO61" s="600"/>
      <c r="HPP61" s="600"/>
      <c r="HPQ61" s="600"/>
      <c r="HPR61" s="600"/>
      <c r="HPS61" s="600"/>
      <c r="HPT61" s="600"/>
      <c r="HPU61" s="600"/>
      <c r="HPV61" s="600"/>
      <c r="HPW61" s="600"/>
      <c r="HPX61" s="600"/>
      <c r="HPY61" s="600"/>
      <c r="HPZ61" s="600"/>
      <c r="HQA61" s="600"/>
      <c r="HQB61" s="600"/>
      <c r="HQC61" s="600"/>
      <c r="HQD61" s="600"/>
      <c r="HQE61" s="600"/>
      <c r="HQF61" s="600"/>
      <c r="HQG61" s="600"/>
      <c r="HQH61" s="600"/>
      <c r="HQI61" s="600"/>
      <c r="HQJ61" s="600"/>
      <c r="HQK61" s="600"/>
      <c r="HQL61" s="600"/>
      <c r="HQM61" s="600"/>
      <c r="HQN61" s="600"/>
      <c r="HQO61" s="600"/>
      <c r="HQP61" s="600"/>
      <c r="HQQ61" s="600"/>
      <c r="HQR61" s="600"/>
      <c r="HQS61" s="600"/>
      <c r="HQT61" s="600"/>
      <c r="HQU61" s="600"/>
      <c r="HQV61" s="600"/>
      <c r="HQW61" s="600"/>
      <c r="HQX61" s="600"/>
      <c r="HQY61" s="600"/>
      <c r="HQZ61" s="600"/>
      <c r="HRA61" s="600"/>
      <c r="HRB61" s="600"/>
      <c r="HRC61" s="600"/>
      <c r="HRD61" s="600"/>
      <c r="HRE61" s="600"/>
      <c r="HRF61" s="600"/>
      <c r="HRG61" s="600"/>
      <c r="HRH61" s="600"/>
      <c r="HRI61" s="600"/>
      <c r="HRJ61" s="600"/>
      <c r="HRK61" s="600"/>
      <c r="HRL61" s="600"/>
      <c r="HRM61" s="600"/>
      <c r="HRN61" s="600"/>
      <c r="HRO61" s="600"/>
      <c r="HRP61" s="600"/>
      <c r="HRQ61" s="600"/>
      <c r="HRR61" s="600"/>
      <c r="HRS61" s="600"/>
      <c r="HRT61" s="600"/>
      <c r="HRU61" s="600"/>
      <c r="HRV61" s="600"/>
      <c r="HRW61" s="600"/>
      <c r="HRX61" s="600"/>
      <c r="HRY61" s="600"/>
      <c r="HRZ61" s="600"/>
      <c r="HSA61" s="600"/>
      <c r="HSB61" s="600"/>
      <c r="HSC61" s="600"/>
      <c r="HSD61" s="600"/>
      <c r="HSE61" s="600"/>
      <c r="HSF61" s="600"/>
      <c r="HSG61" s="600"/>
      <c r="HSH61" s="600"/>
      <c r="HSI61" s="600"/>
      <c r="HSJ61" s="600"/>
      <c r="HSK61" s="600"/>
      <c r="HSL61" s="600"/>
      <c r="HSM61" s="600"/>
      <c r="HSN61" s="600"/>
      <c r="HSO61" s="600"/>
      <c r="HSP61" s="600"/>
      <c r="HSQ61" s="600"/>
      <c r="HSR61" s="600"/>
      <c r="HSS61" s="600"/>
      <c r="HST61" s="600"/>
      <c r="HSU61" s="600"/>
      <c r="HSV61" s="600"/>
      <c r="HSW61" s="600"/>
      <c r="HSX61" s="600"/>
      <c r="HSY61" s="600"/>
      <c r="HSZ61" s="600"/>
      <c r="HTA61" s="600"/>
      <c r="HTB61" s="600"/>
      <c r="HTC61" s="600"/>
      <c r="HTD61" s="600"/>
      <c r="HTE61" s="600"/>
      <c r="HTF61" s="600"/>
      <c r="HTG61" s="600"/>
      <c r="HTH61" s="600"/>
      <c r="HTI61" s="600"/>
      <c r="HTJ61" s="600"/>
      <c r="HTK61" s="600"/>
      <c r="HTL61" s="600"/>
      <c r="HTM61" s="600"/>
      <c r="HTN61" s="600"/>
      <c r="HTO61" s="600"/>
      <c r="HTP61" s="600"/>
      <c r="HTQ61" s="600"/>
      <c r="HTR61" s="600"/>
      <c r="HTS61" s="600"/>
      <c r="HTT61" s="600"/>
      <c r="HTU61" s="600"/>
      <c r="HTV61" s="600"/>
      <c r="HTW61" s="600"/>
      <c r="HTX61" s="600"/>
      <c r="HTY61" s="600"/>
      <c r="HTZ61" s="600"/>
      <c r="HUA61" s="600"/>
      <c r="HUB61" s="600"/>
      <c r="HUC61" s="600"/>
      <c r="HUD61" s="600"/>
      <c r="HUE61" s="600"/>
      <c r="HUF61" s="600"/>
      <c r="HUG61" s="600"/>
      <c r="HUH61" s="600"/>
      <c r="HUI61" s="600"/>
      <c r="HUJ61" s="600"/>
      <c r="HUK61" s="600"/>
      <c r="HUL61" s="600"/>
      <c r="HUM61" s="600"/>
      <c r="HUN61" s="600"/>
      <c r="HUO61" s="600"/>
      <c r="HUP61" s="600"/>
      <c r="HUQ61" s="600"/>
      <c r="HUR61" s="600"/>
      <c r="HUS61" s="600"/>
      <c r="HUT61" s="600"/>
      <c r="HUU61" s="600"/>
      <c r="HUV61" s="600"/>
      <c r="HUW61" s="600"/>
      <c r="HUX61" s="600"/>
      <c r="HUY61" s="600"/>
      <c r="HUZ61" s="600"/>
      <c r="HVA61" s="600"/>
      <c r="HVB61" s="600"/>
      <c r="HVC61" s="600"/>
      <c r="HVD61" s="600"/>
      <c r="HVE61" s="600"/>
      <c r="HVF61" s="600"/>
      <c r="HVG61" s="600"/>
      <c r="HVH61" s="600"/>
      <c r="HVI61" s="600"/>
      <c r="HVJ61" s="600"/>
      <c r="HVK61" s="600"/>
      <c r="HVL61" s="600"/>
      <c r="HVM61" s="600"/>
      <c r="HVN61" s="600"/>
      <c r="HVO61" s="600"/>
      <c r="HVP61" s="600"/>
      <c r="HVQ61" s="600"/>
      <c r="HVR61" s="600"/>
      <c r="HVS61" s="600"/>
      <c r="HVT61" s="600"/>
      <c r="HVU61" s="600"/>
      <c r="HVV61" s="600"/>
      <c r="HVW61" s="600"/>
      <c r="HVX61" s="600"/>
      <c r="HVY61" s="600"/>
      <c r="HVZ61" s="600"/>
      <c r="HWA61" s="600"/>
      <c r="HWB61" s="600"/>
      <c r="HWC61" s="600"/>
      <c r="HWD61" s="600"/>
      <c r="HWE61" s="600"/>
      <c r="HWF61" s="600"/>
      <c r="HWG61" s="600"/>
      <c r="HWH61" s="600"/>
      <c r="HWI61" s="600"/>
      <c r="HWJ61" s="600"/>
      <c r="HWK61" s="600"/>
      <c r="HWL61" s="600"/>
      <c r="HWM61" s="600"/>
      <c r="HWN61" s="600"/>
      <c r="HWO61" s="600"/>
      <c r="HWP61" s="600"/>
      <c r="HWQ61" s="600"/>
      <c r="HWR61" s="600"/>
      <c r="HWS61" s="600"/>
      <c r="HWT61" s="600"/>
      <c r="HWU61" s="600"/>
      <c r="HWV61" s="600"/>
      <c r="HWW61" s="600"/>
      <c r="HWX61" s="600"/>
      <c r="HWY61" s="600"/>
      <c r="HWZ61" s="600"/>
      <c r="HXA61" s="600"/>
      <c r="HXB61" s="600"/>
      <c r="HXC61" s="600"/>
      <c r="HXD61" s="600"/>
      <c r="HXE61" s="600"/>
      <c r="HXF61" s="600"/>
      <c r="HXG61" s="600"/>
      <c r="HXH61" s="600"/>
      <c r="HXI61" s="600"/>
      <c r="HXJ61" s="600"/>
      <c r="HXK61" s="600"/>
      <c r="HXL61" s="600"/>
      <c r="HXM61" s="600"/>
      <c r="HXN61" s="600"/>
      <c r="HXO61" s="600"/>
      <c r="HXP61" s="600"/>
      <c r="HXQ61" s="600"/>
      <c r="HXR61" s="600"/>
      <c r="HXS61" s="600"/>
      <c r="HXT61" s="600"/>
      <c r="HXU61" s="600"/>
      <c r="HXV61" s="600"/>
      <c r="HXW61" s="600"/>
      <c r="HXX61" s="600"/>
      <c r="HXY61" s="600"/>
      <c r="HXZ61" s="600"/>
      <c r="HYA61" s="600"/>
      <c r="HYB61" s="600"/>
      <c r="HYC61" s="600"/>
      <c r="HYD61" s="600"/>
      <c r="HYE61" s="600"/>
      <c r="HYF61" s="600"/>
      <c r="HYG61" s="600"/>
      <c r="HYH61" s="600"/>
      <c r="HYI61" s="600"/>
      <c r="HYJ61" s="600"/>
      <c r="HYK61" s="600"/>
      <c r="HYL61" s="600"/>
      <c r="HYM61" s="600"/>
      <c r="HYN61" s="600"/>
      <c r="HYO61" s="600"/>
      <c r="HYP61" s="600"/>
      <c r="HYQ61" s="600"/>
      <c r="HYR61" s="600"/>
      <c r="HYS61" s="600"/>
      <c r="HYT61" s="600"/>
      <c r="HYU61" s="600"/>
      <c r="HYV61" s="600"/>
      <c r="HYW61" s="600"/>
      <c r="HYX61" s="600"/>
      <c r="HYY61" s="600"/>
      <c r="HYZ61" s="600"/>
      <c r="HZA61" s="600"/>
      <c r="HZB61" s="600"/>
      <c r="HZC61" s="600"/>
      <c r="HZD61" s="600"/>
      <c r="HZE61" s="600"/>
      <c r="HZF61" s="600"/>
      <c r="HZG61" s="600"/>
      <c r="HZH61" s="600"/>
      <c r="HZI61" s="600"/>
      <c r="HZJ61" s="600"/>
      <c r="HZK61" s="600"/>
      <c r="HZL61" s="600"/>
      <c r="HZM61" s="600"/>
      <c r="HZN61" s="600"/>
      <c r="HZO61" s="600"/>
      <c r="HZP61" s="600"/>
      <c r="HZQ61" s="600"/>
      <c r="HZR61" s="600"/>
      <c r="HZS61" s="600"/>
      <c r="HZT61" s="600"/>
      <c r="HZU61" s="600"/>
      <c r="HZV61" s="600"/>
      <c r="HZW61" s="600"/>
      <c r="HZX61" s="600"/>
      <c r="HZY61" s="600"/>
      <c r="HZZ61" s="600"/>
      <c r="IAA61" s="600"/>
      <c r="IAB61" s="600"/>
      <c r="IAC61" s="600"/>
      <c r="IAD61" s="600"/>
      <c r="IAE61" s="600"/>
      <c r="IAF61" s="600"/>
      <c r="IAG61" s="600"/>
      <c r="IAH61" s="600"/>
      <c r="IAI61" s="600"/>
      <c r="IAJ61" s="600"/>
      <c r="IAK61" s="600"/>
      <c r="IAL61" s="600"/>
      <c r="IAM61" s="600"/>
      <c r="IAN61" s="600"/>
      <c r="IAO61" s="600"/>
      <c r="IAP61" s="600"/>
      <c r="IAQ61" s="600"/>
      <c r="IAR61" s="600"/>
      <c r="IAS61" s="600"/>
      <c r="IAT61" s="600"/>
      <c r="IAU61" s="600"/>
      <c r="IAV61" s="600"/>
      <c r="IAW61" s="600"/>
      <c r="IAX61" s="600"/>
      <c r="IAY61" s="600"/>
      <c r="IAZ61" s="600"/>
      <c r="IBA61" s="600"/>
      <c r="IBB61" s="600"/>
      <c r="IBC61" s="600"/>
      <c r="IBD61" s="600"/>
      <c r="IBE61" s="600"/>
      <c r="IBF61" s="600"/>
      <c r="IBG61" s="600"/>
      <c r="IBH61" s="600"/>
      <c r="IBI61" s="600"/>
      <c r="IBJ61" s="600"/>
      <c r="IBK61" s="600"/>
      <c r="IBL61" s="600"/>
      <c r="IBM61" s="600"/>
      <c r="IBN61" s="600"/>
      <c r="IBO61" s="600"/>
      <c r="IBP61" s="600"/>
      <c r="IBQ61" s="600"/>
      <c r="IBR61" s="600"/>
      <c r="IBS61" s="600"/>
      <c r="IBT61" s="600"/>
      <c r="IBU61" s="600"/>
      <c r="IBV61" s="600"/>
      <c r="IBW61" s="600"/>
      <c r="IBX61" s="600"/>
      <c r="IBY61" s="600"/>
      <c r="IBZ61" s="600"/>
      <c r="ICA61" s="600"/>
      <c r="ICB61" s="600"/>
      <c r="ICC61" s="600"/>
      <c r="ICD61" s="600"/>
      <c r="ICE61" s="600"/>
      <c r="ICF61" s="600"/>
      <c r="ICG61" s="600"/>
      <c r="ICH61" s="600"/>
      <c r="ICI61" s="600"/>
      <c r="ICJ61" s="600"/>
      <c r="ICK61" s="600"/>
      <c r="ICL61" s="600"/>
      <c r="ICM61" s="600"/>
      <c r="ICN61" s="600"/>
      <c r="ICO61" s="600"/>
      <c r="ICP61" s="600"/>
      <c r="ICQ61" s="600"/>
      <c r="ICR61" s="600"/>
      <c r="ICS61" s="600"/>
      <c r="ICT61" s="600"/>
      <c r="ICU61" s="600"/>
      <c r="ICV61" s="600"/>
      <c r="ICW61" s="600"/>
      <c r="ICX61" s="600"/>
      <c r="ICY61" s="600"/>
      <c r="ICZ61" s="600"/>
      <c r="IDA61" s="600"/>
      <c r="IDB61" s="600"/>
      <c r="IDC61" s="600"/>
      <c r="IDD61" s="600"/>
      <c r="IDE61" s="600"/>
      <c r="IDF61" s="600"/>
      <c r="IDG61" s="600"/>
      <c r="IDH61" s="600"/>
      <c r="IDI61" s="600"/>
      <c r="IDJ61" s="600"/>
      <c r="IDK61" s="600"/>
      <c r="IDL61" s="600"/>
      <c r="IDM61" s="600"/>
      <c r="IDN61" s="600"/>
      <c r="IDO61" s="600"/>
      <c r="IDP61" s="600"/>
      <c r="IDQ61" s="600"/>
      <c r="IDR61" s="600"/>
      <c r="IDS61" s="600"/>
      <c r="IDT61" s="600"/>
      <c r="IDU61" s="600"/>
      <c r="IDV61" s="600"/>
      <c r="IDW61" s="600"/>
      <c r="IDX61" s="600"/>
      <c r="IDY61" s="600"/>
      <c r="IDZ61" s="600"/>
      <c r="IEA61" s="600"/>
      <c r="IEB61" s="600"/>
      <c r="IEC61" s="600"/>
      <c r="IED61" s="600"/>
      <c r="IEE61" s="600"/>
      <c r="IEF61" s="600"/>
      <c r="IEG61" s="600"/>
      <c r="IEH61" s="600"/>
      <c r="IEI61" s="600"/>
      <c r="IEJ61" s="600"/>
      <c r="IEK61" s="600"/>
      <c r="IEL61" s="600"/>
      <c r="IEM61" s="600"/>
      <c r="IEN61" s="600"/>
      <c r="IEO61" s="600"/>
      <c r="IEP61" s="600"/>
      <c r="IEQ61" s="600"/>
      <c r="IER61" s="600"/>
      <c r="IES61" s="600"/>
      <c r="IET61" s="600"/>
      <c r="IEU61" s="600"/>
      <c r="IEV61" s="600"/>
      <c r="IEW61" s="600"/>
      <c r="IEX61" s="600"/>
      <c r="IEY61" s="600"/>
      <c r="IEZ61" s="600"/>
      <c r="IFA61" s="600"/>
      <c r="IFB61" s="600"/>
      <c r="IFC61" s="600"/>
      <c r="IFD61" s="600"/>
      <c r="IFE61" s="600"/>
      <c r="IFF61" s="600"/>
      <c r="IFG61" s="600"/>
      <c r="IFH61" s="600"/>
      <c r="IFI61" s="600"/>
      <c r="IFJ61" s="600"/>
      <c r="IFK61" s="600"/>
      <c r="IFL61" s="600"/>
      <c r="IFM61" s="600"/>
      <c r="IFN61" s="600"/>
      <c r="IFO61" s="600"/>
      <c r="IFP61" s="600"/>
      <c r="IFQ61" s="600"/>
      <c r="IFR61" s="600"/>
      <c r="IFS61" s="600"/>
      <c r="IFT61" s="600"/>
      <c r="IFU61" s="600"/>
      <c r="IFV61" s="600"/>
      <c r="IFW61" s="600"/>
      <c r="IFX61" s="600"/>
      <c r="IFY61" s="600"/>
      <c r="IFZ61" s="600"/>
      <c r="IGA61" s="600"/>
      <c r="IGB61" s="600"/>
      <c r="IGC61" s="600"/>
      <c r="IGD61" s="600"/>
      <c r="IGE61" s="600"/>
      <c r="IGF61" s="600"/>
      <c r="IGG61" s="600"/>
      <c r="IGH61" s="600"/>
      <c r="IGI61" s="600"/>
      <c r="IGJ61" s="600"/>
      <c r="IGK61" s="600"/>
      <c r="IGL61" s="600"/>
      <c r="IGM61" s="600"/>
      <c r="IGN61" s="600"/>
      <c r="IGO61" s="600"/>
      <c r="IGP61" s="600"/>
      <c r="IGQ61" s="600"/>
      <c r="IGR61" s="600"/>
      <c r="IGS61" s="600"/>
      <c r="IGT61" s="600"/>
      <c r="IGU61" s="600"/>
      <c r="IGV61" s="600"/>
      <c r="IGW61" s="600"/>
      <c r="IGX61" s="600"/>
      <c r="IGY61" s="600"/>
      <c r="IGZ61" s="600"/>
      <c r="IHA61" s="600"/>
      <c r="IHB61" s="600"/>
      <c r="IHC61" s="600"/>
      <c r="IHD61" s="600"/>
      <c r="IHE61" s="600"/>
      <c r="IHF61" s="600"/>
      <c r="IHG61" s="600"/>
      <c r="IHH61" s="600"/>
      <c r="IHI61" s="600"/>
      <c r="IHJ61" s="600"/>
      <c r="IHK61" s="600"/>
      <c r="IHL61" s="600"/>
      <c r="IHM61" s="600"/>
      <c r="IHN61" s="600"/>
      <c r="IHO61" s="600"/>
      <c r="IHP61" s="600"/>
      <c r="IHQ61" s="600"/>
      <c r="IHR61" s="600"/>
      <c r="IHS61" s="600"/>
      <c r="IHT61" s="600"/>
      <c r="IHU61" s="600"/>
      <c r="IHV61" s="600"/>
      <c r="IHW61" s="600"/>
      <c r="IHX61" s="600"/>
      <c r="IHY61" s="600"/>
      <c r="IHZ61" s="600"/>
      <c r="IIA61" s="600"/>
      <c r="IIB61" s="600"/>
      <c r="IIC61" s="600"/>
      <c r="IID61" s="600"/>
      <c r="IIE61" s="600"/>
      <c r="IIF61" s="600"/>
      <c r="IIG61" s="600"/>
      <c r="IIH61" s="600"/>
      <c r="III61" s="600"/>
      <c r="IIJ61" s="600"/>
      <c r="IIK61" s="600"/>
      <c r="IIL61" s="600"/>
      <c r="IIM61" s="600"/>
      <c r="IIN61" s="600"/>
      <c r="IIO61" s="600"/>
      <c r="IIP61" s="600"/>
      <c r="IIQ61" s="600"/>
      <c r="IIR61" s="600"/>
      <c r="IIS61" s="600"/>
      <c r="IIT61" s="600"/>
      <c r="IIU61" s="600"/>
      <c r="IIV61" s="600"/>
      <c r="IIW61" s="600"/>
      <c r="IIX61" s="600"/>
      <c r="IIY61" s="600"/>
      <c r="IIZ61" s="600"/>
      <c r="IJA61" s="600"/>
      <c r="IJB61" s="600"/>
      <c r="IJC61" s="600"/>
      <c r="IJD61" s="600"/>
      <c r="IJE61" s="600"/>
      <c r="IJF61" s="600"/>
      <c r="IJG61" s="600"/>
      <c r="IJH61" s="600"/>
      <c r="IJI61" s="600"/>
      <c r="IJJ61" s="600"/>
      <c r="IJK61" s="600"/>
      <c r="IJL61" s="600"/>
      <c r="IJM61" s="600"/>
      <c r="IJN61" s="600"/>
      <c r="IJO61" s="600"/>
      <c r="IJP61" s="600"/>
      <c r="IJQ61" s="600"/>
      <c r="IJR61" s="600"/>
      <c r="IJS61" s="600"/>
      <c r="IJT61" s="600"/>
      <c r="IJU61" s="600"/>
      <c r="IJV61" s="600"/>
      <c r="IJW61" s="600"/>
      <c r="IJX61" s="600"/>
      <c r="IJY61" s="600"/>
      <c r="IJZ61" s="600"/>
      <c r="IKA61" s="600"/>
      <c r="IKB61" s="600"/>
      <c r="IKC61" s="600"/>
      <c r="IKD61" s="600"/>
      <c r="IKE61" s="600"/>
      <c r="IKF61" s="600"/>
      <c r="IKG61" s="600"/>
      <c r="IKH61" s="600"/>
      <c r="IKI61" s="600"/>
      <c r="IKJ61" s="600"/>
      <c r="IKK61" s="600"/>
      <c r="IKL61" s="600"/>
      <c r="IKM61" s="600"/>
      <c r="IKN61" s="600"/>
      <c r="IKO61" s="600"/>
      <c r="IKP61" s="600"/>
      <c r="IKQ61" s="600"/>
      <c r="IKR61" s="600"/>
      <c r="IKS61" s="600"/>
      <c r="IKT61" s="600"/>
      <c r="IKU61" s="600"/>
      <c r="IKV61" s="600"/>
      <c r="IKW61" s="600"/>
      <c r="IKX61" s="600"/>
      <c r="IKY61" s="600"/>
      <c r="IKZ61" s="600"/>
      <c r="ILA61" s="600"/>
      <c r="ILB61" s="600"/>
      <c r="ILC61" s="600"/>
      <c r="ILD61" s="600"/>
      <c r="ILE61" s="600"/>
      <c r="ILF61" s="600"/>
      <c r="ILG61" s="600"/>
      <c r="ILH61" s="600"/>
      <c r="ILI61" s="600"/>
      <c r="ILJ61" s="600"/>
      <c r="ILK61" s="600"/>
      <c r="ILL61" s="600"/>
      <c r="ILM61" s="600"/>
      <c r="ILN61" s="600"/>
      <c r="ILO61" s="600"/>
      <c r="ILP61" s="600"/>
      <c r="ILQ61" s="600"/>
      <c r="ILR61" s="600"/>
      <c r="ILS61" s="600"/>
      <c r="ILT61" s="600"/>
      <c r="ILU61" s="600"/>
      <c r="ILV61" s="600"/>
      <c r="ILW61" s="600"/>
      <c r="ILX61" s="600"/>
      <c r="ILY61" s="600"/>
      <c r="ILZ61" s="600"/>
      <c r="IMA61" s="600"/>
      <c r="IMB61" s="600"/>
      <c r="IMC61" s="600"/>
      <c r="IMD61" s="600"/>
      <c r="IME61" s="600"/>
      <c r="IMF61" s="600"/>
      <c r="IMG61" s="600"/>
      <c r="IMH61" s="600"/>
      <c r="IMI61" s="600"/>
      <c r="IMJ61" s="600"/>
      <c r="IMK61" s="600"/>
      <c r="IML61" s="600"/>
      <c r="IMM61" s="600"/>
      <c r="IMN61" s="600"/>
      <c r="IMO61" s="600"/>
      <c r="IMP61" s="600"/>
      <c r="IMQ61" s="600"/>
      <c r="IMR61" s="600"/>
      <c r="IMS61" s="600"/>
      <c r="IMT61" s="600"/>
      <c r="IMU61" s="600"/>
      <c r="IMV61" s="600"/>
      <c r="IMW61" s="600"/>
      <c r="IMX61" s="600"/>
      <c r="IMY61" s="600"/>
      <c r="IMZ61" s="600"/>
      <c r="INA61" s="600"/>
      <c r="INB61" s="600"/>
      <c r="INC61" s="600"/>
      <c r="IND61" s="600"/>
      <c r="INE61" s="600"/>
      <c r="INF61" s="600"/>
      <c r="ING61" s="600"/>
      <c r="INH61" s="600"/>
      <c r="INI61" s="600"/>
      <c r="INJ61" s="600"/>
      <c r="INK61" s="600"/>
      <c r="INL61" s="600"/>
      <c r="INM61" s="600"/>
      <c r="INN61" s="600"/>
      <c r="INO61" s="600"/>
      <c r="INP61" s="600"/>
      <c r="INQ61" s="600"/>
      <c r="INR61" s="600"/>
      <c r="INS61" s="600"/>
      <c r="INT61" s="600"/>
      <c r="INU61" s="600"/>
      <c r="INV61" s="600"/>
      <c r="INW61" s="600"/>
      <c r="INX61" s="600"/>
      <c r="INY61" s="600"/>
      <c r="INZ61" s="600"/>
      <c r="IOA61" s="600"/>
      <c r="IOB61" s="600"/>
      <c r="IOC61" s="600"/>
      <c r="IOD61" s="600"/>
      <c r="IOE61" s="600"/>
      <c r="IOF61" s="600"/>
      <c r="IOG61" s="600"/>
      <c r="IOH61" s="600"/>
      <c r="IOI61" s="600"/>
      <c r="IOJ61" s="600"/>
      <c r="IOK61" s="600"/>
      <c r="IOL61" s="600"/>
      <c r="IOM61" s="600"/>
      <c r="ION61" s="600"/>
      <c r="IOO61" s="600"/>
      <c r="IOP61" s="600"/>
      <c r="IOQ61" s="600"/>
      <c r="IOR61" s="600"/>
      <c r="IOS61" s="600"/>
      <c r="IOT61" s="600"/>
      <c r="IOU61" s="600"/>
      <c r="IOV61" s="600"/>
      <c r="IOW61" s="600"/>
      <c r="IOX61" s="600"/>
      <c r="IOY61" s="600"/>
      <c r="IOZ61" s="600"/>
      <c r="IPA61" s="600"/>
      <c r="IPB61" s="600"/>
      <c r="IPC61" s="600"/>
      <c r="IPD61" s="600"/>
      <c r="IPE61" s="600"/>
      <c r="IPF61" s="600"/>
      <c r="IPG61" s="600"/>
      <c r="IPH61" s="600"/>
      <c r="IPI61" s="600"/>
      <c r="IPJ61" s="600"/>
      <c r="IPK61" s="600"/>
      <c r="IPL61" s="600"/>
      <c r="IPM61" s="600"/>
      <c r="IPN61" s="600"/>
      <c r="IPO61" s="600"/>
      <c r="IPP61" s="600"/>
      <c r="IPQ61" s="600"/>
      <c r="IPR61" s="600"/>
      <c r="IPS61" s="600"/>
      <c r="IPT61" s="600"/>
      <c r="IPU61" s="600"/>
      <c r="IPV61" s="600"/>
      <c r="IPW61" s="600"/>
      <c r="IPX61" s="600"/>
      <c r="IPY61" s="600"/>
      <c r="IPZ61" s="600"/>
      <c r="IQA61" s="600"/>
      <c r="IQB61" s="600"/>
      <c r="IQC61" s="600"/>
      <c r="IQD61" s="600"/>
      <c r="IQE61" s="600"/>
      <c r="IQF61" s="600"/>
      <c r="IQG61" s="600"/>
      <c r="IQH61" s="600"/>
      <c r="IQI61" s="600"/>
      <c r="IQJ61" s="600"/>
      <c r="IQK61" s="600"/>
      <c r="IQL61" s="600"/>
      <c r="IQM61" s="600"/>
      <c r="IQN61" s="600"/>
      <c r="IQO61" s="600"/>
      <c r="IQP61" s="600"/>
      <c r="IQQ61" s="600"/>
      <c r="IQR61" s="600"/>
      <c r="IQS61" s="600"/>
      <c r="IQT61" s="600"/>
      <c r="IQU61" s="600"/>
      <c r="IQV61" s="600"/>
      <c r="IQW61" s="600"/>
      <c r="IQX61" s="600"/>
      <c r="IQY61" s="600"/>
      <c r="IQZ61" s="600"/>
      <c r="IRA61" s="600"/>
      <c r="IRB61" s="600"/>
      <c r="IRC61" s="600"/>
      <c r="IRD61" s="600"/>
      <c r="IRE61" s="600"/>
      <c r="IRF61" s="600"/>
      <c r="IRG61" s="600"/>
      <c r="IRH61" s="600"/>
      <c r="IRI61" s="600"/>
      <c r="IRJ61" s="600"/>
      <c r="IRK61" s="600"/>
      <c r="IRL61" s="600"/>
      <c r="IRM61" s="600"/>
      <c r="IRN61" s="600"/>
      <c r="IRO61" s="600"/>
      <c r="IRP61" s="600"/>
      <c r="IRQ61" s="600"/>
      <c r="IRR61" s="600"/>
      <c r="IRS61" s="600"/>
      <c r="IRT61" s="600"/>
      <c r="IRU61" s="600"/>
      <c r="IRV61" s="600"/>
      <c r="IRW61" s="600"/>
      <c r="IRX61" s="600"/>
      <c r="IRY61" s="600"/>
      <c r="IRZ61" s="600"/>
      <c r="ISA61" s="600"/>
      <c r="ISB61" s="600"/>
      <c r="ISC61" s="600"/>
      <c r="ISD61" s="600"/>
      <c r="ISE61" s="600"/>
      <c r="ISF61" s="600"/>
      <c r="ISG61" s="600"/>
      <c r="ISH61" s="600"/>
      <c r="ISI61" s="600"/>
      <c r="ISJ61" s="600"/>
      <c r="ISK61" s="600"/>
      <c r="ISL61" s="600"/>
      <c r="ISM61" s="600"/>
      <c r="ISN61" s="600"/>
      <c r="ISO61" s="600"/>
      <c r="ISP61" s="600"/>
      <c r="ISQ61" s="600"/>
      <c r="ISR61" s="600"/>
      <c r="ISS61" s="600"/>
      <c r="IST61" s="600"/>
      <c r="ISU61" s="600"/>
      <c r="ISV61" s="600"/>
      <c r="ISW61" s="600"/>
      <c r="ISX61" s="600"/>
      <c r="ISY61" s="600"/>
      <c r="ISZ61" s="600"/>
      <c r="ITA61" s="600"/>
      <c r="ITB61" s="600"/>
      <c r="ITC61" s="600"/>
      <c r="ITD61" s="600"/>
      <c r="ITE61" s="600"/>
      <c r="ITF61" s="600"/>
      <c r="ITG61" s="600"/>
      <c r="ITH61" s="600"/>
      <c r="ITI61" s="600"/>
      <c r="ITJ61" s="600"/>
      <c r="ITK61" s="600"/>
      <c r="ITL61" s="600"/>
      <c r="ITM61" s="600"/>
      <c r="ITN61" s="600"/>
      <c r="ITO61" s="600"/>
      <c r="ITP61" s="600"/>
      <c r="ITQ61" s="600"/>
      <c r="ITR61" s="600"/>
      <c r="ITS61" s="600"/>
      <c r="ITT61" s="600"/>
      <c r="ITU61" s="600"/>
      <c r="ITV61" s="600"/>
      <c r="ITW61" s="600"/>
      <c r="ITX61" s="600"/>
      <c r="ITY61" s="600"/>
      <c r="ITZ61" s="600"/>
      <c r="IUA61" s="600"/>
      <c r="IUB61" s="600"/>
      <c r="IUC61" s="600"/>
      <c r="IUD61" s="600"/>
      <c r="IUE61" s="600"/>
      <c r="IUF61" s="600"/>
      <c r="IUG61" s="600"/>
      <c r="IUH61" s="600"/>
      <c r="IUI61" s="600"/>
      <c r="IUJ61" s="600"/>
      <c r="IUK61" s="600"/>
      <c r="IUL61" s="600"/>
      <c r="IUM61" s="600"/>
      <c r="IUN61" s="600"/>
      <c r="IUO61" s="600"/>
      <c r="IUP61" s="600"/>
      <c r="IUQ61" s="600"/>
      <c r="IUR61" s="600"/>
      <c r="IUS61" s="600"/>
      <c r="IUT61" s="600"/>
      <c r="IUU61" s="600"/>
      <c r="IUV61" s="600"/>
      <c r="IUW61" s="600"/>
      <c r="IUX61" s="600"/>
      <c r="IUY61" s="600"/>
      <c r="IUZ61" s="600"/>
      <c r="IVA61" s="600"/>
      <c r="IVB61" s="600"/>
      <c r="IVC61" s="600"/>
      <c r="IVD61" s="600"/>
      <c r="IVE61" s="600"/>
      <c r="IVF61" s="600"/>
      <c r="IVG61" s="600"/>
      <c r="IVH61" s="600"/>
      <c r="IVI61" s="600"/>
      <c r="IVJ61" s="600"/>
      <c r="IVK61" s="600"/>
      <c r="IVL61" s="600"/>
      <c r="IVM61" s="600"/>
      <c r="IVN61" s="600"/>
      <c r="IVO61" s="600"/>
      <c r="IVP61" s="600"/>
      <c r="IVQ61" s="600"/>
      <c r="IVR61" s="600"/>
      <c r="IVS61" s="600"/>
      <c r="IVT61" s="600"/>
      <c r="IVU61" s="600"/>
      <c r="IVV61" s="600"/>
      <c r="IVW61" s="600"/>
      <c r="IVX61" s="600"/>
      <c r="IVY61" s="600"/>
      <c r="IVZ61" s="600"/>
      <c r="IWA61" s="600"/>
      <c r="IWB61" s="600"/>
      <c r="IWC61" s="600"/>
      <c r="IWD61" s="600"/>
      <c r="IWE61" s="600"/>
      <c r="IWF61" s="600"/>
      <c r="IWG61" s="600"/>
      <c r="IWH61" s="600"/>
      <c r="IWI61" s="600"/>
      <c r="IWJ61" s="600"/>
      <c r="IWK61" s="600"/>
      <c r="IWL61" s="600"/>
      <c r="IWM61" s="600"/>
      <c r="IWN61" s="600"/>
      <c r="IWO61" s="600"/>
      <c r="IWP61" s="600"/>
      <c r="IWQ61" s="600"/>
      <c r="IWR61" s="600"/>
      <c r="IWS61" s="600"/>
      <c r="IWT61" s="600"/>
      <c r="IWU61" s="600"/>
      <c r="IWV61" s="600"/>
      <c r="IWW61" s="600"/>
      <c r="IWX61" s="600"/>
      <c r="IWY61" s="600"/>
      <c r="IWZ61" s="600"/>
      <c r="IXA61" s="600"/>
      <c r="IXB61" s="600"/>
      <c r="IXC61" s="600"/>
      <c r="IXD61" s="600"/>
      <c r="IXE61" s="600"/>
      <c r="IXF61" s="600"/>
      <c r="IXG61" s="600"/>
      <c r="IXH61" s="600"/>
      <c r="IXI61" s="600"/>
      <c r="IXJ61" s="600"/>
      <c r="IXK61" s="600"/>
      <c r="IXL61" s="600"/>
      <c r="IXM61" s="600"/>
      <c r="IXN61" s="600"/>
      <c r="IXO61" s="600"/>
      <c r="IXP61" s="600"/>
      <c r="IXQ61" s="600"/>
      <c r="IXR61" s="600"/>
      <c r="IXS61" s="600"/>
      <c r="IXT61" s="600"/>
      <c r="IXU61" s="600"/>
      <c r="IXV61" s="600"/>
      <c r="IXW61" s="600"/>
      <c r="IXX61" s="600"/>
      <c r="IXY61" s="600"/>
      <c r="IXZ61" s="600"/>
      <c r="IYA61" s="600"/>
      <c r="IYB61" s="600"/>
      <c r="IYC61" s="600"/>
      <c r="IYD61" s="600"/>
      <c r="IYE61" s="600"/>
      <c r="IYF61" s="600"/>
      <c r="IYG61" s="600"/>
      <c r="IYH61" s="600"/>
      <c r="IYI61" s="600"/>
      <c r="IYJ61" s="600"/>
      <c r="IYK61" s="600"/>
      <c r="IYL61" s="600"/>
      <c r="IYM61" s="600"/>
      <c r="IYN61" s="600"/>
      <c r="IYO61" s="600"/>
      <c r="IYP61" s="600"/>
      <c r="IYQ61" s="600"/>
      <c r="IYR61" s="600"/>
      <c r="IYS61" s="600"/>
      <c r="IYT61" s="600"/>
      <c r="IYU61" s="600"/>
      <c r="IYV61" s="600"/>
      <c r="IYW61" s="600"/>
      <c r="IYX61" s="600"/>
      <c r="IYY61" s="600"/>
      <c r="IYZ61" s="600"/>
      <c r="IZA61" s="600"/>
      <c r="IZB61" s="600"/>
      <c r="IZC61" s="600"/>
      <c r="IZD61" s="600"/>
      <c r="IZE61" s="600"/>
      <c r="IZF61" s="600"/>
      <c r="IZG61" s="600"/>
      <c r="IZH61" s="600"/>
      <c r="IZI61" s="600"/>
      <c r="IZJ61" s="600"/>
      <c r="IZK61" s="600"/>
      <c r="IZL61" s="600"/>
      <c r="IZM61" s="600"/>
      <c r="IZN61" s="600"/>
      <c r="IZO61" s="600"/>
      <c r="IZP61" s="600"/>
      <c r="IZQ61" s="600"/>
      <c r="IZR61" s="600"/>
      <c r="IZS61" s="600"/>
      <c r="IZT61" s="600"/>
      <c r="IZU61" s="600"/>
      <c r="IZV61" s="600"/>
      <c r="IZW61" s="600"/>
      <c r="IZX61" s="600"/>
      <c r="IZY61" s="600"/>
      <c r="IZZ61" s="600"/>
      <c r="JAA61" s="600"/>
      <c r="JAB61" s="600"/>
      <c r="JAC61" s="600"/>
      <c r="JAD61" s="600"/>
      <c r="JAE61" s="600"/>
      <c r="JAF61" s="600"/>
      <c r="JAG61" s="600"/>
      <c r="JAH61" s="600"/>
      <c r="JAI61" s="600"/>
      <c r="JAJ61" s="600"/>
      <c r="JAK61" s="600"/>
      <c r="JAL61" s="600"/>
      <c r="JAM61" s="600"/>
      <c r="JAN61" s="600"/>
      <c r="JAO61" s="600"/>
      <c r="JAP61" s="600"/>
      <c r="JAQ61" s="600"/>
      <c r="JAR61" s="600"/>
      <c r="JAS61" s="600"/>
      <c r="JAT61" s="600"/>
      <c r="JAU61" s="600"/>
      <c r="JAV61" s="600"/>
      <c r="JAW61" s="600"/>
      <c r="JAX61" s="600"/>
      <c r="JAY61" s="600"/>
      <c r="JAZ61" s="600"/>
      <c r="JBA61" s="600"/>
      <c r="JBB61" s="600"/>
      <c r="JBC61" s="600"/>
      <c r="JBD61" s="600"/>
      <c r="JBE61" s="600"/>
      <c r="JBF61" s="600"/>
      <c r="JBG61" s="600"/>
      <c r="JBH61" s="600"/>
      <c r="JBI61" s="600"/>
      <c r="JBJ61" s="600"/>
      <c r="JBK61" s="600"/>
      <c r="JBL61" s="600"/>
      <c r="JBM61" s="600"/>
      <c r="JBN61" s="600"/>
      <c r="JBO61" s="600"/>
      <c r="JBP61" s="600"/>
      <c r="JBQ61" s="600"/>
      <c r="JBR61" s="600"/>
      <c r="JBS61" s="600"/>
      <c r="JBT61" s="600"/>
      <c r="JBU61" s="600"/>
      <c r="JBV61" s="600"/>
      <c r="JBW61" s="600"/>
      <c r="JBX61" s="600"/>
      <c r="JBY61" s="600"/>
      <c r="JBZ61" s="600"/>
      <c r="JCA61" s="600"/>
      <c r="JCB61" s="600"/>
      <c r="JCC61" s="600"/>
      <c r="JCD61" s="600"/>
      <c r="JCE61" s="600"/>
      <c r="JCF61" s="600"/>
      <c r="JCG61" s="600"/>
      <c r="JCH61" s="600"/>
      <c r="JCI61" s="600"/>
      <c r="JCJ61" s="600"/>
      <c r="JCK61" s="600"/>
      <c r="JCL61" s="600"/>
      <c r="JCM61" s="600"/>
      <c r="JCN61" s="600"/>
      <c r="JCO61" s="600"/>
      <c r="JCP61" s="600"/>
      <c r="JCQ61" s="600"/>
      <c r="JCR61" s="600"/>
      <c r="JCS61" s="600"/>
      <c r="JCT61" s="600"/>
      <c r="JCU61" s="600"/>
      <c r="JCV61" s="600"/>
      <c r="JCW61" s="600"/>
      <c r="JCX61" s="600"/>
      <c r="JCY61" s="600"/>
      <c r="JCZ61" s="600"/>
      <c r="JDA61" s="600"/>
      <c r="JDB61" s="600"/>
      <c r="JDC61" s="600"/>
      <c r="JDD61" s="600"/>
      <c r="JDE61" s="600"/>
      <c r="JDF61" s="600"/>
      <c r="JDG61" s="600"/>
      <c r="JDH61" s="600"/>
      <c r="JDI61" s="600"/>
      <c r="JDJ61" s="600"/>
      <c r="JDK61" s="600"/>
      <c r="JDL61" s="600"/>
      <c r="JDM61" s="600"/>
      <c r="JDN61" s="600"/>
      <c r="JDO61" s="600"/>
      <c r="JDP61" s="600"/>
      <c r="JDQ61" s="600"/>
      <c r="JDR61" s="600"/>
      <c r="JDS61" s="600"/>
      <c r="JDT61" s="600"/>
      <c r="JDU61" s="600"/>
      <c r="JDV61" s="600"/>
      <c r="JDW61" s="600"/>
      <c r="JDX61" s="600"/>
      <c r="JDY61" s="600"/>
      <c r="JDZ61" s="600"/>
      <c r="JEA61" s="600"/>
      <c r="JEB61" s="600"/>
      <c r="JEC61" s="600"/>
      <c r="JED61" s="600"/>
      <c r="JEE61" s="600"/>
      <c r="JEF61" s="600"/>
      <c r="JEG61" s="600"/>
      <c r="JEH61" s="600"/>
      <c r="JEI61" s="600"/>
      <c r="JEJ61" s="600"/>
      <c r="JEK61" s="600"/>
      <c r="JEL61" s="600"/>
      <c r="JEM61" s="600"/>
      <c r="JEN61" s="600"/>
      <c r="JEO61" s="600"/>
      <c r="JEP61" s="600"/>
      <c r="JEQ61" s="600"/>
      <c r="JER61" s="600"/>
      <c r="JES61" s="600"/>
      <c r="JET61" s="600"/>
      <c r="JEU61" s="600"/>
      <c r="JEV61" s="600"/>
      <c r="JEW61" s="600"/>
      <c r="JEX61" s="600"/>
      <c r="JEY61" s="600"/>
      <c r="JEZ61" s="600"/>
      <c r="JFA61" s="600"/>
      <c r="JFB61" s="600"/>
      <c r="JFC61" s="600"/>
      <c r="JFD61" s="600"/>
      <c r="JFE61" s="600"/>
      <c r="JFF61" s="600"/>
      <c r="JFG61" s="600"/>
      <c r="JFH61" s="600"/>
      <c r="JFI61" s="600"/>
      <c r="JFJ61" s="600"/>
      <c r="JFK61" s="600"/>
      <c r="JFL61" s="600"/>
      <c r="JFM61" s="600"/>
      <c r="JFN61" s="600"/>
      <c r="JFO61" s="600"/>
      <c r="JFP61" s="600"/>
      <c r="JFQ61" s="600"/>
      <c r="JFR61" s="600"/>
      <c r="JFS61" s="600"/>
      <c r="JFT61" s="600"/>
      <c r="JFU61" s="600"/>
      <c r="JFV61" s="600"/>
      <c r="JFW61" s="600"/>
      <c r="JFX61" s="600"/>
      <c r="JFY61" s="600"/>
      <c r="JFZ61" s="600"/>
      <c r="JGA61" s="600"/>
      <c r="JGB61" s="600"/>
      <c r="JGC61" s="600"/>
      <c r="JGD61" s="600"/>
      <c r="JGE61" s="600"/>
      <c r="JGF61" s="600"/>
      <c r="JGG61" s="600"/>
      <c r="JGH61" s="600"/>
      <c r="JGI61" s="600"/>
      <c r="JGJ61" s="600"/>
      <c r="JGK61" s="600"/>
      <c r="JGL61" s="600"/>
      <c r="JGM61" s="600"/>
      <c r="JGN61" s="600"/>
      <c r="JGO61" s="600"/>
      <c r="JGP61" s="600"/>
      <c r="JGQ61" s="600"/>
      <c r="JGR61" s="600"/>
      <c r="JGS61" s="600"/>
      <c r="JGT61" s="600"/>
      <c r="JGU61" s="600"/>
      <c r="JGV61" s="600"/>
      <c r="JGW61" s="600"/>
      <c r="JGX61" s="600"/>
      <c r="JGY61" s="600"/>
      <c r="JGZ61" s="600"/>
      <c r="JHA61" s="600"/>
      <c r="JHB61" s="600"/>
      <c r="JHC61" s="600"/>
      <c r="JHD61" s="600"/>
      <c r="JHE61" s="600"/>
      <c r="JHF61" s="600"/>
      <c r="JHG61" s="600"/>
      <c r="JHH61" s="600"/>
      <c r="JHI61" s="600"/>
      <c r="JHJ61" s="600"/>
      <c r="JHK61" s="600"/>
      <c r="JHL61" s="600"/>
      <c r="JHM61" s="600"/>
      <c r="JHN61" s="600"/>
      <c r="JHO61" s="600"/>
      <c r="JHP61" s="600"/>
      <c r="JHQ61" s="600"/>
      <c r="JHR61" s="600"/>
      <c r="JHS61" s="600"/>
      <c r="JHT61" s="600"/>
      <c r="JHU61" s="600"/>
      <c r="JHV61" s="600"/>
      <c r="JHW61" s="600"/>
      <c r="JHX61" s="600"/>
      <c r="JHY61" s="600"/>
      <c r="JHZ61" s="600"/>
      <c r="JIA61" s="600"/>
      <c r="JIB61" s="600"/>
      <c r="JIC61" s="600"/>
      <c r="JID61" s="600"/>
      <c r="JIE61" s="600"/>
      <c r="JIF61" s="600"/>
      <c r="JIG61" s="600"/>
      <c r="JIH61" s="600"/>
      <c r="JII61" s="600"/>
      <c r="JIJ61" s="600"/>
      <c r="JIK61" s="600"/>
      <c r="JIL61" s="600"/>
      <c r="JIM61" s="600"/>
      <c r="JIN61" s="600"/>
      <c r="JIO61" s="600"/>
      <c r="JIP61" s="600"/>
      <c r="JIQ61" s="600"/>
      <c r="JIR61" s="600"/>
      <c r="JIS61" s="600"/>
      <c r="JIT61" s="600"/>
      <c r="JIU61" s="600"/>
      <c r="JIV61" s="600"/>
      <c r="JIW61" s="600"/>
      <c r="JIX61" s="600"/>
      <c r="JIY61" s="600"/>
      <c r="JIZ61" s="600"/>
      <c r="JJA61" s="600"/>
      <c r="JJB61" s="600"/>
      <c r="JJC61" s="600"/>
      <c r="JJD61" s="600"/>
      <c r="JJE61" s="600"/>
      <c r="JJF61" s="600"/>
      <c r="JJG61" s="600"/>
      <c r="JJH61" s="600"/>
      <c r="JJI61" s="600"/>
      <c r="JJJ61" s="600"/>
      <c r="JJK61" s="600"/>
      <c r="JJL61" s="600"/>
      <c r="JJM61" s="600"/>
      <c r="JJN61" s="600"/>
      <c r="JJO61" s="600"/>
      <c r="JJP61" s="600"/>
      <c r="JJQ61" s="600"/>
      <c r="JJR61" s="600"/>
      <c r="JJS61" s="600"/>
      <c r="JJT61" s="600"/>
      <c r="JJU61" s="600"/>
      <c r="JJV61" s="600"/>
      <c r="JJW61" s="600"/>
      <c r="JJX61" s="600"/>
      <c r="JJY61" s="600"/>
      <c r="JJZ61" s="600"/>
      <c r="JKA61" s="600"/>
      <c r="JKB61" s="600"/>
      <c r="JKC61" s="600"/>
      <c r="JKD61" s="600"/>
      <c r="JKE61" s="600"/>
      <c r="JKF61" s="600"/>
      <c r="JKG61" s="600"/>
      <c r="JKH61" s="600"/>
      <c r="JKI61" s="600"/>
      <c r="JKJ61" s="600"/>
      <c r="JKK61" s="600"/>
      <c r="JKL61" s="600"/>
      <c r="JKM61" s="600"/>
      <c r="JKN61" s="600"/>
      <c r="JKO61" s="600"/>
      <c r="JKP61" s="600"/>
      <c r="JKQ61" s="600"/>
      <c r="JKR61" s="600"/>
      <c r="JKS61" s="600"/>
      <c r="JKT61" s="600"/>
      <c r="JKU61" s="600"/>
      <c r="JKV61" s="600"/>
      <c r="JKW61" s="600"/>
      <c r="JKX61" s="600"/>
      <c r="JKY61" s="600"/>
      <c r="JKZ61" s="600"/>
      <c r="JLA61" s="600"/>
      <c r="JLB61" s="600"/>
      <c r="JLC61" s="600"/>
      <c r="JLD61" s="600"/>
      <c r="JLE61" s="600"/>
      <c r="JLF61" s="600"/>
      <c r="JLG61" s="600"/>
      <c r="JLH61" s="600"/>
      <c r="JLI61" s="600"/>
      <c r="JLJ61" s="600"/>
      <c r="JLK61" s="600"/>
      <c r="JLL61" s="600"/>
      <c r="JLM61" s="600"/>
      <c r="JLN61" s="600"/>
      <c r="JLO61" s="600"/>
      <c r="JLP61" s="600"/>
      <c r="JLQ61" s="600"/>
      <c r="JLR61" s="600"/>
      <c r="JLS61" s="600"/>
      <c r="JLT61" s="600"/>
      <c r="JLU61" s="600"/>
      <c r="JLV61" s="600"/>
      <c r="JLW61" s="600"/>
      <c r="JLX61" s="600"/>
      <c r="JLY61" s="600"/>
      <c r="JLZ61" s="600"/>
      <c r="JMA61" s="600"/>
      <c r="JMB61" s="600"/>
      <c r="JMC61" s="600"/>
      <c r="JMD61" s="600"/>
      <c r="JME61" s="600"/>
      <c r="JMF61" s="600"/>
      <c r="JMG61" s="600"/>
      <c r="JMH61" s="600"/>
      <c r="JMI61" s="600"/>
      <c r="JMJ61" s="600"/>
      <c r="JMK61" s="600"/>
      <c r="JML61" s="600"/>
      <c r="JMM61" s="600"/>
      <c r="JMN61" s="600"/>
      <c r="JMO61" s="600"/>
      <c r="JMP61" s="600"/>
      <c r="JMQ61" s="600"/>
      <c r="JMR61" s="600"/>
      <c r="JMS61" s="600"/>
      <c r="JMT61" s="600"/>
      <c r="JMU61" s="600"/>
      <c r="JMV61" s="600"/>
      <c r="JMW61" s="600"/>
      <c r="JMX61" s="600"/>
      <c r="JMY61" s="600"/>
      <c r="JMZ61" s="600"/>
      <c r="JNA61" s="600"/>
      <c r="JNB61" s="600"/>
      <c r="JNC61" s="600"/>
      <c r="JND61" s="600"/>
      <c r="JNE61" s="600"/>
      <c r="JNF61" s="600"/>
      <c r="JNG61" s="600"/>
      <c r="JNH61" s="600"/>
      <c r="JNI61" s="600"/>
      <c r="JNJ61" s="600"/>
      <c r="JNK61" s="600"/>
      <c r="JNL61" s="600"/>
      <c r="JNM61" s="600"/>
      <c r="JNN61" s="600"/>
      <c r="JNO61" s="600"/>
      <c r="JNP61" s="600"/>
      <c r="JNQ61" s="600"/>
      <c r="JNR61" s="600"/>
      <c r="JNS61" s="600"/>
      <c r="JNT61" s="600"/>
      <c r="JNU61" s="600"/>
      <c r="JNV61" s="600"/>
      <c r="JNW61" s="600"/>
      <c r="JNX61" s="600"/>
      <c r="JNY61" s="600"/>
      <c r="JNZ61" s="600"/>
      <c r="JOA61" s="600"/>
      <c r="JOB61" s="600"/>
      <c r="JOC61" s="600"/>
      <c r="JOD61" s="600"/>
      <c r="JOE61" s="600"/>
      <c r="JOF61" s="600"/>
      <c r="JOG61" s="600"/>
      <c r="JOH61" s="600"/>
      <c r="JOI61" s="600"/>
      <c r="JOJ61" s="600"/>
      <c r="JOK61" s="600"/>
      <c r="JOL61" s="600"/>
      <c r="JOM61" s="600"/>
      <c r="JON61" s="600"/>
      <c r="JOO61" s="600"/>
      <c r="JOP61" s="600"/>
      <c r="JOQ61" s="600"/>
      <c r="JOR61" s="600"/>
      <c r="JOS61" s="600"/>
      <c r="JOT61" s="600"/>
      <c r="JOU61" s="600"/>
      <c r="JOV61" s="600"/>
      <c r="JOW61" s="600"/>
      <c r="JOX61" s="600"/>
      <c r="JOY61" s="600"/>
      <c r="JOZ61" s="600"/>
      <c r="JPA61" s="600"/>
      <c r="JPB61" s="600"/>
      <c r="JPC61" s="600"/>
      <c r="JPD61" s="600"/>
      <c r="JPE61" s="600"/>
      <c r="JPF61" s="600"/>
      <c r="JPG61" s="600"/>
      <c r="JPH61" s="600"/>
      <c r="JPI61" s="600"/>
      <c r="JPJ61" s="600"/>
      <c r="JPK61" s="600"/>
      <c r="JPL61" s="600"/>
      <c r="JPM61" s="600"/>
      <c r="JPN61" s="600"/>
      <c r="JPO61" s="600"/>
      <c r="JPP61" s="600"/>
      <c r="JPQ61" s="600"/>
      <c r="JPR61" s="600"/>
      <c r="JPS61" s="600"/>
      <c r="JPT61" s="600"/>
      <c r="JPU61" s="600"/>
      <c r="JPV61" s="600"/>
      <c r="JPW61" s="600"/>
      <c r="JPX61" s="600"/>
      <c r="JPY61" s="600"/>
      <c r="JPZ61" s="600"/>
      <c r="JQA61" s="600"/>
      <c r="JQB61" s="600"/>
      <c r="JQC61" s="600"/>
      <c r="JQD61" s="600"/>
      <c r="JQE61" s="600"/>
      <c r="JQF61" s="600"/>
      <c r="JQG61" s="600"/>
      <c r="JQH61" s="600"/>
      <c r="JQI61" s="600"/>
      <c r="JQJ61" s="600"/>
      <c r="JQK61" s="600"/>
      <c r="JQL61" s="600"/>
      <c r="JQM61" s="600"/>
      <c r="JQN61" s="600"/>
      <c r="JQO61" s="600"/>
      <c r="JQP61" s="600"/>
      <c r="JQQ61" s="600"/>
      <c r="JQR61" s="600"/>
      <c r="JQS61" s="600"/>
      <c r="JQT61" s="600"/>
      <c r="JQU61" s="600"/>
      <c r="JQV61" s="600"/>
      <c r="JQW61" s="600"/>
      <c r="JQX61" s="600"/>
      <c r="JQY61" s="600"/>
      <c r="JQZ61" s="600"/>
      <c r="JRA61" s="600"/>
      <c r="JRB61" s="600"/>
      <c r="JRC61" s="600"/>
      <c r="JRD61" s="600"/>
      <c r="JRE61" s="600"/>
      <c r="JRF61" s="600"/>
      <c r="JRG61" s="600"/>
      <c r="JRH61" s="600"/>
      <c r="JRI61" s="600"/>
      <c r="JRJ61" s="600"/>
      <c r="JRK61" s="600"/>
      <c r="JRL61" s="600"/>
      <c r="JRM61" s="600"/>
      <c r="JRN61" s="600"/>
      <c r="JRO61" s="600"/>
      <c r="JRP61" s="600"/>
      <c r="JRQ61" s="600"/>
      <c r="JRR61" s="600"/>
      <c r="JRS61" s="600"/>
      <c r="JRT61" s="600"/>
      <c r="JRU61" s="600"/>
      <c r="JRV61" s="600"/>
      <c r="JRW61" s="600"/>
      <c r="JRX61" s="600"/>
      <c r="JRY61" s="600"/>
      <c r="JRZ61" s="600"/>
      <c r="JSA61" s="600"/>
      <c r="JSB61" s="600"/>
      <c r="JSC61" s="600"/>
      <c r="JSD61" s="600"/>
      <c r="JSE61" s="600"/>
      <c r="JSF61" s="600"/>
      <c r="JSG61" s="600"/>
      <c r="JSH61" s="600"/>
      <c r="JSI61" s="600"/>
      <c r="JSJ61" s="600"/>
      <c r="JSK61" s="600"/>
      <c r="JSL61" s="600"/>
      <c r="JSM61" s="600"/>
      <c r="JSN61" s="600"/>
      <c r="JSO61" s="600"/>
      <c r="JSP61" s="600"/>
      <c r="JSQ61" s="600"/>
      <c r="JSR61" s="600"/>
      <c r="JSS61" s="600"/>
      <c r="JST61" s="600"/>
      <c r="JSU61" s="600"/>
      <c r="JSV61" s="600"/>
      <c r="JSW61" s="600"/>
      <c r="JSX61" s="600"/>
      <c r="JSY61" s="600"/>
      <c r="JSZ61" s="600"/>
      <c r="JTA61" s="600"/>
      <c r="JTB61" s="600"/>
      <c r="JTC61" s="600"/>
      <c r="JTD61" s="600"/>
      <c r="JTE61" s="600"/>
      <c r="JTF61" s="600"/>
      <c r="JTG61" s="600"/>
      <c r="JTH61" s="600"/>
      <c r="JTI61" s="600"/>
      <c r="JTJ61" s="600"/>
      <c r="JTK61" s="600"/>
      <c r="JTL61" s="600"/>
      <c r="JTM61" s="600"/>
      <c r="JTN61" s="600"/>
      <c r="JTO61" s="600"/>
      <c r="JTP61" s="600"/>
      <c r="JTQ61" s="600"/>
      <c r="JTR61" s="600"/>
      <c r="JTS61" s="600"/>
      <c r="JTT61" s="600"/>
      <c r="JTU61" s="600"/>
      <c r="JTV61" s="600"/>
      <c r="JTW61" s="600"/>
      <c r="JTX61" s="600"/>
      <c r="JTY61" s="600"/>
      <c r="JTZ61" s="600"/>
      <c r="JUA61" s="600"/>
      <c r="JUB61" s="600"/>
      <c r="JUC61" s="600"/>
      <c r="JUD61" s="600"/>
      <c r="JUE61" s="600"/>
      <c r="JUF61" s="600"/>
      <c r="JUG61" s="600"/>
      <c r="JUH61" s="600"/>
      <c r="JUI61" s="600"/>
      <c r="JUJ61" s="600"/>
      <c r="JUK61" s="600"/>
      <c r="JUL61" s="600"/>
      <c r="JUM61" s="600"/>
      <c r="JUN61" s="600"/>
      <c r="JUO61" s="600"/>
      <c r="JUP61" s="600"/>
      <c r="JUQ61" s="600"/>
      <c r="JUR61" s="600"/>
      <c r="JUS61" s="600"/>
      <c r="JUT61" s="600"/>
      <c r="JUU61" s="600"/>
      <c r="JUV61" s="600"/>
      <c r="JUW61" s="600"/>
      <c r="JUX61" s="600"/>
      <c r="JUY61" s="600"/>
      <c r="JUZ61" s="600"/>
      <c r="JVA61" s="600"/>
      <c r="JVB61" s="600"/>
      <c r="JVC61" s="600"/>
      <c r="JVD61" s="600"/>
      <c r="JVE61" s="600"/>
      <c r="JVF61" s="600"/>
      <c r="JVG61" s="600"/>
      <c r="JVH61" s="600"/>
      <c r="JVI61" s="600"/>
      <c r="JVJ61" s="600"/>
      <c r="JVK61" s="600"/>
      <c r="JVL61" s="600"/>
      <c r="JVM61" s="600"/>
      <c r="JVN61" s="600"/>
      <c r="JVO61" s="600"/>
      <c r="JVP61" s="600"/>
      <c r="JVQ61" s="600"/>
      <c r="JVR61" s="600"/>
      <c r="JVS61" s="600"/>
      <c r="JVT61" s="600"/>
      <c r="JVU61" s="600"/>
      <c r="JVV61" s="600"/>
      <c r="JVW61" s="600"/>
      <c r="JVX61" s="600"/>
      <c r="JVY61" s="600"/>
      <c r="JVZ61" s="600"/>
      <c r="JWA61" s="600"/>
      <c r="JWB61" s="600"/>
      <c r="JWC61" s="600"/>
      <c r="JWD61" s="600"/>
      <c r="JWE61" s="600"/>
      <c r="JWF61" s="600"/>
      <c r="JWG61" s="600"/>
      <c r="JWH61" s="600"/>
      <c r="JWI61" s="600"/>
      <c r="JWJ61" s="600"/>
      <c r="JWK61" s="600"/>
      <c r="JWL61" s="600"/>
      <c r="JWM61" s="600"/>
      <c r="JWN61" s="600"/>
      <c r="JWO61" s="600"/>
      <c r="JWP61" s="600"/>
      <c r="JWQ61" s="600"/>
      <c r="JWR61" s="600"/>
      <c r="JWS61" s="600"/>
      <c r="JWT61" s="600"/>
      <c r="JWU61" s="600"/>
      <c r="JWV61" s="600"/>
      <c r="JWW61" s="600"/>
      <c r="JWX61" s="600"/>
      <c r="JWY61" s="600"/>
      <c r="JWZ61" s="600"/>
      <c r="JXA61" s="600"/>
      <c r="JXB61" s="600"/>
      <c r="JXC61" s="600"/>
      <c r="JXD61" s="600"/>
      <c r="JXE61" s="600"/>
      <c r="JXF61" s="600"/>
      <c r="JXG61" s="600"/>
      <c r="JXH61" s="600"/>
      <c r="JXI61" s="600"/>
      <c r="JXJ61" s="600"/>
      <c r="JXK61" s="600"/>
      <c r="JXL61" s="600"/>
      <c r="JXM61" s="600"/>
      <c r="JXN61" s="600"/>
      <c r="JXO61" s="600"/>
      <c r="JXP61" s="600"/>
      <c r="JXQ61" s="600"/>
      <c r="JXR61" s="600"/>
      <c r="JXS61" s="600"/>
      <c r="JXT61" s="600"/>
      <c r="JXU61" s="600"/>
      <c r="JXV61" s="600"/>
      <c r="JXW61" s="600"/>
      <c r="JXX61" s="600"/>
      <c r="JXY61" s="600"/>
      <c r="JXZ61" s="600"/>
      <c r="JYA61" s="600"/>
      <c r="JYB61" s="600"/>
      <c r="JYC61" s="600"/>
      <c r="JYD61" s="600"/>
      <c r="JYE61" s="600"/>
      <c r="JYF61" s="600"/>
      <c r="JYG61" s="600"/>
      <c r="JYH61" s="600"/>
      <c r="JYI61" s="600"/>
      <c r="JYJ61" s="600"/>
      <c r="JYK61" s="600"/>
      <c r="JYL61" s="600"/>
      <c r="JYM61" s="600"/>
      <c r="JYN61" s="600"/>
      <c r="JYO61" s="600"/>
      <c r="JYP61" s="600"/>
      <c r="JYQ61" s="600"/>
      <c r="JYR61" s="600"/>
      <c r="JYS61" s="600"/>
      <c r="JYT61" s="600"/>
      <c r="JYU61" s="600"/>
      <c r="JYV61" s="600"/>
      <c r="JYW61" s="600"/>
      <c r="JYX61" s="600"/>
      <c r="JYY61" s="600"/>
      <c r="JYZ61" s="600"/>
      <c r="JZA61" s="600"/>
      <c r="JZB61" s="600"/>
      <c r="JZC61" s="600"/>
      <c r="JZD61" s="600"/>
      <c r="JZE61" s="600"/>
      <c r="JZF61" s="600"/>
      <c r="JZG61" s="600"/>
      <c r="JZH61" s="600"/>
      <c r="JZI61" s="600"/>
      <c r="JZJ61" s="600"/>
      <c r="JZK61" s="600"/>
      <c r="JZL61" s="600"/>
      <c r="JZM61" s="600"/>
      <c r="JZN61" s="600"/>
      <c r="JZO61" s="600"/>
      <c r="JZP61" s="600"/>
      <c r="JZQ61" s="600"/>
      <c r="JZR61" s="600"/>
      <c r="JZS61" s="600"/>
      <c r="JZT61" s="600"/>
      <c r="JZU61" s="600"/>
      <c r="JZV61" s="600"/>
      <c r="JZW61" s="600"/>
      <c r="JZX61" s="600"/>
      <c r="JZY61" s="600"/>
      <c r="JZZ61" s="600"/>
      <c r="KAA61" s="600"/>
      <c r="KAB61" s="600"/>
      <c r="KAC61" s="600"/>
      <c r="KAD61" s="600"/>
      <c r="KAE61" s="600"/>
      <c r="KAF61" s="600"/>
      <c r="KAG61" s="600"/>
      <c r="KAH61" s="600"/>
      <c r="KAI61" s="600"/>
      <c r="KAJ61" s="600"/>
      <c r="KAK61" s="600"/>
      <c r="KAL61" s="600"/>
      <c r="KAM61" s="600"/>
      <c r="KAN61" s="600"/>
      <c r="KAO61" s="600"/>
      <c r="KAP61" s="600"/>
      <c r="KAQ61" s="600"/>
      <c r="KAR61" s="600"/>
      <c r="KAS61" s="600"/>
      <c r="KAT61" s="600"/>
      <c r="KAU61" s="600"/>
      <c r="KAV61" s="600"/>
      <c r="KAW61" s="600"/>
      <c r="KAX61" s="600"/>
      <c r="KAY61" s="600"/>
      <c r="KAZ61" s="600"/>
      <c r="KBA61" s="600"/>
      <c r="KBB61" s="600"/>
      <c r="KBC61" s="600"/>
      <c r="KBD61" s="600"/>
      <c r="KBE61" s="600"/>
      <c r="KBF61" s="600"/>
      <c r="KBG61" s="600"/>
      <c r="KBH61" s="600"/>
      <c r="KBI61" s="600"/>
      <c r="KBJ61" s="600"/>
      <c r="KBK61" s="600"/>
      <c r="KBL61" s="600"/>
      <c r="KBM61" s="600"/>
      <c r="KBN61" s="600"/>
      <c r="KBO61" s="600"/>
      <c r="KBP61" s="600"/>
      <c r="KBQ61" s="600"/>
      <c r="KBR61" s="600"/>
      <c r="KBS61" s="600"/>
      <c r="KBT61" s="600"/>
      <c r="KBU61" s="600"/>
      <c r="KBV61" s="600"/>
      <c r="KBW61" s="600"/>
      <c r="KBX61" s="600"/>
      <c r="KBY61" s="600"/>
      <c r="KBZ61" s="600"/>
      <c r="KCA61" s="600"/>
      <c r="KCB61" s="600"/>
      <c r="KCC61" s="600"/>
      <c r="KCD61" s="600"/>
      <c r="KCE61" s="600"/>
      <c r="KCF61" s="600"/>
      <c r="KCG61" s="600"/>
      <c r="KCH61" s="600"/>
      <c r="KCI61" s="600"/>
      <c r="KCJ61" s="600"/>
      <c r="KCK61" s="600"/>
      <c r="KCL61" s="600"/>
      <c r="KCM61" s="600"/>
      <c r="KCN61" s="600"/>
      <c r="KCO61" s="600"/>
      <c r="KCP61" s="600"/>
      <c r="KCQ61" s="600"/>
      <c r="KCR61" s="600"/>
      <c r="KCS61" s="600"/>
      <c r="KCT61" s="600"/>
      <c r="KCU61" s="600"/>
      <c r="KCV61" s="600"/>
      <c r="KCW61" s="600"/>
      <c r="KCX61" s="600"/>
      <c r="KCY61" s="600"/>
      <c r="KCZ61" s="600"/>
      <c r="KDA61" s="600"/>
      <c r="KDB61" s="600"/>
      <c r="KDC61" s="600"/>
      <c r="KDD61" s="600"/>
      <c r="KDE61" s="600"/>
      <c r="KDF61" s="600"/>
      <c r="KDG61" s="600"/>
      <c r="KDH61" s="600"/>
      <c r="KDI61" s="600"/>
      <c r="KDJ61" s="600"/>
      <c r="KDK61" s="600"/>
      <c r="KDL61" s="600"/>
      <c r="KDM61" s="600"/>
      <c r="KDN61" s="600"/>
      <c r="KDO61" s="600"/>
      <c r="KDP61" s="600"/>
      <c r="KDQ61" s="600"/>
      <c r="KDR61" s="600"/>
      <c r="KDS61" s="600"/>
      <c r="KDT61" s="600"/>
      <c r="KDU61" s="600"/>
      <c r="KDV61" s="600"/>
      <c r="KDW61" s="600"/>
      <c r="KDX61" s="600"/>
      <c r="KDY61" s="600"/>
      <c r="KDZ61" s="600"/>
      <c r="KEA61" s="600"/>
      <c r="KEB61" s="600"/>
      <c r="KEC61" s="600"/>
      <c r="KED61" s="600"/>
      <c r="KEE61" s="600"/>
      <c r="KEF61" s="600"/>
      <c r="KEG61" s="600"/>
      <c r="KEH61" s="600"/>
      <c r="KEI61" s="600"/>
      <c r="KEJ61" s="600"/>
      <c r="KEK61" s="600"/>
      <c r="KEL61" s="600"/>
      <c r="KEM61" s="600"/>
      <c r="KEN61" s="600"/>
      <c r="KEO61" s="600"/>
      <c r="KEP61" s="600"/>
      <c r="KEQ61" s="600"/>
      <c r="KER61" s="600"/>
      <c r="KES61" s="600"/>
      <c r="KET61" s="600"/>
      <c r="KEU61" s="600"/>
      <c r="KEV61" s="600"/>
      <c r="KEW61" s="600"/>
      <c r="KEX61" s="600"/>
      <c r="KEY61" s="600"/>
      <c r="KEZ61" s="600"/>
      <c r="KFA61" s="600"/>
      <c r="KFB61" s="600"/>
      <c r="KFC61" s="600"/>
      <c r="KFD61" s="600"/>
      <c r="KFE61" s="600"/>
      <c r="KFF61" s="600"/>
      <c r="KFG61" s="600"/>
      <c r="KFH61" s="600"/>
      <c r="KFI61" s="600"/>
      <c r="KFJ61" s="600"/>
      <c r="KFK61" s="600"/>
      <c r="KFL61" s="600"/>
      <c r="KFM61" s="600"/>
      <c r="KFN61" s="600"/>
      <c r="KFO61" s="600"/>
      <c r="KFP61" s="600"/>
      <c r="KFQ61" s="600"/>
      <c r="KFR61" s="600"/>
      <c r="KFS61" s="600"/>
      <c r="KFT61" s="600"/>
      <c r="KFU61" s="600"/>
      <c r="KFV61" s="600"/>
      <c r="KFW61" s="600"/>
      <c r="KFX61" s="600"/>
      <c r="KFY61" s="600"/>
      <c r="KFZ61" s="600"/>
      <c r="KGA61" s="600"/>
      <c r="KGB61" s="600"/>
      <c r="KGC61" s="600"/>
      <c r="KGD61" s="600"/>
      <c r="KGE61" s="600"/>
      <c r="KGF61" s="600"/>
      <c r="KGG61" s="600"/>
      <c r="KGH61" s="600"/>
      <c r="KGI61" s="600"/>
      <c r="KGJ61" s="600"/>
      <c r="KGK61" s="600"/>
      <c r="KGL61" s="600"/>
      <c r="KGM61" s="600"/>
      <c r="KGN61" s="600"/>
      <c r="KGO61" s="600"/>
      <c r="KGP61" s="600"/>
      <c r="KGQ61" s="600"/>
      <c r="KGR61" s="600"/>
      <c r="KGS61" s="600"/>
      <c r="KGT61" s="600"/>
      <c r="KGU61" s="600"/>
      <c r="KGV61" s="600"/>
      <c r="KGW61" s="600"/>
      <c r="KGX61" s="600"/>
      <c r="KGY61" s="600"/>
      <c r="KGZ61" s="600"/>
      <c r="KHA61" s="600"/>
      <c r="KHB61" s="600"/>
      <c r="KHC61" s="600"/>
      <c r="KHD61" s="600"/>
      <c r="KHE61" s="600"/>
      <c r="KHF61" s="600"/>
      <c r="KHG61" s="600"/>
      <c r="KHH61" s="600"/>
      <c r="KHI61" s="600"/>
      <c r="KHJ61" s="600"/>
      <c r="KHK61" s="600"/>
      <c r="KHL61" s="600"/>
      <c r="KHM61" s="600"/>
      <c r="KHN61" s="600"/>
      <c r="KHO61" s="600"/>
      <c r="KHP61" s="600"/>
      <c r="KHQ61" s="600"/>
      <c r="KHR61" s="600"/>
      <c r="KHS61" s="600"/>
      <c r="KHT61" s="600"/>
      <c r="KHU61" s="600"/>
      <c r="KHV61" s="600"/>
      <c r="KHW61" s="600"/>
      <c r="KHX61" s="600"/>
      <c r="KHY61" s="600"/>
      <c r="KHZ61" s="600"/>
      <c r="KIA61" s="600"/>
      <c r="KIB61" s="600"/>
      <c r="KIC61" s="600"/>
      <c r="KID61" s="600"/>
      <c r="KIE61" s="600"/>
      <c r="KIF61" s="600"/>
      <c r="KIG61" s="600"/>
      <c r="KIH61" s="600"/>
      <c r="KII61" s="600"/>
      <c r="KIJ61" s="600"/>
      <c r="KIK61" s="600"/>
      <c r="KIL61" s="600"/>
      <c r="KIM61" s="600"/>
      <c r="KIN61" s="600"/>
      <c r="KIO61" s="600"/>
      <c r="KIP61" s="600"/>
      <c r="KIQ61" s="600"/>
      <c r="KIR61" s="600"/>
      <c r="KIS61" s="600"/>
      <c r="KIT61" s="600"/>
      <c r="KIU61" s="600"/>
      <c r="KIV61" s="600"/>
      <c r="KIW61" s="600"/>
      <c r="KIX61" s="600"/>
      <c r="KIY61" s="600"/>
      <c r="KIZ61" s="600"/>
      <c r="KJA61" s="600"/>
      <c r="KJB61" s="600"/>
      <c r="KJC61" s="600"/>
      <c r="KJD61" s="600"/>
      <c r="KJE61" s="600"/>
      <c r="KJF61" s="600"/>
      <c r="KJG61" s="600"/>
      <c r="KJH61" s="600"/>
      <c r="KJI61" s="600"/>
      <c r="KJJ61" s="600"/>
      <c r="KJK61" s="600"/>
      <c r="KJL61" s="600"/>
      <c r="KJM61" s="600"/>
      <c r="KJN61" s="600"/>
      <c r="KJO61" s="600"/>
      <c r="KJP61" s="600"/>
      <c r="KJQ61" s="600"/>
      <c r="KJR61" s="600"/>
      <c r="KJS61" s="600"/>
      <c r="KJT61" s="600"/>
      <c r="KJU61" s="600"/>
      <c r="KJV61" s="600"/>
      <c r="KJW61" s="600"/>
      <c r="KJX61" s="600"/>
      <c r="KJY61" s="600"/>
      <c r="KJZ61" s="600"/>
      <c r="KKA61" s="600"/>
      <c r="KKB61" s="600"/>
      <c r="KKC61" s="600"/>
      <c r="KKD61" s="600"/>
      <c r="KKE61" s="600"/>
      <c r="KKF61" s="600"/>
      <c r="KKG61" s="600"/>
      <c r="KKH61" s="600"/>
      <c r="KKI61" s="600"/>
      <c r="KKJ61" s="600"/>
      <c r="KKK61" s="600"/>
      <c r="KKL61" s="600"/>
      <c r="KKM61" s="600"/>
      <c r="KKN61" s="600"/>
      <c r="KKO61" s="600"/>
      <c r="KKP61" s="600"/>
      <c r="KKQ61" s="600"/>
      <c r="KKR61" s="600"/>
      <c r="KKS61" s="600"/>
      <c r="KKT61" s="600"/>
      <c r="KKU61" s="600"/>
      <c r="KKV61" s="600"/>
      <c r="KKW61" s="600"/>
      <c r="KKX61" s="600"/>
      <c r="KKY61" s="600"/>
      <c r="KKZ61" s="600"/>
      <c r="KLA61" s="600"/>
      <c r="KLB61" s="600"/>
      <c r="KLC61" s="600"/>
      <c r="KLD61" s="600"/>
      <c r="KLE61" s="600"/>
      <c r="KLF61" s="600"/>
      <c r="KLG61" s="600"/>
      <c r="KLH61" s="600"/>
      <c r="KLI61" s="600"/>
      <c r="KLJ61" s="600"/>
      <c r="KLK61" s="600"/>
      <c r="KLL61" s="600"/>
      <c r="KLM61" s="600"/>
      <c r="KLN61" s="600"/>
      <c r="KLO61" s="600"/>
      <c r="KLP61" s="600"/>
      <c r="KLQ61" s="600"/>
      <c r="KLR61" s="600"/>
      <c r="KLS61" s="600"/>
      <c r="KLT61" s="600"/>
      <c r="KLU61" s="600"/>
      <c r="KLV61" s="600"/>
      <c r="KLW61" s="600"/>
      <c r="KLX61" s="600"/>
      <c r="KLY61" s="600"/>
      <c r="KLZ61" s="600"/>
      <c r="KMA61" s="600"/>
      <c r="KMB61" s="600"/>
      <c r="KMC61" s="600"/>
      <c r="KMD61" s="600"/>
      <c r="KME61" s="600"/>
      <c r="KMF61" s="600"/>
      <c r="KMG61" s="600"/>
      <c r="KMH61" s="600"/>
      <c r="KMI61" s="600"/>
      <c r="KMJ61" s="600"/>
      <c r="KMK61" s="600"/>
      <c r="KML61" s="600"/>
      <c r="KMM61" s="600"/>
      <c r="KMN61" s="600"/>
      <c r="KMO61" s="600"/>
      <c r="KMP61" s="600"/>
      <c r="KMQ61" s="600"/>
      <c r="KMR61" s="600"/>
      <c r="KMS61" s="600"/>
      <c r="KMT61" s="600"/>
      <c r="KMU61" s="600"/>
      <c r="KMV61" s="600"/>
      <c r="KMW61" s="600"/>
      <c r="KMX61" s="600"/>
      <c r="KMY61" s="600"/>
      <c r="KMZ61" s="600"/>
      <c r="KNA61" s="600"/>
      <c r="KNB61" s="600"/>
      <c r="KNC61" s="600"/>
      <c r="KND61" s="600"/>
      <c r="KNE61" s="600"/>
      <c r="KNF61" s="600"/>
      <c r="KNG61" s="600"/>
      <c r="KNH61" s="600"/>
      <c r="KNI61" s="600"/>
      <c r="KNJ61" s="600"/>
      <c r="KNK61" s="600"/>
      <c r="KNL61" s="600"/>
      <c r="KNM61" s="600"/>
      <c r="KNN61" s="600"/>
      <c r="KNO61" s="600"/>
      <c r="KNP61" s="600"/>
      <c r="KNQ61" s="600"/>
      <c r="KNR61" s="600"/>
      <c r="KNS61" s="600"/>
      <c r="KNT61" s="600"/>
      <c r="KNU61" s="600"/>
      <c r="KNV61" s="600"/>
      <c r="KNW61" s="600"/>
      <c r="KNX61" s="600"/>
      <c r="KNY61" s="600"/>
      <c r="KNZ61" s="600"/>
      <c r="KOA61" s="600"/>
      <c r="KOB61" s="600"/>
      <c r="KOC61" s="600"/>
      <c r="KOD61" s="600"/>
      <c r="KOE61" s="600"/>
      <c r="KOF61" s="600"/>
      <c r="KOG61" s="600"/>
      <c r="KOH61" s="600"/>
      <c r="KOI61" s="600"/>
      <c r="KOJ61" s="600"/>
      <c r="KOK61" s="600"/>
      <c r="KOL61" s="600"/>
      <c r="KOM61" s="600"/>
      <c r="KON61" s="600"/>
      <c r="KOO61" s="600"/>
      <c r="KOP61" s="600"/>
      <c r="KOQ61" s="600"/>
      <c r="KOR61" s="600"/>
      <c r="KOS61" s="600"/>
      <c r="KOT61" s="600"/>
      <c r="KOU61" s="600"/>
      <c r="KOV61" s="600"/>
      <c r="KOW61" s="600"/>
      <c r="KOX61" s="600"/>
      <c r="KOY61" s="600"/>
      <c r="KOZ61" s="600"/>
      <c r="KPA61" s="600"/>
      <c r="KPB61" s="600"/>
      <c r="KPC61" s="600"/>
      <c r="KPD61" s="600"/>
      <c r="KPE61" s="600"/>
      <c r="KPF61" s="600"/>
      <c r="KPG61" s="600"/>
      <c r="KPH61" s="600"/>
      <c r="KPI61" s="600"/>
      <c r="KPJ61" s="600"/>
      <c r="KPK61" s="600"/>
      <c r="KPL61" s="600"/>
      <c r="KPM61" s="600"/>
      <c r="KPN61" s="600"/>
      <c r="KPO61" s="600"/>
      <c r="KPP61" s="600"/>
      <c r="KPQ61" s="600"/>
      <c r="KPR61" s="600"/>
      <c r="KPS61" s="600"/>
      <c r="KPT61" s="600"/>
      <c r="KPU61" s="600"/>
      <c r="KPV61" s="600"/>
      <c r="KPW61" s="600"/>
      <c r="KPX61" s="600"/>
      <c r="KPY61" s="600"/>
      <c r="KPZ61" s="600"/>
      <c r="KQA61" s="600"/>
      <c r="KQB61" s="600"/>
      <c r="KQC61" s="600"/>
      <c r="KQD61" s="600"/>
      <c r="KQE61" s="600"/>
      <c r="KQF61" s="600"/>
      <c r="KQG61" s="600"/>
      <c r="KQH61" s="600"/>
      <c r="KQI61" s="600"/>
      <c r="KQJ61" s="600"/>
      <c r="KQK61" s="600"/>
      <c r="KQL61" s="600"/>
      <c r="KQM61" s="600"/>
      <c r="KQN61" s="600"/>
      <c r="KQO61" s="600"/>
      <c r="KQP61" s="600"/>
      <c r="KQQ61" s="600"/>
      <c r="KQR61" s="600"/>
      <c r="KQS61" s="600"/>
      <c r="KQT61" s="600"/>
      <c r="KQU61" s="600"/>
      <c r="KQV61" s="600"/>
      <c r="KQW61" s="600"/>
      <c r="KQX61" s="600"/>
      <c r="KQY61" s="600"/>
      <c r="KQZ61" s="600"/>
      <c r="KRA61" s="600"/>
      <c r="KRB61" s="600"/>
      <c r="KRC61" s="600"/>
      <c r="KRD61" s="600"/>
      <c r="KRE61" s="600"/>
      <c r="KRF61" s="600"/>
      <c r="KRG61" s="600"/>
      <c r="KRH61" s="600"/>
      <c r="KRI61" s="600"/>
      <c r="KRJ61" s="600"/>
      <c r="KRK61" s="600"/>
      <c r="KRL61" s="600"/>
      <c r="KRM61" s="600"/>
      <c r="KRN61" s="600"/>
      <c r="KRO61" s="600"/>
      <c r="KRP61" s="600"/>
      <c r="KRQ61" s="600"/>
      <c r="KRR61" s="600"/>
      <c r="KRS61" s="600"/>
      <c r="KRT61" s="600"/>
      <c r="KRU61" s="600"/>
      <c r="KRV61" s="600"/>
      <c r="KRW61" s="600"/>
      <c r="KRX61" s="600"/>
      <c r="KRY61" s="600"/>
      <c r="KRZ61" s="600"/>
      <c r="KSA61" s="600"/>
      <c r="KSB61" s="600"/>
      <c r="KSC61" s="600"/>
      <c r="KSD61" s="600"/>
      <c r="KSE61" s="600"/>
      <c r="KSF61" s="600"/>
      <c r="KSG61" s="600"/>
      <c r="KSH61" s="600"/>
      <c r="KSI61" s="600"/>
      <c r="KSJ61" s="600"/>
      <c r="KSK61" s="600"/>
      <c r="KSL61" s="600"/>
      <c r="KSM61" s="600"/>
      <c r="KSN61" s="600"/>
      <c r="KSO61" s="600"/>
      <c r="KSP61" s="600"/>
      <c r="KSQ61" s="600"/>
      <c r="KSR61" s="600"/>
      <c r="KSS61" s="600"/>
      <c r="KST61" s="600"/>
      <c r="KSU61" s="600"/>
      <c r="KSV61" s="600"/>
      <c r="KSW61" s="600"/>
      <c r="KSX61" s="600"/>
      <c r="KSY61" s="600"/>
      <c r="KSZ61" s="600"/>
      <c r="KTA61" s="600"/>
      <c r="KTB61" s="600"/>
      <c r="KTC61" s="600"/>
      <c r="KTD61" s="600"/>
      <c r="KTE61" s="600"/>
      <c r="KTF61" s="600"/>
      <c r="KTG61" s="600"/>
      <c r="KTH61" s="600"/>
      <c r="KTI61" s="600"/>
      <c r="KTJ61" s="600"/>
      <c r="KTK61" s="600"/>
      <c r="KTL61" s="600"/>
      <c r="KTM61" s="600"/>
      <c r="KTN61" s="600"/>
      <c r="KTO61" s="600"/>
      <c r="KTP61" s="600"/>
      <c r="KTQ61" s="600"/>
      <c r="KTR61" s="600"/>
      <c r="KTS61" s="600"/>
      <c r="KTT61" s="600"/>
      <c r="KTU61" s="600"/>
      <c r="KTV61" s="600"/>
      <c r="KTW61" s="600"/>
      <c r="KTX61" s="600"/>
      <c r="KTY61" s="600"/>
      <c r="KTZ61" s="600"/>
      <c r="KUA61" s="600"/>
      <c r="KUB61" s="600"/>
      <c r="KUC61" s="600"/>
      <c r="KUD61" s="600"/>
      <c r="KUE61" s="600"/>
      <c r="KUF61" s="600"/>
      <c r="KUG61" s="600"/>
      <c r="KUH61" s="600"/>
      <c r="KUI61" s="600"/>
      <c r="KUJ61" s="600"/>
      <c r="KUK61" s="600"/>
      <c r="KUL61" s="600"/>
      <c r="KUM61" s="600"/>
      <c r="KUN61" s="600"/>
      <c r="KUO61" s="600"/>
      <c r="KUP61" s="600"/>
      <c r="KUQ61" s="600"/>
      <c r="KUR61" s="600"/>
      <c r="KUS61" s="600"/>
      <c r="KUT61" s="600"/>
      <c r="KUU61" s="600"/>
      <c r="KUV61" s="600"/>
      <c r="KUW61" s="600"/>
      <c r="KUX61" s="600"/>
      <c r="KUY61" s="600"/>
      <c r="KUZ61" s="600"/>
      <c r="KVA61" s="600"/>
      <c r="KVB61" s="600"/>
      <c r="KVC61" s="600"/>
      <c r="KVD61" s="600"/>
      <c r="KVE61" s="600"/>
      <c r="KVF61" s="600"/>
      <c r="KVG61" s="600"/>
      <c r="KVH61" s="600"/>
      <c r="KVI61" s="600"/>
      <c r="KVJ61" s="600"/>
      <c r="KVK61" s="600"/>
      <c r="KVL61" s="600"/>
      <c r="KVM61" s="600"/>
      <c r="KVN61" s="600"/>
      <c r="KVO61" s="600"/>
      <c r="KVP61" s="600"/>
      <c r="KVQ61" s="600"/>
      <c r="KVR61" s="600"/>
      <c r="KVS61" s="600"/>
      <c r="KVT61" s="600"/>
      <c r="KVU61" s="600"/>
      <c r="KVV61" s="600"/>
      <c r="KVW61" s="600"/>
      <c r="KVX61" s="600"/>
      <c r="KVY61" s="600"/>
      <c r="KVZ61" s="600"/>
      <c r="KWA61" s="600"/>
      <c r="KWB61" s="600"/>
      <c r="KWC61" s="600"/>
      <c r="KWD61" s="600"/>
      <c r="KWE61" s="600"/>
      <c r="KWF61" s="600"/>
      <c r="KWG61" s="600"/>
      <c r="KWH61" s="600"/>
      <c r="KWI61" s="600"/>
      <c r="KWJ61" s="600"/>
      <c r="KWK61" s="600"/>
      <c r="KWL61" s="600"/>
      <c r="KWM61" s="600"/>
      <c r="KWN61" s="600"/>
      <c r="KWO61" s="600"/>
      <c r="KWP61" s="600"/>
      <c r="KWQ61" s="600"/>
      <c r="KWR61" s="600"/>
      <c r="KWS61" s="600"/>
      <c r="KWT61" s="600"/>
      <c r="KWU61" s="600"/>
      <c r="KWV61" s="600"/>
      <c r="KWW61" s="600"/>
      <c r="KWX61" s="600"/>
      <c r="KWY61" s="600"/>
      <c r="KWZ61" s="600"/>
      <c r="KXA61" s="600"/>
      <c r="KXB61" s="600"/>
      <c r="KXC61" s="600"/>
      <c r="KXD61" s="600"/>
      <c r="KXE61" s="600"/>
      <c r="KXF61" s="600"/>
      <c r="KXG61" s="600"/>
      <c r="KXH61" s="600"/>
      <c r="KXI61" s="600"/>
      <c r="KXJ61" s="600"/>
      <c r="KXK61" s="600"/>
      <c r="KXL61" s="600"/>
      <c r="KXM61" s="600"/>
      <c r="KXN61" s="600"/>
      <c r="KXO61" s="600"/>
      <c r="KXP61" s="600"/>
      <c r="KXQ61" s="600"/>
      <c r="KXR61" s="600"/>
      <c r="KXS61" s="600"/>
      <c r="KXT61" s="600"/>
      <c r="KXU61" s="600"/>
      <c r="KXV61" s="600"/>
      <c r="KXW61" s="600"/>
      <c r="KXX61" s="600"/>
      <c r="KXY61" s="600"/>
      <c r="KXZ61" s="600"/>
      <c r="KYA61" s="600"/>
      <c r="KYB61" s="600"/>
      <c r="KYC61" s="600"/>
      <c r="KYD61" s="600"/>
      <c r="KYE61" s="600"/>
      <c r="KYF61" s="600"/>
      <c r="KYG61" s="600"/>
      <c r="KYH61" s="600"/>
      <c r="KYI61" s="600"/>
      <c r="KYJ61" s="600"/>
      <c r="KYK61" s="600"/>
      <c r="KYL61" s="600"/>
      <c r="KYM61" s="600"/>
      <c r="KYN61" s="600"/>
      <c r="KYO61" s="600"/>
      <c r="KYP61" s="600"/>
      <c r="KYQ61" s="600"/>
      <c r="KYR61" s="600"/>
      <c r="KYS61" s="600"/>
      <c r="KYT61" s="600"/>
      <c r="KYU61" s="600"/>
      <c r="KYV61" s="600"/>
      <c r="KYW61" s="600"/>
      <c r="KYX61" s="600"/>
      <c r="KYY61" s="600"/>
      <c r="KYZ61" s="600"/>
      <c r="KZA61" s="600"/>
      <c r="KZB61" s="600"/>
      <c r="KZC61" s="600"/>
      <c r="KZD61" s="600"/>
      <c r="KZE61" s="600"/>
      <c r="KZF61" s="600"/>
      <c r="KZG61" s="600"/>
      <c r="KZH61" s="600"/>
      <c r="KZI61" s="600"/>
      <c r="KZJ61" s="600"/>
      <c r="KZK61" s="600"/>
      <c r="KZL61" s="600"/>
      <c r="KZM61" s="600"/>
      <c r="KZN61" s="600"/>
      <c r="KZO61" s="600"/>
      <c r="KZP61" s="600"/>
      <c r="KZQ61" s="600"/>
      <c r="KZR61" s="600"/>
      <c r="KZS61" s="600"/>
      <c r="KZT61" s="600"/>
      <c r="KZU61" s="600"/>
      <c r="KZV61" s="600"/>
      <c r="KZW61" s="600"/>
      <c r="KZX61" s="600"/>
      <c r="KZY61" s="600"/>
      <c r="KZZ61" s="600"/>
      <c r="LAA61" s="600"/>
      <c r="LAB61" s="600"/>
      <c r="LAC61" s="600"/>
      <c r="LAD61" s="600"/>
      <c r="LAE61" s="600"/>
      <c r="LAF61" s="600"/>
      <c r="LAG61" s="600"/>
      <c r="LAH61" s="600"/>
      <c r="LAI61" s="600"/>
      <c r="LAJ61" s="600"/>
      <c r="LAK61" s="600"/>
      <c r="LAL61" s="600"/>
      <c r="LAM61" s="600"/>
      <c r="LAN61" s="600"/>
      <c r="LAO61" s="600"/>
      <c r="LAP61" s="600"/>
      <c r="LAQ61" s="600"/>
      <c r="LAR61" s="600"/>
      <c r="LAS61" s="600"/>
      <c r="LAT61" s="600"/>
      <c r="LAU61" s="600"/>
      <c r="LAV61" s="600"/>
      <c r="LAW61" s="600"/>
      <c r="LAX61" s="600"/>
      <c r="LAY61" s="600"/>
      <c r="LAZ61" s="600"/>
      <c r="LBA61" s="600"/>
      <c r="LBB61" s="600"/>
      <c r="LBC61" s="600"/>
      <c r="LBD61" s="600"/>
      <c r="LBE61" s="600"/>
      <c r="LBF61" s="600"/>
      <c r="LBG61" s="600"/>
      <c r="LBH61" s="600"/>
      <c r="LBI61" s="600"/>
      <c r="LBJ61" s="600"/>
      <c r="LBK61" s="600"/>
      <c r="LBL61" s="600"/>
      <c r="LBM61" s="600"/>
      <c r="LBN61" s="600"/>
      <c r="LBO61" s="600"/>
      <c r="LBP61" s="600"/>
      <c r="LBQ61" s="600"/>
      <c r="LBR61" s="600"/>
      <c r="LBS61" s="600"/>
      <c r="LBT61" s="600"/>
      <c r="LBU61" s="600"/>
      <c r="LBV61" s="600"/>
      <c r="LBW61" s="600"/>
      <c r="LBX61" s="600"/>
      <c r="LBY61" s="600"/>
      <c r="LBZ61" s="600"/>
      <c r="LCA61" s="600"/>
      <c r="LCB61" s="600"/>
      <c r="LCC61" s="600"/>
      <c r="LCD61" s="600"/>
      <c r="LCE61" s="600"/>
      <c r="LCF61" s="600"/>
      <c r="LCG61" s="600"/>
      <c r="LCH61" s="600"/>
      <c r="LCI61" s="600"/>
      <c r="LCJ61" s="600"/>
      <c r="LCK61" s="600"/>
      <c r="LCL61" s="600"/>
      <c r="LCM61" s="600"/>
      <c r="LCN61" s="600"/>
      <c r="LCO61" s="600"/>
      <c r="LCP61" s="600"/>
      <c r="LCQ61" s="600"/>
      <c r="LCR61" s="600"/>
      <c r="LCS61" s="600"/>
      <c r="LCT61" s="600"/>
      <c r="LCU61" s="600"/>
      <c r="LCV61" s="600"/>
      <c r="LCW61" s="600"/>
      <c r="LCX61" s="600"/>
      <c r="LCY61" s="600"/>
      <c r="LCZ61" s="600"/>
      <c r="LDA61" s="600"/>
      <c r="LDB61" s="600"/>
      <c r="LDC61" s="600"/>
      <c r="LDD61" s="600"/>
      <c r="LDE61" s="600"/>
      <c r="LDF61" s="600"/>
      <c r="LDG61" s="600"/>
      <c r="LDH61" s="600"/>
      <c r="LDI61" s="600"/>
      <c r="LDJ61" s="600"/>
      <c r="LDK61" s="600"/>
      <c r="LDL61" s="600"/>
      <c r="LDM61" s="600"/>
      <c r="LDN61" s="600"/>
      <c r="LDO61" s="600"/>
      <c r="LDP61" s="600"/>
      <c r="LDQ61" s="600"/>
      <c r="LDR61" s="600"/>
      <c r="LDS61" s="600"/>
      <c r="LDT61" s="600"/>
      <c r="LDU61" s="600"/>
      <c r="LDV61" s="600"/>
      <c r="LDW61" s="600"/>
      <c r="LDX61" s="600"/>
      <c r="LDY61" s="600"/>
      <c r="LDZ61" s="600"/>
      <c r="LEA61" s="600"/>
      <c r="LEB61" s="600"/>
      <c r="LEC61" s="600"/>
      <c r="LED61" s="600"/>
      <c r="LEE61" s="600"/>
      <c r="LEF61" s="600"/>
      <c r="LEG61" s="600"/>
      <c r="LEH61" s="600"/>
      <c r="LEI61" s="600"/>
      <c r="LEJ61" s="600"/>
      <c r="LEK61" s="600"/>
      <c r="LEL61" s="600"/>
      <c r="LEM61" s="600"/>
      <c r="LEN61" s="600"/>
      <c r="LEO61" s="600"/>
      <c r="LEP61" s="600"/>
      <c r="LEQ61" s="600"/>
      <c r="LER61" s="600"/>
      <c r="LES61" s="600"/>
      <c r="LET61" s="600"/>
      <c r="LEU61" s="600"/>
      <c r="LEV61" s="600"/>
      <c r="LEW61" s="600"/>
      <c r="LEX61" s="600"/>
      <c r="LEY61" s="600"/>
      <c r="LEZ61" s="600"/>
      <c r="LFA61" s="600"/>
      <c r="LFB61" s="600"/>
      <c r="LFC61" s="600"/>
      <c r="LFD61" s="600"/>
      <c r="LFE61" s="600"/>
      <c r="LFF61" s="600"/>
      <c r="LFG61" s="600"/>
      <c r="LFH61" s="600"/>
      <c r="LFI61" s="600"/>
      <c r="LFJ61" s="600"/>
      <c r="LFK61" s="600"/>
      <c r="LFL61" s="600"/>
      <c r="LFM61" s="600"/>
      <c r="LFN61" s="600"/>
      <c r="LFO61" s="600"/>
      <c r="LFP61" s="600"/>
      <c r="LFQ61" s="600"/>
      <c r="LFR61" s="600"/>
      <c r="LFS61" s="600"/>
      <c r="LFT61" s="600"/>
      <c r="LFU61" s="600"/>
      <c r="LFV61" s="600"/>
      <c r="LFW61" s="600"/>
      <c r="LFX61" s="600"/>
      <c r="LFY61" s="600"/>
      <c r="LFZ61" s="600"/>
      <c r="LGA61" s="600"/>
      <c r="LGB61" s="600"/>
      <c r="LGC61" s="600"/>
      <c r="LGD61" s="600"/>
      <c r="LGE61" s="600"/>
      <c r="LGF61" s="600"/>
      <c r="LGG61" s="600"/>
      <c r="LGH61" s="600"/>
      <c r="LGI61" s="600"/>
      <c r="LGJ61" s="600"/>
      <c r="LGK61" s="600"/>
      <c r="LGL61" s="600"/>
      <c r="LGM61" s="600"/>
      <c r="LGN61" s="600"/>
      <c r="LGO61" s="600"/>
      <c r="LGP61" s="600"/>
      <c r="LGQ61" s="600"/>
      <c r="LGR61" s="600"/>
      <c r="LGS61" s="600"/>
      <c r="LGT61" s="600"/>
      <c r="LGU61" s="600"/>
      <c r="LGV61" s="600"/>
      <c r="LGW61" s="600"/>
      <c r="LGX61" s="600"/>
      <c r="LGY61" s="600"/>
      <c r="LGZ61" s="600"/>
      <c r="LHA61" s="600"/>
      <c r="LHB61" s="600"/>
      <c r="LHC61" s="600"/>
      <c r="LHD61" s="600"/>
      <c r="LHE61" s="600"/>
      <c r="LHF61" s="600"/>
      <c r="LHG61" s="600"/>
      <c r="LHH61" s="600"/>
      <c r="LHI61" s="600"/>
      <c r="LHJ61" s="600"/>
      <c r="LHK61" s="600"/>
      <c r="LHL61" s="600"/>
      <c r="LHM61" s="600"/>
      <c r="LHN61" s="600"/>
      <c r="LHO61" s="600"/>
      <c r="LHP61" s="600"/>
      <c r="LHQ61" s="600"/>
      <c r="LHR61" s="600"/>
      <c r="LHS61" s="600"/>
      <c r="LHT61" s="600"/>
      <c r="LHU61" s="600"/>
      <c r="LHV61" s="600"/>
      <c r="LHW61" s="600"/>
      <c r="LHX61" s="600"/>
      <c r="LHY61" s="600"/>
      <c r="LHZ61" s="600"/>
      <c r="LIA61" s="600"/>
      <c r="LIB61" s="600"/>
      <c r="LIC61" s="600"/>
      <c r="LID61" s="600"/>
      <c r="LIE61" s="600"/>
      <c r="LIF61" s="600"/>
      <c r="LIG61" s="600"/>
      <c r="LIH61" s="600"/>
      <c r="LII61" s="600"/>
      <c r="LIJ61" s="600"/>
      <c r="LIK61" s="600"/>
      <c r="LIL61" s="600"/>
      <c r="LIM61" s="600"/>
      <c r="LIN61" s="600"/>
      <c r="LIO61" s="600"/>
      <c r="LIP61" s="600"/>
      <c r="LIQ61" s="600"/>
      <c r="LIR61" s="600"/>
      <c r="LIS61" s="600"/>
      <c r="LIT61" s="600"/>
      <c r="LIU61" s="600"/>
      <c r="LIV61" s="600"/>
      <c r="LIW61" s="600"/>
      <c r="LIX61" s="600"/>
      <c r="LIY61" s="600"/>
      <c r="LIZ61" s="600"/>
      <c r="LJA61" s="600"/>
      <c r="LJB61" s="600"/>
      <c r="LJC61" s="600"/>
      <c r="LJD61" s="600"/>
      <c r="LJE61" s="600"/>
      <c r="LJF61" s="600"/>
      <c r="LJG61" s="600"/>
      <c r="LJH61" s="600"/>
      <c r="LJI61" s="600"/>
      <c r="LJJ61" s="600"/>
      <c r="LJK61" s="600"/>
      <c r="LJL61" s="600"/>
      <c r="LJM61" s="600"/>
      <c r="LJN61" s="600"/>
      <c r="LJO61" s="600"/>
      <c r="LJP61" s="600"/>
      <c r="LJQ61" s="600"/>
      <c r="LJR61" s="600"/>
      <c r="LJS61" s="600"/>
      <c r="LJT61" s="600"/>
      <c r="LJU61" s="600"/>
      <c r="LJV61" s="600"/>
      <c r="LJW61" s="600"/>
      <c r="LJX61" s="600"/>
      <c r="LJY61" s="600"/>
      <c r="LJZ61" s="600"/>
      <c r="LKA61" s="600"/>
      <c r="LKB61" s="600"/>
      <c r="LKC61" s="600"/>
      <c r="LKD61" s="600"/>
      <c r="LKE61" s="600"/>
      <c r="LKF61" s="600"/>
      <c r="LKG61" s="600"/>
      <c r="LKH61" s="600"/>
      <c r="LKI61" s="600"/>
      <c r="LKJ61" s="600"/>
      <c r="LKK61" s="600"/>
      <c r="LKL61" s="600"/>
      <c r="LKM61" s="600"/>
      <c r="LKN61" s="600"/>
      <c r="LKO61" s="600"/>
      <c r="LKP61" s="600"/>
      <c r="LKQ61" s="600"/>
      <c r="LKR61" s="600"/>
      <c r="LKS61" s="600"/>
      <c r="LKT61" s="600"/>
      <c r="LKU61" s="600"/>
      <c r="LKV61" s="600"/>
      <c r="LKW61" s="600"/>
      <c r="LKX61" s="600"/>
      <c r="LKY61" s="600"/>
      <c r="LKZ61" s="600"/>
      <c r="LLA61" s="600"/>
      <c r="LLB61" s="600"/>
      <c r="LLC61" s="600"/>
      <c r="LLD61" s="600"/>
      <c r="LLE61" s="600"/>
      <c r="LLF61" s="600"/>
      <c r="LLG61" s="600"/>
      <c r="LLH61" s="600"/>
      <c r="LLI61" s="600"/>
      <c r="LLJ61" s="600"/>
      <c r="LLK61" s="600"/>
      <c r="LLL61" s="600"/>
      <c r="LLM61" s="600"/>
      <c r="LLN61" s="600"/>
      <c r="LLO61" s="600"/>
      <c r="LLP61" s="600"/>
      <c r="LLQ61" s="600"/>
      <c r="LLR61" s="600"/>
      <c r="LLS61" s="600"/>
      <c r="LLT61" s="600"/>
      <c r="LLU61" s="600"/>
      <c r="LLV61" s="600"/>
      <c r="LLW61" s="600"/>
      <c r="LLX61" s="600"/>
      <c r="LLY61" s="600"/>
      <c r="LLZ61" s="600"/>
      <c r="LMA61" s="600"/>
      <c r="LMB61" s="600"/>
      <c r="LMC61" s="600"/>
      <c r="LMD61" s="600"/>
      <c r="LME61" s="600"/>
      <c r="LMF61" s="600"/>
      <c r="LMG61" s="600"/>
      <c r="LMH61" s="600"/>
      <c r="LMI61" s="600"/>
      <c r="LMJ61" s="600"/>
      <c r="LMK61" s="600"/>
      <c r="LML61" s="600"/>
      <c r="LMM61" s="600"/>
      <c r="LMN61" s="600"/>
      <c r="LMO61" s="600"/>
      <c r="LMP61" s="600"/>
      <c r="LMQ61" s="600"/>
      <c r="LMR61" s="600"/>
      <c r="LMS61" s="600"/>
      <c r="LMT61" s="600"/>
      <c r="LMU61" s="600"/>
      <c r="LMV61" s="600"/>
      <c r="LMW61" s="600"/>
      <c r="LMX61" s="600"/>
      <c r="LMY61" s="600"/>
      <c r="LMZ61" s="600"/>
      <c r="LNA61" s="600"/>
      <c r="LNB61" s="600"/>
      <c r="LNC61" s="600"/>
      <c r="LND61" s="600"/>
      <c r="LNE61" s="600"/>
      <c r="LNF61" s="600"/>
      <c r="LNG61" s="600"/>
      <c r="LNH61" s="600"/>
      <c r="LNI61" s="600"/>
      <c r="LNJ61" s="600"/>
      <c r="LNK61" s="600"/>
      <c r="LNL61" s="600"/>
      <c r="LNM61" s="600"/>
      <c r="LNN61" s="600"/>
      <c r="LNO61" s="600"/>
      <c r="LNP61" s="600"/>
      <c r="LNQ61" s="600"/>
      <c r="LNR61" s="600"/>
      <c r="LNS61" s="600"/>
      <c r="LNT61" s="600"/>
      <c r="LNU61" s="600"/>
      <c r="LNV61" s="600"/>
      <c r="LNW61" s="600"/>
      <c r="LNX61" s="600"/>
      <c r="LNY61" s="600"/>
      <c r="LNZ61" s="600"/>
      <c r="LOA61" s="600"/>
      <c r="LOB61" s="600"/>
      <c r="LOC61" s="600"/>
      <c r="LOD61" s="600"/>
      <c r="LOE61" s="600"/>
      <c r="LOF61" s="600"/>
      <c r="LOG61" s="600"/>
      <c r="LOH61" s="600"/>
      <c r="LOI61" s="600"/>
      <c r="LOJ61" s="600"/>
      <c r="LOK61" s="600"/>
      <c r="LOL61" s="600"/>
      <c r="LOM61" s="600"/>
      <c r="LON61" s="600"/>
      <c r="LOO61" s="600"/>
      <c r="LOP61" s="600"/>
      <c r="LOQ61" s="600"/>
      <c r="LOR61" s="600"/>
      <c r="LOS61" s="600"/>
      <c r="LOT61" s="600"/>
      <c r="LOU61" s="600"/>
      <c r="LOV61" s="600"/>
      <c r="LOW61" s="600"/>
      <c r="LOX61" s="600"/>
      <c r="LOY61" s="600"/>
      <c r="LOZ61" s="600"/>
      <c r="LPA61" s="600"/>
      <c r="LPB61" s="600"/>
      <c r="LPC61" s="600"/>
      <c r="LPD61" s="600"/>
      <c r="LPE61" s="600"/>
      <c r="LPF61" s="600"/>
      <c r="LPG61" s="600"/>
      <c r="LPH61" s="600"/>
      <c r="LPI61" s="600"/>
      <c r="LPJ61" s="600"/>
      <c r="LPK61" s="600"/>
      <c r="LPL61" s="600"/>
      <c r="LPM61" s="600"/>
      <c r="LPN61" s="600"/>
      <c r="LPO61" s="600"/>
      <c r="LPP61" s="600"/>
      <c r="LPQ61" s="600"/>
      <c r="LPR61" s="600"/>
      <c r="LPS61" s="600"/>
      <c r="LPT61" s="600"/>
      <c r="LPU61" s="600"/>
      <c r="LPV61" s="600"/>
      <c r="LPW61" s="600"/>
      <c r="LPX61" s="600"/>
      <c r="LPY61" s="600"/>
      <c r="LPZ61" s="600"/>
      <c r="LQA61" s="600"/>
      <c r="LQB61" s="600"/>
      <c r="LQC61" s="600"/>
      <c r="LQD61" s="600"/>
      <c r="LQE61" s="600"/>
      <c r="LQF61" s="600"/>
      <c r="LQG61" s="600"/>
      <c r="LQH61" s="600"/>
      <c r="LQI61" s="600"/>
      <c r="LQJ61" s="600"/>
      <c r="LQK61" s="600"/>
      <c r="LQL61" s="600"/>
      <c r="LQM61" s="600"/>
      <c r="LQN61" s="600"/>
      <c r="LQO61" s="600"/>
      <c r="LQP61" s="600"/>
      <c r="LQQ61" s="600"/>
      <c r="LQR61" s="600"/>
      <c r="LQS61" s="600"/>
      <c r="LQT61" s="600"/>
      <c r="LQU61" s="600"/>
      <c r="LQV61" s="600"/>
      <c r="LQW61" s="600"/>
      <c r="LQX61" s="600"/>
      <c r="LQY61" s="600"/>
      <c r="LQZ61" s="600"/>
      <c r="LRA61" s="600"/>
      <c r="LRB61" s="600"/>
      <c r="LRC61" s="600"/>
      <c r="LRD61" s="600"/>
      <c r="LRE61" s="600"/>
      <c r="LRF61" s="600"/>
      <c r="LRG61" s="600"/>
      <c r="LRH61" s="600"/>
      <c r="LRI61" s="600"/>
      <c r="LRJ61" s="600"/>
      <c r="LRK61" s="600"/>
      <c r="LRL61" s="600"/>
      <c r="LRM61" s="600"/>
      <c r="LRN61" s="600"/>
      <c r="LRO61" s="600"/>
      <c r="LRP61" s="600"/>
      <c r="LRQ61" s="600"/>
      <c r="LRR61" s="600"/>
      <c r="LRS61" s="600"/>
      <c r="LRT61" s="600"/>
      <c r="LRU61" s="600"/>
      <c r="LRV61" s="600"/>
      <c r="LRW61" s="600"/>
      <c r="LRX61" s="600"/>
      <c r="LRY61" s="600"/>
      <c r="LRZ61" s="600"/>
      <c r="LSA61" s="600"/>
      <c r="LSB61" s="600"/>
      <c r="LSC61" s="600"/>
      <c r="LSD61" s="600"/>
      <c r="LSE61" s="600"/>
      <c r="LSF61" s="600"/>
      <c r="LSG61" s="600"/>
      <c r="LSH61" s="600"/>
      <c r="LSI61" s="600"/>
      <c r="LSJ61" s="600"/>
      <c r="LSK61" s="600"/>
      <c r="LSL61" s="600"/>
      <c r="LSM61" s="600"/>
      <c r="LSN61" s="600"/>
      <c r="LSO61" s="600"/>
      <c r="LSP61" s="600"/>
      <c r="LSQ61" s="600"/>
      <c r="LSR61" s="600"/>
      <c r="LSS61" s="600"/>
      <c r="LST61" s="600"/>
      <c r="LSU61" s="600"/>
      <c r="LSV61" s="600"/>
      <c r="LSW61" s="600"/>
      <c r="LSX61" s="600"/>
      <c r="LSY61" s="600"/>
      <c r="LSZ61" s="600"/>
      <c r="LTA61" s="600"/>
      <c r="LTB61" s="600"/>
      <c r="LTC61" s="600"/>
      <c r="LTD61" s="600"/>
      <c r="LTE61" s="600"/>
      <c r="LTF61" s="600"/>
      <c r="LTG61" s="600"/>
      <c r="LTH61" s="600"/>
      <c r="LTI61" s="600"/>
      <c r="LTJ61" s="600"/>
      <c r="LTK61" s="600"/>
      <c r="LTL61" s="600"/>
      <c r="LTM61" s="600"/>
      <c r="LTN61" s="600"/>
      <c r="LTO61" s="600"/>
      <c r="LTP61" s="600"/>
      <c r="LTQ61" s="600"/>
      <c r="LTR61" s="600"/>
      <c r="LTS61" s="600"/>
      <c r="LTT61" s="600"/>
      <c r="LTU61" s="600"/>
      <c r="LTV61" s="600"/>
      <c r="LTW61" s="600"/>
      <c r="LTX61" s="600"/>
      <c r="LTY61" s="600"/>
      <c r="LTZ61" s="600"/>
      <c r="LUA61" s="600"/>
      <c r="LUB61" s="600"/>
      <c r="LUC61" s="600"/>
      <c r="LUD61" s="600"/>
      <c r="LUE61" s="600"/>
      <c r="LUF61" s="600"/>
      <c r="LUG61" s="600"/>
      <c r="LUH61" s="600"/>
      <c r="LUI61" s="600"/>
      <c r="LUJ61" s="600"/>
      <c r="LUK61" s="600"/>
      <c r="LUL61" s="600"/>
      <c r="LUM61" s="600"/>
      <c r="LUN61" s="600"/>
      <c r="LUO61" s="600"/>
      <c r="LUP61" s="600"/>
      <c r="LUQ61" s="600"/>
      <c r="LUR61" s="600"/>
      <c r="LUS61" s="600"/>
      <c r="LUT61" s="600"/>
      <c r="LUU61" s="600"/>
      <c r="LUV61" s="600"/>
      <c r="LUW61" s="600"/>
      <c r="LUX61" s="600"/>
      <c r="LUY61" s="600"/>
      <c r="LUZ61" s="600"/>
      <c r="LVA61" s="600"/>
      <c r="LVB61" s="600"/>
      <c r="LVC61" s="600"/>
      <c r="LVD61" s="600"/>
      <c r="LVE61" s="600"/>
      <c r="LVF61" s="600"/>
      <c r="LVG61" s="600"/>
      <c r="LVH61" s="600"/>
      <c r="LVI61" s="600"/>
      <c r="LVJ61" s="600"/>
      <c r="LVK61" s="600"/>
      <c r="LVL61" s="600"/>
      <c r="LVM61" s="600"/>
      <c r="LVN61" s="600"/>
      <c r="LVO61" s="600"/>
      <c r="LVP61" s="600"/>
      <c r="LVQ61" s="600"/>
      <c r="LVR61" s="600"/>
      <c r="LVS61" s="600"/>
      <c r="LVT61" s="600"/>
      <c r="LVU61" s="600"/>
      <c r="LVV61" s="600"/>
      <c r="LVW61" s="600"/>
      <c r="LVX61" s="600"/>
      <c r="LVY61" s="600"/>
      <c r="LVZ61" s="600"/>
      <c r="LWA61" s="600"/>
      <c r="LWB61" s="600"/>
      <c r="LWC61" s="600"/>
      <c r="LWD61" s="600"/>
      <c r="LWE61" s="600"/>
      <c r="LWF61" s="600"/>
      <c r="LWG61" s="600"/>
      <c r="LWH61" s="600"/>
      <c r="LWI61" s="600"/>
      <c r="LWJ61" s="600"/>
      <c r="LWK61" s="600"/>
      <c r="LWL61" s="600"/>
      <c r="LWM61" s="600"/>
      <c r="LWN61" s="600"/>
      <c r="LWO61" s="600"/>
      <c r="LWP61" s="600"/>
      <c r="LWQ61" s="600"/>
      <c r="LWR61" s="600"/>
      <c r="LWS61" s="600"/>
      <c r="LWT61" s="600"/>
      <c r="LWU61" s="600"/>
      <c r="LWV61" s="600"/>
      <c r="LWW61" s="600"/>
      <c r="LWX61" s="600"/>
      <c r="LWY61" s="600"/>
      <c r="LWZ61" s="600"/>
      <c r="LXA61" s="600"/>
      <c r="LXB61" s="600"/>
      <c r="LXC61" s="600"/>
      <c r="LXD61" s="600"/>
      <c r="LXE61" s="600"/>
      <c r="LXF61" s="600"/>
      <c r="LXG61" s="600"/>
      <c r="LXH61" s="600"/>
      <c r="LXI61" s="600"/>
      <c r="LXJ61" s="600"/>
      <c r="LXK61" s="600"/>
      <c r="LXL61" s="600"/>
      <c r="LXM61" s="600"/>
      <c r="LXN61" s="600"/>
      <c r="LXO61" s="600"/>
      <c r="LXP61" s="600"/>
      <c r="LXQ61" s="600"/>
      <c r="LXR61" s="600"/>
      <c r="LXS61" s="600"/>
      <c r="LXT61" s="600"/>
      <c r="LXU61" s="600"/>
      <c r="LXV61" s="600"/>
      <c r="LXW61" s="600"/>
      <c r="LXX61" s="600"/>
      <c r="LXY61" s="600"/>
      <c r="LXZ61" s="600"/>
      <c r="LYA61" s="600"/>
      <c r="LYB61" s="600"/>
      <c r="LYC61" s="600"/>
      <c r="LYD61" s="600"/>
      <c r="LYE61" s="600"/>
      <c r="LYF61" s="600"/>
      <c r="LYG61" s="600"/>
      <c r="LYH61" s="600"/>
      <c r="LYI61" s="600"/>
      <c r="LYJ61" s="600"/>
      <c r="LYK61" s="600"/>
      <c r="LYL61" s="600"/>
      <c r="LYM61" s="600"/>
      <c r="LYN61" s="600"/>
      <c r="LYO61" s="600"/>
      <c r="LYP61" s="600"/>
      <c r="LYQ61" s="600"/>
      <c r="LYR61" s="600"/>
      <c r="LYS61" s="600"/>
      <c r="LYT61" s="600"/>
      <c r="LYU61" s="600"/>
      <c r="LYV61" s="600"/>
      <c r="LYW61" s="600"/>
      <c r="LYX61" s="600"/>
      <c r="LYY61" s="600"/>
      <c r="LYZ61" s="600"/>
      <c r="LZA61" s="600"/>
      <c r="LZB61" s="600"/>
      <c r="LZC61" s="600"/>
      <c r="LZD61" s="600"/>
      <c r="LZE61" s="600"/>
      <c r="LZF61" s="600"/>
      <c r="LZG61" s="600"/>
      <c r="LZH61" s="600"/>
      <c r="LZI61" s="600"/>
      <c r="LZJ61" s="600"/>
      <c r="LZK61" s="600"/>
      <c r="LZL61" s="600"/>
      <c r="LZM61" s="600"/>
      <c r="LZN61" s="600"/>
      <c r="LZO61" s="600"/>
      <c r="LZP61" s="600"/>
      <c r="LZQ61" s="600"/>
      <c r="LZR61" s="600"/>
      <c r="LZS61" s="600"/>
      <c r="LZT61" s="600"/>
      <c r="LZU61" s="600"/>
      <c r="LZV61" s="600"/>
      <c r="LZW61" s="600"/>
      <c r="LZX61" s="600"/>
      <c r="LZY61" s="600"/>
      <c r="LZZ61" s="600"/>
      <c r="MAA61" s="600"/>
      <c r="MAB61" s="600"/>
      <c r="MAC61" s="600"/>
      <c r="MAD61" s="600"/>
      <c r="MAE61" s="600"/>
      <c r="MAF61" s="600"/>
      <c r="MAG61" s="600"/>
      <c r="MAH61" s="600"/>
      <c r="MAI61" s="600"/>
      <c r="MAJ61" s="600"/>
      <c r="MAK61" s="600"/>
      <c r="MAL61" s="600"/>
      <c r="MAM61" s="600"/>
      <c r="MAN61" s="600"/>
      <c r="MAO61" s="600"/>
      <c r="MAP61" s="600"/>
      <c r="MAQ61" s="600"/>
      <c r="MAR61" s="600"/>
      <c r="MAS61" s="600"/>
      <c r="MAT61" s="600"/>
      <c r="MAU61" s="600"/>
      <c r="MAV61" s="600"/>
      <c r="MAW61" s="600"/>
      <c r="MAX61" s="600"/>
      <c r="MAY61" s="600"/>
      <c r="MAZ61" s="600"/>
      <c r="MBA61" s="600"/>
      <c r="MBB61" s="600"/>
      <c r="MBC61" s="600"/>
      <c r="MBD61" s="600"/>
      <c r="MBE61" s="600"/>
      <c r="MBF61" s="600"/>
      <c r="MBG61" s="600"/>
      <c r="MBH61" s="600"/>
      <c r="MBI61" s="600"/>
      <c r="MBJ61" s="600"/>
      <c r="MBK61" s="600"/>
      <c r="MBL61" s="600"/>
      <c r="MBM61" s="600"/>
      <c r="MBN61" s="600"/>
      <c r="MBO61" s="600"/>
      <c r="MBP61" s="600"/>
      <c r="MBQ61" s="600"/>
      <c r="MBR61" s="600"/>
      <c r="MBS61" s="600"/>
      <c r="MBT61" s="600"/>
      <c r="MBU61" s="600"/>
      <c r="MBV61" s="600"/>
      <c r="MBW61" s="600"/>
      <c r="MBX61" s="600"/>
      <c r="MBY61" s="600"/>
      <c r="MBZ61" s="600"/>
      <c r="MCA61" s="600"/>
      <c r="MCB61" s="600"/>
      <c r="MCC61" s="600"/>
      <c r="MCD61" s="600"/>
      <c r="MCE61" s="600"/>
      <c r="MCF61" s="600"/>
      <c r="MCG61" s="600"/>
      <c r="MCH61" s="600"/>
      <c r="MCI61" s="600"/>
      <c r="MCJ61" s="600"/>
      <c r="MCK61" s="600"/>
      <c r="MCL61" s="600"/>
      <c r="MCM61" s="600"/>
      <c r="MCN61" s="600"/>
      <c r="MCO61" s="600"/>
      <c r="MCP61" s="600"/>
      <c r="MCQ61" s="600"/>
      <c r="MCR61" s="600"/>
      <c r="MCS61" s="600"/>
      <c r="MCT61" s="600"/>
      <c r="MCU61" s="600"/>
      <c r="MCV61" s="600"/>
      <c r="MCW61" s="600"/>
      <c r="MCX61" s="600"/>
      <c r="MCY61" s="600"/>
      <c r="MCZ61" s="600"/>
      <c r="MDA61" s="600"/>
      <c r="MDB61" s="600"/>
      <c r="MDC61" s="600"/>
      <c r="MDD61" s="600"/>
      <c r="MDE61" s="600"/>
      <c r="MDF61" s="600"/>
      <c r="MDG61" s="600"/>
      <c r="MDH61" s="600"/>
      <c r="MDI61" s="600"/>
      <c r="MDJ61" s="600"/>
      <c r="MDK61" s="600"/>
      <c r="MDL61" s="600"/>
      <c r="MDM61" s="600"/>
      <c r="MDN61" s="600"/>
      <c r="MDO61" s="600"/>
      <c r="MDP61" s="600"/>
      <c r="MDQ61" s="600"/>
      <c r="MDR61" s="600"/>
      <c r="MDS61" s="600"/>
      <c r="MDT61" s="600"/>
      <c r="MDU61" s="600"/>
      <c r="MDV61" s="600"/>
      <c r="MDW61" s="600"/>
      <c r="MDX61" s="600"/>
      <c r="MDY61" s="600"/>
      <c r="MDZ61" s="600"/>
      <c r="MEA61" s="600"/>
      <c r="MEB61" s="600"/>
      <c r="MEC61" s="600"/>
      <c r="MED61" s="600"/>
      <c r="MEE61" s="600"/>
      <c r="MEF61" s="600"/>
      <c r="MEG61" s="600"/>
      <c r="MEH61" s="600"/>
      <c r="MEI61" s="600"/>
      <c r="MEJ61" s="600"/>
      <c r="MEK61" s="600"/>
      <c r="MEL61" s="600"/>
      <c r="MEM61" s="600"/>
      <c r="MEN61" s="600"/>
      <c r="MEO61" s="600"/>
      <c r="MEP61" s="600"/>
      <c r="MEQ61" s="600"/>
      <c r="MER61" s="600"/>
      <c r="MES61" s="600"/>
      <c r="MET61" s="600"/>
      <c r="MEU61" s="600"/>
      <c r="MEV61" s="600"/>
      <c r="MEW61" s="600"/>
      <c r="MEX61" s="600"/>
      <c r="MEY61" s="600"/>
      <c r="MEZ61" s="600"/>
      <c r="MFA61" s="600"/>
      <c r="MFB61" s="600"/>
      <c r="MFC61" s="600"/>
      <c r="MFD61" s="600"/>
      <c r="MFE61" s="600"/>
      <c r="MFF61" s="600"/>
      <c r="MFG61" s="600"/>
      <c r="MFH61" s="600"/>
      <c r="MFI61" s="600"/>
      <c r="MFJ61" s="600"/>
      <c r="MFK61" s="600"/>
      <c r="MFL61" s="600"/>
      <c r="MFM61" s="600"/>
      <c r="MFN61" s="600"/>
      <c r="MFO61" s="600"/>
      <c r="MFP61" s="600"/>
      <c r="MFQ61" s="600"/>
      <c r="MFR61" s="600"/>
      <c r="MFS61" s="600"/>
      <c r="MFT61" s="600"/>
      <c r="MFU61" s="600"/>
      <c r="MFV61" s="600"/>
      <c r="MFW61" s="600"/>
      <c r="MFX61" s="600"/>
      <c r="MFY61" s="600"/>
      <c r="MFZ61" s="600"/>
      <c r="MGA61" s="600"/>
      <c r="MGB61" s="600"/>
      <c r="MGC61" s="600"/>
      <c r="MGD61" s="600"/>
      <c r="MGE61" s="600"/>
      <c r="MGF61" s="600"/>
      <c r="MGG61" s="600"/>
      <c r="MGH61" s="600"/>
      <c r="MGI61" s="600"/>
      <c r="MGJ61" s="600"/>
      <c r="MGK61" s="600"/>
      <c r="MGL61" s="600"/>
      <c r="MGM61" s="600"/>
      <c r="MGN61" s="600"/>
      <c r="MGO61" s="600"/>
      <c r="MGP61" s="600"/>
      <c r="MGQ61" s="600"/>
      <c r="MGR61" s="600"/>
      <c r="MGS61" s="600"/>
      <c r="MGT61" s="600"/>
      <c r="MGU61" s="600"/>
      <c r="MGV61" s="600"/>
      <c r="MGW61" s="600"/>
      <c r="MGX61" s="600"/>
      <c r="MGY61" s="600"/>
      <c r="MGZ61" s="600"/>
      <c r="MHA61" s="600"/>
      <c r="MHB61" s="600"/>
      <c r="MHC61" s="600"/>
      <c r="MHD61" s="600"/>
      <c r="MHE61" s="600"/>
      <c r="MHF61" s="600"/>
      <c r="MHG61" s="600"/>
      <c r="MHH61" s="600"/>
      <c r="MHI61" s="600"/>
      <c r="MHJ61" s="600"/>
      <c r="MHK61" s="600"/>
      <c r="MHL61" s="600"/>
      <c r="MHM61" s="600"/>
      <c r="MHN61" s="600"/>
      <c r="MHO61" s="600"/>
      <c r="MHP61" s="600"/>
      <c r="MHQ61" s="600"/>
      <c r="MHR61" s="600"/>
      <c r="MHS61" s="600"/>
      <c r="MHT61" s="600"/>
      <c r="MHU61" s="600"/>
      <c r="MHV61" s="600"/>
      <c r="MHW61" s="600"/>
      <c r="MHX61" s="600"/>
      <c r="MHY61" s="600"/>
      <c r="MHZ61" s="600"/>
      <c r="MIA61" s="600"/>
      <c r="MIB61" s="600"/>
      <c r="MIC61" s="600"/>
      <c r="MID61" s="600"/>
      <c r="MIE61" s="600"/>
      <c r="MIF61" s="600"/>
      <c r="MIG61" s="600"/>
      <c r="MIH61" s="600"/>
      <c r="MII61" s="600"/>
      <c r="MIJ61" s="600"/>
      <c r="MIK61" s="600"/>
      <c r="MIL61" s="600"/>
      <c r="MIM61" s="600"/>
      <c r="MIN61" s="600"/>
      <c r="MIO61" s="600"/>
      <c r="MIP61" s="600"/>
      <c r="MIQ61" s="600"/>
      <c r="MIR61" s="600"/>
      <c r="MIS61" s="600"/>
      <c r="MIT61" s="600"/>
      <c r="MIU61" s="600"/>
      <c r="MIV61" s="600"/>
      <c r="MIW61" s="600"/>
      <c r="MIX61" s="600"/>
      <c r="MIY61" s="600"/>
      <c r="MIZ61" s="600"/>
      <c r="MJA61" s="600"/>
      <c r="MJB61" s="600"/>
      <c r="MJC61" s="600"/>
      <c r="MJD61" s="600"/>
      <c r="MJE61" s="600"/>
      <c r="MJF61" s="600"/>
      <c r="MJG61" s="600"/>
      <c r="MJH61" s="600"/>
      <c r="MJI61" s="600"/>
      <c r="MJJ61" s="600"/>
      <c r="MJK61" s="600"/>
      <c r="MJL61" s="600"/>
      <c r="MJM61" s="600"/>
      <c r="MJN61" s="600"/>
      <c r="MJO61" s="600"/>
      <c r="MJP61" s="600"/>
      <c r="MJQ61" s="600"/>
      <c r="MJR61" s="600"/>
      <c r="MJS61" s="600"/>
      <c r="MJT61" s="600"/>
      <c r="MJU61" s="600"/>
      <c r="MJV61" s="600"/>
      <c r="MJW61" s="600"/>
      <c r="MJX61" s="600"/>
      <c r="MJY61" s="600"/>
      <c r="MJZ61" s="600"/>
      <c r="MKA61" s="600"/>
      <c r="MKB61" s="600"/>
      <c r="MKC61" s="600"/>
      <c r="MKD61" s="600"/>
      <c r="MKE61" s="600"/>
      <c r="MKF61" s="600"/>
      <c r="MKG61" s="600"/>
      <c r="MKH61" s="600"/>
      <c r="MKI61" s="600"/>
      <c r="MKJ61" s="600"/>
      <c r="MKK61" s="600"/>
      <c r="MKL61" s="600"/>
      <c r="MKM61" s="600"/>
      <c r="MKN61" s="600"/>
      <c r="MKO61" s="600"/>
      <c r="MKP61" s="600"/>
      <c r="MKQ61" s="600"/>
      <c r="MKR61" s="600"/>
      <c r="MKS61" s="600"/>
      <c r="MKT61" s="600"/>
      <c r="MKU61" s="600"/>
      <c r="MKV61" s="600"/>
      <c r="MKW61" s="600"/>
      <c r="MKX61" s="600"/>
      <c r="MKY61" s="600"/>
      <c r="MKZ61" s="600"/>
      <c r="MLA61" s="600"/>
      <c r="MLB61" s="600"/>
      <c r="MLC61" s="600"/>
      <c r="MLD61" s="600"/>
      <c r="MLE61" s="600"/>
      <c r="MLF61" s="600"/>
      <c r="MLG61" s="600"/>
      <c r="MLH61" s="600"/>
      <c r="MLI61" s="600"/>
      <c r="MLJ61" s="600"/>
      <c r="MLK61" s="600"/>
      <c r="MLL61" s="600"/>
      <c r="MLM61" s="600"/>
      <c r="MLN61" s="600"/>
      <c r="MLO61" s="600"/>
      <c r="MLP61" s="600"/>
      <c r="MLQ61" s="600"/>
      <c r="MLR61" s="600"/>
      <c r="MLS61" s="600"/>
      <c r="MLT61" s="600"/>
      <c r="MLU61" s="600"/>
      <c r="MLV61" s="600"/>
      <c r="MLW61" s="600"/>
      <c r="MLX61" s="600"/>
      <c r="MLY61" s="600"/>
      <c r="MLZ61" s="600"/>
      <c r="MMA61" s="600"/>
      <c r="MMB61" s="600"/>
      <c r="MMC61" s="600"/>
      <c r="MMD61" s="600"/>
      <c r="MME61" s="600"/>
      <c r="MMF61" s="600"/>
      <c r="MMG61" s="600"/>
      <c r="MMH61" s="600"/>
      <c r="MMI61" s="600"/>
      <c r="MMJ61" s="600"/>
      <c r="MMK61" s="600"/>
      <c r="MML61" s="600"/>
      <c r="MMM61" s="600"/>
      <c r="MMN61" s="600"/>
      <c r="MMO61" s="600"/>
      <c r="MMP61" s="600"/>
      <c r="MMQ61" s="600"/>
      <c r="MMR61" s="600"/>
      <c r="MMS61" s="600"/>
      <c r="MMT61" s="600"/>
      <c r="MMU61" s="600"/>
      <c r="MMV61" s="600"/>
      <c r="MMW61" s="600"/>
      <c r="MMX61" s="600"/>
      <c r="MMY61" s="600"/>
      <c r="MMZ61" s="600"/>
      <c r="MNA61" s="600"/>
      <c r="MNB61" s="600"/>
      <c r="MNC61" s="600"/>
      <c r="MND61" s="600"/>
      <c r="MNE61" s="600"/>
      <c r="MNF61" s="600"/>
      <c r="MNG61" s="600"/>
      <c r="MNH61" s="600"/>
      <c r="MNI61" s="600"/>
      <c r="MNJ61" s="600"/>
      <c r="MNK61" s="600"/>
      <c r="MNL61" s="600"/>
      <c r="MNM61" s="600"/>
      <c r="MNN61" s="600"/>
      <c r="MNO61" s="600"/>
      <c r="MNP61" s="600"/>
      <c r="MNQ61" s="600"/>
      <c r="MNR61" s="600"/>
      <c r="MNS61" s="600"/>
      <c r="MNT61" s="600"/>
      <c r="MNU61" s="600"/>
      <c r="MNV61" s="600"/>
      <c r="MNW61" s="600"/>
      <c r="MNX61" s="600"/>
      <c r="MNY61" s="600"/>
      <c r="MNZ61" s="600"/>
      <c r="MOA61" s="600"/>
      <c r="MOB61" s="600"/>
      <c r="MOC61" s="600"/>
      <c r="MOD61" s="600"/>
      <c r="MOE61" s="600"/>
      <c r="MOF61" s="600"/>
      <c r="MOG61" s="600"/>
      <c r="MOH61" s="600"/>
      <c r="MOI61" s="600"/>
      <c r="MOJ61" s="600"/>
      <c r="MOK61" s="600"/>
      <c r="MOL61" s="600"/>
      <c r="MOM61" s="600"/>
      <c r="MON61" s="600"/>
      <c r="MOO61" s="600"/>
      <c r="MOP61" s="600"/>
      <c r="MOQ61" s="600"/>
      <c r="MOR61" s="600"/>
      <c r="MOS61" s="600"/>
      <c r="MOT61" s="600"/>
      <c r="MOU61" s="600"/>
      <c r="MOV61" s="600"/>
      <c r="MOW61" s="600"/>
      <c r="MOX61" s="600"/>
      <c r="MOY61" s="600"/>
      <c r="MOZ61" s="600"/>
      <c r="MPA61" s="600"/>
      <c r="MPB61" s="600"/>
      <c r="MPC61" s="600"/>
      <c r="MPD61" s="600"/>
      <c r="MPE61" s="600"/>
      <c r="MPF61" s="600"/>
      <c r="MPG61" s="600"/>
      <c r="MPH61" s="600"/>
      <c r="MPI61" s="600"/>
      <c r="MPJ61" s="600"/>
      <c r="MPK61" s="600"/>
      <c r="MPL61" s="600"/>
      <c r="MPM61" s="600"/>
      <c r="MPN61" s="600"/>
      <c r="MPO61" s="600"/>
      <c r="MPP61" s="600"/>
      <c r="MPQ61" s="600"/>
      <c r="MPR61" s="600"/>
      <c r="MPS61" s="600"/>
      <c r="MPT61" s="600"/>
      <c r="MPU61" s="600"/>
      <c r="MPV61" s="600"/>
      <c r="MPW61" s="600"/>
      <c r="MPX61" s="600"/>
      <c r="MPY61" s="600"/>
      <c r="MPZ61" s="600"/>
      <c r="MQA61" s="600"/>
      <c r="MQB61" s="600"/>
      <c r="MQC61" s="600"/>
      <c r="MQD61" s="600"/>
      <c r="MQE61" s="600"/>
      <c r="MQF61" s="600"/>
      <c r="MQG61" s="600"/>
      <c r="MQH61" s="600"/>
      <c r="MQI61" s="600"/>
      <c r="MQJ61" s="600"/>
      <c r="MQK61" s="600"/>
      <c r="MQL61" s="600"/>
      <c r="MQM61" s="600"/>
      <c r="MQN61" s="600"/>
      <c r="MQO61" s="600"/>
      <c r="MQP61" s="600"/>
      <c r="MQQ61" s="600"/>
      <c r="MQR61" s="600"/>
      <c r="MQS61" s="600"/>
      <c r="MQT61" s="600"/>
      <c r="MQU61" s="600"/>
      <c r="MQV61" s="600"/>
      <c r="MQW61" s="600"/>
      <c r="MQX61" s="600"/>
      <c r="MQY61" s="600"/>
      <c r="MQZ61" s="600"/>
      <c r="MRA61" s="600"/>
      <c r="MRB61" s="600"/>
      <c r="MRC61" s="600"/>
      <c r="MRD61" s="600"/>
      <c r="MRE61" s="600"/>
      <c r="MRF61" s="600"/>
      <c r="MRG61" s="600"/>
      <c r="MRH61" s="600"/>
      <c r="MRI61" s="600"/>
      <c r="MRJ61" s="600"/>
      <c r="MRK61" s="600"/>
      <c r="MRL61" s="600"/>
      <c r="MRM61" s="600"/>
      <c r="MRN61" s="600"/>
      <c r="MRO61" s="600"/>
      <c r="MRP61" s="600"/>
      <c r="MRQ61" s="600"/>
      <c r="MRR61" s="600"/>
      <c r="MRS61" s="600"/>
      <c r="MRT61" s="600"/>
      <c r="MRU61" s="600"/>
      <c r="MRV61" s="600"/>
      <c r="MRW61" s="600"/>
      <c r="MRX61" s="600"/>
      <c r="MRY61" s="600"/>
      <c r="MRZ61" s="600"/>
      <c r="MSA61" s="600"/>
      <c r="MSB61" s="600"/>
      <c r="MSC61" s="600"/>
      <c r="MSD61" s="600"/>
      <c r="MSE61" s="600"/>
      <c r="MSF61" s="600"/>
      <c r="MSG61" s="600"/>
      <c r="MSH61" s="600"/>
      <c r="MSI61" s="600"/>
      <c r="MSJ61" s="600"/>
      <c r="MSK61" s="600"/>
      <c r="MSL61" s="600"/>
      <c r="MSM61" s="600"/>
      <c r="MSN61" s="600"/>
      <c r="MSO61" s="600"/>
      <c r="MSP61" s="600"/>
      <c r="MSQ61" s="600"/>
      <c r="MSR61" s="600"/>
      <c r="MSS61" s="600"/>
      <c r="MST61" s="600"/>
      <c r="MSU61" s="600"/>
      <c r="MSV61" s="600"/>
      <c r="MSW61" s="600"/>
      <c r="MSX61" s="600"/>
      <c r="MSY61" s="600"/>
      <c r="MSZ61" s="600"/>
      <c r="MTA61" s="600"/>
      <c r="MTB61" s="600"/>
      <c r="MTC61" s="600"/>
      <c r="MTD61" s="600"/>
      <c r="MTE61" s="600"/>
      <c r="MTF61" s="600"/>
      <c r="MTG61" s="600"/>
      <c r="MTH61" s="600"/>
      <c r="MTI61" s="600"/>
      <c r="MTJ61" s="600"/>
      <c r="MTK61" s="600"/>
      <c r="MTL61" s="600"/>
      <c r="MTM61" s="600"/>
      <c r="MTN61" s="600"/>
      <c r="MTO61" s="600"/>
      <c r="MTP61" s="600"/>
      <c r="MTQ61" s="600"/>
      <c r="MTR61" s="600"/>
      <c r="MTS61" s="600"/>
      <c r="MTT61" s="600"/>
      <c r="MTU61" s="600"/>
      <c r="MTV61" s="600"/>
      <c r="MTW61" s="600"/>
      <c r="MTX61" s="600"/>
      <c r="MTY61" s="600"/>
      <c r="MTZ61" s="600"/>
      <c r="MUA61" s="600"/>
      <c r="MUB61" s="600"/>
      <c r="MUC61" s="600"/>
      <c r="MUD61" s="600"/>
      <c r="MUE61" s="600"/>
      <c r="MUF61" s="600"/>
      <c r="MUG61" s="600"/>
      <c r="MUH61" s="600"/>
      <c r="MUI61" s="600"/>
      <c r="MUJ61" s="600"/>
      <c r="MUK61" s="600"/>
      <c r="MUL61" s="600"/>
      <c r="MUM61" s="600"/>
      <c r="MUN61" s="600"/>
      <c r="MUO61" s="600"/>
      <c r="MUP61" s="600"/>
      <c r="MUQ61" s="600"/>
      <c r="MUR61" s="600"/>
      <c r="MUS61" s="600"/>
      <c r="MUT61" s="600"/>
      <c r="MUU61" s="600"/>
      <c r="MUV61" s="600"/>
      <c r="MUW61" s="600"/>
      <c r="MUX61" s="600"/>
      <c r="MUY61" s="600"/>
      <c r="MUZ61" s="600"/>
      <c r="MVA61" s="600"/>
      <c r="MVB61" s="600"/>
      <c r="MVC61" s="600"/>
      <c r="MVD61" s="600"/>
      <c r="MVE61" s="600"/>
      <c r="MVF61" s="600"/>
      <c r="MVG61" s="600"/>
      <c r="MVH61" s="600"/>
      <c r="MVI61" s="600"/>
      <c r="MVJ61" s="600"/>
      <c r="MVK61" s="600"/>
      <c r="MVL61" s="600"/>
      <c r="MVM61" s="600"/>
      <c r="MVN61" s="600"/>
      <c r="MVO61" s="600"/>
      <c r="MVP61" s="600"/>
      <c r="MVQ61" s="600"/>
      <c r="MVR61" s="600"/>
      <c r="MVS61" s="600"/>
      <c r="MVT61" s="600"/>
      <c r="MVU61" s="600"/>
      <c r="MVV61" s="600"/>
      <c r="MVW61" s="600"/>
      <c r="MVX61" s="600"/>
      <c r="MVY61" s="600"/>
      <c r="MVZ61" s="600"/>
      <c r="MWA61" s="600"/>
      <c r="MWB61" s="600"/>
      <c r="MWC61" s="600"/>
      <c r="MWD61" s="600"/>
      <c r="MWE61" s="600"/>
      <c r="MWF61" s="600"/>
      <c r="MWG61" s="600"/>
      <c r="MWH61" s="600"/>
      <c r="MWI61" s="600"/>
      <c r="MWJ61" s="600"/>
      <c r="MWK61" s="600"/>
      <c r="MWL61" s="600"/>
      <c r="MWM61" s="600"/>
      <c r="MWN61" s="600"/>
      <c r="MWO61" s="600"/>
      <c r="MWP61" s="600"/>
      <c r="MWQ61" s="600"/>
      <c r="MWR61" s="600"/>
      <c r="MWS61" s="600"/>
      <c r="MWT61" s="600"/>
      <c r="MWU61" s="600"/>
      <c r="MWV61" s="600"/>
      <c r="MWW61" s="600"/>
      <c r="MWX61" s="600"/>
      <c r="MWY61" s="600"/>
      <c r="MWZ61" s="600"/>
      <c r="MXA61" s="600"/>
      <c r="MXB61" s="600"/>
      <c r="MXC61" s="600"/>
      <c r="MXD61" s="600"/>
      <c r="MXE61" s="600"/>
      <c r="MXF61" s="600"/>
      <c r="MXG61" s="600"/>
      <c r="MXH61" s="600"/>
      <c r="MXI61" s="600"/>
      <c r="MXJ61" s="600"/>
      <c r="MXK61" s="600"/>
      <c r="MXL61" s="600"/>
      <c r="MXM61" s="600"/>
      <c r="MXN61" s="600"/>
      <c r="MXO61" s="600"/>
      <c r="MXP61" s="600"/>
      <c r="MXQ61" s="600"/>
      <c r="MXR61" s="600"/>
      <c r="MXS61" s="600"/>
      <c r="MXT61" s="600"/>
      <c r="MXU61" s="600"/>
      <c r="MXV61" s="600"/>
      <c r="MXW61" s="600"/>
      <c r="MXX61" s="600"/>
      <c r="MXY61" s="600"/>
      <c r="MXZ61" s="600"/>
      <c r="MYA61" s="600"/>
      <c r="MYB61" s="600"/>
      <c r="MYC61" s="600"/>
      <c r="MYD61" s="600"/>
      <c r="MYE61" s="600"/>
      <c r="MYF61" s="600"/>
      <c r="MYG61" s="600"/>
      <c r="MYH61" s="600"/>
      <c r="MYI61" s="600"/>
      <c r="MYJ61" s="600"/>
      <c r="MYK61" s="600"/>
      <c r="MYL61" s="600"/>
      <c r="MYM61" s="600"/>
      <c r="MYN61" s="600"/>
      <c r="MYO61" s="600"/>
      <c r="MYP61" s="600"/>
      <c r="MYQ61" s="600"/>
      <c r="MYR61" s="600"/>
      <c r="MYS61" s="600"/>
      <c r="MYT61" s="600"/>
      <c r="MYU61" s="600"/>
      <c r="MYV61" s="600"/>
      <c r="MYW61" s="600"/>
      <c r="MYX61" s="600"/>
      <c r="MYY61" s="600"/>
      <c r="MYZ61" s="600"/>
      <c r="MZA61" s="600"/>
      <c r="MZB61" s="600"/>
      <c r="MZC61" s="600"/>
      <c r="MZD61" s="600"/>
      <c r="MZE61" s="600"/>
      <c r="MZF61" s="600"/>
      <c r="MZG61" s="600"/>
      <c r="MZH61" s="600"/>
      <c r="MZI61" s="600"/>
      <c r="MZJ61" s="600"/>
      <c r="MZK61" s="600"/>
      <c r="MZL61" s="600"/>
      <c r="MZM61" s="600"/>
      <c r="MZN61" s="600"/>
      <c r="MZO61" s="600"/>
      <c r="MZP61" s="600"/>
      <c r="MZQ61" s="600"/>
      <c r="MZR61" s="600"/>
      <c r="MZS61" s="600"/>
      <c r="MZT61" s="600"/>
      <c r="MZU61" s="600"/>
      <c r="MZV61" s="600"/>
      <c r="MZW61" s="600"/>
      <c r="MZX61" s="600"/>
      <c r="MZY61" s="600"/>
      <c r="MZZ61" s="600"/>
      <c r="NAA61" s="600"/>
      <c r="NAB61" s="600"/>
      <c r="NAC61" s="600"/>
      <c r="NAD61" s="600"/>
      <c r="NAE61" s="600"/>
      <c r="NAF61" s="600"/>
      <c r="NAG61" s="600"/>
      <c r="NAH61" s="600"/>
      <c r="NAI61" s="600"/>
      <c r="NAJ61" s="600"/>
      <c r="NAK61" s="600"/>
      <c r="NAL61" s="600"/>
      <c r="NAM61" s="600"/>
      <c r="NAN61" s="600"/>
      <c r="NAO61" s="600"/>
      <c r="NAP61" s="600"/>
      <c r="NAQ61" s="600"/>
      <c r="NAR61" s="600"/>
      <c r="NAS61" s="600"/>
      <c r="NAT61" s="600"/>
      <c r="NAU61" s="600"/>
      <c r="NAV61" s="600"/>
      <c r="NAW61" s="600"/>
      <c r="NAX61" s="600"/>
      <c r="NAY61" s="600"/>
      <c r="NAZ61" s="600"/>
      <c r="NBA61" s="600"/>
      <c r="NBB61" s="600"/>
      <c r="NBC61" s="600"/>
      <c r="NBD61" s="600"/>
      <c r="NBE61" s="600"/>
      <c r="NBF61" s="600"/>
      <c r="NBG61" s="600"/>
      <c r="NBH61" s="600"/>
      <c r="NBI61" s="600"/>
      <c r="NBJ61" s="600"/>
      <c r="NBK61" s="600"/>
      <c r="NBL61" s="600"/>
      <c r="NBM61" s="600"/>
      <c r="NBN61" s="600"/>
      <c r="NBO61" s="600"/>
      <c r="NBP61" s="600"/>
      <c r="NBQ61" s="600"/>
      <c r="NBR61" s="600"/>
      <c r="NBS61" s="600"/>
      <c r="NBT61" s="600"/>
      <c r="NBU61" s="600"/>
      <c r="NBV61" s="600"/>
      <c r="NBW61" s="600"/>
      <c r="NBX61" s="600"/>
      <c r="NBY61" s="600"/>
      <c r="NBZ61" s="600"/>
      <c r="NCA61" s="600"/>
      <c r="NCB61" s="600"/>
      <c r="NCC61" s="600"/>
      <c r="NCD61" s="600"/>
      <c r="NCE61" s="600"/>
      <c r="NCF61" s="600"/>
      <c r="NCG61" s="600"/>
      <c r="NCH61" s="600"/>
      <c r="NCI61" s="600"/>
      <c r="NCJ61" s="600"/>
      <c r="NCK61" s="600"/>
      <c r="NCL61" s="600"/>
      <c r="NCM61" s="600"/>
      <c r="NCN61" s="600"/>
      <c r="NCO61" s="600"/>
      <c r="NCP61" s="600"/>
      <c r="NCQ61" s="600"/>
      <c r="NCR61" s="600"/>
      <c r="NCS61" s="600"/>
      <c r="NCT61" s="600"/>
      <c r="NCU61" s="600"/>
      <c r="NCV61" s="600"/>
      <c r="NCW61" s="600"/>
      <c r="NCX61" s="600"/>
      <c r="NCY61" s="600"/>
      <c r="NCZ61" s="600"/>
      <c r="NDA61" s="600"/>
      <c r="NDB61" s="600"/>
      <c r="NDC61" s="600"/>
      <c r="NDD61" s="600"/>
      <c r="NDE61" s="600"/>
      <c r="NDF61" s="600"/>
      <c r="NDG61" s="600"/>
      <c r="NDH61" s="600"/>
      <c r="NDI61" s="600"/>
      <c r="NDJ61" s="600"/>
      <c r="NDK61" s="600"/>
      <c r="NDL61" s="600"/>
      <c r="NDM61" s="600"/>
      <c r="NDN61" s="600"/>
      <c r="NDO61" s="600"/>
      <c r="NDP61" s="600"/>
      <c r="NDQ61" s="600"/>
      <c r="NDR61" s="600"/>
      <c r="NDS61" s="600"/>
      <c r="NDT61" s="600"/>
      <c r="NDU61" s="600"/>
      <c r="NDV61" s="600"/>
      <c r="NDW61" s="600"/>
      <c r="NDX61" s="600"/>
      <c r="NDY61" s="600"/>
      <c r="NDZ61" s="600"/>
      <c r="NEA61" s="600"/>
      <c r="NEB61" s="600"/>
      <c r="NEC61" s="600"/>
      <c r="NED61" s="600"/>
      <c r="NEE61" s="600"/>
      <c r="NEF61" s="600"/>
      <c r="NEG61" s="600"/>
      <c r="NEH61" s="600"/>
      <c r="NEI61" s="600"/>
      <c r="NEJ61" s="600"/>
      <c r="NEK61" s="600"/>
      <c r="NEL61" s="600"/>
      <c r="NEM61" s="600"/>
      <c r="NEN61" s="600"/>
      <c r="NEO61" s="600"/>
      <c r="NEP61" s="600"/>
      <c r="NEQ61" s="600"/>
      <c r="NER61" s="600"/>
      <c r="NES61" s="600"/>
      <c r="NET61" s="600"/>
      <c r="NEU61" s="600"/>
      <c r="NEV61" s="600"/>
      <c r="NEW61" s="600"/>
      <c r="NEX61" s="600"/>
      <c r="NEY61" s="600"/>
      <c r="NEZ61" s="600"/>
      <c r="NFA61" s="600"/>
      <c r="NFB61" s="600"/>
      <c r="NFC61" s="600"/>
      <c r="NFD61" s="600"/>
      <c r="NFE61" s="600"/>
      <c r="NFF61" s="600"/>
      <c r="NFG61" s="600"/>
      <c r="NFH61" s="600"/>
      <c r="NFI61" s="600"/>
      <c r="NFJ61" s="600"/>
      <c r="NFK61" s="600"/>
      <c r="NFL61" s="600"/>
      <c r="NFM61" s="600"/>
      <c r="NFN61" s="600"/>
      <c r="NFO61" s="600"/>
      <c r="NFP61" s="600"/>
      <c r="NFQ61" s="600"/>
      <c r="NFR61" s="600"/>
      <c r="NFS61" s="600"/>
      <c r="NFT61" s="600"/>
      <c r="NFU61" s="600"/>
      <c r="NFV61" s="600"/>
      <c r="NFW61" s="600"/>
      <c r="NFX61" s="600"/>
      <c r="NFY61" s="600"/>
      <c r="NFZ61" s="600"/>
      <c r="NGA61" s="600"/>
      <c r="NGB61" s="600"/>
      <c r="NGC61" s="600"/>
      <c r="NGD61" s="600"/>
      <c r="NGE61" s="600"/>
      <c r="NGF61" s="600"/>
      <c r="NGG61" s="600"/>
      <c r="NGH61" s="600"/>
      <c r="NGI61" s="600"/>
      <c r="NGJ61" s="600"/>
      <c r="NGK61" s="600"/>
      <c r="NGL61" s="600"/>
      <c r="NGM61" s="600"/>
      <c r="NGN61" s="600"/>
      <c r="NGO61" s="600"/>
      <c r="NGP61" s="600"/>
      <c r="NGQ61" s="600"/>
      <c r="NGR61" s="600"/>
      <c r="NGS61" s="600"/>
      <c r="NGT61" s="600"/>
      <c r="NGU61" s="600"/>
      <c r="NGV61" s="600"/>
      <c r="NGW61" s="600"/>
      <c r="NGX61" s="600"/>
      <c r="NGY61" s="600"/>
      <c r="NGZ61" s="600"/>
      <c r="NHA61" s="600"/>
      <c r="NHB61" s="600"/>
      <c r="NHC61" s="600"/>
      <c r="NHD61" s="600"/>
      <c r="NHE61" s="600"/>
      <c r="NHF61" s="600"/>
      <c r="NHG61" s="600"/>
      <c r="NHH61" s="600"/>
      <c r="NHI61" s="600"/>
      <c r="NHJ61" s="600"/>
      <c r="NHK61" s="600"/>
      <c r="NHL61" s="600"/>
      <c r="NHM61" s="600"/>
      <c r="NHN61" s="600"/>
      <c r="NHO61" s="600"/>
      <c r="NHP61" s="600"/>
      <c r="NHQ61" s="600"/>
      <c r="NHR61" s="600"/>
      <c r="NHS61" s="600"/>
      <c r="NHT61" s="600"/>
      <c r="NHU61" s="600"/>
      <c r="NHV61" s="600"/>
      <c r="NHW61" s="600"/>
      <c r="NHX61" s="600"/>
      <c r="NHY61" s="600"/>
      <c r="NHZ61" s="600"/>
      <c r="NIA61" s="600"/>
      <c r="NIB61" s="600"/>
      <c r="NIC61" s="600"/>
      <c r="NID61" s="600"/>
      <c r="NIE61" s="600"/>
      <c r="NIF61" s="600"/>
      <c r="NIG61" s="600"/>
      <c r="NIH61" s="600"/>
      <c r="NII61" s="600"/>
      <c r="NIJ61" s="600"/>
      <c r="NIK61" s="600"/>
      <c r="NIL61" s="600"/>
      <c r="NIM61" s="600"/>
      <c r="NIN61" s="600"/>
      <c r="NIO61" s="600"/>
      <c r="NIP61" s="600"/>
      <c r="NIQ61" s="600"/>
      <c r="NIR61" s="600"/>
      <c r="NIS61" s="600"/>
      <c r="NIT61" s="600"/>
      <c r="NIU61" s="600"/>
      <c r="NIV61" s="600"/>
      <c r="NIW61" s="600"/>
      <c r="NIX61" s="600"/>
      <c r="NIY61" s="600"/>
      <c r="NIZ61" s="600"/>
      <c r="NJA61" s="600"/>
      <c r="NJB61" s="600"/>
      <c r="NJC61" s="600"/>
      <c r="NJD61" s="600"/>
      <c r="NJE61" s="600"/>
      <c r="NJF61" s="600"/>
      <c r="NJG61" s="600"/>
      <c r="NJH61" s="600"/>
      <c r="NJI61" s="600"/>
      <c r="NJJ61" s="600"/>
      <c r="NJK61" s="600"/>
      <c r="NJL61" s="600"/>
      <c r="NJM61" s="600"/>
      <c r="NJN61" s="600"/>
      <c r="NJO61" s="600"/>
      <c r="NJP61" s="600"/>
      <c r="NJQ61" s="600"/>
      <c r="NJR61" s="600"/>
      <c r="NJS61" s="600"/>
      <c r="NJT61" s="600"/>
      <c r="NJU61" s="600"/>
      <c r="NJV61" s="600"/>
      <c r="NJW61" s="600"/>
      <c r="NJX61" s="600"/>
      <c r="NJY61" s="600"/>
      <c r="NJZ61" s="600"/>
      <c r="NKA61" s="600"/>
      <c r="NKB61" s="600"/>
      <c r="NKC61" s="600"/>
      <c r="NKD61" s="600"/>
      <c r="NKE61" s="600"/>
      <c r="NKF61" s="600"/>
      <c r="NKG61" s="600"/>
      <c r="NKH61" s="600"/>
      <c r="NKI61" s="600"/>
      <c r="NKJ61" s="600"/>
      <c r="NKK61" s="600"/>
      <c r="NKL61" s="600"/>
      <c r="NKM61" s="600"/>
      <c r="NKN61" s="600"/>
      <c r="NKO61" s="600"/>
      <c r="NKP61" s="600"/>
      <c r="NKQ61" s="600"/>
      <c r="NKR61" s="600"/>
      <c r="NKS61" s="600"/>
      <c r="NKT61" s="600"/>
      <c r="NKU61" s="600"/>
      <c r="NKV61" s="600"/>
      <c r="NKW61" s="600"/>
      <c r="NKX61" s="600"/>
      <c r="NKY61" s="600"/>
      <c r="NKZ61" s="600"/>
      <c r="NLA61" s="600"/>
      <c r="NLB61" s="600"/>
      <c r="NLC61" s="600"/>
      <c r="NLD61" s="600"/>
      <c r="NLE61" s="600"/>
      <c r="NLF61" s="600"/>
      <c r="NLG61" s="600"/>
      <c r="NLH61" s="600"/>
      <c r="NLI61" s="600"/>
      <c r="NLJ61" s="600"/>
      <c r="NLK61" s="600"/>
      <c r="NLL61" s="600"/>
      <c r="NLM61" s="600"/>
      <c r="NLN61" s="600"/>
      <c r="NLO61" s="600"/>
      <c r="NLP61" s="600"/>
      <c r="NLQ61" s="600"/>
      <c r="NLR61" s="600"/>
      <c r="NLS61" s="600"/>
      <c r="NLT61" s="600"/>
      <c r="NLU61" s="600"/>
      <c r="NLV61" s="600"/>
      <c r="NLW61" s="600"/>
      <c r="NLX61" s="600"/>
      <c r="NLY61" s="600"/>
      <c r="NLZ61" s="600"/>
      <c r="NMA61" s="600"/>
      <c r="NMB61" s="600"/>
      <c r="NMC61" s="600"/>
      <c r="NMD61" s="600"/>
      <c r="NME61" s="600"/>
      <c r="NMF61" s="600"/>
      <c r="NMG61" s="600"/>
      <c r="NMH61" s="600"/>
      <c r="NMI61" s="600"/>
      <c r="NMJ61" s="600"/>
      <c r="NMK61" s="600"/>
      <c r="NML61" s="600"/>
      <c r="NMM61" s="600"/>
      <c r="NMN61" s="600"/>
      <c r="NMO61" s="600"/>
      <c r="NMP61" s="600"/>
      <c r="NMQ61" s="600"/>
      <c r="NMR61" s="600"/>
      <c r="NMS61" s="600"/>
      <c r="NMT61" s="600"/>
      <c r="NMU61" s="600"/>
      <c r="NMV61" s="600"/>
      <c r="NMW61" s="600"/>
      <c r="NMX61" s="600"/>
      <c r="NMY61" s="600"/>
      <c r="NMZ61" s="600"/>
      <c r="NNA61" s="600"/>
      <c r="NNB61" s="600"/>
      <c r="NNC61" s="600"/>
      <c r="NND61" s="600"/>
      <c r="NNE61" s="600"/>
      <c r="NNF61" s="600"/>
      <c r="NNG61" s="600"/>
      <c r="NNH61" s="600"/>
      <c r="NNI61" s="600"/>
      <c r="NNJ61" s="600"/>
      <c r="NNK61" s="600"/>
      <c r="NNL61" s="600"/>
      <c r="NNM61" s="600"/>
      <c r="NNN61" s="600"/>
      <c r="NNO61" s="600"/>
      <c r="NNP61" s="600"/>
      <c r="NNQ61" s="600"/>
      <c r="NNR61" s="600"/>
      <c r="NNS61" s="600"/>
      <c r="NNT61" s="600"/>
      <c r="NNU61" s="600"/>
      <c r="NNV61" s="600"/>
      <c r="NNW61" s="600"/>
      <c r="NNX61" s="600"/>
      <c r="NNY61" s="600"/>
      <c r="NNZ61" s="600"/>
      <c r="NOA61" s="600"/>
      <c r="NOB61" s="600"/>
      <c r="NOC61" s="600"/>
      <c r="NOD61" s="600"/>
      <c r="NOE61" s="600"/>
      <c r="NOF61" s="600"/>
      <c r="NOG61" s="600"/>
      <c r="NOH61" s="600"/>
      <c r="NOI61" s="600"/>
      <c r="NOJ61" s="600"/>
      <c r="NOK61" s="600"/>
      <c r="NOL61" s="600"/>
      <c r="NOM61" s="600"/>
      <c r="NON61" s="600"/>
      <c r="NOO61" s="600"/>
      <c r="NOP61" s="600"/>
      <c r="NOQ61" s="600"/>
      <c r="NOR61" s="600"/>
      <c r="NOS61" s="600"/>
      <c r="NOT61" s="600"/>
      <c r="NOU61" s="600"/>
      <c r="NOV61" s="600"/>
      <c r="NOW61" s="600"/>
      <c r="NOX61" s="600"/>
      <c r="NOY61" s="600"/>
      <c r="NOZ61" s="600"/>
      <c r="NPA61" s="600"/>
      <c r="NPB61" s="600"/>
      <c r="NPC61" s="600"/>
      <c r="NPD61" s="600"/>
      <c r="NPE61" s="600"/>
      <c r="NPF61" s="600"/>
      <c r="NPG61" s="600"/>
      <c r="NPH61" s="600"/>
      <c r="NPI61" s="600"/>
      <c r="NPJ61" s="600"/>
      <c r="NPK61" s="600"/>
      <c r="NPL61" s="600"/>
      <c r="NPM61" s="600"/>
      <c r="NPN61" s="600"/>
      <c r="NPO61" s="600"/>
      <c r="NPP61" s="600"/>
      <c r="NPQ61" s="600"/>
      <c r="NPR61" s="600"/>
      <c r="NPS61" s="600"/>
      <c r="NPT61" s="600"/>
      <c r="NPU61" s="600"/>
      <c r="NPV61" s="600"/>
      <c r="NPW61" s="600"/>
      <c r="NPX61" s="600"/>
      <c r="NPY61" s="600"/>
      <c r="NPZ61" s="600"/>
      <c r="NQA61" s="600"/>
      <c r="NQB61" s="600"/>
      <c r="NQC61" s="600"/>
      <c r="NQD61" s="600"/>
      <c r="NQE61" s="600"/>
      <c r="NQF61" s="600"/>
      <c r="NQG61" s="600"/>
      <c r="NQH61" s="600"/>
      <c r="NQI61" s="600"/>
      <c r="NQJ61" s="600"/>
      <c r="NQK61" s="600"/>
      <c r="NQL61" s="600"/>
      <c r="NQM61" s="600"/>
      <c r="NQN61" s="600"/>
      <c r="NQO61" s="600"/>
      <c r="NQP61" s="600"/>
      <c r="NQQ61" s="600"/>
      <c r="NQR61" s="600"/>
      <c r="NQS61" s="600"/>
      <c r="NQT61" s="600"/>
      <c r="NQU61" s="600"/>
      <c r="NQV61" s="600"/>
      <c r="NQW61" s="600"/>
      <c r="NQX61" s="600"/>
      <c r="NQY61" s="600"/>
      <c r="NQZ61" s="600"/>
      <c r="NRA61" s="600"/>
      <c r="NRB61" s="600"/>
      <c r="NRC61" s="600"/>
      <c r="NRD61" s="600"/>
      <c r="NRE61" s="600"/>
      <c r="NRF61" s="600"/>
      <c r="NRG61" s="600"/>
      <c r="NRH61" s="600"/>
      <c r="NRI61" s="600"/>
      <c r="NRJ61" s="600"/>
      <c r="NRK61" s="600"/>
      <c r="NRL61" s="600"/>
      <c r="NRM61" s="600"/>
      <c r="NRN61" s="600"/>
      <c r="NRO61" s="600"/>
      <c r="NRP61" s="600"/>
      <c r="NRQ61" s="600"/>
      <c r="NRR61" s="600"/>
      <c r="NRS61" s="600"/>
      <c r="NRT61" s="600"/>
      <c r="NRU61" s="600"/>
      <c r="NRV61" s="600"/>
      <c r="NRW61" s="600"/>
      <c r="NRX61" s="600"/>
      <c r="NRY61" s="600"/>
      <c r="NRZ61" s="600"/>
      <c r="NSA61" s="600"/>
      <c r="NSB61" s="600"/>
      <c r="NSC61" s="600"/>
      <c r="NSD61" s="600"/>
      <c r="NSE61" s="600"/>
      <c r="NSF61" s="600"/>
      <c r="NSG61" s="600"/>
      <c r="NSH61" s="600"/>
      <c r="NSI61" s="600"/>
      <c r="NSJ61" s="600"/>
      <c r="NSK61" s="600"/>
      <c r="NSL61" s="600"/>
      <c r="NSM61" s="600"/>
      <c r="NSN61" s="600"/>
      <c r="NSO61" s="600"/>
      <c r="NSP61" s="600"/>
      <c r="NSQ61" s="600"/>
      <c r="NSR61" s="600"/>
      <c r="NSS61" s="600"/>
      <c r="NST61" s="600"/>
      <c r="NSU61" s="600"/>
      <c r="NSV61" s="600"/>
      <c r="NSW61" s="600"/>
      <c r="NSX61" s="600"/>
      <c r="NSY61" s="600"/>
      <c r="NSZ61" s="600"/>
      <c r="NTA61" s="600"/>
      <c r="NTB61" s="600"/>
      <c r="NTC61" s="600"/>
      <c r="NTD61" s="600"/>
      <c r="NTE61" s="600"/>
      <c r="NTF61" s="600"/>
      <c r="NTG61" s="600"/>
      <c r="NTH61" s="600"/>
      <c r="NTI61" s="600"/>
      <c r="NTJ61" s="600"/>
      <c r="NTK61" s="600"/>
      <c r="NTL61" s="600"/>
      <c r="NTM61" s="600"/>
      <c r="NTN61" s="600"/>
      <c r="NTO61" s="600"/>
      <c r="NTP61" s="600"/>
      <c r="NTQ61" s="600"/>
      <c r="NTR61" s="600"/>
      <c r="NTS61" s="600"/>
      <c r="NTT61" s="600"/>
      <c r="NTU61" s="600"/>
      <c r="NTV61" s="600"/>
      <c r="NTW61" s="600"/>
      <c r="NTX61" s="600"/>
      <c r="NTY61" s="600"/>
      <c r="NTZ61" s="600"/>
      <c r="NUA61" s="600"/>
      <c r="NUB61" s="600"/>
      <c r="NUC61" s="600"/>
      <c r="NUD61" s="600"/>
      <c r="NUE61" s="600"/>
      <c r="NUF61" s="600"/>
      <c r="NUG61" s="600"/>
      <c r="NUH61" s="600"/>
      <c r="NUI61" s="600"/>
      <c r="NUJ61" s="600"/>
      <c r="NUK61" s="600"/>
      <c r="NUL61" s="600"/>
      <c r="NUM61" s="600"/>
      <c r="NUN61" s="600"/>
      <c r="NUO61" s="600"/>
      <c r="NUP61" s="600"/>
      <c r="NUQ61" s="600"/>
      <c r="NUR61" s="600"/>
      <c r="NUS61" s="600"/>
      <c r="NUT61" s="600"/>
      <c r="NUU61" s="600"/>
      <c r="NUV61" s="600"/>
      <c r="NUW61" s="600"/>
      <c r="NUX61" s="600"/>
      <c r="NUY61" s="600"/>
      <c r="NUZ61" s="600"/>
      <c r="NVA61" s="600"/>
      <c r="NVB61" s="600"/>
      <c r="NVC61" s="600"/>
      <c r="NVD61" s="600"/>
      <c r="NVE61" s="600"/>
      <c r="NVF61" s="600"/>
      <c r="NVG61" s="600"/>
      <c r="NVH61" s="600"/>
      <c r="NVI61" s="600"/>
      <c r="NVJ61" s="600"/>
      <c r="NVK61" s="600"/>
      <c r="NVL61" s="600"/>
      <c r="NVM61" s="600"/>
      <c r="NVN61" s="600"/>
      <c r="NVO61" s="600"/>
      <c r="NVP61" s="600"/>
      <c r="NVQ61" s="600"/>
      <c r="NVR61" s="600"/>
      <c r="NVS61" s="600"/>
      <c r="NVT61" s="600"/>
      <c r="NVU61" s="600"/>
      <c r="NVV61" s="600"/>
      <c r="NVW61" s="600"/>
      <c r="NVX61" s="600"/>
      <c r="NVY61" s="600"/>
      <c r="NVZ61" s="600"/>
      <c r="NWA61" s="600"/>
      <c r="NWB61" s="600"/>
      <c r="NWC61" s="600"/>
      <c r="NWD61" s="600"/>
      <c r="NWE61" s="600"/>
      <c r="NWF61" s="600"/>
      <c r="NWG61" s="600"/>
      <c r="NWH61" s="600"/>
      <c r="NWI61" s="600"/>
      <c r="NWJ61" s="600"/>
      <c r="NWK61" s="600"/>
      <c r="NWL61" s="600"/>
      <c r="NWM61" s="600"/>
      <c r="NWN61" s="600"/>
      <c r="NWO61" s="600"/>
      <c r="NWP61" s="600"/>
      <c r="NWQ61" s="600"/>
      <c r="NWR61" s="600"/>
      <c r="NWS61" s="600"/>
      <c r="NWT61" s="600"/>
      <c r="NWU61" s="600"/>
      <c r="NWV61" s="600"/>
      <c r="NWW61" s="600"/>
      <c r="NWX61" s="600"/>
      <c r="NWY61" s="600"/>
      <c r="NWZ61" s="600"/>
      <c r="NXA61" s="600"/>
      <c r="NXB61" s="600"/>
      <c r="NXC61" s="600"/>
      <c r="NXD61" s="600"/>
      <c r="NXE61" s="600"/>
      <c r="NXF61" s="600"/>
      <c r="NXG61" s="600"/>
      <c r="NXH61" s="600"/>
      <c r="NXI61" s="600"/>
      <c r="NXJ61" s="600"/>
      <c r="NXK61" s="600"/>
      <c r="NXL61" s="600"/>
      <c r="NXM61" s="600"/>
      <c r="NXN61" s="600"/>
      <c r="NXO61" s="600"/>
      <c r="NXP61" s="600"/>
      <c r="NXQ61" s="600"/>
      <c r="NXR61" s="600"/>
      <c r="NXS61" s="600"/>
      <c r="NXT61" s="600"/>
      <c r="NXU61" s="600"/>
      <c r="NXV61" s="600"/>
      <c r="NXW61" s="600"/>
      <c r="NXX61" s="600"/>
      <c r="NXY61" s="600"/>
      <c r="NXZ61" s="600"/>
      <c r="NYA61" s="600"/>
      <c r="NYB61" s="600"/>
      <c r="NYC61" s="600"/>
      <c r="NYD61" s="600"/>
      <c r="NYE61" s="600"/>
      <c r="NYF61" s="600"/>
      <c r="NYG61" s="600"/>
      <c r="NYH61" s="600"/>
      <c r="NYI61" s="600"/>
      <c r="NYJ61" s="600"/>
      <c r="NYK61" s="600"/>
      <c r="NYL61" s="600"/>
      <c r="NYM61" s="600"/>
      <c r="NYN61" s="600"/>
      <c r="NYO61" s="600"/>
      <c r="NYP61" s="600"/>
      <c r="NYQ61" s="600"/>
      <c r="NYR61" s="600"/>
      <c r="NYS61" s="600"/>
      <c r="NYT61" s="600"/>
      <c r="NYU61" s="600"/>
      <c r="NYV61" s="600"/>
      <c r="NYW61" s="600"/>
      <c r="NYX61" s="600"/>
      <c r="NYY61" s="600"/>
      <c r="NYZ61" s="600"/>
      <c r="NZA61" s="600"/>
      <c r="NZB61" s="600"/>
      <c r="NZC61" s="600"/>
      <c r="NZD61" s="600"/>
      <c r="NZE61" s="600"/>
      <c r="NZF61" s="600"/>
      <c r="NZG61" s="600"/>
      <c r="NZH61" s="600"/>
      <c r="NZI61" s="600"/>
      <c r="NZJ61" s="600"/>
      <c r="NZK61" s="600"/>
      <c r="NZL61" s="600"/>
      <c r="NZM61" s="600"/>
      <c r="NZN61" s="600"/>
      <c r="NZO61" s="600"/>
      <c r="NZP61" s="600"/>
      <c r="NZQ61" s="600"/>
      <c r="NZR61" s="600"/>
      <c r="NZS61" s="600"/>
      <c r="NZT61" s="600"/>
      <c r="NZU61" s="600"/>
      <c r="NZV61" s="600"/>
      <c r="NZW61" s="600"/>
      <c r="NZX61" s="600"/>
      <c r="NZY61" s="600"/>
      <c r="NZZ61" s="600"/>
      <c r="OAA61" s="600"/>
      <c r="OAB61" s="600"/>
      <c r="OAC61" s="600"/>
      <c r="OAD61" s="600"/>
      <c r="OAE61" s="600"/>
      <c r="OAF61" s="600"/>
      <c r="OAG61" s="600"/>
      <c r="OAH61" s="600"/>
      <c r="OAI61" s="600"/>
      <c r="OAJ61" s="600"/>
      <c r="OAK61" s="600"/>
      <c r="OAL61" s="600"/>
      <c r="OAM61" s="600"/>
      <c r="OAN61" s="600"/>
      <c r="OAO61" s="600"/>
      <c r="OAP61" s="600"/>
      <c r="OAQ61" s="600"/>
      <c r="OAR61" s="600"/>
      <c r="OAS61" s="600"/>
      <c r="OAT61" s="600"/>
      <c r="OAU61" s="600"/>
      <c r="OAV61" s="600"/>
      <c r="OAW61" s="600"/>
      <c r="OAX61" s="600"/>
      <c r="OAY61" s="600"/>
      <c r="OAZ61" s="600"/>
      <c r="OBA61" s="600"/>
      <c r="OBB61" s="600"/>
      <c r="OBC61" s="600"/>
      <c r="OBD61" s="600"/>
      <c r="OBE61" s="600"/>
      <c r="OBF61" s="600"/>
      <c r="OBG61" s="600"/>
      <c r="OBH61" s="600"/>
      <c r="OBI61" s="600"/>
      <c r="OBJ61" s="600"/>
      <c r="OBK61" s="600"/>
      <c r="OBL61" s="600"/>
      <c r="OBM61" s="600"/>
      <c r="OBN61" s="600"/>
      <c r="OBO61" s="600"/>
      <c r="OBP61" s="600"/>
      <c r="OBQ61" s="600"/>
      <c r="OBR61" s="600"/>
      <c r="OBS61" s="600"/>
      <c r="OBT61" s="600"/>
      <c r="OBU61" s="600"/>
      <c r="OBV61" s="600"/>
      <c r="OBW61" s="600"/>
      <c r="OBX61" s="600"/>
      <c r="OBY61" s="600"/>
      <c r="OBZ61" s="600"/>
      <c r="OCA61" s="600"/>
      <c r="OCB61" s="600"/>
      <c r="OCC61" s="600"/>
      <c r="OCD61" s="600"/>
      <c r="OCE61" s="600"/>
      <c r="OCF61" s="600"/>
      <c r="OCG61" s="600"/>
      <c r="OCH61" s="600"/>
      <c r="OCI61" s="600"/>
      <c r="OCJ61" s="600"/>
      <c r="OCK61" s="600"/>
      <c r="OCL61" s="600"/>
      <c r="OCM61" s="600"/>
      <c r="OCN61" s="600"/>
      <c r="OCO61" s="600"/>
      <c r="OCP61" s="600"/>
      <c r="OCQ61" s="600"/>
      <c r="OCR61" s="600"/>
      <c r="OCS61" s="600"/>
      <c r="OCT61" s="600"/>
      <c r="OCU61" s="600"/>
      <c r="OCV61" s="600"/>
      <c r="OCW61" s="600"/>
      <c r="OCX61" s="600"/>
      <c r="OCY61" s="600"/>
      <c r="OCZ61" s="600"/>
      <c r="ODA61" s="600"/>
      <c r="ODB61" s="600"/>
      <c r="ODC61" s="600"/>
      <c r="ODD61" s="600"/>
      <c r="ODE61" s="600"/>
      <c r="ODF61" s="600"/>
      <c r="ODG61" s="600"/>
      <c r="ODH61" s="600"/>
      <c r="ODI61" s="600"/>
      <c r="ODJ61" s="600"/>
      <c r="ODK61" s="600"/>
      <c r="ODL61" s="600"/>
      <c r="ODM61" s="600"/>
      <c r="ODN61" s="600"/>
      <c r="ODO61" s="600"/>
      <c r="ODP61" s="600"/>
      <c r="ODQ61" s="600"/>
      <c r="ODR61" s="600"/>
      <c r="ODS61" s="600"/>
      <c r="ODT61" s="600"/>
      <c r="ODU61" s="600"/>
      <c r="ODV61" s="600"/>
      <c r="ODW61" s="600"/>
      <c r="ODX61" s="600"/>
      <c r="ODY61" s="600"/>
      <c r="ODZ61" s="600"/>
      <c r="OEA61" s="600"/>
      <c r="OEB61" s="600"/>
      <c r="OEC61" s="600"/>
      <c r="OED61" s="600"/>
      <c r="OEE61" s="600"/>
      <c r="OEF61" s="600"/>
      <c r="OEG61" s="600"/>
      <c r="OEH61" s="600"/>
      <c r="OEI61" s="600"/>
      <c r="OEJ61" s="600"/>
      <c r="OEK61" s="600"/>
      <c r="OEL61" s="600"/>
      <c r="OEM61" s="600"/>
      <c r="OEN61" s="600"/>
      <c r="OEO61" s="600"/>
      <c r="OEP61" s="600"/>
      <c r="OEQ61" s="600"/>
      <c r="OER61" s="600"/>
      <c r="OES61" s="600"/>
      <c r="OET61" s="600"/>
      <c r="OEU61" s="600"/>
      <c r="OEV61" s="600"/>
      <c r="OEW61" s="600"/>
      <c r="OEX61" s="600"/>
      <c r="OEY61" s="600"/>
      <c r="OEZ61" s="600"/>
      <c r="OFA61" s="600"/>
      <c r="OFB61" s="600"/>
      <c r="OFC61" s="600"/>
      <c r="OFD61" s="600"/>
      <c r="OFE61" s="600"/>
      <c r="OFF61" s="600"/>
      <c r="OFG61" s="600"/>
      <c r="OFH61" s="600"/>
      <c r="OFI61" s="600"/>
      <c r="OFJ61" s="600"/>
      <c r="OFK61" s="600"/>
      <c r="OFL61" s="600"/>
      <c r="OFM61" s="600"/>
      <c r="OFN61" s="600"/>
      <c r="OFO61" s="600"/>
      <c r="OFP61" s="600"/>
      <c r="OFQ61" s="600"/>
      <c r="OFR61" s="600"/>
      <c r="OFS61" s="600"/>
      <c r="OFT61" s="600"/>
      <c r="OFU61" s="600"/>
      <c r="OFV61" s="600"/>
      <c r="OFW61" s="600"/>
      <c r="OFX61" s="600"/>
      <c r="OFY61" s="600"/>
      <c r="OFZ61" s="600"/>
      <c r="OGA61" s="600"/>
      <c r="OGB61" s="600"/>
      <c r="OGC61" s="600"/>
      <c r="OGD61" s="600"/>
      <c r="OGE61" s="600"/>
      <c r="OGF61" s="600"/>
      <c r="OGG61" s="600"/>
      <c r="OGH61" s="600"/>
      <c r="OGI61" s="600"/>
      <c r="OGJ61" s="600"/>
      <c r="OGK61" s="600"/>
      <c r="OGL61" s="600"/>
      <c r="OGM61" s="600"/>
      <c r="OGN61" s="600"/>
      <c r="OGO61" s="600"/>
      <c r="OGP61" s="600"/>
      <c r="OGQ61" s="600"/>
      <c r="OGR61" s="600"/>
      <c r="OGS61" s="600"/>
      <c r="OGT61" s="600"/>
      <c r="OGU61" s="600"/>
      <c r="OGV61" s="600"/>
      <c r="OGW61" s="600"/>
      <c r="OGX61" s="600"/>
      <c r="OGY61" s="600"/>
      <c r="OGZ61" s="600"/>
      <c r="OHA61" s="600"/>
      <c r="OHB61" s="600"/>
      <c r="OHC61" s="600"/>
      <c r="OHD61" s="600"/>
      <c r="OHE61" s="600"/>
      <c r="OHF61" s="600"/>
      <c r="OHG61" s="600"/>
      <c r="OHH61" s="600"/>
      <c r="OHI61" s="600"/>
      <c r="OHJ61" s="600"/>
      <c r="OHK61" s="600"/>
      <c r="OHL61" s="600"/>
      <c r="OHM61" s="600"/>
      <c r="OHN61" s="600"/>
      <c r="OHO61" s="600"/>
      <c r="OHP61" s="600"/>
      <c r="OHQ61" s="600"/>
      <c r="OHR61" s="600"/>
      <c r="OHS61" s="600"/>
      <c r="OHT61" s="600"/>
      <c r="OHU61" s="600"/>
      <c r="OHV61" s="600"/>
      <c r="OHW61" s="600"/>
      <c r="OHX61" s="600"/>
      <c r="OHY61" s="600"/>
      <c r="OHZ61" s="600"/>
      <c r="OIA61" s="600"/>
      <c r="OIB61" s="600"/>
      <c r="OIC61" s="600"/>
      <c r="OID61" s="600"/>
      <c r="OIE61" s="600"/>
      <c r="OIF61" s="600"/>
      <c r="OIG61" s="600"/>
      <c r="OIH61" s="600"/>
      <c r="OII61" s="600"/>
      <c r="OIJ61" s="600"/>
      <c r="OIK61" s="600"/>
      <c r="OIL61" s="600"/>
      <c r="OIM61" s="600"/>
      <c r="OIN61" s="600"/>
      <c r="OIO61" s="600"/>
      <c r="OIP61" s="600"/>
      <c r="OIQ61" s="600"/>
      <c r="OIR61" s="600"/>
      <c r="OIS61" s="600"/>
      <c r="OIT61" s="600"/>
      <c r="OIU61" s="600"/>
      <c r="OIV61" s="600"/>
      <c r="OIW61" s="600"/>
      <c r="OIX61" s="600"/>
      <c r="OIY61" s="600"/>
      <c r="OIZ61" s="600"/>
      <c r="OJA61" s="600"/>
      <c r="OJB61" s="600"/>
      <c r="OJC61" s="600"/>
      <c r="OJD61" s="600"/>
      <c r="OJE61" s="600"/>
      <c r="OJF61" s="600"/>
      <c r="OJG61" s="600"/>
      <c r="OJH61" s="600"/>
      <c r="OJI61" s="600"/>
      <c r="OJJ61" s="600"/>
      <c r="OJK61" s="600"/>
      <c r="OJL61" s="600"/>
      <c r="OJM61" s="600"/>
      <c r="OJN61" s="600"/>
      <c r="OJO61" s="600"/>
      <c r="OJP61" s="600"/>
      <c r="OJQ61" s="600"/>
      <c r="OJR61" s="600"/>
      <c r="OJS61" s="600"/>
      <c r="OJT61" s="600"/>
      <c r="OJU61" s="600"/>
      <c r="OJV61" s="600"/>
      <c r="OJW61" s="600"/>
      <c r="OJX61" s="600"/>
      <c r="OJY61" s="600"/>
      <c r="OJZ61" s="600"/>
      <c r="OKA61" s="600"/>
      <c r="OKB61" s="600"/>
      <c r="OKC61" s="600"/>
      <c r="OKD61" s="600"/>
      <c r="OKE61" s="600"/>
      <c r="OKF61" s="600"/>
      <c r="OKG61" s="600"/>
      <c r="OKH61" s="600"/>
      <c r="OKI61" s="600"/>
      <c r="OKJ61" s="600"/>
      <c r="OKK61" s="600"/>
      <c r="OKL61" s="600"/>
      <c r="OKM61" s="600"/>
      <c r="OKN61" s="600"/>
      <c r="OKO61" s="600"/>
      <c r="OKP61" s="600"/>
      <c r="OKQ61" s="600"/>
      <c r="OKR61" s="600"/>
      <c r="OKS61" s="600"/>
      <c r="OKT61" s="600"/>
      <c r="OKU61" s="600"/>
      <c r="OKV61" s="600"/>
      <c r="OKW61" s="600"/>
      <c r="OKX61" s="600"/>
      <c r="OKY61" s="600"/>
      <c r="OKZ61" s="600"/>
      <c r="OLA61" s="600"/>
      <c r="OLB61" s="600"/>
      <c r="OLC61" s="600"/>
      <c r="OLD61" s="600"/>
      <c r="OLE61" s="600"/>
      <c r="OLF61" s="600"/>
      <c r="OLG61" s="600"/>
      <c r="OLH61" s="600"/>
      <c r="OLI61" s="600"/>
      <c r="OLJ61" s="600"/>
      <c r="OLK61" s="600"/>
      <c r="OLL61" s="600"/>
      <c r="OLM61" s="600"/>
      <c r="OLN61" s="600"/>
      <c r="OLO61" s="600"/>
      <c r="OLP61" s="600"/>
      <c r="OLQ61" s="600"/>
      <c r="OLR61" s="600"/>
      <c r="OLS61" s="600"/>
      <c r="OLT61" s="600"/>
      <c r="OLU61" s="600"/>
      <c r="OLV61" s="600"/>
      <c r="OLW61" s="600"/>
      <c r="OLX61" s="600"/>
      <c r="OLY61" s="600"/>
      <c r="OLZ61" s="600"/>
      <c r="OMA61" s="600"/>
      <c r="OMB61" s="600"/>
      <c r="OMC61" s="600"/>
      <c r="OMD61" s="600"/>
      <c r="OME61" s="600"/>
      <c r="OMF61" s="600"/>
      <c r="OMG61" s="600"/>
      <c r="OMH61" s="600"/>
      <c r="OMI61" s="600"/>
      <c r="OMJ61" s="600"/>
      <c r="OMK61" s="600"/>
      <c r="OML61" s="600"/>
      <c r="OMM61" s="600"/>
      <c r="OMN61" s="600"/>
      <c r="OMO61" s="600"/>
      <c r="OMP61" s="600"/>
      <c r="OMQ61" s="600"/>
      <c r="OMR61" s="600"/>
      <c r="OMS61" s="600"/>
      <c r="OMT61" s="600"/>
      <c r="OMU61" s="600"/>
      <c r="OMV61" s="600"/>
      <c r="OMW61" s="600"/>
      <c r="OMX61" s="600"/>
      <c r="OMY61" s="600"/>
      <c r="OMZ61" s="600"/>
      <c r="ONA61" s="600"/>
      <c r="ONB61" s="600"/>
      <c r="ONC61" s="600"/>
      <c r="OND61" s="600"/>
      <c r="ONE61" s="600"/>
      <c r="ONF61" s="600"/>
      <c r="ONG61" s="600"/>
      <c r="ONH61" s="600"/>
      <c r="ONI61" s="600"/>
      <c r="ONJ61" s="600"/>
      <c r="ONK61" s="600"/>
      <c r="ONL61" s="600"/>
      <c r="ONM61" s="600"/>
      <c r="ONN61" s="600"/>
      <c r="ONO61" s="600"/>
      <c r="ONP61" s="600"/>
      <c r="ONQ61" s="600"/>
      <c r="ONR61" s="600"/>
      <c r="ONS61" s="600"/>
      <c r="ONT61" s="600"/>
      <c r="ONU61" s="600"/>
      <c r="ONV61" s="600"/>
      <c r="ONW61" s="600"/>
      <c r="ONX61" s="600"/>
      <c r="ONY61" s="600"/>
      <c r="ONZ61" s="600"/>
      <c r="OOA61" s="600"/>
      <c r="OOB61" s="600"/>
      <c r="OOC61" s="600"/>
      <c r="OOD61" s="600"/>
      <c r="OOE61" s="600"/>
      <c r="OOF61" s="600"/>
      <c r="OOG61" s="600"/>
      <c r="OOH61" s="600"/>
      <c r="OOI61" s="600"/>
      <c r="OOJ61" s="600"/>
      <c r="OOK61" s="600"/>
      <c r="OOL61" s="600"/>
      <c r="OOM61" s="600"/>
      <c r="OON61" s="600"/>
      <c r="OOO61" s="600"/>
      <c r="OOP61" s="600"/>
      <c r="OOQ61" s="600"/>
      <c r="OOR61" s="600"/>
      <c r="OOS61" s="600"/>
      <c r="OOT61" s="600"/>
      <c r="OOU61" s="600"/>
      <c r="OOV61" s="600"/>
      <c r="OOW61" s="600"/>
      <c r="OOX61" s="600"/>
      <c r="OOY61" s="600"/>
      <c r="OOZ61" s="600"/>
      <c r="OPA61" s="600"/>
      <c r="OPB61" s="600"/>
      <c r="OPC61" s="600"/>
      <c r="OPD61" s="600"/>
      <c r="OPE61" s="600"/>
      <c r="OPF61" s="600"/>
      <c r="OPG61" s="600"/>
      <c r="OPH61" s="600"/>
      <c r="OPI61" s="600"/>
      <c r="OPJ61" s="600"/>
      <c r="OPK61" s="600"/>
      <c r="OPL61" s="600"/>
      <c r="OPM61" s="600"/>
      <c r="OPN61" s="600"/>
      <c r="OPO61" s="600"/>
      <c r="OPP61" s="600"/>
      <c r="OPQ61" s="600"/>
      <c r="OPR61" s="600"/>
      <c r="OPS61" s="600"/>
      <c r="OPT61" s="600"/>
      <c r="OPU61" s="600"/>
      <c r="OPV61" s="600"/>
      <c r="OPW61" s="600"/>
      <c r="OPX61" s="600"/>
      <c r="OPY61" s="600"/>
      <c r="OPZ61" s="600"/>
      <c r="OQA61" s="600"/>
      <c r="OQB61" s="600"/>
      <c r="OQC61" s="600"/>
      <c r="OQD61" s="600"/>
      <c r="OQE61" s="600"/>
      <c r="OQF61" s="600"/>
      <c r="OQG61" s="600"/>
      <c r="OQH61" s="600"/>
      <c r="OQI61" s="600"/>
      <c r="OQJ61" s="600"/>
      <c r="OQK61" s="600"/>
      <c r="OQL61" s="600"/>
      <c r="OQM61" s="600"/>
      <c r="OQN61" s="600"/>
      <c r="OQO61" s="600"/>
      <c r="OQP61" s="600"/>
      <c r="OQQ61" s="600"/>
      <c r="OQR61" s="600"/>
      <c r="OQS61" s="600"/>
      <c r="OQT61" s="600"/>
      <c r="OQU61" s="600"/>
      <c r="OQV61" s="600"/>
      <c r="OQW61" s="600"/>
      <c r="OQX61" s="600"/>
      <c r="OQY61" s="600"/>
      <c r="OQZ61" s="600"/>
      <c r="ORA61" s="600"/>
      <c r="ORB61" s="600"/>
      <c r="ORC61" s="600"/>
      <c r="ORD61" s="600"/>
      <c r="ORE61" s="600"/>
      <c r="ORF61" s="600"/>
      <c r="ORG61" s="600"/>
      <c r="ORH61" s="600"/>
      <c r="ORI61" s="600"/>
      <c r="ORJ61" s="600"/>
      <c r="ORK61" s="600"/>
      <c r="ORL61" s="600"/>
      <c r="ORM61" s="600"/>
      <c r="ORN61" s="600"/>
      <c r="ORO61" s="600"/>
      <c r="ORP61" s="600"/>
      <c r="ORQ61" s="600"/>
      <c r="ORR61" s="600"/>
      <c r="ORS61" s="600"/>
      <c r="ORT61" s="600"/>
      <c r="ORU61" s="600"/>
      <c r="ORV61" s="600"/>
      <c r="ORW61" s="600"/>
      <c r="ORX61" s="600"/>
      <c r="ORY61" s="600"/>
      <c r="ORZ61" s="600"/>
      <c r="OSA61" s="600"/>
      <c r="OSB61" s="600"/>
      <c r="OSC61" s="600"/>
      <c r="OSD61" s="600"/>
      <c r="OSE61" s="600"/>
      <c r="OSF61" s="600"/>
      <c r="OSG61" s="600"/>
      <c r="OSH61" s="600"/>
      <c r="OSI61" s="600"/>
      <c r="OSJ61" s="600"/>
      <c r="OSK61" s="600"/>
      <c r="OSL61" s="600"/>
      <c r="OSM61" s="600"/>
      <c r="OSN61" s="600"/>
      <c r="OSO61" s="600"/>
      <c r="OSP61" s="600"/>
      <c r="OSQ61" s="600"/>
      <c r="OSR61" s="600"/>
      <c r="OSS61" s="600"/>
      <c r="OST61" s="600"/>
      <c r="OSU61" s="600"/>
      <c r="OSV61" s="600"/>
      <c r="OSW61" s="600"/>
      <c r="OSX61" s="600"/>
      <c r="OSY61" s="600"/>
      <c r="OSZ61" s="600"/>
      <c r="OTA61" s="600"/>
      <c r="OTB61" s="600"/>
      <c r="OTC61" s="600"/>
      <c r="OTD61" s="600"/>
      <c r="OTE61" s="600"/>
      <c r="OTF61" s="600"/>
      <c r="OTG61" s="600"/>
      <c r="OTH61" s="600"/>
      <c r="OTI61" s="600"/>
      <c r="OTJ61" s="600"/>
      <c r="OTK61" s="600"/>
      <c r="OTL61" s="600"/>
      <c r="OTM61" s="600"/>
      <c r="OTN61" s="600"/>
      <c r="OTO61" s="600"/>
      <c r="OTP61" s="600"/>
      <c r="OTQ61" s="600"/>
      <c r="OTR61" s="600"/>
      <c r="OTS61" s="600"/>
      <c r="OTT61" s="600"/>
      <c r="OTU61" s="600"/>
      <c r="OTV61" s="600"/>
      <c r="OTW61" s="600"/>
      <c r="OTX61" s="600"/>
      <c r="OTY61" s="600"/>
      <c r="OTZ61" s="600"/>
      <c r="OUA61" s="600"/>
      <c r="OUB61" s="600"/>
      <c r="OUC61" s="600"/>
      <c r="OUD61" s="600"/>
      <c r="OUE61" s="600"/>
      <c r="OUF61" s="600"/>
      <c r="OUG61" s="600"/>
      <c r="OUH61" s="600"/>
      <c r="OUI61" s="600"/>
      <c r="OUJ61" s="600"/>
      <c r="OUK61" s="600"/>
      <c r="OUL61" s="600"/>
      <c r="OUM61" s="600"/>
      <c r="OUN61" s="600"/>
      <c r="OUO61" s="600"/>
      <c r="OUP61" s="600"/>
      <c r="OUQ61" s="600"/>
      <c r="OUR61" s="600"/>
      <c r="OUS61" s="600"/>
      <c r="OUT61" s="600"/>
      <c r="OUU61" s="600"/>
      <c r="OUV61" s="600"/>
      <c r="OUW61" s="600"/>
      <c r="OUX61" s="600"/>
      <c r="OUY61" s="600"/>
      <c r="OUZ61" s="600"/>
      <c r="OVA61" s="600"/>
      <c r="OVB61" s="600"/>
      <c r="OVC61" s="600"/>
      <c r="OVD61" s="600"/>
      <c r="OVE61" s="600"/>
      <c r="OVF61" s="600"/>
      <c r="OVG61" s="600"/>
      <c r="OVH61" s="600"/>
      <c r="OVI61" s="600"/>
      <c r="OVJ61" s="600"/>
      <c r="OVK61" s="600"/>
      <c r="OVL61" s="600"/>
      <c r="OVM61" s="600"/>
      <c r="OVN61" s="600"/>
      <c r="OVO61" s="600"/>
      <c r="OVP61" s="600"/>
      <c r="OVQ61" s="600"/>
      <c r="OVR61" s="600"/>
      <c r="OVS61" s="600"/>
      <c r="OVT61" s="600"/>
      <c r="OVU61" s="600"/>
      <c r="OVV61" s="600"/>
      <c r="OVW61" s="600"/>
      <c r="OVX61" s="600"/>
      <c r="OVY61" s="600"/>
      <c r="OVZ61" s="600"/>
      <c r="OWA61" s="600"/>
      <c r="OWB61" s="600"/>
      <c r="OWC61" s="600"/>
      <c r="OWD61" s="600"/>
      <c r="OWE61" s="600"/>
      <c r="OWF61" s="600"/>
      <c r="OWG61" s="600"/>
      <c r="OWH61" s="600"/>
      <c r="OWI61" s="600"/>
      <c r="OWJ61" s="600"/>
      <c r="OWK61" s="600"/>
      <c r="OWL61" s="600"/>
      <c r="OWM61" s="600"/>
      <c r="OWN61" s="600"/>
      <c r="OWO61" s="600"/>
      <c r="OWP61" s="600"/>
      <c r="OWQ61" s="600"/>
      <c r="OWR61" s="600"/>
      <c r="OWS61" s="600"/>
      <c r="OWT61" s="600"/>
      <c r="OWU61" s="600"/>
      <c r="OWV61" s="600"/>
      <c r="OWW61" s="600"/>
      <c r="OWX61" s="600"/>
      <c r="OWY61" s="600"/>
      <c r="OWZ61" s="600"/>
      <c r="OXA61" s="600"/>
      <c r="OXB61" s="600"/>
      <c r="OXC61" s="600"/>
      <c r="OXD61" s="600"/>
      <c r="OXE61" s="600"/>
      <c r="OXF61" s="600"/>
      <c r="OXG61" s="600"/>
      <c r="OXH61" s="600"/>
      <c r="OXI61" s="600"/>
      <c r="OXJ61" s="600"/>
      <c r="OXK61" s="600"/>
      <c r="OXL61" s="600"/>
      <c r="OXM61" s="600"/>
      <c r="OXN61" s="600"/>
      <c r="OXO61" s="600"/>
      <c r="OXP61" s="600"/>
      <c r="OXQ61" s="600"/>
      <c r="OXR61" s="600"/>
      <c r="OXS61" s="600"/>
      <c r="OXT61" s="600"/>
      <c r="OXU61" s="600"/>
      <c r="OXV61" s="600"/>
      <c r="OXW61" s="600"/>
      <c r="OXX61" s="600"/>
      <c r="OXY61" s="600"/>
      <c r="OXZ61" s="600"/>
      <c r="OYA61" s="600"/>
      <c r="OYB61" s="600"/>
      <c r="OYC61" s="600"/>
      <c r="OYD61" s="600"/>
      <c r="OYE61" s="600"/>
      <c r="OYF61" s="600"/>
      <c r="OYG61" s="600"/>
      <c r="OYH61" s="600"/>
      <c r="OYI61" s="600"/>
      <c r="OYJ61" s="600"/>
      <c r="OYK61" s="600"/>
      <c r="OYL61" s="600"/>
      <c r="OYM61" s="600"/>
      <c r="OYN61" s="600"/>
      <c r="OYO61" s="600"/>
      <c r="OYP61" s="600"/>
      <c r="OYQ61" s="600"/>
      <c r="OYR61" s="600"/>
      <c r="OYS61" s="600"/>
      <c r="OYT61" s="600"/>
      <c r="OYU61" s="600"/>
      <c r="OYV61" s="600"/>
      <c r="OYW61" s="600"/>
      <c r="OYX61" s="600"/>
      <c r="OYY61" s="600"/>
      <c r="OYZ61" s="600"/>
      <c r="OZA61" s="600"/>
      <c r="OZB61" s="600"/>
      <c r="OZC61" s="600"/>
      <c r="OZD61" s="600"/>
      <c r="OZE61" s="600"/>
      <c r="OZF61" s="600"/>
      <c r="OZG61" s="600"/>
      <c r="OZH61" s="600"/>
      <c r="OZI61" s="600"/>
      <c r="OZJ61" s="600"/>
      <c r="OZK61" s="600"/>
      <c r="OZL61" s="600"/>
      <c r="OZM61" s="600"/>
      <c r="OZN61" s="600"/>
      <c r="OZO61" s="600"/>
      <c r="OZP61" s="600"/>
      <c r="OZQ61" s="600"/>
      <c r="OZR61" s="600"/>
      <c r="OZS61" s="600"/>
      <c r="OZT61" s="600"/>
      <c r="OZU61" s="600"/>
      <c r="OZV61" s="600"/>
      <c r="OZW61" s="600"/>
      <c r="OZX61" s="600"/>
      <c r="OZY61" s="600"/>
      <c r="OZZ61" s="600"/>
      <c r="PAA61" s="600"/>
      <c r="PAB61" s="600"/>
      <c r="PAC61" s="600"/>
      <c r="PAD61" s="600"/>
      <c r="PAE61" s="600"/>
      <c r="PAF61" s="600"/>
      <c r="PAG61" s="600"/>
      <c r="PAH61" s="600"/>
      <c r="PAI61" s="600"/>
      <c r="PAJ61" s="600"/>
      <c r="PAK61" s="600"/>
      <c r="PAL61" s="600"/>
      <c r="PAM61" s="600"/>
      <c r="PAN61" s="600"/>
      <c r="PAO61" s="600"/>
      <c r="PAP61" s="600"/>
      <c r="PAQ61" s="600"/>
      <c r="PAR61" s="600"/>
      <c r="PAS61" s="600"/>
      <c r="PAT61" s="600"/>
      <c r="PAU61" s="600"/>
      <c r="PAV61" s="600"/>
      <c r="PAW61" s="600"/>
      <c r="PAX61" s="600"/>
      <c r="PAY61" s="600"/>
      <c r="PAZ61" s="600"/>
      <c r="PBA61" s="600"/>
      <c r="PBB61" s="600"/>
      <c r="PBC61" s="600"/>
      <c r="PBD61" s="600"/>
      <c r="PBE61" s="600"/>
      <c r="PBF61" s="600"/>
      <c r="PBG61" s="600"/>
      <c r="PBH61" s="600"/>
      <c r="PBI61" s="600"/>
      <c r="PBJ61" s="600"/>
      <c r="PBK61" s="600"/>
      <c r="PBL61" s="600"/>
      <c r="PBM61" s="600"/>
      <c r="PBN61" s="600"/>
      <c r="PBO61" s="600"/>
      <c r="PBP61" s="600"/>
      <c r="PBQ61" s="600"/>
      <c r="PBR61" s="600"/>
      <c r="PBS61" s="600"/>
      <c r="PBT61" s="600"/>
      <c r="PBU61" s="600"/>
      <c r="PBV61" s="600"/>
      <c r="PBW61" s="600"/>
      <c r="PBX61" s="600"/>
      <c r="PBY61" s="600"/>
      <c r="PBZ61" s="600"/>
      <c r="PCA61" s="600"/>
      <c r="PCB61" s="600"/>
      <c r="PCC61" s="600"/>
      <c r="PCD61" s="600"/>
      <c r="PCE61" s="600"/>
      <c r="PCF61" s="600"/>
      <c r="PCG61" s="600"/>
      <c r="PCH61" s="600"/>
      <c r="PCI61" s="600"/>
      <c r="PCJ61" s="600"/>
      <c r="PCK61" s="600"/>
      <c r="PCL61" s="600"/>
      <c r="PCM61" s="600"/>
      <c r="PCN61" s="600"/>
      <c r="PCO61" s="600"/>
      <c r="PCP61" s="600"/>
      <c r="PCQ61" s="600"/>
      <c r="PCR61" s="600"/>
      <c r="PCS61" s="600"/>
      <c r="PCT61" s="600"/>
      <c r="PCU61" s="600"/>
      <c r="PCV61" s="600"/>
      <c r="PCW61" s="600"/>
      <c r="PCX61" s="600"/>
      <c r="PCY61" s="600"/>
      <c r="PCZ61" s="600"/>
      <c r="PDA61" s="600"/>
      <c r="PDB61" s="600"/>
      <c r="PDC61" s="600"/>
      <c r="PDD61" s="600"/>
      <c r="PDE61" s="600"/>
      <c r="PDF61" s="600"/>
      <c r="PDG61" s="600"/>
      <c r="PDH61" s="600"/>
      <c r="PDI61" s="600"/>
      <c r="PDJ61" s="600"/>
      <c r="PDK61" s="600"/>
      <c r="PDL61" s="600"/>
      <c r="PDM61" s="600"/>
      <c r="PDN61" s="600"/>
      <c r="PDO61" s="600"/>
      <c r="PDP61" s="600"/>
      <c r="PDQ61" s="600"/>
      <c r="PDR61" s="600"/>
      <c r="PDS61" s="600"/>
      <c r="PDT61" s="600"/>
      <c r="PDU61" s="600"/>
      <c r="PDV61" s="600"/>
      <c r="PDW61" s="600"/>
      <c r="PDX61" s="600"/>
      <c r="PDY61" s="600"/>
      <c r="PDZ61" s="600"/>
      <c r="PEA61" s="600"/>
      <c r="PEB61" s="600"/>
      <c r="PEC61" s="600"/>
      <c r="PED61" s="600"/>
      <c r="PEE61" s="600"/>
      <c r="PEF61" s="600"/>
      <c r="PEG61" s="600"/>
      <c r="PEH61" s="600"/>
      <c r="PEI61" s="600"/>
      <c r="PEJ61" s="600"/>
      <c r="PEK61" s="600"/>
      <c r="PEL61" s="600"/>
      <c r="PEM61" s="600"/>
      <c r="PEN61" s="600"/>
      <c r="PEO61" s="600"/>
      <c r="PEP61" s="600"/>
      <c r="PEQ61" s="600"/>
      <c r="PER61" s="600"/>
      <c r="PES61" s="600"/>
      <c r="PET61" s="600"/>
      <c r="PEU61" s="600"/>
      <c r="PEV61" s="600"/>
      <c r="PEW61" s="600"/>
      <c r="PEX61" s="600"/>
      <c r="PEY61" s="600"/>
      <c r="PEZ61" s="600"/>
      <c r="PFA61" s="600"/>
      <c r="PFB61" s="600"/>
      <c r="PFC61" s="600"/>
      <c r="PFD61" s="600"/>
      <c r="PFE61" s="600"/>
      <c r="PFF61" s="600"/>
      <c r="PFG61" s="600"/>
      <c r="PFH61" s="600"/>
      <c r="PFI61" s="600"/>
      <c r="PFJ61" s="600"/>
      <c r="PFK61" s="600"/>
      <c r="PFL61" s="600"/>
      <c r="PFM61" s="600"/>
      <c r="PFN61" s="600"/>
      <c r="PFO61" s="600"/>
      <c r="PFP61" s="600"/>
      <c r="PFQ61" s="600"/>
      <c r="PFR61" s="600"/>
      <c r="PFS61" s="600"/>
      <c r="PFT61" s="600"/>
      <c r="PFU61" s="600"/>
      <c r="PFV61" s="600"/>
      <c r="PFW61" s="600"/>
      <c r="PFX61" s="600"/>
      <c r="PFY61" s="600"/>
      <c r="PFZ61" s="600"/>
      <c r="PGA61" s="600"/>
      <c r="PGB61" s="600"/>
      <c r="PGC61" s="600"/>
      <c r="PGD61" s="600"/>
      <c r="PGE61" s="600"/>
      <c r="PGF61" s="600"/>
      <c r="PGG61" s="600"/>
      <c r="PGH61" s="600"/>
      <c r="PGI61" s="600"/>
      <c r="PGJ61" s="600"/>
      <c r="PGK61" s="600"/>
      <c r="PGL61" s="600"/>
      <c r="PGM61" s="600"/>
      <c r="PGN61" s="600"/>
      <c r="PGO61" s="600"/>
      <c r="PGP61" s="600"/>
      <c r="PGQ61" s="600"/>
      <c r="PGR61" s="600"/>
      <c r="PGS61" s="600"/>
      <c r="PGT61" s="600"/>
      <c r="PGU61" s="600"/>
      <c r="PGV61" s="600"/>
      <c r="PGW61" s="600"/>
      <c r="PGX61" s="600"/>
      <c r="PGY61" s="600"/>
      <c r="PGZ61" s="600"/>
      <c r="PHA61" s="600"/>
      <c r="PHB61" s="600"/>
      <c r="PHC61" s="600"/>
      <c r="PHD61" s="600"/>
      <c r="PHE61" s="600"/>
      <c r="PHF61" s="600"/>
      <c r="PHG61" s="600"/>
      <c r="PHH61" s="600"/>
      <c r="PHI61" s="600"/>
      <c r="PHJ61" s="600"/>
      <c r="PHK61" s="600"/>
      <c r="PHL61" s="600"/>
      <c r="PHM61" s="600"/>
      <c r="PHN61" s="600"/>
      <c r="PHO61" s="600"/>
      <c r="PHP61" s="600"/>
      <c r="PHQ61" s="600"/>
      <c r="PHR61" s="600"/>
      <c r="PHS61" s="600"/>
      <c r="PHT61" s="600"/>
      <c r="PHU61" s="600"/>
      <c r="PHV61" s="600"/>
      <c r="PHW61" s="600"/>
      <c r="PHX61" s="600"/>
      <c r="PHY61" s="600"/>
      <c r="PHZ61" s="600"/>
      <c r="PIA61" s="600"/>
      <c r="PIB61" s="600"/>
      <c r="PIC61" s="600"/>
      <c r="PID61" s="600"/>
      <c r="PIE61" s="600"/>
      <c r="PIF61" s="600"/>
      <c r="PIG61" s="600"/>
      <c r="PIH61" s="600"/>
      <c r="PII61" s="600"/>
      <c r="PIJ61" s="600"/>
      <c r="PIK61" s="600"/>
      <c r="PIL61" s="600"/>
      <c r="PIM61" s="600"/>
      <c r="PIN61" s="600"/>
      <c r="PIO61" s="600"/>
      <c r="PIP61" s="600"/>
      <c r="PIQ61" s="600"/>
      <c r="PIR61" s="600"/>
      <c r="PIS61" s="600"/>
      <c r="PIT61" s="600"/>
      <c r="PIU61" s="600"/>
      <c r="PIV61" s="600"/>
      <c r="PIW61" s="600"/>
      <c r="PIX61" s="600"/>
      <c r="PIY61" s="600"/>
      <c r="PIZ61" s="600"/>
      <c r="PJA61" s="600"/>
      <c r="PJB61" s="600"/>
      <c r="PJC61" s="600"/>
      <c r="PJD61" s="600"/>
      <c r="PJE61" s="600"/>
      <c r="PJF61" s="600"/>
      <c r="PJG61" s="600"/>
      <c r="PJH61" s="600"/>
      <c r="PJI61" s="600"/>
      <c r="PJJ61" s="600"/>
      <c r="PJK61" s="600"/>
      <c r="PJL61" s="600"/>
      <c r="PJM61" s="600"/>
      <c r="PJN61" s="600"/>
      <c r="PJO61" s="600"/>
      <c r="PJP61" s="600"/>
      <c r="PJQ61" s="600"/>
      <c r="PJR61" s="600"/>
      <c r="PJS61" s="600"/>
      <c r="PJT61" s="600"/>
      <c r="PJU61" s="600"/>
      <c r="PJV61" s="600"/>
      <c r="PJW61" s="600"/>
      <c r="PJX61" s="600"/>
      <c r="PJY61" s="600"/>
      <c r="PJZ61" s="600"/>
      <c r="PKA61" s="600"/>
      <c r="PKB61" s="600"/>
      <c r="PKC61" s="600"/>
      <c r="PKD61" s="600"/>
      <c r="PKE61" s="600"/>
      <c r="PKF61" s="600"/>
      <c r="PKG61" s="600"/>
      <c r="PKH61" s="600"/>
      <c r="PKI61" s="600"/>
      <c r="PKJ61" s="600"/>
      <c r="PKK61" s="600"/>
      <c r="PKL61" s="600"/>
      <c r="PKM61" s="600"/>
      <c r="PKN61" s="600"/>
      <c r="PKO61" s="600"/>
      <c r="PKP61" s="600"/>
      <c r="PKQ61" s="600"/>
      <c r="PKR61" s="600"/>
      <c r="PKS61" s="600"/>
      <c r="PKT61" s="600"/>
      <c r="PKU61" s="600"/>
      <c r="PKV61" s="600"/>
      <c r="PKW61" s="600"/>
      <c r="PKX61" s="600"/>
      <c r="PKY61" s="600"/>
      <c r="PKZ61" s="600"/>
      <c r="PLA61" s="600"/>
      <c r="PLB61" s="600"/>
      <c r="PLC61" s="600"/>
      <c r="PLD61" s="600"/>
      <c r="PLE61" s="600"/>
      <c r="PLF61" s="600"/>
      <c r="PLG61" s="600"/>
      <c r="PLH61" s="600"/>
      <c r="PLI61" s="600"/>
      <c r="PLJ61" s="600"/>
      <c r="PLK61" s="600"/>
      <c r="PLL61" s="600"/>
      <c r="PLM61" s="600"/>
      <c r="PLN61" s="600"/>
      <c r="PLO61" s="600"/>
      <c r="PLP61" s="600"/>
      <c r="PLQ61" s="600"/>
      <c r="PLR61" s="600"/>
      <c r="PLS61" s="600"/>
      <c r="PLT61" s="600"/>
      <c r="PLU61" s="600"/>
      <c r="PLV61" s="600"/>
      <c r="PLW61" s="600"/>
      <c r="PLX61" s="600"/>
      <c r="PLY61" s="600"/>
      <c r="PLZ61" s="600"/>
      <c r="PMA61" s="600"/>
      <c r="PMB61" s="600"/>
      <c r="PMC61" s="600"/>
      <c r="PMD61" s="600"/>
      <c r="PME61" s="600"/>
      <c r="PMF61" s="600"/>
      <c r="PMG61" s="600"/>
      <c r="PMH61" s="600"/>
      <c r="PMI61" s="600"/>
      <c r="PMJ61" s="600"/>
      <c r="PMK61" s="600"/>
      <c r="PML61" s="600"/>
      <c r="PMM61" s="600"/>
      <c r="PMN61" s="600"/>
      <c r="PMO61" s="600"/>
      <c r="PMP61" s="600"/>
      <c r="PMQ61" s="600"/>
      <c r="PMR61" s="600"/>
      <c r="PMS61" s="600"/>
      <c r="PMT61" s="600"/>
      <c r="PMU61" s="600"/>
      <c r="PMV61" s="600"/>
      <c r="PMW61" s="600"/>
      <c r="PMX61" s="600"/>
      <c r="PMY61" s="600"/>
      <c r="PMZ61" s="600"/>
      <c r="PNA61" s="600"/>
      <c r="PNB61" s="600"/>
      <c r="PNC61" s="600"/>
      <c r="PND61" s="600"/>
      <c r="PNE61" s="600"/>
      <c r="PNF61" s="600"/>
      <c r="PNG61" s="600"/>
      <c r="PNH61" s="600"/>
      <c r="PNI61" s="600"/>
      <c r="PNJ61" s="600"/>
      <c r="PNK61" s="600"/>
      <c r="PNL61" s="600"/>
      <c r="PNM61" s="600"/>
      <c r="PNN61" s="600"/>
      <c r="PNO61" s="600"/>
      <c r="PNP61" s="600"/>
      <c r="PNQ61" s="600"/>
      <c r="PNR61" s="600"/>
      <c r="PNS61" s="600"/>
      <c r="PNT61" s="600"/>
      <c r="PNU61" s="600"/>
      <c r="PNV61" s="600"/>
      <c r="PNW61" s="600"/>
      <c r="PNX61" s="600"/>
      <c r="PNY61" s="600"/>
      <c r="PNZ61" s="600"/>
      <c r="POA61" s="600"/>
      <c r="POB61" s="600"/>
      <c r="POC61" s="600"/>
      <c r="POD61" s="600"/>
      <c r="POE61" s="600"/>
      <c r="POF61" s="600"/>
      <c r="POG61" s="600"/>
      <c r="POH61" s="600"/>
      <c r="POI61" s="600"/>
      <c r="POJ61" s="600"/>
      <c r="POK61" s="600"/>
      <c r="POL61" s="600"/>
      <c r="POM61" s="600"/>
      <c r="PON61" s="600"/>
      <c r="POO61" s="600"/>
      <c r="POP61" s="600"/>
      <c r="POQ61" s="600"/>
      <c r="POR61" s="600"/>
      <c r="POS61" s="600"/>
      <c r="POT61" s="600"/>
      <c r="POU61" s="600"/>
      <c r="POV61" s="600"/>
      <c r="POW61" s="600"/>
      <c r="POX61" s="600"/>
      <c r="POY61" s="600"/>
      <c r="POZ61" s="600"/>
      <c r="PPA61" s="600"/>
      <c r="PPB61" s="600"/>
      <c r="PPC61" s="600"/>
      <c r="PPD61" s="600"/>
      <c r="PPE61" s="600"/>
      <c r="PPF61" s="600"/>
      <c r="PPG61" s="600"/>
      <c r="PPH61" s="600"/>
      <c r="PPI61" s="600"/>
      <c r="PPJ61" s="600"/>
      <c r="PPK61" s="600"/>
      <c r="PPL61" s="600"/>
      <c r="PPM61" s="600"/>
      <c r="PPN61" s="600"/>
      <c r="PPO61" s="600"/>
      <c r="PPP61" s="600"/>
      <c r="PPQ61" s="600"/>
      <c r="PPR61" s="600"/>
      <c r="PPS61" s="600"/>
      <c r="PPT61" s="600"/>
      <c r="PPU61" s="600"/>
      <c r="PPV61" s="600"/>
      <c r="PPW61" s="600"/>
      <c r="PPX61" s="600"/>
      <c r="PPY61" s="600"/>
      <c r="PPZ61" s="600"/>
      <c r="PQA61" s="600"/>
      <c r="PQB61" s="600"/>
      <c r="PQC61" s="600"/>
      <c r="PQD61" s="600"/>
      <c r="PQE61" s="600"/>
      <c r="PQF61" s="600"/>
      <c r="PQG61" s="600"/>
      <c r="PQH61" s="600"/>
      <c r="PQI61" s="600"/>
      <c r="PQJ61" s="600"/>
      <c r="PQK61" s="600"/>
      <c r="PQL61" s="600"/>
      <c r="PQM61" s="600"/>
      <c r="PQN61" s="600"/>
      <c r="PQO61" s="600"/>
      <c r="PQP61" s="600"/>
      <c r="PQQ61" s="600"/>
      <c r="PQR61" s="600"/>
      <c r="PQS61" s="600"/>
      <c r="PQT61" s="600"/>
      <c r="PQU61" s="600"/>
      <c r="PQV61" s="600"/>
      <c r="PQW61" s="600"/>
      <c r="PQX61" s="600"/>
      <c r="PQY61" s="600"/>
      <c r="PQZ61" s="600"/>
      <c r="PRA61" s="600"/>
      <c r="PRB61" s="600"/>
      <c r="PRC61" s="600"/>
      <c r="PRD61" s="600"/>
      <c r="PRE61" s="600"/>
      <c r="PRF61" s="600"/>
      <c r="PRG61" s="600"/>
      <c r="PRH61" s="600"/>
      <c r="PRI61" s="600"/>
      <c r="PRJ61" s="600"/>
      <c r="PRK61" s="600"/>
      <c r="PRL61" s="600"/>
      <c r="PRM61" s="600"/>
      <c r="PRN61" s="600"/>
      <c r="PRO61" s="600"/>
      <c r="PRP61" s="600"/>
      <c r="PRQ61" s="600"/>
      <c r="PRR61" s="600"/>
      <c r="PRS61" s="600"/>
      <c r="PRT61" s="600"/>
      <c r="PRU61" s="600"/>
      <c r="PRV61" s="600"/>
      <c r="PRW61" s="600"/>
      <c r="PRX61" s="600"/>
      <c r="PRY61" s="600"/>
      <c r="PRZ61" s="600"/>
      <c r="PSA61" s="600"/>
      <c r="PSB61" s="600"/>
      <c r="PSC61" s="600"/>
      <c r="PSD61" s="600"/>
      <c r="PSE61" s="600"/>
      <c r="PSF61" s="600"/>
      <c r="PSG61" s="600"/>
      <c r="PSH61" s="600"/>
      <c r="PSI61" s="600"/>
      <c r="PSJ61" s="600"/>
      <c r="PSK61" s="600"/>
      <c r="PSL61" s="600"/>
      <c r="PSM61" s="600"/>
      <c r="PSN61" s="600"/>
      <c r="PSO61" s="600"/>
      <c r="PSP61" s="600"/>
      <c r="PSQ61" s="600"/>
      <c r="PSR61" s="600"/>
      <c r="PSS61" s="600"/>
      <c r="PST61" s="600"/>
      <c r="PSU61" s="600"/>
      <c r="PSV61" s="600"/>
      <c r="PSW61" s="600"/>
      <c r="PSX61" s="600"/>
      <c r="PSY61" s="600"/>
      <c r="PSZ61" s="600"/>
      <c r="PTA61" s="600"/>
      <c r="PTB61" s="600"/>
      <c r="PTC61" s="600"/>
      <c r="PTD61" s="600"/>
      <c r="PTE61" s="600"/>
      <c r="PTF61" s="600"/>
      <c r="PTG61" s="600"/>
      <c r="PTH61" s="600"/>
      <c r="PTI61" s="600"/>
      <c r="PTJ61" s="600"/>
      <c r="PTK61" s="600"/>
      <c r="PTL61" s="600"/>
      <c r="PTM61" s="600"/>
      <c r="PTN61" s="600"/>
      <c r="PTO61" s="600"/>
      <c r="PTP61" s="600"/>
      <c r="PTQ61" s="600"/>
      <c r="PTR61" s="600"/>
      <c r="PTS61" s="600"/>
      <c r="PTT61" s="600"/>
      <c r="PTU61" s="600"/>
      <c r="PTV61" s="600"/>
      <c r="PTW61" s="600"/>
      <c r="PTX61" s="600"/>
      <c r="PTY61" s="600"/>
      <c r="PTZ61" s="600"/>
      <c r="PUA61" s="600"/>
      <c r="PUB61" s="600"/>
      <c r="PUC61" s="600"/>
      <c r="PUD61" s="600"/>
      <c r="PUE61" s="600"/>
      <c r="PUF61" s="600"/>
      <c r="PUG61" s="600"/>
      <c r="PUH61" s="600"/>
      <c r="PUI61" s="600"/>
      <c r="PUJ61" s="600"/>
      <c r="PUK61" s="600"/>
      <c r="PUL61" s="600"/>
      <c r="PUM61" s="600"/>
      <c r="PUN61" s="600"/>
      <c r="PUO61" s="600"/>
      <c r="PUP61" s="600"/>
      <c r="PUQ61" s="600"/>
      <c r="PUR61" s="600"/>
      <c r="PUS61" s="600"/>
      <c r="PUT61" s="600"/>
      <c r="PUU61" s="600"/>
      <c r="PUV61" s="600"/>
      <c r="PUW61" s="600"/>
      <c r="PUX61" s="600"/>
      <c r="PUY61" s="600"/>
      <c r="PUZ61" s="600"/>
      <c r="PVA61" s="600"/>
      <c r="PVB61" s="600"/>
      <c r="PVC61" s="600"/>
      <c r="PVD61" s="600"/>
      <c r="PVE61" s="600"/>
      <c r="PVF61" s="600"/>
      <c r="PVG61" s="600"/>
      <c r="PVH61" s="600"/>
      <c r="PVI61" s="600"/>
      <c r="PVJ61" s="600"/>
      <c r="PVK61" s="600"/>
      <c r="PVL61" s="600"/>
      <c r="PVM61" s="600"/>
      <c r="PVN61" s="600"/>
      <c r="PVO61" s="600"/>
      <c r="PVP61" s="600"/>
      <c r="PVQ61" s="600"/>
      <c r="PVR61" s="600"/>
      <c r="PVS61" s="600"/>
      <c r="PVT61" s="600"/>
      <c r="PVU61" s="600"/>
      <c r="PVV61" s="600"/>
      <c r="PVW61" s="600"/>
      <c r="PVX61" s="600"/>
      <c r="PVY61" s="600"/>
      <c r="PVZ61" s="600"/>
      <c r="PWA61" s="600"/>
      <c r="PWB61" s="600"/>
      <c r="PWC61" s="600"/>
      <c r="PWD61" s="600"/>
      <c r="PWE61" s="600"/>
      <c r="PWF61" s="600"/>
      <c r="PWG61" s="600"/>
      <c r="PWH61" s="600"/>
      <c r="PWI61" s="600"/>
      <c r="PWJ61" s="600"/>
      <c r="PWK61" s="600"/>
      <c r="PWL61" s="600"/>
      <c r="PWM61" s="600"/>
      <c r="PWN61" s="600"/>
      <c r="PWO61" s="600"/>
      <c r="PWP61" s="600"/>
      <c r="PWQ61" s="600"/>
      <c r="PWR61" s="600"/>
      <c r="PWS61" s="600"/>
      <c r="PWT61" s="600"/>
      <c r="PWU61" s="600"/>
      <c r="PWV61" s="600"/>
      <c r="PWW61" s="600"/>
      <c r="PWX61" s="600"/>
      <c r="PWY61" s="600"/>
      <c r="PWZ61" s="600"/>
      <c r="PXA61" s="600"/>
      <c r="PXB61" s="600"/>
      <c r="PXC61" s="600"/>
      <c r="PXD61" s="600"/>
      <c r="PXE61" s="600"/>
      <c r="PXF61" s="600"/>
      <c r="PXG61" s="600"/>
      <c r="PXH61" s="600"/>
      <c r="PXI61" s="600"/>
      <c r="PXJ61" s="600"/>
      <c r="PXK61" s="600"/>
      <c r="PXL61" s="600"/>
      <c r="PXM61" s="600"/>
      <c r="PXN61" s="600"/>
      <c r="PXO61" s="600"/>
      <c r="PXP61" s="600"/>
      <c r="PXQ61" s="600"/>
      <c r="PXR61" s="600"/>
      <c r="PXS61" s="600"/>
      <c r="PXT61" s="600"/>
      <c r="PXU61" s="600"/>
      <c r="PXV61" s="600"/>
      <c r="PXW61" s="600"/>
      <c r="PXX61" s="600"/>
      <c r="PXY61" s="600"/>
      <c r="PXZ61" s="600"/>
      <c r="PYA61" s="600"/>
      <c r="PYB61" s="600"/>
      <c r="PYC61" s="600"/>
      <c r="PYD61" s="600"/>
      <c r="PYE61" s="600"/>
      <c r="PYF61" s="600"/>
      <c r="PYG61" s="600"/>
      <c r="PYH61" s="600"/>
      <c r="PYI61" s="600"/>
      <c r="PYJ61" s="600"/>
      <c r="PYK61" s="600"/>
      <c r="PYL61" s="600"/>
      <c r="PYM61" s="600"/>
      <c r="PYN61" s="600"/>
      <c r="PYO61" s="600"/>
      <c r="PYP61" s="600"/>
      <c r="PYQ61" s="600"/>
      <c r="PYR61" s="600"/>
      <c r="PYS61" s="600"/>
      <c r="PYT61" s="600"/>
      <c r="PYU61" s="600"/>
      <c r="PYV61" s="600"/>
      <c r="PYW61" s="600"/>
      <c r="PYX61" s="600"/>
      <c r="PYY61" s="600"/>
      <c r="PYZ61" s="600"/>
      <c r="PZA61" s="600"/>
      <c r="PZB61" s="600"/>
      <c r="PZC61" s="600"/>
      <c r="PZD61" s="600"/>
      <c r="PZE61" s="600"/>
      <c r="PZF61" s="600"/>
      <c r="PZG61" s="600"/>
      <c r="PZH61" s="600"/>
      <c r="PZI61" s="600"/>
      <c r="PZJ61" s="600"/>
      <c r="PZK61" s="600"/>
      <c r="PZL61" s="600"/>
      <c r="PZM61" s="600"/>
      <c r="PZN61" s="600"/>
      <c r="PZO61" s="600"/>
      <c r="PZP61" s="600"/>
      <c r="PZQ61" s="600"/>
      <c r="PZR61" s="600"/>
      <c r="PZS61" s="600"/>
      <c r="PZT61" s="600"/>
      <c r="PZU61" s="600"/>
      <c r="PZV61" s="600"/>
      <c r="PZW61" s="600"/>
      <c r="PZX61" s="600"/>
      <c r="PZY61" s="600"/>
      <c r="PZZ61" s="600"/>
      <c r="QAA61" s="600"/>
      <c r="QAB61" s="600"/>
      <c r="QAC61" s="600"/>
      <c r="QAD61" s="600"/>
      <c r="QAE61" s="600"/>
      <c r="QAF61" s="600"/>
      <c r="QAG61" s="600"/>
      <c r="QAH61" s="600"/>
      <c r="QAI61" s="600"/>
      <c r="QAJ61" s="600"/>
      <c r="QAK61" s="600"/>
      <c r="QAL61" s="600"/>
      <c r="QAM61" s="600"/>
      <c r="QAN61" s="600"/>
      <c r="QAO61" s="600"/>
      <c r="QAP61" s="600"/>
      <c r="QAQ61" s="600"/>
      <c r="QAR61" s="600"/>
      <c r="QAS61" s="600"/>
      <c r="QAT61" s="600"/>
      <c r="QAU61" s="600"/>
      <c r="QAV61" s="600"/>
      <c r="QAW61" s="600"/>
      <c r="QAX61" s="600"/>
      <c r="QAY61" s="600"/>
      <c r="QAZ61" s="600"/>
      <c r="QBA61" s="600"/>
      <c r="QBB61" s="600"/>
      <c r="QBC61" s="600"/>
      <c r="QBD61" s="600"/>
      <c r="QBE61" s="600"/>
      <c r="QBF61" s="600"/>
      <c r="QBG61" s="600"/>
      <c r="QBH61" s="600"/>
      <c r="QBI61" s="600"/>
      <c r="QBJ61" s="600"/>
      <c r="QBK61" s="600"/>
      <c r="QBL61" s="600"/>
      <c r="QBM61" s="600"/>
      <c r="QBN61" s="600"/>
      <c r="QBO61" s="600"/>
      <c r="QBP61" s="600"/>
      <c r="QBQ61" s="600"/>
      <c r="QBR61" s="600"/>
      <c r="QBS61" s="600"/>
      <c r="QBT61" s="600"/>
      <c r="QBU61" s="600"/>
      <c r="QBV61" s="600"/>
      <c r="QBW61" s="600"/>
      <c r="QBX61" s="600"/>
      <c r="QBY61" s="600"/>
      <c r="QBZ61" s="600"/>
      <c r="QCA61" s="600"/>
      <c r="QCB61" s="600"/>
      <c r="QCC61" s="600"/>
      <c r="QCD61" s="600"/>
      <c r="QCE61" s="600"/>
      <c r="QCF61" s="600"/>
      <c r="QCG61" s="600"/>
      <c r="QCH61" s="600"/>
      <c r="QCI61" s="600"/>
      <c r="QCJ61" s="600"/>
      <c r="QCK61" s="600"/>
      <c r="QCL61" s="600"/>
      <c r="QCM61" s="600"/>
      <c r="QCN61" s="600"/>
      <c r="QCO61" s="600"/>
      <c r="QCP61" s="600"/>
      <c r="QCQ61" s="600"/>
      <c r="QCR61" s="600"/>
      <c r="QCS61" s="600"/>
      <c r="QCT61" s="600"/>
      <c r="QCU61" s="600"/>
      <c r="QCV61" s="600"/>
      <c r="QCW61" s="600"/>
      <c r="QCX61" s="600"/>
      <c r="QCY61" s="600"/>
      <c r="QCZ61" s="600"/>
      <c r="QDA61" s="600"/>
      <c r="QDB61" s="600"/>
      <c r="QDC61" s="600"/>
      <c r="QDD61" s="600"/>
      <c r="QDE61" s="600"/>
      <c r="QDF61" s="600"/>
      <c r="QDG61" s="600"/>
      <c r="QDH61" s="600"/>
      <c r="QDI61" s="600"/>
      <c r="QDJ61" s="600"/>
      <c r="QDK61" s="600"/>
      <c r="QDL61" s="600"/>
      <c r="QDM61" s="600"/>
      <c r="QDN61" s="600"/>
      <c r="QDO61" s="600"/>
      <c r="QDP61" s="600"/>
      <c r="QDQ61" s="600"/>
      <c r="QDR61" s="600"/>
      <c r="QDS61" s="600"/>
      <c r="QDT61" s="600"/>
      <c r="QDU61" s="600"/>
      <c r="QDV61" s="600"/>
      <c r="QDW61" s="600"/>
      <c r="QDX61" s="600"/>
      <c r="QDY61" s="600"/>
      <c r="QDZ61" s="600"/>
      <c r="QEA61" s="600"/>
      <c r="QEB61" s="600"/>
      <c r="QEC61" s="600"/>
      <c r="QED61" s="600"/>
      <c r="QEE61" s="600"/>
      <c r="QEF61" s="600"/>
      <c r="QEG61" s="600"/>
      <c r="QEH61" s="600"/>
      <c r="QEI61" s="600"/>
      <c r="QEJ61" s="600"/>
      <c r="QEK61" s="600"/>
      <c r="QEL61" s="600"/>
      <c r="QEM61" s="600"/>
      <c r="QEN61" s="600"/>
      <c r="QEO61" s="600"/>
      <c r="QEP61" s="600"/>
      <c r="QEQ61" s="600"/>
      <c r="QER61" s="600"/>
      <c r="QES61" s="600"/>
      <c r="QET61" s="600"/>
      <c r="QEU61" s="600"/>
      <c r="QEV61" s="600"/>
      <c r="QEW61" s="600"/>
      <c r="QEX61" s="600"/>
      <c r="QEY61" s="600"/>
      <c r="QEZ61" s="600"/>
      <c r="QFA61" s="600"/>
      <c r="QFB61" s="600"/>
      <c r="QFC61" s="600"/>
      <c r="QFD61" s="600"/>
      <c r="QFE61" s="600"/>
      <c r="QFF61" s="600"/>
      <c r="QFG61" s="600"/>
      <c r="QFH61" s="600"/>
      <c r="QFI61" s="600"/>
      <c r="QFJ61" s="600"/>
      <c r="QFK61" s="600"/>
      <c r="QFL61" s="600"/>
      <c r="QFM61" s="600"/>
      <c r="QFN61" s="600"/>
      <c r="QFO61" s="600"/>
      <c r="QFP61" s="600"/>
      <c r="QFQ61" s="600"/>
      <c r="QFR61" s="600"/>
      <c r="QFS61" s="600"/>
      <c r="QFT61" s="600"/>
      <c r="QFU61" s="600"/>
      <c r="QFV61" s="600"/>
      <c r="QFW61" s="600"/>
      <c r="QFX61" s="600"/>
      <c r="QFY61" s="600"/>
      <c r="QFZ61" s="600"/>
      <c r="QGA61" s="600"/>
      <c r="QGB61" s="600"/>
      <c r="QGC61" s="600"/>
      <c r="QGD61" s="600"/>
      <c r="QGE61" s="600"/>
      <c r="QGF61" s="600"/>
      <c r="QGG61" s="600"/>
      <c r="QGH61" s="600"/>
      <c r="QGI61" s="600"/>
      <c r="QGJ61" s="600"/>
      <c r="QGK61" s="600"/>
      <c r="QGL61" s="600"/>
      <c r="QGM61" s="600"/>
      <c r="QGN61" s="600"/>
      <c r="QGO61" s="600"/>
      <c r="QGP61" s="600"/>
      <c r="QGQ61" s="600"/>
      <c r="QGR61" s="600"/>
      <c r="QGS61" s="600"/>
      <c r="QGT61" s="600"/>
      <c r="QGU61" s="600"/>
      <c r="QGV61" s="600"/>
      <c r="QGW61" s="600"/>
      <c r="QGX61" s="600"/>
      <c r="QGY61" s="600"/>
      <c r="QGZ61" s="600"/>
      <c r="QHA61" s="600"/>
      <c r="QHB61" s="600"/>
      <c r="QHC61" s="600"/>
      <c r="QHD61" s="600"/>
      <c r="QHE61" s="600"/>
      <c r="QHF61" s="600"/>
      <c r="QHG61" s="600"/>
      <c r="QHH61" s="600"/>
      <c r="QHI61" s="600"/>
      <c r="QHJ61" s="600"/>
      <c r="QHK61" s="600"/>
      <c r="QHL61" s="600"/>
      <c r="QHM61" s="600"/>
      <c r="QHN61" s="600"/>
      <c r="QHO61" s="600"/>
      <c r="QHP61" s="600"/>
      <c r="QHQ61" s="600"/>
      <c r="QHR61" s="600"/>
      <c r="QHS61" s="600"/>
      <c r="QHT61" s="600"/>
      <c r="QHU61" s="600"/>
      <c r="QHV61" s="600"/>
      <c r="QHW61" s="600"/>
      <c r="QHX61" s="600"/>
      <c r="QHY61" s="600"/>
      <c r="QHZ61" s="600"/>
      <c r="QIA61" s="600"/>
      <c r="QIB61" s="600"/>
      <c r="QIC61" s="600"/>
      <c r="QID61" s="600"/>
      <c r="QIE61" s="600"/>
      <c r="QIF61" s="600"/>
      <c r="QIG61" s="600"/>
      <c r="QIH61" s="600"/>
      <c r="QII61" s="600"/>
      <c r="QIJ61" s="600"/>
      <c r="QIK61" s="600"/>
      <c r="QIL61" s="600"/>
      <c r="QIM61" s="600"/>
      <c r="QIN61" s="600"/>
      <c r="QIO61" s="600"/>
      <c r="QIP61" s="600"/>
      <c r="QIQ61" s="600"/>
      <c r="QIR61" s="600"/>
      <c r="QIS61" s="600"/>
      <c r="QIT61" s="600"/>
      <c r="QIU61" s="600"/>
      <c r="QIV61" s="600"/>
      <c r="QIW61" s="600"/>
      <c r="QIX61" s="600"/>
      <c r="QIY61" s="600"/>
      <c r="QIZ61" s="600"/>
      <c r="QJA61" s="600"/>
      <c r="QJB61" s="600"/>
      <c r="QJC61" s="600"/>
      <c r="QJD61" s="600"/>
      <c r="QJE61" s="600"/>
      <c r="QJF61" s="600"/>
      <c r="QJG61" s="600"/>
      <c r="QJH61" s="600"/>
      <c r="QJI61" s="600"/>
      <c r="QJJ61" s="600"/>
      <c r="QJK61" s="600"/>
      <c r="QJL61" s="600"/>
      <c r="QJM61" s="600"/>
      <c r="QJN61" s="600"/>
      <c r="QJO61" s="600"/>
      <c r="QJP61" s="600"/>
      <c r="QJQ61" s="600"/>
      <c r="QJR61" s="600"/>
      <c r="QJS61" s="600"/>
      <c r="QJT61" s="600"/>
      <c r="QJU61" s="600"/>
      <c r="QJV61" s="600"/>
      <c r="QJW61" s="600"/>
      <c r="QJX61" s="600"/>
      <c r="QJY61" s="600"/>
      <c r="QJZ61" s="600"/>
      <c r="QKA61" s="600"/>
      <c r="QKB61" s="600"/>
      <c r="QKC61" s="600"/>
      <c r="QKD61" s="600"/>
      <c r="QKE61" s="600"/>
      <c r="QKF61" s="600"/>
      <c r="QKG61" s="600"/>
      <c r="QKH61" s="600"/>
      <c r="QKI61" s="600"/>
      <c r="QKJ61" s="600"/>
      <c r="QKK61" s="600"/>
      <c r="QKL61" s="600"/>
      <c r="QKM61" s="600"/>
      <c r="QKN61" s="600"/>
      <c r="QKO61" s="600"/>
      <c r="QKP61" s="600"/>
      <c r="QKQ61" s="600"/>
      <c r="QKR61" s="600"/>
      <c r="QKS61" s="600"/>
      <c r="QKT61" s="600"/>
      <c r="QKU61" s="600"/>
      <c r="QKV61" s="600"/>
      <c r="QKW61" s="600"/>
      <c r="QKX61" s="600"/>
      <c r="QKY61" s="600"/>
      <c r="QKZ61" s="600"/>
      <c r="QLA61" s="600"/>
      <c r="QLB61" s="600"/>
      <c r="QLC61" s="600"/>
      <c r="QLD61" s="600"/>
      <c r="QLE61" s="600"/>
      <c r="QLF61" s="600"/>
      <c r="QLG61" s="600"/>
      <c r="QLH61" s="600"/>
      <c r="QLI61" s="600"/>
      <c r="QLJ61" s="600"/>
      <c r="QLK61" s="600"/>
      <c r="QLL61" s="600"/>
      <c r="QLM61" s="600"/>
      <c r="QLN61" s="600"/>
      <c r="QLO61" s="600"/>
      <c r="QLP61" s="600"/>
      <c r="QLQ61" s="600"/>
      <c r="QLR61" s="600"/>
      <c r="QLS61" s="600"/>
      <c r="QLT61" s="600"/>
      <c r="QLU61" s="600"/>
      <c r="QLV61" s="600"/>
      <c r="QLW61" s="600"/>
      <c r="QLX61" s="600"/>
      <c r="QLY61" s="600"/>
      <c r="QLZ61" s="600"/>
      <c r="QMA61" s="600"/>
      <c r="QMB61" s="600"/>
      <c r="QMC61" s="600"/>
      <c r="QMD61" s="600"/>
      <c r="QME61" s="600"/>
      <c r="QMF61" s="600"/>
      <c r="QMG61" s="600"/>
      <c r="QMH61" s="600"/>
      <c r="QMI61" s="600"/>
      <c r="QMJ61" s="600"/>
      <c r="QMK61" s="600"/>
      <c r="QML61" s="600"/>
      <c r="QMM61" s="600"/>
      <c r="QMN61" s="600"/>
      <c r="QMO61" s="600"/>
      <c r="QMP61" s="600"/>
      <c r="QMQ61" s="600"/>
      <c r="QMR61" s="600"/>
      <c r="QMS61" s="600"/>
      <c r="QMT61" s="600"/>
      <c r="QMU61" s="600"/>
      <c r="QMV61" s="600"/>
      <c r="QMW61" s="600"/>
      <c r="QMX61" s="600"/>
      <c r="QMY61" s="600"/>
      <c r="QMZ61" s="600"/>
      <c r="QNA61" s="600"/>
      <c r="QNB61" s="600"/>
      <c r="QNC61" s="600"/>
      <c r="QND61" s="600"/>
      <c r="QNE61" s="600"/>
      <c r="QNF61" s="600"/>
      <c r="QNG61" s="600"/>
      <c r="QNH61" s="600"/>
      <c r="QNI61" s="600"/>
      <c r="QNJ61" s="600"/>
      <c r="QNK61" s="600"/>
      <c r="QNL61" s="600"/>
      <c r="QNM61" s="600"/>
      <c r="QNN61" s="600"/>
      <c r="QNO61" s="600"/>
      <c r="QNP61" s="600"/>
      <c r="QNQ61" s="600"/>
      <c r="QNR61" s="600"/>
      <c r="QNS61" s="600"/>
      <c r="QNT61" s="600"/>
      <c r="QNU61" s="600"/>
      <c r="QNV61" s="600"/>
      <c r="QNW61" s="600"/>
      <c r="QNX61" s="600"/>
      <c r="QNY61" s="600"/>
      <c r="QNZ61" s="600"/>
      <c r="QOA61" s="600"/>
      <c r="QOB61" s="600"/>
      <c r="QOC61" s="600"/>
      <c r="QOD61" s="600"/>
      <c r="QOE61" s="600"/>
      <c r="QOF61" s="600"/>
      <c r="QOG61" s="600"/>
      <c r="QOH61" s="600"/>
      <c r="QOI61" s="600"/>
      <c r="QOJ61" s="600"/>
      <c r="QOK61" s="600"/>
      <c r="QOL61" s="600"/>
      <c r="QOM61" s="600"/>
      <c r="QON61" s="600"/>
      <c r="QOO61" s="600"/>
      <c r="QOP61" s="600"/>
      <c r="QOQ61" s="600"/>
      <c r="QOR61" s="600"/>
      <c r="QOS61" s="600"/>
      <c r="QOT61" s="600"/>
      <c r="QOU61" s="600"/>
      <c r="QOV61" s="600"/>
      <c r="QOW61" s="600"/>
      <c r="QOX61" s="600"/>
      <c r="QOY61" s="600"/>
      <c r="QOZ61" s="600"/>
      <c r="QPA61" s="600"/>
      <c r="QPB61" s="600"/>
      <c r="QPC61" s="600"/>
      <c r="QPD61" s="600"/>
      <c r="QPE61" s="600"/>
      <c r="QPF61" s="600"/>
      <c r="QPG61" s="600"/>
      <c r="QPH61" s="600"/>
      <c r="QPI61" s="600"/>
      <c r="QPJ61" s="600"/>
      <c r="QPK61" s="600"/>
      <c r="QPL61" s="600"/>
      <c r="QPM61" s="600"/>
      <c r="QPN61" s="600"/>
      <c r="QPO61" s="600"/>
      <c r="QPP61" s="600"/>
      <c r="QPQ61" s="600"/>
      <c r="QPR61" s="600"/>
      <c r="QPS61" s="600"/>
      <c r="QPT61" s="600"/>
      <c r="QPU61" s="600"/>
      <c r="QPV61" s="600"/>
      <c r="QPW61" s="600"/>
      <c r="QPX61" s="600"/>
      <c r="QPY61" s="600"/>
      <c r="QPZ61" s="600"/>
      <c r="QQA61" s="600"/>
      <c r="QQB61" s="600"/>
      <c r="QQC61" s="600"/>
      <c r="QQD61" s="600"/>
      <c r="QQE61" s="600"/>
      <c r="QQF61" s="600"/>
      <c r="QQG61" s="600"/>
      <c r="QQH61" s="600"/>
      <c r="QQI61" s="600"/>
      <c r="QQJ61" s="600"/>
      <c r="QQK61" s="600"/>
      <c r="QQL61" s="600"/>
      <c r="QQM61" s="600"/>
      <c r="QQN61" s="600"/>
      <c r="QQO61" s="600"/>
      <c r="QQP61" s="600"/>
      <c r="QQQ61" s="600"/>
      <c r="QQR61" s="600"/>
      <c r="QQS61" s="600"/>
      <c r="QQT61" s="600"/>
      <c r="QQU61" s="600"/>
      <c r="QQV61" s="600"/>
      <c r="QQW61" s="600"/>
      <c r="QQX61" s="600"/>
      <c r="QQY61" s="600"/>
      <c r="QQZ61" s="600"/>
      <c r="QRA61" s="600"/>
      <c r="QRB61" s="600"/>
      <c r="QRC61" s="600"/>
      <c r="QRD61" s="600"/>
      <c r="QRE61" s="600"/>
      <c r="QRF61" s="600"/>
      <c r="QRG61" s="600"/>
      <c r="QRH61" s="600"/>
      <c r="QRI61" s="600"/>
      <c r="QRJ61" s="600"/>
      <c r="QRK61" s="600"/>
      <c r="QRL61" s="600"/>
      <c r="QRM61" s="600"/>
      <c r="QRN61" s="600"/>
      <c r="QRO61" s="600"/>
      <c r="QRP61" s="600"/>
      <c r="QRQ61" s="600"/>
      <c r="QRR61" s="600"/>
      <c r="QRS61" s="600"/>
      <c r="QRT61" s="600"/>
      <c r="QRU61" s="600"/>
      <c r="QRV61" s="600"/>
      <c r="QRW61" s="600"/>
      <c r="QRX61" s="600"/>
      <c r="QRY61" s="600"/>
      <c r="QRZ61" s="600"/>
      <c r="QSA61" s="600"/>
      <c r="QSB61" s="600"/>
      <c r="QSC61" s="600"/>
      <c r="QSD61" s="600"/>
      <c r="QSE61" s="600"/>
      <c r="QSF61" s="600"/>
      <c r="QSG61" s="600"/>
      <c r="QSH61" s="600"/>
      <c r="QSI61" s="600"/>
      <c r="QSJ61" s="600"/>
      <c r="QSK61" s="600"/>
      <c r="QSL61" s="600"/>
      <c r="QSM61" s="600"/>
      <c r="QSN61" s="600"/>
      <c r="QSO61" s="600"/>
      <c r="QSP61" s="600"/>
      <c r="QSQ61" s="600"/>
      <c r="QSR61" s="600"/>
      <c r="QSS61" s="600"/>
      <c r="QST61" s="600"/>
      <c r="QSU61" s="600"/>
      <c r="QSV61" s="600"/>
      <c r="QSW61" s="600"/>
      <c r="QSX61" s="600"/>
      <c r="QSY61" s="600"/>
      <c r="QSZ61" s="600"/>
      <c r="QTA61" s="600"/>
      <c r="QTB61" s="600"/>
      <c r="QTC61" s="600"/>
      <c r="QTD61" s="600"/>
      <c r="QTE61" s="600"/>
      <c r="QTF61" s="600"/>
      <c r="QTG61" s="600"/>
      <c r="QTH61" s="600"/>
      <c r="QTI61" s="600"/>
      <c r="QTJ61" s="600"/>
      <c r="QTK61" s="600"/>
      <c r="QTL61" s="600"/>
      <c r="QTM61" s="600"/>
      <c r="QTN61" s="600"/>
      <c r="QTO61" s="600"/>
      <c r="QTP61" s="600"/>
      <c r="QTQ61" s="600"/>
      <c r="QTR61" s="600"/>
      <c r="QTS61" s="600"/>
      <c r="QTT61" s="600"/>
      <c r="QTU61" s="600"/>
      <c r="QTV61" s="600"/>
      <c r="QTW61" s="600"/>
      <c r="QTX61" s="600"/>
      <c r="QTY61" s="600"/>
      <c r="QTZ61" s="600"/>
      <c r="QUA61" s="600"/>
      <c r="QUB61" s="600"/>
      <c r="QUC61" s="600"/>
      <c r="QUD61" s="600"/>
      <c r="QUE61" s="600"/>
      <c r="QUF61" s="600"/>
      <c r="QUG61" s="600"/>
      <c r="QUH61" s="600"/>
      <c r="QUI61" s="600"/>
      <c r="QUJ61" s="600"/>
      <c r="QUK61" s="600"/>
      <c r="QUL61" s="600"/>
      <c r="QUM61" s="600"/>
      <c r="QUN61" s="600"/>
      <c r="QUO61" s="600"/>
      <c r="QUP61" s="600"/>
      <c r="QUQ61" s="600"/>
      <c r="QUR61" s="600"/>
      <c r="QUS61" s="600"/>
      <c r="QUT61" s="600"/>
      <c r="QUU61" s="600"/>
      <c r="QUV61" s="600"/>
      <c r="QUW61" s="600"/>
      <c r="QUX61" s="600"/>
      <c r="QUY61" s="600"/>
      <c r="QUZ61" s="600"/>
      <c r="QVA61" s="600"/>
      <c r="QVB61" s="600"/>
      <c r="QVC61" s="600"/>
      <c r="QVD61" s="600"/>
      <c r="QVE61" s="600"/>
      <c r="QVF61" s="600"/>
      <c r="QVG61" s="600"/>
      <c r="QVH61" s="600"/>
      <c r="QVI61" s="600"/>
      <c r="QVJ61" s="600"/>
      <c r="QVK61" s="600"/>
      <c r="QVL61" s="600"/>
      <c r="QVM61" s="600"/>
      <c r="QVN61" s="600"/>
      <c r="QVO61" s="600"/>
      <c r="QVP61" s="600"/>
      <c r="QVQ61" s="600"/>
      <c r="QVR61" s="600"/>
      <c r="QVS61" s="600"/>
      <c r="QVT61" s="600"/>
      <c r="QVU61" s="600"/>
      <c r="QVV61" s="600"/>
      <c r="QVW61" s="600"/>
      <c r="QVX61" s="600"/>
      <c r="QVY61" s="600"/>
      <c r="QVZ61" s="600"/>
      <c r="QWA61" s="600"/>
      <c r="QWB61" s="600"/>
      <c r="QWC61" s="600"/>
      <c r="QWD61" s="600"/>
      <c r="QWE61" s="600"/>
      <c r="QWF61" s="600"/>
      <c r="QWG61" s="600"/>
      <c r="QWH61" s="600"/>
      <c r="QWI61" s="600"/>
      <c r="QWJ61" s="600"/>
      <c r="QWK61" s="600"/>
      <c r="QWL61" s="600"/>
      <c r="QWM61" s="600"/>
      <c r="QWN61" s="600"/>
      <c r="QWO61" s="600"/>
      <c r="QWP61" s="600"/>
      <c r="QWQ61" s="600"/>
      <c r="QWR61" s="600"/>
      <c r="QWS61" s="600"/>
      <c r="QWT61" s="600"/>
      <c r="QWU61" s="600"/>
      <c r="QWV61" s="600"/>
      <c r="QWW61" s="600"/>
      <c r="QWX61" s="600"/>
      <c r="QWY61" s="600"/>
      <c r="QWZ61" s="600"/>
      <c r="QXA61" s="600"/>
      <c r="QXB61" s="600"/>
      <c r="QXC61" s="600"/>
      <c r="QXD61" s="600"/>
      <c r="QXE61" s="600"/>
      <c r="QXF61" s="600"/>
      <c r="QXG61" s="600"/>
      <c r="QXH61" s="600"/>
      <c r="QXI61" s="600"/>
      <c r="QXJ61" s="600"/>
      <c r="QXK61" s="600"/>
      <c r="QXL61" s="600"/>
      <c r="QXM61" s="600"/>
      <c r="QXN61" s="600"/>
      <c r="QXO61" s="600"/>
      <c r="QXP61" s="600"/>
      <c r="QXQ61" s="600"/>
      <c r="QXR61" s="600"/>
      <c r="QXS61" s="600"/>
      <c r="QXT61" s="600"/>
      <c r="QXU61" s="600"/>
      <c r="QXV61" s="600"/>
      <c r="QXW61" s="600"/>
      <c r="QXX61" s="600"/>
      <c r="QXY61" s="600"/>
      <c r="QXZ61" s="600"/>
      <c r="QYA61" s="600"/>
      <c r="QYB61" s="600"/>
      <c r="QYC61" s="600"/>
      <c r="QYD61" s="600"/>
      <c r="QYE61" s="600"/>
      <c r="QYF61" s="600"/>
      <c r="QYG61" s="600"/>
      <c r="QYH61" s="600"/>
      <c r="QYI61" s="600"/>
      <c r="QYJ61" s="600"/>
      <c r="QYK61" s="600"/>
      <c r="QYL61" s="600"/>
      <c r="QYM61" s="600"/>
      <c r="QYN61" s="600"/>
      <c r="QYO61" s="600"/>
      <c r="QYP61" s="600"/>
      <c r="QYQ61" s="600"/>
      <c r="QYR61" s="600"/>
      <c r="QYS61" s="600"/>
      <c r="QYT61" s="600"/>
      <c r="QYU61" s="600"/>
      <c r="QYV61" s="600"/>
      <c r="QYW61" s="600"/>
      <c r="QYX61" s="600"/>
      <c r="QYY61" s="600"/>
      <c r="QYZ61" s="600"/>
      <c r="QZA61" s="600"/>
      <c r="QZB61" s="600"/>
      <c r="QZC61" s="600"/>
      <c r="QZD61" s="600"/>
      <c r="QZE61" s="600"/>
      <c r="QZF61" s="600"/>
      <c r="QZG61" s="600"/>
      <c r="QZH61" s="600"/>
      <c r="QZI61" s="600"/>
      <c r="QZJ61" s="600"/>
      <c r="QZK61" s="600"/>
      <c r="QZL61" s="600"/>
      <c r="QZM61" s="600"/>
      <c r="QZN61" s="600"/>
      <c r="QZO61" s="600"/>
      <c r="QZP61" s="600"/>
      <c r="QZQ61" s="600"/>
      <c r="QZR61" s="600"/>
      <c r="QZS61" s="600"/>
      <c r="QZT61" s="600"/>
      <c r="QZU61" s="600"/>
      <c r="QZV61" s="600"/>
      <c r="QZW61" s="600"/>
      <c r="QZX61" s="600"/>
      <c r="QZY61" s="600"/>
      <c r="QZZ61" s="600"/>
      <c r="RAA61" s="600"/>
      <c r="RAB61" s="600"/>
      <c r="RAC61" s="600"/>
      <c r="RAD61" s="600"/>
      <c r="RAE61" s="600"/>
      <c r="RAF61" s="600"/>
      <c r="RAG61" s="600"/>
      <c r="RAH61" s="600"/>
      <c r="RAI61" s="600"/>
      <c r="RAJ61" s="600"/>
      <c r="RAK61" s="600"/>
      <c r="RAL61" s="600"/>
      <c r="RAM61" s="600"/>
      <c r="RAN61" s="600"/>
      <c r="RAO61" s="600"/>
      <c r="RAP61" s="600"/>
      <c r="RAQ61" s="600"/>
      <c r="RAR61" s="600"/>
      <c r="RAS61" s="600"/>
      <c r="RAT61" s="600"/>
      <c r="RAU61" s="600"/>
      <c r="RAV61" s="600"/>
      <c r="RAW61" s="600"/>
      <c r="RAX61" s="600"/>
      <c r="RAY61" s="600"/>
      <c r="RAZ61" s="600"/>
      <c r="RBA61" s="600"/>
      <c r="RBB61" s="600"/>
      <c r="RBC61" s="600"/>
      <c r="RBD61" s="600"/>
      <c r="RBE61" s="600"/>
      <c r="RBF61" s="600"/>
      <c r="RBG61" s="600"/>
      <c r="RBH61" s="600"/>
      <c r="RBI61" s="600"/>
      <c r="RBJ61" s="600"/>
      <c r="RBK61" s="600"/>
      <c r="RBL61" s="600"/>
      <c r="RBM61" s="600"/>
      <c r="RBN61" s="600"/>
      <c r="RBO61" s="600"/>
      <c r="RBP61" s="600"/>
      <c r="RBQ61" s="600"/>
      <c r="RBR61" s="600"/>
      <c r="RBS61" s="600"/>
      <c r="RBT61" s="600"/>
      <c r="RBU61" s="600"/>
      <c r="RBV61" s="600"/>
      <c r="RBW61" s="600"/>
      <c r="RBX61" s="600"/>
      <c r="RBY61" s="600"/>
      <c r="RBZ61" s="600"/>
      <c r="RCA61" s="600"/>
      <c r="RCB61" s="600"/>
      <c r="RCC61" s="600"/>
      <c r="RCD61" s="600"/>
      <c r="RCE61" s="600"/>
      <c r="RCF61" s="600"/>
      <c r="RCG61" s="600"/>
      <c r="RCH61" s="600"/>
      <c r="RCI61" s="600"/>
      <c r="RCJ61" s="600"/>
      <c r="RCK61" s="600"/>
      <c r="RCL61" s="600"/>
      <c r="RCM61" s="600"/>
      <c r="RCN61" s="600"/>
      <c r="RCO61" s="600"/>
      <c r="RCP61" s="600"/>
      <c r="RCQ61" s="600"/>
      <c r="RCR61" s="600"/>
      <c r="RCS61" s="600"/>
      <c r="RCT61" s="600"/>
      <c r="RCU61" s="600"/>
      <c r="RCV61" s="600"/>
      <c r="RCW61" s="600"/>
      <c r="RCX61" s="600"/>
      <c r="RCY61" s="600"/>
      <c r="RCZ61" s="600"/>
      <c r="RDA61" s="600"/>
      <c r="RDB61" s="600"/>
      <c r="RDC61" s="600"/>
      <c r="RDD61" s="600"/>
      <c r="RDE61" s="600"/>
      <c r="RDF61" s="600"/>
      <c r="RDG61" s="600"/>
      <c r="RDH61" s="600"/>
      <c r="RDI61" s="600"/>
      <c r="RDJ61" s="600"/>
      <c r="RDK61" s="600"/>
      <c r="RDL61" s="600"/>
      <c r="RDM61" s="600"/>
      <c r="RDN61" s="600"/>
      <c r="RDO61" s="600"/>
      <c r="RDP61" s="600"/>
      <c r="RDQ61" s="600"/>
      <c r="RDR61" s="600"/>
      <c r="RDS61" s="600"/>
      <c r="RDT61" s="600"/>
      <c r="RDU61" s="600"/>
      <c r="RDV61" s="600"/>
      <c r="RDW61" s="600"/>
      <c r="RDX61" s="600"/>
      <c r="RDY61" s="600"/>
      <c r="RDZ61" s="600"/>
      <c r="REA61" s="600"/>
      <c r="REB61" s="600"/>
      <c r="REC61" s="600"/>
      <c r="RED61" s="600"/>
      <c r="REE61" s="600"/>
      <c r="REF61" s="600"/>
      <c r="REG61" s="600"/>
      <c r="REH61" s="600"/>
      <c r="REI61" s="600"/>
      <c r="REJ61" s="600"/>
      <c r="REK61" s="600"/>
      <c r="REL61" s="600"/>
      <c r="REM61" s="600"/>
      <c r="REN61" s="600"/>
      <c r="REO61" s="600"/>
      <c r="REP61" s="600"/>
      <c r="REQ61" s="600"/>
      <c r="RER61" s="600"/>
      <c r="RES61" s="600"/>
      <c r="RET61" s="600"/>
      <c r="REU61" s="600"/>
      <c r="REV61" s="600"/>
      <c r="REW61" s="600"/>
      <c r="REX61" s="600"/>
      <c r="REY61" s="600"/>
      <c r="REZ61" s="600"/>
      <c r="RFA61" s="600"/>
      <c r="RFB61" s="600"/>
      <c r="RFC61" s="600"/>
      <c r="RFD61" s="600"/>
      <c r="RFE61" s="600"/>
      <c r="RFF61" s="600"/>
      <c r="RFG61" s="600"/>
      <c r="RFH61" s="600"/>
      <c r="RFI61" s="600"/>
      <c r="RFJ61" s="600"/>
      <c r="RFK61" s="600"/>
      <c r="RFL61" s="600"/>
      <c r="RFM61" s="600"/>
      <c r="RFN61" s="600"/>
      <c r="RFO61" s="600"/>
      <c r="RFP61" s="600"/>
      <c r="RFQ61" s="600"/>
      <c r="RFR61" s="600"/>
      <c r="RFS61" s="600"/>
      <c r="RFT61" s="600"/>
      <c r="RFU61" s="600"/>
      <c r="RFV61" s="600"/>
      <c r="RFW61" s="600"/>
      <c r="RFX61" s="600"/>
      <c r="RFY61" s="600"/>
      <c r="RFZ61" s="600"/>
      <c r="RGA61" s="600"/>
      <c r="RGB61" s="600"/>
      <c r="RGC61" s="600"/>
      <c r="RGD61" s="600"/>
      <c r="RGE61" s="600"/>
      <c r="RGF61" s="600"/>
      <c r="RGG61" s="600"/>
      <c r="RGH61" s="600"/>
      <c r="RGI61" s="600"/>
      <c r="RGJ61" s="600"/>
      <c r="RGK61" s="600"/>
      <c r="RGL61" s="600"/>
      <c r="RGM61" s="600"/>
      <c r="RGN61" s="600"/>
      <c r="RGO61" s="600"/>
      <c r="RGP61" s="600"/>
      <c r="RGQ61" s="600"/>
      <c r="RGR61" s="600"/>
      <c r="RGS61" s="600"/>
      <c r="RGT61" s="600"/>
      <c r="RGU61" s="600"/>
      <c r="RGV61" s="600"/>
      <c r="RGW61" s="600"/>
      <c r="RGX61" s="600"/>
      <c r="RGY61" s="600"/>
      <c r="RGZ61" s="600"/>
      <c r="RHA61" s="600"/>
      <c r="RHB61" s="600"/>
      <c r="RHC61" s="600"/>
      <c r="RHD61" s="600"/>
      <c r="RHE61" s="600"/>
      <c r="RHF61" s="600"/>
      <c r="RHG61" s="600"/>
      <c r="RHH61" s="600"/>
      <c r="RHI61" s="600"/>
      <c r="RHJ61" s="600"/>
      <c r="RHK61" s="600"/>
      <c r="RHL61" s="600"/>
      <c r="RHM61" s="600"/>
      <c r="RHN61" s="600"/>
      <c r="RHO61" s="600"/>
      <c r="RHP61" s="600"/>
      <c r="RHQ61" s="600"/>
      <c r="RHR61" s="600"/>
      <c r="RHS61" s="600"/>
      <c r="RHT61" s="600"/>
      <c r="RHU61" s="600"/>
      <c r="RHV61" s="600"/>
      <c r="RHW61" s="600"/>
      <c r="RHX61" s="600"/>
      <c r="RHY61" s="600"/>
      <c r="RHZ61" s="600"/>
      <c r="RIA61" s="600"/>
      <c r="RIB61" s="600"/>
      <c r="RIC61" s="600"/>
      <c r="RID61" s="600"/>
      <c r="RIE61" s="600"/>
      <c r="RIF61" s="600"/>
      <c r="RIG61" s="600"/>
      <c r="RIH61" s="600"/>
      <c r="RII61" s="600"/>
      <c r="RIJ61" s="600"/>
      <c r="RIK61" s="600"/>
      <c r="RIL61" s="600"/>
      <c r="RIM61" s="600"/>
      <c r="RIN61" s="600"/>
      <c r="RIO61" s="600"/>
      <c r="RIP61" s="600"/>
      <c r="RIQ61" s="600"/>
      <c r="RIR61" s="600"/>
      <c r="RIS61" s="600"/>
      <c r="RIT61" s="600"/>
      <c r="RIU61" s="600"/>
      <c r="RIV61" s="600"/>
      <c r="RIW61" s="600"/>
      <c r="RIX61" s="600"/>
      <c r="RIY61" s="600"/>
      <c r="RIZ61" s="600"/>
      <c r="RJA61" s="600"/>
      <c r="RJB61" s="600"/>
      <c r="RJC61" s="600"/>
      <c r="RJD61" s="600"/>
      <c r="RJE61" s="600"/>
      <c r="RJF61" s="600"/>
      <c r="RJG61" s="600"/>
      <c r="RJH61" s="600"/>
      <c r="RJI61" s="600"/>
      <c r="RJJ61" s="600"/>
      <c r="RJK61" s="600"/>
      <c r="RJL61" s="600"/>
      <c r="RJM61" s="600"/>
      <c r="RJN61" s="600"/>
      <c r="RJO61" s="600"/>
      <c r="RJP61" s="600"/>
      <c r="RJQ61" s="600"/>
      <c r="RJR61" s="600"/>
      <c r="RJS61" s="600"/>
      <c r="RJT61" s="600"/>
      <c r="RJU61" s="600"/>
      <c r="RJV61" s="600"/>
      <c r="RJW61" s="600"/>
      <c r="RJX61" s="600"/>
      <c r="RJY61" s="600"/>
      <c r="RJZ61" s="600"/>
      <c r="RKA61" s="600"/>
      <c r="RKB61" s="600"/>
      <c r="RKC61" s="600"/>
      <c r="RKD61" s="600"/>
      <c r="RKE61" s="600"/>
      <c r="RKF61" s="600"/>
      <c r="RKG61" s="600"/>
      <c r="RKH61" s="600"/>
      <c r="RKI61" s="600"/>
      <c r="RKJ61" s="600"/>
      <c r="RKK61" s="600"/>
      <c r="RKL61" s="600"/>
      <c r="RKM61" s="600"/>
      <c r="RKN61" s="600"/>
      <c r="RKO61" s="600"/>
      <c r="RKP61" s="600"/>
      <c r="RKQ61" s="600"/>
      <c r="RKR61" s="600"/>
      <c r="RKS61" s="600"/>
      <c r="RKT61" s="600"/>
      <c r="RKU61" s="600"/>
      <c r="RKV61" s="600"/>
      <c r="RKW61" s="600"/>
      <c r="RKX61" s="600"/>
      <c r="RKY61" s="600"/>
      <c r="RKZ61" s="600"/>
      <c r="RLA61" s="600"/>
      <c r="RLB61" s="600"/>
      <c r="RLC61" s="600"/>
      <c r="RLD61" s="600"/>
      <c r="RLE61" s="600"/>
      <c r="RLF61" s="600"/>
      <c r="RLG61" s="600"/>
      <c r="RLH61" s="600"/>
      <c r="RLI61" s="600"/>
      <c r="RLJ61" s="600"/>
      <c r="RLK61" s="600"/>
      <c r="RLL61" s="600"/>
      <c r="RLM61" s="600"/>
      <c r="RLN61" s="600"/>
      <c r="RLO61" s="600"/>
      <c r="RLP61" s="600"/>
      <c r="RLQ61" s="600"/>
      <c r="RLR61" s="600"/>
      <c r="RLS61" s="600"/>
      <c r="RLT61" s="600"/>
      <c r="RLU61" s="600"/>
      <c r="RLV61" s="600"/>
      <c r="RLW61" s="600"/>
      <c r="RLX61" s="600"/>
      <c r="RLY61" s="600"/>
      <c r="RLZ61" s="600"/>
      <c r="RMA61" s="600"/>
      <c r="RMB61" s="600"/>
      <c r="RMC61" s="600"/>
      <c r="RMD61" s="600"/>
      <c r="RME61" s="600"/>
      <c r="RMF61" s="600"/>
      <c r="RMG61" s="600"/>
      <c r="RMH61" s="600"/>
      <c r="RMI61" s="600"/>
      <c r="RMJ61" s="600"/>
      <c r="RMK61" s="600"/>
      <c r="RML61" s="600"/>
      <c r="RMM61" s="600"/>
      <c r="RMN61" s="600"/>
      <c r="RMO61" s="600"/>
      <c r="RMP61" s="600"/>
      <c r="RMQ61" s="600"/>
      <c r="RMR61" s="600"/>
      <c r="RMS61" s="600"/>
      <c r="RMT61" s="600"/>
      <c r="RMU61" s="600"/>
      <c r="RMV61" s="600"/>
      <c r="RMW61" s="600"/>
      <c r="RMX61" s="600"/>
      <c r="RMY61" s="600"/>
      <c r="RMZ61" s="600"/>
      <c r="RNA61" s="600"/>
      <c r="RNB61" s="600"/>
      <c r="RNC61" s="600"/>
      <c r="RND61" s="600"/>
      <c r="RNE61" s="600"/>
      <c r="RNF61" s="600"/>
      <c r="RNG61" s="600"/>
      <c r="RNH61" s="600"/>
      <c r="RNI61" s="600"/>
      <c r="RNJ61" s="600"/>
      <c r="RNK61" s="600"/>
      <c r="RNL61" s="600"/>
      <c r="RNM61" s="600"/>
      <c r="RNN61" s="600"/>
      <c r="RNO61" s="600"/>
      <c r="RNP61" s="600"/>
      <c r="RNQ61" s="600"/>
      <c r="RNR61" s="600"/>
      <c r="RNS61" s="600"/>
      <c r="RNT61" s="600"/>
      <c r="RNU61" s="600"/>
      <c r="RNV61" s="600"/>
      <c r="RNW61" s="600"/>
      <c r="RNX61" s="600"/>
      <c r="RNY61" s="600"/>
      <c r="RNZ61" s="600"/>
      <c r="ROA61" s="600"/>
      <c r="ROB61" s="600"/>
      <c r="ROC61" s="600"/>
      <c r="ROD61" s="600"/>
      <c r="ROE61" s="600"/>
      <c r="ROF61" s="600"/>
      <c r="ROG61" s="600"/>
      <c r="ROH61" s="600"/>
      <c r="ROI61" s="600"/>
      <c r="ROJ61" s="600"/>
      <c r="ROK61" s="600"/>
      <c r="ROL61" s="600"/>
      <c r="ROM61" s="600"/>
      <c r="RON61" s="600"/>
      <c r="ROO61" s="600"/>
      <c r="ROP61" s="600"/>
      <c r="ROQ61" s="600"/>
      <c r="ROR61" s="600"/>
      <c r="ROS61" s="600"/>
      <c r="ROT61" s="600"/>
      <c r="ROU61" s="600"/>
      <c r="ROV61" s="600"/>
      <c r="ROW61" s="600"/>
      <c r="ROX61" s="600"/>
      <c r="ROY61" s="600"/>
      <c r="ROZ61" s="600"/>
      <c r="RPA61" s="600"/>
      <c r="RPB61" s="600"/>
      <c r="RPC61" s="600"/>
      <c r="RPD61" s="600"/>
      <c r="RPE61" s="600"/>
      <c r="RPF61" s="600"/>
      <c r="RPG61" s="600"/>
      <c r="RPH61" s="600"/>
      <c r="RPI61" s="600"/>
      <c r="RPJ61" s="600"/>
      <c r="RPK61" s="600"/>
      <c r="RPL61" s="600"/>
      <c r="RPM61" s="600"/>
      <c r="RPN61" s="600"/>
      <c r="RPO61" s="600"/>
      <c r="RPP61" s="600"/>
      <c r="RPQ61" s="600"/>
      <c r="RPR61" s="600"/>
      <c r="RPS61" s="600"/>
      <c r="RPT61" s="600"/>
      <c r="RPU61" s="600"/>
      <c r="RPV61" s="600"/>
      <c r="RPW61" s="600"/>
      <c r="RPX61" s="600"/>
      <c r="RPY61" s="600"/>
      <c r="RPZ61" s="600"/>
      <c r="RQA61" s="600"/>
      <c r="RQB61" s="600"/>
      <c r="RQC61" s="600"/>
      <c r="RQD61" s="600"/>
      <c r="RQE61" s="600"/>
      <c r="RQF61" s="600"/>
      <c r="RQG61" s="600"/>
      <c r="RQH61" s="600"/>
      <c r="RQI61" s="600"/>
      <c r="RQJ61" s="600"/>
      <c r="RQK61" s="600"/>
      <c r="RQL61" s="600"/>
      <c r="RQM61" s="600"/>
      <c r="RQN61" s="600"/>
      <c r="RQO61" s="600"/>
      <c r="RQP61" s="600"/>
      <c r="RQQ61" s="600"/>
      <c r="RQR61" s="600"/>
      <c r="RQS61" s="600"/>
      <c r="RQT61" s="600"/>
      <c r="RQU61" s="600"/>
      <c r="RQV61" s="600"/>
      <c r="RQW61" s="600"/>
      <c r="RQX61" s="600"/>
      <c r="RQY61" s="600"/>
      <c r="RQZ61" s="600"/>
      <c r="RRA61" s="600"/>
      <c r="RRB61" s="600"/>
      <c r="RRC61" s="600"/>
      <c r="RRD61" s="600"/>
      <c r="RRE61" s="600"/>
      <c r="RRF61" s="600"/>
      <c r="RRG61" s="600"/>
      <c r="RRH61" s="600"/>
      <c r="RRI61" s="600"/>
      <c r="RRJ61" s="600"/>
      <c r="RRK61" s="600"/>
      <c r="RRL61" s="600"/>
      <c r="RRM61" s="600"/>
      <c r="RRN61" s="600"/>
      <c r="RRO61" s="600"/>
      <c r="RRP61" s="600"/>
      <c r="RRQ61" s="600"/>
      <c r="RRR61" s="600"/>
      <c r="RRS61" s="600"/>
      <c r="RRT61" s="600"/>
      <c r="RRU61" s="600"/>
      <c r="RRV61" s="600"/>
      <c r="RRW61" s="600"/>
      <c r="RRX61" s="600"/>
      <c r="RRY61" s="600"/>
      <c r="RRZ61" s="600"/>
      <c r="RSA61" s="600"/>
      <c r="RSB61" s="600"/>
      <c r="RSC61" s="600"/>
      <c r="RSD61" s="600"/>
      <c r="RSE61" s="600"/>
      <c r="RSF61" s="600"/>
      <c r="RSG61" s="600"/>
      <c r="RSH61" s="600"/>
      <c r="RSI61" s="600"/>
      <c r="RSJ61" s="600"/>
      <c r="RSK61" s="600"/>
      <c r="RSL61" s="600"/>
      <c r="RSM61" s="600"/>
      <c r="RSN61" s="600"/>
      <c r="RSO61" s="600"/>
      <c r="RSP61" s="600"/>
      <c r="RSQ61" s="600"/>
      <c r="RSR61" s="600"/>
      <c r="RSS61" s="600"/>
      <c r="RST61" s="600"/>
      <c r="RSU61" s="600"/>
      <c r="RSV61" s="600"/>
      <c r="RSW61" s="600"/>
      <c r="RSX61" s="600"/>
      <c r="RSY61" s="600"/>
      <c r="RSZ61" s="600"/>
      <c r="RTA61" s="600"/>
      <c r="RTB61" s="600"/>
      <c r="RTC61" s="600"/>
      <c r="RTD61" s="600"/>
      <c r="RTE61" s="600"/>
      <c r="RTF61" s="600"/>
      <c r="RTG61" s="600"/>
      <c r="RTH61" s="600"/>
      <c r="RTI61" s="600"/>
      <c r="RTJ61" s="600"/>
      <c r="RTK61" s="600"/>
      <c r="RTL61" s="600"/>
      <c r="RTM61" s="600"/>
      <c r="RTN61" s="600"/>
      <c r="RTO61" s="600"/>
      <c r="RTP61" s="600"/>
      <c r="RTQ61" s="600"/>
      <c r="RTR61" s="600"/>
      <c r="RTS61" s="600"/>
      <c r="RTT61" s="600"/>
      <c r="RTU61" s="600"/>
      <c r="RTV61" s="600"/>
      <c r="RTW61" s="600"/>
      <c r="RTX61" s="600"/>
      <c r="RTY61" s="600"/>
      <c r="RTZ61" s="600"/>
      <c r="RUA61" s="600"/>
      <c r="RUB61" s="600"/>
      <c r="RUC61" s="600"/>
      <c r="RUD61" s="600"/>
      <c r="RUE61" s="600"/>
      <c r="RUF61" s="600"/>
      <c r="RUG61" s="600"/>
      <c r="RUH61" s="600"/>
      <c r="RUI61" s="600"/>
      <c r="RUJ61" s="600"/>
      <c r="RUK61" s="600"/>
      <c r="RUL61" s="600"/>
      <c r="RUM61" s="600"/>
      <c r="RUN61" s="600"/>
      <c r="RUO61" s="600"/>
      <c r="RUP61" s="600"/>
      <c r="RUQ61" s="600"/>
      <c r="RUR61" s="600"/>
      <c r="RUS61" s="600"/>
      <c r="RUT61" s="600"/>
      <c r="RUU61" s="600"/>
      <c r="RUV61" s="600"/>
      <c r="RUW61" s="600"/>
      <c r="RUX61" s="600"/>
      <c r="RUY61" s="600"/>
      <c r="RUZ61" s="600"/>
      <c r="RVA61" s="600"/>
      <c r="RVB61" s="600"/>
      <c r="RVC61" s="600"/>
      <c r="RVD61" s="600"/>
      <c r="RVE61" s="600"/>
      <c r="RVF61" s="600"/>
      <c r="RVG61" s="600"/>
      <c r="RVH61" s="600"/>
      <c r="RVI61" s="600"/>
      <c r="RVJ61" s="600"/>
      <c r="RVK61" s="600"/>
      <c r="RVL61" s="600"/>
      <c r="RVM61" s="600"/>
      <c r="RVN61" s="600"/>
      <c r="RVO61" s="600"/>
      <c r="RVP61" s="600"/>
      <c r="RVQ61" s="600"/>
      <c r="RVR61" s="600"/>
      <c r="RVS61" s="600"/>
      <c r="RVT61" s="600"/>
      <c r="RVU61" s="600"/>
      <c r="RVV61" s="600"/>
      <c r="RVW61" s="600"/>
      <c r="RVX61" s="600"/>
      <c r="RVY61" s="600"/>
      <c r="RVZ61" s="600"/>
      <c r="RWA61" s="600"/>
      <c r="RWB61" s="600"/>
      <c r="RWC61" s="600"/>
      <c r="RWD61" s="600"/>
      <c r="RWE61" s="600"/>
      <c r="RWF61" s="600"/>
      <c r="RWG61" s="600"/>
      <c r="RWH61" s="600"/>
      <c r="RWI61" s="600"/>
      <c r="RWJ61" s="600"/>
      <c r="RWK61" s="600"/>
      <c r="RWL61" s="600"/>
      <c r="RWM61" s="600"/>
      <c r="RWN61" s="600"/>
      <c r="RWO61" s="600"/>
      <c r="RWP61" s="600"/>
      <c r="RWQ61" s="600"/>
      <c r="RWR61" s="600"/>
      <c r="RWS61" s="600"/>
      <c r="RWT61" s="600"/>
      <c r="RWU61" s="600"/>
      <c r="RWV61" s="600"/>
      <c r="RWW61" s="600"/>
      <c r="RWX61" s="600"/>
      <c r="RWY61" s="600"/>
      <c r="RWZ61" s="600"/>
      <c r="RXA61" s="600"/>
      <c r="RXB61" s="600"/>
      <c r="RXC61" s="600"/>
      <c r="RXD61" s="600"/>
      <c r="RXE61" s="600"/>
      <c r="RXF61" s="600"/>
      <c r="RXG61" s="600"/>
      <c r="RXH61" s="600"/>
      <c r="RXI61" s="600"/>
      <c r="RXJ61" s="600"/>
      <c r="RXK61" s="600"/>
      <c r="RXL61" s="600"/>
      <c r="RXM61" s="600"/>
      <c r="RXN61" s="600"/>
      <c r="RXO61" s="600"/>
      <c r="RXP61" s="600"/>
      <c r="RXQ61" s="600"/>
      <c r="RXR61" s="600"/>
      <c r="RXS61" s="600"/>
      <c r="RXT61" s="600"/>
      <c r="RXU61" s="600"/>
      <c r="RXV61" s="600"/>
      <c r="RXW61" s="600"/>
      <c r="RXX61" s="600"/>
      <c r="RXY61" s="600"/>
      <c r="RXZ61" s="600"/>
      <c r="RYA61" s="600"/>
      <c r="RYB61" s="600"/>
      <c r="RYC61" s="600"/>
      <c r="RYD61" s="600"/>
      <c r="RYE61" s="600"/>
      <c r="RYF61" s="600"/>
      <c r="RYG61" s="600"/>
      <c r="RYH61" s="600"/>
      <c r="RYI61" s="600"/>
      <c r="RYJ61" s="600"/>
      <c r="RYK61" s="600"/>
      <c r="RYL61" s="600"/>
      <c r="RYM61" s="600"/>
      <c r="RYN61" s="600"/>
      <c r="RYO61" s="600"/>
      <c r="RYP61" s="600"/>
      <c r="RYQ61" s="600"/>
      <c r="RYR61" s="600"/>
      <c r="RYS61" s="600"/>
      <c r="RYT61" s="600"/>
      <c r="RYU61" s="600"/>
      <c r="RYV61" s="600"/>
      <c r="RYW61" s="600"/>
      <c r="RYX61" s="600"/>
      <c r="RYY61" s="600"/>
      <c r="RYZ61" s="600"/>
      <c r="RZA61" s="600"/>
      <c r="RZB61" s="600"/>
      <c r="RZC61" s="600"/>
      <c r="RZD61" s="600"/>
      <c r="RZE61" s="600"/>
      <c r="RZF61" s="600"/>
      <c r="RZG61" s="600"/>
      <c r="RZH61" s="600"/>
      <c r="RZI61" s="600"/>
      <c r="RZJ61" s="600"/>
      <c r="RZK61" s="600"/>
      <c r="RZL61" s="600"/>
      <c r="RZM61" s="600"/>
      <c r="RZN61" s="600"/>
      <c r="RZO61" s="600"/>
      <c r="RZP61" s="600"/>
      <c r="RZQ61" s="600"/>
      <c r="RZR61" s="600"/>
      <c r="RZS61" s="600"/>
      <c r="RZT61" s="600"/>
      <c r="RZU61" s="600"/>
      <c r="RZV61" s="600"/>
      <c r="RZW61" s="600"/>
      <c r="RZX61" s="600"/>
      <c r="RZY61" s="600"/>
      <c r="RZZ61" s="600"/>
      <c r="SAA61" s="600"/>
      <c r="SAB61" s="600"/>
      <c r="SAC61" s="600"/>
      <c r="SAD61" s="600"/>
      <c r="SAE61" s="600"/>
      <c r="SAF61" s="600"/>
      <c r="SAG61" s="600"/>
      <c r="SAH61" s="600"/>
      <c r="SAI61" s="600"/>
      <c r="SAJ61" s="600"/>
      <c r="SAK61" s="600"/>
      <c r="SAL61" s="600"/>
      <c r="SAM61" s="600"/>
      <c r="SAN61" s="600"/>
      <c r="SAO61" s="600"/>
      <c r="SAP61" s="600"/>
      <c r="SAQ61" s="600"/>
      <c r="SAR61" s="600"/>
      <c r="SAS61" s="600"/>
      <c r="SAT61" s="600"/>
      <c r="SAU61" s="600"/>
      <c r="SAV61" s="600"/>
      <c r="SAW61" s="600"/>
      <c r="SAX61" s="600"/>
      <c r="SAY61" s="600"/>
      <c r="SAZ61" s="600"/>
      <c r="SBA61" s="600"/>
      <c r="SBB61" s="600"/>
      <c r="SBC61" s="600"/>
      <c r="SBD61" s="600"/>
      <c r="SBE61" s="600"/>
      <c r="SBF61" s="600"/>
      <c r="SBG61" s="600"/>
      <c r="SBH61" s="600"/>
      <c r="SBI61" s="600"/>
      <c r="SBJ61" s="600"/>
      <c r="SBK61" s="600"/>
      <c r="SBL61" s="600"/>
      <c r="SBM61" s="600"/>
      <c r="SBN61" s="600"/>
      <c r="SBO61" s="600"/>
      <c r="SBP61" s="600"/>
      <c r="SBQ61" s="600"/>
      <c r="SBR61" s="600"/>
      <c r="SBS61" s="600"/>
      <c r="SBT61" s="600"/>
      <c r="SBU61" s="600"/>
      <c r="SBV61" s="600"/>
      <c r="SBW61" s="600"/>
      <c r="SBX61" s="600"/>
      <c r="SBY61" s="600"/>
      <c r="SBZ61" s="600"/>
      <c r="SCA61" s="600"/>
      <c r="SCB61" s="600"/>
      <c r="SCC61" s="600"/>
      <c r="SCD61" s="600"/>
      <c r="SCE61" s="600"/>
      <c r="SCF61" s="600"/>
      <c r="SCG61" s="600"/>
      <c r="SCH61" s="600"/>
      <c r="SCI61" s="600"/>
      <c r="SCJ61" s="600"/>
      <c r="SCK61" s="600"/>
      <c r="SCL61" s="600"/>
      <c r="SCM61" s="600"/>
      <c r="SCN61" s="600"/>
      <c r="SCO61" s="600"/>
      <c r="SCP61" s="600"/>
      <c r="SCQ61" s="600"/>
      <c r="SCR61" s="600"/>
      <c r="SCS61" s="600"/>
      <c r="SCT61" s="600"/>
      <c r="SCU61" s="600"/>
      <c r="SCV61" s="600"/>
      <c r="SCW61" s="600"/>
      <c r="SCX61" s="600"/>
      <c r="SCY61" s="600"/>
      <c r="SCZ61" s="600"/>
      <c r="SDA61" s="600"/>
      <c r="SDB61" s="600"/>
      <c r="SDC61" s="600"/>
      <c r="SDD61" s="600"/>
      <c r="SDE61" s="600"/>
      <c r="SDF61" s="600"/>
      <c r="SDG61" s="600"/>
      <c r="SDH61" s="600"/>
      <c r="SDI61" s="600"/>
      <c r="SDJ61" s="600"/>
      <c r="SDK61" s="600"/>
      <c r="SDL61" s="600"/>
      <c r="SDM61" s="600"/>
      <c r="SDN61" s="600"/>
      <c r="SDO61" s="600"/>
      <c r="SDP61" s="600"/>
      <c r="SDQ61" s="600"/>
      <c r="SDR61" s="600"/>
      <c r="SDS61" s="600"/>
      <c r="SDT61" s="600"/>
      <c r="SDU61" s="600"/>
      <c r="SDV61" s="600"/>
      <c r="SDW61" s="600"/>
      <c r="SDX61" s="600"/>
      <c r="SDY61" s="600"/>
      <c r="SDZ61" s="600"/>
      <c r="SEA61" s="600"/>
      <c r="SEB61" s="600"/>
      <c r="SEC61" s="600"/>
      <c r="SED61" s="600"/>
      <c r="SEE61" s="600"/>
      <c r="SEF61" s="600"/>
      <c r="SEG61" s="600"/>
      <c r="SEH61" s="600"/>
      <c r="SEI61" s="600"/>
      <c r="SEJ61" s="600"/>
      <c r="SEK61" s="600"/>
      <c r="SEL61" s="600"/>
      <c r="SEM61" s="600"/>
      <c r="SEN61" s="600"/>
      <c r="SEO61" s="600"/>
      <c r="SEP61" s="600"/>
      <c r="SEQ61" s="600"/>
      <c r="SER61" s="600"/>
      <c r="SES61" s="600"/>
      <c r="SET61" s="600"/>
      <c r="SEU61" s="600"/>
      <c r="SEV61" s="600"/>
      <c r="SEW61" s="600"/>
      <c r="SEX61" s="600"/>
      <c r="SEY61" s="600"/>
      <c r="SEZ61" s="600"/>
      <c r="SFA61" s="600"/>
      <c r="SFB61" s="600"/>
      <c r="SFC61" s="600"/>
      <c r="SFD61" s="600"/>
      <c r="SFE61" s="600"/>
      <c r="SFF61" s="600"/>
      <c r="SFG61" s="600"/>
      <c r="SFH61" s="600"/>
      <c r="SFI61" s="600"/>
      <c r="SFJ61" s="600"/>
      <c r="SFK61" s="600"/>
      <c r="SFL61" s="600"/>
      <c r="SFM61" s="600"/>
      <c r="SFN61" s="600"/>
      <c r="SFO61" s="600"/>
      <c r="SFP61" s="600"/>
      <c r="SFQ61" s="600"/>
      <c r="SFR61" s="600"/>
      <c r="SFS61" s="600"/>
      <c r="SFT61" s="600"/>
      <c r="SFU61" s="600"/>
      <c r="SFV61" s="600"/>
      <c r="SFW61" s="600"/>
      <c r="SFX61" s="600"/>
      <c r="SFY61" s="600"/>
      <c r="SFZ61" s="600"/>
      <c r="SGA61" s="600"/>
      <c r="SGB61" s="600"/>
      <c r="SGC61" s="600"/>
      <c r="SGD61" s="600"/>
      <c r="SGE61" s="600"/>
      <c r="SGF61" s="600"/>
      <c r="SGG61" s="600"/>
      <c r="SGH61" s="600"/>
      <c r="SGI61" s="600"/>
      <c r="SGJ61" s="600"/>
      <c r="SGK61" s="600"/>
      <c r="SGL61" s="600"/>
      <c r="SGM61" s="600"/>
      <c r="SGN61" s="600"/>
      <c r="SGO61" s="600"/>
      <c r="SGP61" s="600"/>
      <c r="SGQ61" s="600"/>
      <c r="SGR61" s="600"/>
      <c r="SGS61" s="600"/>
      <c r="SGT61" s="600"/>
      <c r="SGU61" s="600"/>
      <c r="SGV61" s="600"/>
      <c r="SGW61" s="600"/>
      <c r="SGX61" s="600"/>
      <c r="SGY61" s="600"/>
      <c r="SGZ61" s="600"/>
      <c r="SHA61" s="600"/>
      <c r="SHB61" s="600"/>
      <c r="SHC61" s="600"/>
      <c r="SHD61" s="600"/>
      <c r="SHE61" s="600"/>
      <c r="SHF61" s="600"/>
      <c r="SHG61" s="600"/>
      <c r="SHH61" s="600"/>
      <c r="SHI61" s="600"/>
      <c r="SHJ61" s="600"/>
      <c r="SHK61" s="600"/>
      <c r="SHL61" s="600"/>
      <c r="SHM61" s="600"/>
      <c r="SHN61" s="600"/>
      <c r="SHO61" s="600"/>
      <c r="SHP61" s="600"/>
      <c r="SHQ61" s="600"/>
      <c r="SHR61" s="600"/>
      <c r="SHS61" s="600"/>
      <c r="SHT61" s="600"/>
      <c r="SHU61" s="600"/>
      <c r="SHV61" s="600"/>
      <c r="SHW61" s="600"/>
      <c r="SHX61" s="600"/>
      <c r="SHY61" s="600"/>
      <c r="SHZ61" s="600"/>
      <c r="SIA61" s="600"/>
      <c r="SIB61" s="600"/>
      <c r="SIC61" s="600"/>
      <c r="SID61" s="600"/>
      <c r="SIE61" s="600"/>
      <c r="SIF61" s="600"/>
      <c r="SIG61" s="600"/>
      <c r="SIH61" s="600"/>
      <c r="SII61" s="600"/>
      <c r="SIJ61" s="600"/>
      <c r="SIK61" s="600"/>
      <c r="SIL61" s="600"/>
      <c r="SIM61" s="600"/>
      <c r="SIN61" s="600"/>
      <c r="SIO61" s="600"/>
      <c r="SIP61" s="600"/>
      <c r="SIQ61" s="600"/>
      <c r="SIR61" s="600"/>
      <c r="SIS61" s="600"/>
      <c r="SIT61" s="600"/>
      <c r="SIU61" s="600"/>
      <c r="SIV61" s="600"/>
      <c r="SIW61" s="600"/>
      <c r="SIX61" s="600"/>
      <c r="SIY61" s="600"/>
      <c r="SIZ61" s="600"/>
      <c r="SJA61" s="600"/>
      <c r="SJB61" s="600"/>
      <c r="SJC61" s="600"/>
      <c r="SJD61" s="600"/>
      <c r="SJE61" s="600"/>
      <c r="SJF61" s="600"/>
      <c r="SJG61" s="600"/>
      <c r="SJH61" s="600"/>
      <c r="SJI61" s="600"/>
      <c r="SJJ61" s="600"/>
      <c r="SJK61" s="600"/>
      <c r="SJL61" s="600"/>
      <c r="SJM61" s="600"/>
      <c r="SJN61" s="600"/>
      <c r="SJO61" s="600"/>
      <c r="SJP61" s="600"/>
      <c r="SJQ61" s="600"/>
      <c r="SJR61" s="600"/>
      <c r="SJS61" s="600"/>
      <c r="SJT61" s="600"/>
      <c r="SJU61" s="600"/>
      <c r="SJV61" s="600"/>
      <c r="SJW61" s="600"/>
      <c r="SJX61" s="600"/>
      <c r="SJY61" s="600"/>
      <c r="SJZ61" s="600"/>
      <c r="SKA61" s="600"/>
      <c r="SKB61" s="600"/>
      <c r="SKC61" s="600"/>
      <c r="SKD61" s="600"/>
      <c r="SKE61" s="600"/>
      <c r="SKF61" s="600"/>
      <c r="SKG61" s="600"/>
      <c r="SKH61" s="600"/>
      <c r="SKI61" s="600"/>
      <c r="SKJ61" s="600"/>
      <c r="SKK61" s="600"/>
      <c r="SKL61" s="600"/>
      <c r="SKM61" s="600"/>
      <c r="SKN61" s="600"/>
      <c r="SKO61" s="600"/>
      <c r="SKP61" s="600"/>
      <c r="SKQ61" s="600"/>
      <c r="SKR61" s="600"/>
      <c r="SKS61" s="600"/>
      <c r="SKT61" s="600"/>
      <c r="SKU61" s="600"/>
      <c r="SKV61" s="600"/>
      <c r="SKW61" s="600"/>
      <c r="SKX61" s="600"/>
      <c r="SKY61" s="600"/>
      <c r="SKZ61" s="600"/>
      <c r="SLA61" s="600"/>
      <c r="SLB61" s="600"/>
      <c r="SLC61" s="600"/>
      <c r="SLD61" s="600"/>
      <c r="SLE61" s="600"/>
      <c r="SLF61" s="600"/>
      <c r="SLG61" s="600"/>
      <c r="SLH61" s="600"/>
      <c r="SLI61" s="600"/>
      <c r="SLJ61" s="600"/>
      <c r="SLK61" s="600"/>
      <c r="SLL61" s="600"/>
      <c r="SLM61" s="600"/>
      <c r="SLN61" s="600"/>
      <c r="SLO61" s="600"/>
      <c r="SLP61" s="600"/>
      <c r="SLQ61" s="600"/>
      <c r="SLR61" s="600"/>
      <c r="SLS61" s="600"/>
      <c r="SLT61" s="600"/>
      <c r="SLU61" s="600"/>
      <c r="SLV61" s="600"/>
      <c r="SLW61" s="600"/>
      <c r="SLX61" s="600"/>
      <c r="SLY61" s="600"/>
      <c r="SLZ61" s="600"/>
      <c r="SMA61" s="600"/>
      <c r="SMB61" s="600"/>
      <c r="SMC61" s="600"/>
      <c r="SMD61" s="600"/>
      <c r="SME61" s="600"/>
      <c r="SMF61" s="600"/>
      <c r="SMG61" s="600"/>
      <c r="SMH61" s="600"/>
      <c r="SMI61" s="600"/>
      <c r="SMJ61" s="600"/>
      <c r="SMK61" s="600"/>
      <c r="SML61" s="600"/>
      <c r="SMM61" s="600"/>
      <c r="SMN61" s="600"/>
      <c r="SMO61" s="600"/>
      <c r="SMP61" s="600"/>
      <c r="SMQ61" s="600"/>
      <c r="SMR61" s="600"/>
      <c r="SMS61" s="600"/>
      <c r="SMT61" s="600"/>
      <c r="SMU61" s="600"/>
      <c r="SMV61" s="600"/>
      <c r="SMW61" s="600"/>
      <c r="SMX61" s="600"/>
      <c r="SMY61" s="600"/>
      <c r="SMZ61" s="600"/>
      <c r="SNA61" s="600"/>
      <c r="SNB61" s="600"/>
      <c r="SNC61" s="600"/>
      <c r="SND61" s="600"/>
      <c r="SNE61" s="600"/>
      <c r="SNF61" s="600"/>
      <c r="SNG61" s="600"/>
      <c r="SNH61" s="600"/>
      <c r="SNI61" s="600"/>
      <c r="SNJ61" s="600"/>
      <c r="SNK61" s="600"/>
      <c r="SNL61" s="600"/>
      <c r="SNM61" s="600"/>
      <c r="SNN61" s="600"/>
      <c r="SNO61" s="600"/>
      <c r="SNP61" s="600"/>
      <c r="SNQ61" s="600"/>
      <c r="SNR61" s="600"/>
      <c r="SNS61" s="600"/>
      <c r="SNT61" s="600"/>
      <c r="SNU61" s="600"/>
      <c r="SNV61" s="600"/>
      <c r="SNW61" s="600"/>
      <c r="SNX61" s="600"/>
      <c r="SNY61" s="600"/>
      <c r="SNZ61" s="600"/>
      <c r="SOA61" s="600"/>
      <c r="SOB61" s="600"/>
      <c r="SOC61" s="600"/>
      <c r="SOD61" s="600"/>
      <c r="SOE61" s="600"/>
      <c r="SOF61" s="600"/>
      <c r="SOG61" s="600"/>
      <c r="SOH61" s="600"/>
      <c r="SOI61" s="600"/>
      <c r="SOJ61" s="600"/>
      <c r="SOK61" s="600"/>
      <c r="SOL61" s="600"/>
      <c r="SOM61" s="600"/>
      <c r="SON61" s="600"/>
      <c r="SOO61" s="600"/>
      <c r="SOP61" s="600"/>
      <c r="SOQ61" s="600"/>
      <c r="SOR61" s="600"/>
      <c r="SOS61" s="600"/>
      <c r="SOT61" s="600"/>
      <c r="SOU61" s="600"/>
      <c r="SOV61" s="600"/>
      <c r="SOW61" s="600"/>
      <c r="SOX61" s="600"/>
      <c r="SOY61" s="600"/>
      <c r="SOZ61" s="600"/>
      <c r="SPA61" s="600"/>
      <c r="SPB61" s="600"/>
      <c r="SPC61" s="600"/>
      <c r="SPD61" s="600"/>
      <c r="SPE61" s="600"/>
      <c r="SPF61" s="600"/>
      <c r="SPG61" s="600"/>
      <c r="SPH61" s="600"/>
      <c r="SPI61" s="600"/>
      <c r="SPJ61" s="600"/>
      <c r="SPK61" s="600"/>
      <c r="SPL61" s="600"/>
      <c r="SPM61" s="600"/>
      <c r="SPN61" s="600"/>
      <c r="SPO61" s="600"/>
      <c r="SPP61" s="600"/>
      <c r="SPQ61" s="600"/>
      <c r="SPR61" s="600"/>
      <c r="SPS61" s="600"/>
      <c r="SPT61" s="600"/>
      <c r="SPU61" s="600"/>
      <c r="SPV61" s="600"/>
      <c r="SPW61" s="600"/>
      <c r="SPX61" s="600"/>
      <c r="SPY61" s="600"/>
      <c r="SPZ61" s="600"/>
      <c r="SQA61" s="600"/>
      <c r="SQB61" s="600"/>
      <c r="SQC61" s="600"/>
      <c r="SQD61" s="600"/>
      <c r="SQE61" s="600"/>
      <c r="SQF61" s="600"/>
      <c r="SQG61" s="600"/>
      <c r="SQH61" s="600"/>
      <c r="SQI61" s="600"/>
      <c r="SQJ61" s="600"/>
      <c r="SQK61" s="600"/>
      <c r="SQL61" s="600"/>
      <c r="SQM61" s="600"/>
      <c r="SQN61" s="600"/>
      <c r="SQO61" s="600"/>
      <c r="SQP61" s="600"/>
      <c r="SQQ61" s="600"/>
      <c r="SQR61" s="600"/>
      <c r="SQS61" s="600"/>
      <c r="SQT61" s="600"/>
      <c r="SQU61" s="600"/>
      <c r="SQV61" s="600"/>
      <c r="SQW61" s="600"/>
      <c r="SQX61" s="600"/>
      <c r="SQY61" s="600"/>
      <c r="SQZ61" s="600"/>
      <c r="SRA61" s="600"/>
      <c r="SRB61" s="600"/>
      <c r="SRC61" s="600"/>
      <c r="SRD61" s="600"/>
      <c r="SRE61" s="600"/>
      <c r="SRF61" s="600"/>
      <c r="SRG61" s="600"/>
      <c r="SRH61" s="600"/>
      <c r="SRI61" s="600"/>
      <c r="SRJ61" s="600"/>
      <c r="SRK61" s="600"/>
      <c r="SRL61" s="600"/>
      <c r="SRM61" s="600"/>
      <c r="SRN61" s="600"/>
      <c r="SRO61" s="600"/>
      <c r="SRP61" s="600"/>
      <c r="SRQ61" s="600"/>
      <c r="SRR61" s="600"/>
      <c r="SRS61" s="600"/>
      <c r="SRT61" s="600"/>
      <c r="SRU61" s="600"/>
      <c r="SRV61" s="600"/>
      <c r="SRW61" s="600"/>
      <c r="SRX61" s="600"/>
      <c r="SRY61" s="600"/>
      <c r="SRZ61" s="600"/>
      <c r="SSA61" s="600"/>
      <c r="SSB61" s="600"/>
      <c r="SSC61" s="600"/>
      <c r="SSD61" s="600"/>
      <c r="SSE61" s="600"/>
      <c r="SSF61" s="600"/>
      <c r="SSG61" s="600"/>
      <c r="SSH61" s="600"/>
      <c r="SSI61" s="600"/>
      <c r="SSJ61" s="600"/>
      <c r="SSK61" s="600"/>
      <c r="SSL61" s="600"/>
      <c r="SSM61" s="600"/>
      <c r="SSN61" s="600"/>
      <c r="SSO61" s="600"/>
      <c r="SSP61" s="600"/>
      <c r="SSQ61" s="600"/>
      <c r="SSR61" s="600"/>
      <c r="SSS61" s="600"/>
      <c r="SST61" s="600"/>
      <c r="SSU61" s="600"/>
      <c r="SSV61" s="600"/>
      <c r="SSW61" s="600"/>
      <c r="SSX61" s="600"/>
      <c r="SSY61" s="600"/>
      <c r="SSZ61" s="600"/>
      <c r="STA61" s="600"/>
      <c r="STB61" s="600"/>
      <c r="STC61" s="600"/>
      <c r="STD61" s="600"/>
      <c r="STE61" s="600"/>
      <c r="STF61" s="600"/>
      <c r="STG61" s="600"/>
      <c r="STH61" s="600"/>
      <c r="STI61" s="600"/>
      <c r="STJ61" s="600"/>
      <c r="STK61" s="600"/>
      <c r="STL61" s="600"/>
      <c r="STM61" s="600"/>
      <c r="STN61" s="600"/>
      <c r="STO61" s="600"/>
      <c r="STP61" s="600"/>
      <c r="STQ61" s="600"/>
      <c r="STR61" s="600"/>
      <c r="STS61" s="600"/>
      <c r="STT61" s="600"/>
      <c r="STU61" s="600"/>
      <c r="STV61" s="600"/>
      <c r="STW61" s="600"/>
      <c r="STX61" s="600"/>
      <c r="STY61" s="600"/>
      <c r="STZ61" s="600"/>
      <c r="SUA61" s="600"/>
      <c r="SUB61" s="600"/>
      <c r="SUC61" s="600"/>
      <c r="SUD61" s="600"/>
      <c r="SUE61" s="600"/>
      <c r="SUF61" s="600"/>
      <c r="SUG61" s="600"/>
      <c r="SUH61" s="600"/>
      <c r="SUI61" s="600"/>
      <c r="SUJ61" s="600"/>
      <c r="SUK61" s="600"/>
      <c r="SUL61" s="600"/>
      <c r="SUM61" s="600"/>
      <c r="SUN61" s="600"/>
      <c r="SUO61" s="600"/>
      <c r="SUP61" s="600"/>
      <c r="SUQ61" s="600"/>
      <c r="SUR61" s="600"/>
      <c r="SUS61" s="600"/>
      <c r="SUT61" s="600"/>
      <c r="SUU61" s="600"/>
      <c r="SUV61" s="600"/>
      <c r="SUW61" s="600"/>
      <c r="SUX61" s="600"/>
      <c r="SUY61" s="600"/>
      <c r="SUZ61" s="600"/>
      <c r="SVA61" s="600"/>
      <c r="SVB61" s="600"/>
      <c r="SVC61" s="600"/>
      <c r="SVD61" s="600"/>
      <c r="SVE61" s="600"/>
      <c r="SVF61" s="600"/>
      <c r="SVG61" s="600"/>
      <c r="SVH61" s="600"/>
      <c r="SVI61" s="600"/>
      <c r="SVJ61" s="600"/>
      <c r="SVK61" s="600"/>
      <c r="SVL61" s="600"/>
      <c r="SVM61" s="600"/>
      <c r="SVN61" s="600"/>
      <c r="SVO61" s="600"/>
      <c r="SVP61" s="600"/>
      <c r="SVQ61" s="600"/>
      <c r="SVR61" s="600"/>
      <c r="SVS61" s="600"/>
      <c r="SVT61" s="600"/>
      <c r="SVU61" s="600"/>
      <c r="SVV61" s="600"/>
      <c r="SVW61" s="600"/>
      <c r="SVX61" s="600"/>
      <c r="SVY61" s="600"/>
      <c r="SVZ61" s="600"/>
      <c r="SWA61" s="600"/>
      <c r="SWB61" s="600"/>
      <c r="SWC61" s="600"/>
      <c r="SWD61" s="600"/>
      <c r="SWE61" s="600"/>
      <c r="SWF61" s="600"/>
      <c r="SWG61" s="600"/>
      <c r="SWH61" s="600"/>
      <c r="SWI61" s="600"/>
      <c r="SWJ61" s="600"/>
      <c r="SWK61" s="600"/>
      <c r="SWL61" s="600"/>
      <c r="SWM61" s="600"/>
      <c r="SWN61" s="600"/>
      <c r="SWO61" s="600"/>
      <c r="SWP61" s="600"/>
      <c r="SWQ61" s="600"/>
      <c r="SWR61" s="600"/>
      <c r="SWS61" s="600"/>
      <c r="SWT61" s="600"/>
      <c r="SWU61" s="600"/>
      <c r="SWV61" s="600"/>
      <c r="SWW61" s="600"/>
      <c r="SWX61" s="600"/>
      <c r="SWY61" s="600"/>
      <c r="SWZ61" s="600"/>
      <c r="SXA61" s="600"/>
      <c r="SXB61" s="600"/>
      <c r="SXC61" s="600"/>
      <c r="SXD61" s="600"/>
      <c r="SXE61" s="600"/>
      <c r="SXF61" s="600"/>
      <c r="SXG61" s="600"/>
      <c r="SXH61" s="600"/>
      <c r="SXI61" s="600"/>
      <c r="SXJ61" s="600"/>
      <c r="SXK61" s="600"/>
      <c r="SXL61" s="600"/>
      <c r="SXM61" s="600"/>
      <c r="SXN61" s="600"/>
      <c r="SXO61" s="600"/>
      <c r="SXP61" s="600"/>
      <c r="SXQ61" s="600"/>
      <c r="SXR61" s="600"/>
      <c r="SXS61" s="600"/>
      <c r="SXT61" s="600"/>
      <c r="SXU61" s="600"/>
      <c r="SXV61" s="600"/>
      <c r="SXW61" s="600"/>
      <c r="SXX61" s="600"/>
      <c r="SXY61" s="600"/>
      <c r="SXZ61" s="600"/>
      <c r="SYA61" s="600"/>
      <c r="SYB61" s="600"/>
      <c r="SYC61" s="600"/>
      <c r="SYD61" s="600"/>
      <c r="SYE61" s="600"/>
      <c r="SYF61" s="600"/>
      <c r="SYG61" s="600"/>
      <c r="SYH61" s="600"/>
      <c r="SYI61" s="600"/>
      <c r="SYJ61" s="600"/>
      <c r="SYK61" s="600"/>
      <c r="SYL61" s="600"/>
      <c r="SYM61" s="600"/>
      <c r="SYN61" s="600"/>
      <c r="SYO61" s="600"/>
      <c r="SYP61" s="600"/>
      <c r="SYQ61" s="600"/>
      <c r="SYR61" s="600"/>
      <c r="SYS61" s="600"/>
      <c r="SYT61" s="600"/>
      <c r="SYU61" s="600"/>
      <c r="SYV61" s="600"/>
      <c r="SYW61" s="600"/>
      <c r="SYX61" s="600"/>
      <c r="SYY61" s="600"/>
      <c r="SYZ61" s="600"/>
      <c r="SZA61" s="600"/>
      <c r="SZB61" s="600"/>
      <c r="SZC61" s="600"/>
      <c r="SZD61" s="600"/>
      <c r="SZE61" s="600"/>
      <c r="SZF61" s="600"/>
      <c r="SZG61" s="600"/>
      <c r="SZH61" s="600"/>
      <c r="SZI61" s="600"/>
      <c r="SZJ61" s="600"/>
      <c r="SZK61" s="600"/>
      <c r="SZL61" s="600"/>
      <c r="SZM61" s="600"/>
      <c r="SZN61" s="600"/>
      <c r="SZO61" s="600"/>
      <c r="SZP61" s="600"/>
      <c r="SZQ61" s="600"/>
      <c r="SZR61" s="600"/>
      <c r="SZS61" s="600"/>
      <c r="SZT61" s="600"/>
      <c r="SZU61" s="600"/>
      <c r="SZV61" s="600"/>
      <c r="SZW61" s="600"/>
      <c r="SZX61" s="600"/>
      <c r="SZY61" s="600"/>
      <c r="SZZ61" s="600"/>
      <c r="TAA61" s="600"/>
      <c r="TAB61" s="600"/>
      <c r="TAC61" s="600"/>
      <c r="TAD61" s="600"/>
      <c r="TAE61" s="600"/>
      <c r="TAF61" s="600"/>
      <c r="TAG61" s="600"/>
      <c r="TAH61" s="600"/>
      <c r="TAI61" s="600"/>
      <c r="TAJ61" s="600"/>
      <c r="TAK61" s="600"/>
      <c r="TAL61" s="600"/>
      <c r="TAM61" s="600"/>
      <c r="TAN61" s="600"/>
      <c r="TAO61" s="600"/>
      <c r="TAP61" s="600"/>
      <c r="TAQ61" s="600"/>
      <c r="TAR61" s="600"/>
      <c r="TAS61" s="600"/>
      <c r="TAT61" s="600"/>
      <c r="TAU61" s="600"/>
      <c r="TAV61" s="600"/>
      <c r="TAW61" s="600"/>
      <c r="TAX61" s="600"/>
      <c r="TAY61" s="600"/>
      <c r="TAZ61" s="600"/>
      <c r="TBA61" s="600"/>
      <c r="TBB61" s="600"/>
      <c r="TBC61" s="600"/>
      <c r="TBD61" s="600"/>
      <c r="TBE61" s="600"/>
      <c r="TBF61" s="600"/>
      <c r="TBG61" s="600"/>
      <c r="TBH61" s="600"/>
      <c r="TBI61" s="600"/>
      <c r="TBJ61" s="600"/>
      <c r="TBK61" s="600"/>
      <c r="TBL61" s="600"/>
      <c r="TBM61" s="600"/>
      <c r="TBN61" s="600"/>
      <c r="TBO61" s="600"/>
      <c r="TBP61" s="600"/>
      <c r="TBQ61" s="600"/>
      <c r="TBR61" s="600"/>
      <c r="TBS61" s="600"/>
      <c r="TBT61" s="600"/>
      <c r="TBU61" s="600"/>
      <c r="TBV61" s="600"/>
      <c r="TBW61" s="600"/>
      <c r="TBX61" s="600"/>
      <c r="TBY61" s="600"/>
      <c r="TBZ61" s="600"/>
      <c r="TCA61" s="600"/>
      <c r="TCB61" s="600"/>
      <c r="TCC61" s="600"/>
      <c r="TCD61" s="600"/>
      <c r="TCE61" s="600"/>
      <c r="TCF61" s="600"/>
      <c r="TCG61" s="600"/>
      <c r="TCH61" s="600"/>
      <c r="TCI61" s="600"/>
      <c r="TCJ61" s="600"/>
      <c r="TCK61" s="600"/>
      <c r="TCL61" s="600"/>
      <c r="TCM61" s="600"/>
      <c r="TCN61" s="600"/>
      <c r="TCO61" s="600"/>
      <c r="TCP61" s="600"/>
      <c r="TCQ61" s="600"/>
      <c r="TCR61" s="600"/>
      <c r="TCS61" s="600"/>
      <c r="TCT61" s="600"/>
      <c r="TCU61" s="600"/>
      <c r="TCV61" s="600"/>
      <c r="TCW61" s="600"/>
      <c r="TCX61" s="600"/>
      <c r="TCY61" s="600"/>
      <c r="TCZ61" s="600"/>
      <c r="TDA61" s="600"/>
      <c r="TDB61" s="600"/>
      <c r="TDC61" s="600"/>
      <c r="TDD61" s="600"/>
      <c r="TDE61" s="600"/>
      <c r="TDF61" s="600"/>
      <c r="TDG61" s="600"/>
      <c r="TDH61" s="600"/>
      <c r="TDI61" s="600"/>
      <c r="TDJ61" s="600"/>
      <c r="TDK61" s="600"/>
      <c r="TDL61" s="600"/>
      <c r="TDM61" s="600"/>
      <c r="TDN61" s="600"/>
      <c r="TDO61" s="600"/>
      <c r="TDP61" s="600"/>
      <c r="TDQ61" s="600"/>
      <c r="TDR61" s="600"/>
      <c r="TDS61" s="600"/>
      <c r="TDT61" s="600"/>
      <c r="TDU61" s="600"/>
      <c r="TDV61" s="600"/>
      <c r="TDW61" s="600"/>
      <c r="TDX61" s="600"/>
      <c r="TDY61" s="600"/>
      <c r="TDZ61" s="600"/>
      <c r="TEA61" s="600"/>
      <c r="TEB61" s="600"/>
      <c r="TEC61" s="600"/>
      <c r="TED61" s="600"/>
      <c r="TEE61" s="600"/>
      <c r="TEF61" s="600"/>
      <c r="TEG61" s="600"/>
      <c r="TEH61" s="600"/>
      <c r="TEI61" s="600"/>
      <c r="TEJ61" s="600"/>
      <c r="TEK61" s="600"/>
      <c r="TEL61" s="600"/>
      <c r="TEM61" s="600"/>
      <c r="TEN61" s="600"/>
      <c r="TEO61" s="600"/>
      <c r="TEP61" s="600"/>
      <c r="TEQ61" s="600"/>
      <c r="TER61" s="600"/>
      <c r="TES61" s="600"/>
      <c r="TET61" s="600"/>
      <c r="TEU61" s="600"/>
      <c r="TEV61" s="600"/>
      <c r="TEW61" s="600"/>
      <c r="TEX61" s="600"/>
      <c r="TEY61" s="600"/>
      <c r="TEZ61" s="600"/>
      <c r="TFA61" s="600"/>
      <c r="TFB61" s="600"/>
      <c r="TFC61" s="600"/>
      <c r="TFD61" s="600"/>
      <c r="TFE61" s="600"/>
      <c r="TFF61" s="600"/>
      <c r="TFG61" s="600"/>
      <c r="TFH61" s="600"/>
      <c r="TFI61" s="600"/>
      <c r="TFJ61" s="600"/>
      <c r="TFK61" s="600"/>
      <c r="TFL61" s="600"/>
      <c r="TFM61" s="600"/>
      <c r="TFN61" s="600"/>
      <c r="TFO61" s="600"/>
      <c r="TFP61" s="600"/>
      <c r="TFQ61" s="600"/>
      <c r="TFR61" s="600"/>
      <c r="TFS61" s="600"/>
      <c r="TFT61" s="600"/>
      <c r="TFU61" s="600"/>
      <c r="TFV61" s="600"/>
      <c r="TFW61" s="600"/>
      <c r="TFX61" s="600"/>
      <c r="TFY61" s="600"/>
      <c r="TFZ61" s="600"/>
      <c r="TGA61" s="600"/>
      <c r="TGB61" s="600"/>
      <c r="TGC61" s="600"/>
      <c r="TGD61" s="600"/>
      <c r="TGE61" s="600"/>
      <c r="TGF61" s="600"/>
      <c r="TGG61" s="600"/>
      <c r="TGH61" s="600"/>
      <c r="TGI61" s="600"/>
      <c r="TGJ61" s="600"/>
      <c r="TGK61" s="600"/>
      <c r="TGL61" s="600"/>
      <c r="TGM61" s="600"/>
      <c r="TGN61" s="600"/>
      <c r="TGO61" s="600"/>
      <c r="TGP61" s="600"/>
      <c r="TGQ61" s="600"/>
      <c r="TGR61" s="600"/>
      <c r="TGS61" s="600"/>
      <c r="TGT61" s="600"/>
      <c r="TGU61" s="600"/>
      <c r="TGV61" s="600"/>
      <c r="TGW61" s="600"/>
      <c r="TGX61" s="600"/>
      <c r="TGY61" s="600"/>
      <c r="TGZ61" s="600"/>
      <c r="THA61" s="600"/>
      <c r="THB61" s="600"/>
      <c r="THC61" s="600"/>
      <c r="THD61" s="600"/>
      <c r="THE61" s="600"/>
      <c r="THF61" s="600"/>
      <c r="THG61" s="600"/>
      <c r="THH61" s="600"/>
      <c r="THI61" s="600"/>
      <c r="THJ61" s="600"/>
      <c r="THK61" s="600"/>
      <c r="THL61" s="600"/>
      <c r="THM61" s="600"/>
      <c r="THN61" s="600"/>
      <c r="THO61" s="600"/>
      <c r="THP61" s="600"/>
      <c r="THQ61" s="600"/>
      <c r="THR61" s="600"/>
      <c r="THS61" s="600"/>
      <c r="THT61" s="600"/>
      <c r="THU61" s="600"/>
      <c r="THV61" s="600"/>
      <c r="THW61" s="600"/>
      <c r="THX61" s="600"/>
      <c r="THY61" s="600"/>
      <c r="THZ61" s="600"/>
      <c r="TIA61" s="600"/>
      <c r="TIB61" s="600"/>
      <c r="TIC61" s="600"/>
      <c r="TID61" s="600"/>
      <c r="TIE61" s="600"/>
      <c r="TIF61" s="600"/>
      <c r="TIG61" s="600"/>
      <c r="TIH61" s="600"/>
      <c r="TII61" s="600"/>
      <c r="TIJ61" s="600"/>
      <c r="TIK61" s="600"/>
      <c r="TIL61" s="600"/>
      <c r="TIM61" s="600"/>
      <c r="TIN61" s="600"/>
      <c r="TIO61" s="600"/>
      <c r="TIP61" s="600"/>
      <c r="TIQ61" s="600"/>
      <c r="TIR61" s="600"/>
      <c r="TIS61" s="600"/>
      <c r="TIT61" s="600"/>
      <c r="TIU61" s="600"/>
      <c r="TIV61" s="600"/>
      <c r="TIW61" s="600"/>
      <c r="TIX61" s="600"/>
      <c r="TIY61" s="600"/>
      <c r="TIZ61" s="600"/>
      <c r="TJA61" s="600"/>
      <c r="TJB61" s="600"/>
      <c r="TJC61" s="600"/>
      <c r="TJD61" s="600"/>
      <c r="TJE61" s="600"/>
      <c r="TJF61" s="600"/>
      <c r="TJG61" s="600"/>
      <c r="TJH61" s="600"/>
      <c r="TJI61" s="600"/>
      <c r="TJJ61" s="600"/>
      <c r="TJK61" s="600"/>
      <c r="TJL61" s="600"/>
      <c r="TJM61" s="600"/>
      <c r="TJN61" s="600"/>
      <c r="TJO61" s="600"/>
      <c r="TJP61" s="600"/>
      <c r="TJQ61" s="600"/>
      <c r="TJR61" s="600"/>
      <c r="TJS61" s="600"/>
      <c r="TJT61" s="600"/>
      <c r="TJU61" s="600"/>
      <c r="TJV61" s="600"/>
      <c r="TJW61" s="600"/>
      <c r="TJX61" s="600"/>
      <c r="TJY61" s="600"/>
      <c r="TJZ61" s="600"/>
      <c r="TKA61" s="600"/>
      <c r="TKB61" s="600"/>
      <c r="TKC61" s="600"/>
      <c r="TKD61" s="600"/>
      <c r="TKE61" s="600"/>
      <c r="TKF61" s="600"/>
      <c r="TKG61" s="600"/>
      <c r="TKH61" s="600"/>
      <c r="TKI61" s="600"/>
      <c r="TKJ61" s="600"/>
      <c r="TKK61" s="600"/>
      <c r="TKL61" s="600"/>
      <c r="TKM61" s="600"/>
      <c r="TKN61" s="600"/>
      <c r="TKO61" s="600"/>
      <c r="TKP61" s="600"/>
      <c r="TKQ61" s="600"/>
      <c r="TKR61" s="600"/>
      <c r="TKS61" s="600"/>
      <c r="TKT61" s="600"/>
      <c r="TKU61" s="600"/>
      <c r="TKV61" s="600"/>
      <c r="TKW61" s="600"/>
      <c r="TKX61" s="600"/>
      <c r="TKY61" s="600"/>
      <c r="TKZ61" s="600"/>
      <c r="TLA61" s="600"/>
      <c r="TLB61" s="600"/>
      <c r="TLC61" s="600"/>
      <c r="TLD61" s="600"/>
      <c r="TLE61" s="600"/>
      <c r="TLF61" s="600"/>
      <c r="TLG61" s="600"/>
      <c r="TLH61" s="600"/>
      <c r="TLI61" s="600"/>
      <c r="TLJ61" s="600"/>
      <c r="TLK61" s="600"/>
      <c r="TLL61" s="600"/>
      <c r="TLM61" s="600"/>
      <c r="TLN61" s="600"/>
      <c r="TLO61" s="600"/>
      <c r="TLP61" s="600"/>
      <c r="TLQ61" s="600"/>
      <c r="TLR61" s="600"/>
      <c r="TLS61" s="600"/>
      <c r="TLT61" s="600"/>
      <c r="TLU61" s="600"/>
      <c r="TLV61" s="600"/>
      <c r="TLW61" s="600"/>
      <c r="TLX61" s="600"/>
      <c r="TLY61" s="600"/>
      <c r="TLZ61" s="600"/>
      <c r="TMA61" s="600"/>
      <c r="TMB61" s="600"/>
      <c r="TMC61" s="600"/>
      <c r="TMD61" s="600"/>
      <c r="TME61" s="600"/>
      <c r="TMF61" s="600"/>
      <c r="TMG61" s="600"/>
      <c r="TMH61" s="600"/>
      <c r="TMI61" s="600"/>
      <c r="TMJ61" s="600"/>
      <c r="TMK61" s="600"/>
      <c r="TML61" s="600"/>
      <c r="TMM61" s="600"/>
      <c r="TMN61" s="600"/>
      <c r="TMO61" s="600"/>
      <c r="TMP61" s="600"/>
      <c r="TMQ61" s="600"/>
      <c r="TMR61" s="600"/>
      <c r="TMS61" s="600"/>
      <c r="TMT61" s="600"/>
      <c r="TMU61" s="600"/>
      <c r="TMV61" s="600"/>
      <c r="TMW61" s="600"/>
      <c r="TMX61" s="600"/>
      <c r="TMY61" s="600"/>
      <c r="TMZ61" s="600"/>
      <c r="TNA61" s="600"/>
      <c r="TNB61" s="600"/>
      <c r="TNC61" s="600"/>
      <c r="TND61" s="600"/>
      <c r="TNE61" s="600"/>
      <c r="TNF61" s="600"/>
      <c r="TNG61" s="600"/>
      <c r="TNH61" s="600"/>
      <c r="TNI61" s="600"/>
      <c r="TNJ61" s="600"/>
      <c r="TNK61" s="600"/>
      <c r="TNL61" s="600"/>
      <c r="TNM61" s="600"/>
      <c r="TNN61" s="600"/>
      <c r="TNO61" s="600"/>
      <c r="TNP61" s="600"/>
      <c r="TNQ61" s="600"/>
      <c r="TNR61" s="600"/>
      <c r="TNS61" s="600"/>
      <c r="TNT61" s="600"/>
      <c r="TNU61" s="600"/>
      <c r="TNV61" s="600"/>
      <c r="TNW61" s="600"/>
      <c r="TNX61" s="600"/>
      <c r="TNY61" s="600"/>
      <c r="TNZ61" s="600"/>
      <c r="TOA61" s="600"/>
      <c r="TOB61" s="600"/>
      <c r="TOC61" s="600"/>
      <c r="TOD61" s="600"/>
      <c r="TOE61" s="600"/>
      <c r="TOF61" s="600"/>
      <c r="TOG61" s="600"/>
      <c r="TOH61" s="600"/>
      <c r="TOI61" s="600"/>
      <c r="TOJ61" s="600"/>
      <c r="TOK61" s="600"/>
      <c r="TOL61" s="600"/>
      <c r="TOM61" s="600"/>
      <c r="TON61" s="600"/>
      <c r="TOO61" s="600"/>
      <c r="TOP61" s="600"/>
      <c r="TOQ61" s="600"/>
      <c r="TOR61" s="600"/>
      <c r="TOS61" s="600"/>
      <c r="TOT61" s="600"/>
      <c r="TOU61" s="600"/>
      <c r="TOV61" s="600"/>
      <c r="TOW61" s="600"/>
      <c r="TOX61" s="600"/>
      <c r="TOY61" s="600"/>
      <c r="TOZ61" s="600"/>
      <c r="TPA61" s="600"/>
      <c r="TPB61" s="600"/>
      <c r="TPC61" s="600"/>
      <c r="TPD61" s="600"/>
      <c r="TPE61" s="600"/>
      <c r="TPF61" s="600"/>
      <c r="TPG61" s="600"/>
      <c r="TPH61" s="600"/>
      <c r="TPI61" s="600"/>
      <c r="TPJ61" s="600"/>
      <c r="TPK61" s="600"/>
      <c r="TPL61" s="600"/>
      <c r="TPM61" s="600"/>
      <c r="TPN61" s="600"/>
      <c r="TPO61" s="600"/>
      <c r="TPP61" s="600"/>
      <c r="TPQ61" s="600"/>
      <c r="TPR61" s="600"/>
      <c r="TPS61" s="600"/>
      <c r="TPT61" s="600"/>
      <c r="TPU61" s="600"/>
      <c r="TPV61" s="600"/>
      <c r="TPW61" s="600"/>
      <c r="TPX61" s="600"/>
      <c r="TPY61" s="600"/>
      <c r="TPZ61" s="600"/>
      <c r="TQA61" s="600"/>
      <c r="TQB61" s="600"/>
      <c r="TQC61" s="600"/>
      <c r="TQD61" s="600"/>
      <c r="TQE61" s="600"/>
      <c r="TQF61" s="600"/>
      <c r="TQG61" s="600"/>
      <c r="TQH61" s="600"/>
      <c r="TQI61" s="600"/>
      <c r="TQJ61" s="600"/>
      <c r="TQK61" s="600"/>
      <c r="TQL61" s="600"/>
      <c r="TQM61" s="600"/>
      <c r="TQN61" s="600"/>
      <c r="TQO61" s="600"/>
      <c r="TQP61" s="600"/>
      <c r="TQQ61" s="600"/>
      <c r="TQR61" s="600"/>
      <c r="TQS61" s="600"/>
      <c r="TQT61" s="600"/>
      <c r="TQU61" s="600"/>
      <c r="TQV61" s="600"/>
      <c r="TQW61" s="600"/>
      <c r="TQX61" s="600"/>
      <c r="TQY61" s="600"/>
      <c r="TQZ61" s="600"/>
      <c r="TRA61" s="600"/>
      <c r="TRB61" s="600"/>
      <c r="TRC61" s="600"/>
      <c r="TRD61" s="600"/>
      <c r="TRE61" s="600"/>
      <c r="TRF61" s="600"/>
      <c r="TRG61" s="600"/>
      <c r="TRH61" s="600"/>
      <c r="TRI61" s="600"/>
      <c r="TRJ61" s="600"/>
      <c r="TRK61" s="600"/>
      <c r="TRL61" s="600"/>
      <c r="TRM61" s="600"/>
      <c r="TRN61" s="600"/>
      <c r="TRO61" s="600"/>
      <c r="TRP61" s="600"/>
      <c r="TRQ61" s="600"/>
      <c r="TRR61" s="600"/>
      <c r="TRS61" s="600"/>
      <c r="TRT61" s="600"/>
      <c r="TRU61" s="600"/>
      <c r="TRV61" s="600"/>
      <c r="TRW61" s="600"/>
      <c r="TRX61" s="600"/>
      <c r="TRY61" s="600"/>
      <c r="TRZ61" s="600"/>
      <c r="TSA61" s="600"/>
      <c r="TSB61" s="600"/>
      <c r="TSC61" s="600"/>
      <c r="TSD61" s="600"/>
      <c r="TSE61" s="600"/>
      <c r="TSF61" s="600"/>
      <c r="TSG61" s="600"/>
      <c r="TSH61" s="600"/>
      <c r="TSI61" s="600"/>
      <c r="TSJ61" s="600"/>
      <c r="TSK61" s="600"/>
      <c r="TSL61" s="600"/>
      <c r="TSM61" s="600"/>
      <c r="TSN61" s="600"/>
      <c r="TSO61" s="600"/>
      <c r="TSP61" s="600"/>
      <c r="TSQ61" s="600"/>
      <c r="TSR61" s="600"/>
      <c r="TSS61" s="600"/>
      <c r="TST61" s="600"/>
      <c r="TSU61" s="600"/>
      <c r="TSV61" s="600"/>
      <c r="TSW61" s="600"/>
      <c r="TSX61" s="600"/>
      <c r="TSY61" s="600"/>
      <c r="TSZ61" s="600"/>
      <c r="TTA61" s="600"/>
      <c r="TTB61" s="600"/>
      <c r="TTC61" s="600"/>
      <c r="TTD61" s="600"/>
      <c r="TTE61" s="600"/>
      <c r="TTF61" s="600"/>
      <c r="TTG61" s="600"/>
      <c r="TTH61" s="600"/>
      <c r="TTI61" s="600"/>
      <c r="TTJ61" s="600"/>
      <c r="TTK61" s="600"/>
      <c r="TTL61" s="600"/>
      <c r="TTM61" s="600"/>
      <c r="TTN61" s="600"/>
      <c r="TTO61" s="600"/>
      <c r="TTP61" s="600"/>
      <c r="TTQ61" s="600"/>
      <c r="TTR61" s="600"/>
      <c r="TTS61" s="600"/>
      <c r="TTT61" s="600"/>
      <c r="TTU61" s="600"/>
      <c r="TTV61" s="600"/>
      <c r="TTW61" s="600"/>
      <c r="TTX61" s="600"/>
      <c r="TTY61" s="600"/>
      <c r="TTZ61" s="600"/>
      <c r="TUA61" s="600"/>
      <c r="TUB61" s="600"/>
      <c r="TUC61" s="600"/>
      <c r="TUD61" s="600"/>
      <c r="TUE61" s="600"/>
      <c r="TUF61" s="600"/>
      <c r="TUG61" s="600"/>
      <c r="TUH61" s="600"/>
      <c r="TUI61" s="600"/>
      <c r="TUJ61" s="600"/>
      <c r="TUK61" s="600"/>
      <c r="TUL61" s="600"/>
      <c r="TUM61" s="600"/>
      <c r="TUN61" s="600"/>
      <c r="TUO61" s="600"/>
      <c r="TUP61" s="600"/>
      <c r="TUQ61" s="600"/>
      <c r="TUR61" s="600"/>
      <c r="TUS61" s="600"/>
      <c r="TUT61" s="600"/>
      <c r="TUU61" s="600"/>
      <c r="TUV61" s="600"/>
      <c r="TUW61" s="600"/>
      <c r="TUX61" s="600"/>
      <c r="TUY61" s="600"/>
      <c r="TUZ61" s="600"/>
      <c r="TVA61" s="600"/>
      <c r="TVB61" s="600"/>
      <c r="TVC61" s="600"/>
      <c r="TVD61" s="600"/>
      <c r="TVE61" s="600"/>
      <c r="TVF61" s="600"/>
      <c r="TVG61" s="600"/>
      <c r="TVH61" s="600"/>
      <c r="TVI61" s="600"/>
      <c r="TVJ61" s="600"/>
      <c r="TVK61" s="600"/>
      <c r="TVL61" s="600"/>
      <c r="TVM61" s="600"/>
      <c r="TVN61" s="600"/>
      <c r="TVO61" s="600"/>
      <c r="TVP61" s="600"/>
      <c r="TVQ61" s="600"/>
      <c r="TVR61" s="600"/>
      <c r="TVS61" s="600"/>
      <c r="TVT61" s="600"/>
      <c r="TVU61" s="600"/>
      <c r="TVV61" s="600"/>
      <c r="TVW61" s="600"/>
      <c r="TVX61" s="600"/>
      <c r="TVY61" s="600"/>
      <c r="TVZ61" s="600"/>
      <c r="TWA61" s="600"/>
      <c r="TWB61" s="600"/>
      <c r="TWC61" s="600"/>
      <c r="TWD61" s="600"/>
      <c r="TWE61" s="600"/>
      <c r="TWF61" s="600"/>
      <c r="TWG61" s="600"/>
      <c r="TWH61" s="600"/>
      <c r="TWI61" s="600"/>
      <c r="TWJ61" s="600"/>
      <c r="TWK61" s="600"/>
      <c r="TWL61" s="600"/>
      <c r="TWM61" s="600"/>
      <c r="TWN61" s="600"/>
      <c r="TWO61" s="600"/>
      <c r="TWP61" s="600"/>
      <c r="TWQ61" s="600"/>
      <c r="TWR61" s="600"/>
      <c r="TWS61" s="600"/>
      <c r="TWT61" s="600"/>
      <c r="TWU61" s="600"/>
      <c r="TWV61" s="600"/>
      <c r="TWW61" s="600"/>
      <c r="TWX61" s="600"/>
      <c r="TWY61" s="600"/>
      <c r="TWZ61" s="600"/>
      <c r="TXA61" s="600"/>
      <c r="TXB61" s="600"/>
      <c r="TXC61" s="600"/>
      <c r="TXD61" s="600"/>
      <c r="TXE61" s="600"/>
      <c r="TXF61" s="600"/>
      <c r="TXG61" s="600"/>
      <c r="TXH61" s="600"/>
      <c r="TXI61" s="600"/>
      <c r="TXJ61" s="600"/>
      <c r="TXK61" s="600"/>
      <c r="TXL61" s="600"/>
      <c r="TXM61" s="600"/>
      <c r="TXN61" s="600"/>
      <c r="TXO61" s="600"/>
      <c r="TXP61" s="600"/>
      <c r="TXQ61" s="600"/>
      <c r="TXR61" s="600"/>
      <c r="TXS61" s="600"/>
      <c r="TXT61" s="600"/>
      <c r="TXU61" s="600"/>
      <c r="TXV61" s="600"/>
      <c r="TXW61" s="600"/>
      <c r="TXX61" s="600"/>
      <c r="TXY61" s="600"/>
      <c r="TXZ61" s="600"/>
      <c r="TYA61" s="600"/>
      <c r="TYB61" s="600"/>
      <c r="TYC61" s="600"/>
      <c r="TYD61" s="600"/>
      <c r="TYE61" s="600"/>
      <c r="TYF61" s="600"/>
      <c r="TYG61" s="600"/>
      <c r="TYH61" s="600"/>
      <c r="TYI61" s="600"/>
      <c r="TYJ61" s="600"/>
      <c r="TYK61" s="600"/>
      <c r="TYL61" s="600"/>
      <c r="TYM61" s="600"/>
      <c r="TYN61" s="600"/>
      <c r="TYO61" s="600"/>
      <c r="TYP61" s="600"/>
      <c r="TYQ61" s="600"/>
      <c r="TYR61" s="600"/>
      <c r="TYS61" s="600"/>
      <c r="TYT61" s="600"/>
      <c r="TYU61" s="600"/>
      <c r="TYV61" s="600"/>
      <c r="TYW61" s="600"/>
      <c r="TYX61" s="600"/>
      <c r="TYY61" s="600"/>
      <c r="TYZ61" s="600"/>
      <c r="TZA61" s="600"/>
      <c r="TZB61" s="600"/>
      <c r="TZC61" s="600"/>
      <c r="TZD61" s="600"/>
      <c r="TZE61" s="600"/>
      <c r="TZF61" s="600"/>
      <c r="TZG61" s="600"/>
      <c r="TZH61" s="600"/>
      <c r="TZI61" s="600"/>
      <c r="TZJ61" s="600"/>
      <c r="TZK61" s="600"/>
      <c r="TZL61" s="600"/>
      <c r="TZM61" s="600"/>
      <c r="TZN61" s="600"/>
      <c r="TZO61" s="600"/>
      <c r="TZP61" s="600"/>
      <c r="TZQ61" s="600"/>
      <c r="TZR61" s="600"/>
      <c r="TZS61" s="600"/>
      <c r="TZT61" s="600"/>
      <c r="TZU61" s="600"/>
      <c r="TZV61" s="600"/>
      <c r="TZW61" s="600"/>
      <c r="TZX61" s="600"/>
      <c r="TZY61" s="600"/>
      <c r="TZZ61" s="600"/>
      <c r="UAA61" s="600"/>
      <c r="UAB61" s="600"/>
      <c r="UAC61" s="600"/>
      <c r="UAD61" s="600"/>
      <c r="UAE61" s="600"/>
      <c r="UAF61" s="600"/>
      <c r="UAG61" s="600"/>
      <c r="UAH61" s="600"/>
      <c r="UAI61" s="600"/>
      <c r="UAJ61" s="600"/>
      <c r="UAK61" s="600"/>
      <c r="UAL61" s="600"/>
      <c r="UAM61" s="600"/>
      <c r="UAN61" s="600"/>
      <c r="UAO61" s="600"/>
      <c r="UAP61" s="600"/>
      <c r="UAQ61" s="600"/>
      <c r="UAR61" s="600"/>
      <c r="UAS61" s="600"/>
      <c r="UAT61" s="600"/>
      <c r="UAU61" s="600"/>
      <c r="UAV61" s="600"/>
      <c r="UAW61" s="600"/>
      <c r="UAX61" s="600"/>
      <c r="UAY61" s="600"/>
      <c r="UAZ61" s="600"/>
      <c r="UBA61" s="600"/>
      <c r="UBB61" s="600"/>
      <c r="UBC61" s="600"/>
      <c r="UBD61" s="600"/>
      <c r="UBE61" s="600"/>
      <c r="UBF61" s="600"/>
      <c r="UBG61" s="600"/>
      <c r="UBH61" s="600"/>
      <c r="UBI61" s="600"/>
      <c r="UBJ61" s="600"/>
      <c r="UBK61" s="600"/>
      <c r="UBL61" s="600"/>
      <c r="UBM61" s="600"/>
      <c r="UBN61" s="600"/>
      <c r="UBO61" s="600"/>
      <c r="UBP61" s="600"/>
      <c r="UBQ61" s="600"/>
      <c r="UBR61" s="600"/>
      <c r="UBS61" s="600"/>
      <c r="UBT61" s="600"/>
      <c r="UBU61" s="600"/>
      <c r="UBV61" s="600"/>
      <c r="UBW61" s="600"/>
      <c r="UBX61" s="600"/>
      <c r="UBY61" s="600"/>
      <c r="UBZ61" s="600"/>
      <c r="UCA61" s="600"/>
      <c r="UCB61" s="600"/>
      <c r="UCC61" s="600"/>
      <c r="UCD61" s="600"/>
      <c r="UCE61" s="600"/>
      <c r="UCF61" s="600"/>
      <c r="UCG61" s="600"/>
      <c r="UCH61" s="600"/>
      <c r="UCI61" s="600"/>
      <c r="UCJ61" s="600"/>
      <c r="UCK61" s="600"/>
      <c r="UCL61" s="600"/>
      <c r="UCM61" s="600"/>
      <c r="UCN61" s="600"/>
      <c r="UCO61" s="600"/>
      <c r="UCP61" s="600"/>
      <c r="UCQ61" s="600"/>
      <c r="UCR61" s="600"/>
      <c r="UCS61" s="600"/>
      <c r="UCT61" s="600"/>
      <c r="UCU61" s="600"/>
      <c r="UCV61" s="600"/>
      <c r="UCW61" s="600"/>
      <c r="UCX61" s="600"/>
      <c r="UCY61" s="600"/>
      <c r="UCZ61" s="600"/>
      <c r="UDA61" s="600"/>
      <c r="UDB61" s="600"/>
      <c r="UDC61" s="600"/>
      <c r="UDD61" s="600"/>
      <c r="UDE61" s="600"/>
      <c r="UDF61" s="600"/>
      <c r="UDG61" s="600"/>
      <c r="UDH61" s="600"/>
      <c r="UDI61" s="600"/>
      <c r="UDJ61" s="600"/>
      <c r="UDK61" s="600"/>
      <c r="UDL61" s="600"/>
      <c r="UDM61" s="600"/>
      <c r="UDN61" s="600"/>
      <c r="UDO61" s="600"/>
      <c r="UDP61" s="600"/>
      <c r="UDQ61" s="600"/>
      <c r="UDR61" s="600"/>
      <c r="UDS61" s="600"/>
      <c r="UDT61" s="600"/>
      <c r="UDU61" s="600"/>
      <c r="UDV61" s="600"/>
      <c r="UDW61" s="600"/>
      <c r="UDX61" s="600"/>
      <c r="UDY61" s="600"/>
      <c r="UDZ61" s="600"/>
      <c r="UEA61" s="600"/>
      <c r="UEB61" s="600"/>
      <c r="UEC61" s="600"/>
      <c r="UED61" s="600"/>
      <c r="UEE61" s="600"/>
      <c r="UEF61" s="600"/>
      <c r="UEG61" s="600"/>
      <c r="UEH61" s="600"/>
      <c r="UEI61" s="600"/>
      <c r="UEJ61" s="600"/>
      <c r="UEK61" s="600"/>
      <c r="UEL61" s="600"/>
      <c r="UEM61" s="600"/>
      <c r="UEN61" s="600"/>
      <c r="UEO61" s="600"/>
      <c r="UEP61" s="600"/>
      <c r="UEQ61" s="600"/>
      <c r="UER61" s="600"/>
      <c r="UES61" s="600"/>
      <c r="UET61" s="600"/>
      <c r="UEU61" s="600"/>
      <c r="UEV61" s="600"/>
      <c r="UEW61" s="600"/>
      <c r="UEX61" s="600"/>
      <c r="UEY61" s="600"/>
      <c r="UEZ61" s="600"/>
      <c r="UFA61" s="600"/>
      <c r="UFB61" s="600"/>
      <c r="UFC61" s="600"/>
      <c r="UFD61" s="600"/>
      <c r="UFE61" s="600"/>
      <c r="UFF61" s="600"/>
      <c r="UFG61" s="600"/>
      <c r="UFH61" s="600"/>
      <c r="UFI61" s="600"/>
      <c r="UFJ61" s="600"/>
      <c r="UFK61" s="600"/>
      <c r="UFL61" s="600"/>
      <c r="UFM61" s="600"/>
      <c r="UFN61" s="600"/>
      <c r="UFO61" s="600"/>
      <c r="UFP61" s="600"/>
      <c r="UFQ61" s="600"/>
      <c r="UFR61" s="600"/>
      <c r="UFS61" s="600"/>
      <c r="UFT61" s="600"/>
      <c r="UFU61" s="600"/>
      <c r="UFV61" s="600"/>
      <c r="UFW61" s="600"/>
      <c r="UFX61" s="600"/>
      <c r="UFY61" s="600"/>
      <c r="UFZ61" s="600"/>
      <c r="UGA61" s="600"/>
      <c r="UGB61" s="600"/>
      <c r="UGC61" s="600"/>
      <c r="UGD61" s="600"/>
      <c r="UGE61" s="600"/>
      <c r="UGF61" s="600"/>
      <c r="UGG61" s="600"/>
      <c r="UGH61" s="600"/>
      <c r="UGI61" s="600"/>
      <c r="UGJ61" s="600"/>
      <c r="UGK61" s="600"/>
      <c r="UGL61" s="600"/>
      <c r="UGM61" s="600"/>
      <c r="UGN61" s="600"/>
      <c r="UGO61" s="600"/>
      <c r="UGP61" s="600"/>
      <c r="UGQ61" s="600"/>
      <c r="UGR61" s="600"/>
      <c r="UGS61" s="600"/>
      <c r="UGT61" s="600"/>
      <c r="UGU61" s="600"/>
      <c r="UGV61" s="600"/>
      <c r="UGW61" s="600"/>
      <c r="UGX61" s="600"/>
      <c r="UGY61" s="600"/>
      <c r="UGZ61" s="600"/>
      <c r="UHA61" s="600"/>
      <c r="UHB61" s="600"/>
      <c r="UHC61" s="600"/>
      <c r="UHD61" s="600"/>
      <c r="UHE61" s="600"/>
      <c r="UHF61" s="600"/>
      <c r="UHG61" s="600"/>
      <c r="UHH61" s="600"/>
      <c r="UHI61" s="600"/>
      <c r="UHJ61" s="600"/>
      <c r="UHK61" s="600"/>
      <c r="UHL61" s="600"/>
      <c r="UHM61" s="600"/>
      <c r="UHN61" s="600"/>
      <c r="UHO61" s="600"/>
      <c r="UHP61" s="600"/>
      <c r="UHQ61" s="600"/>
      <c r="UHR61" s="600"/>
      <c r="UHS61" s="600"/>
      <c r="UHT61" s="600"/>
      <c r="UHU61" s="600"/>
      <c r="UHV61" s="600"/>
      <c r="UHW61" s="600"/>
      <c r="UHX61" s="600"/>
      <c r="UHY61" s="600"/>
      <c r="UHZ61" s="600"/>
      <c r="UIA61" s="600"/>
      <c r="UIB61" s="600"/>
      <c r="UIC61" s="600"/>
      <c r="UID61" s="600"/>
      <c r="UIE61" s="600"/>
      <c r="UIF61" s="600"/>
      <c r="UIG61" s="600"/>
      <c r="UIH61" s="600"/>
      <c r="UII61" s="600"/>
      <c r="UIJ61" s="600"/>
      <c r="UIK61" s="600"/>
      <c r="UIL61" s="600"/>
      <c r="UIM61" s="600"/>
      <c r="UIN61" s="600"/>
      <c r="UIO61" s="600"/>
      <c r="UIP61" s="600"/>
      <c r="UIQ61" s="600"/>
      <c r="UIR61" s="600"/>
      <c r="UIS61" s="600"/>
      <c r="UIT61" s="600"/>
      <c r="UIU61" s="600"/>
      <c r="UIV61" s="600"/>
      <c r="UIW61" s="600"/>
      <c r="UIX61" s="600"/>
      <c r="UIY61" s="600"/>
      <c r="UIZ61" s="600"/>
      <c r="UJA61" s="600"/>
      <c r="UJB61" s="600"/>
      <c r="UJC61" s="600"/>
      <c r="UJD61" s="600"/>
      <c r="UJE61" s="600"/>
      <c r="UJF61" s="600"/>
      <c r="UJG61" s="600"/>
      <c r="UJH61" s="600"/>
      <c r="UJI61" s="600"/>
      <c r="UJJ61" s="600"/>
      <c r="UJK61" s="600"/>
      <c r="UJL61" s="600"/>
      <c r="UJM61" s="600"/>
      <c r="UJN61" s="600"/>
      <c r="UJO61" s="600"/>
      <c r="UJP61" s="600"/>
      <c r="UJQ61" s="600"/>
      <c r="UJR61" s="600"/>
      <c r="UJS61" s="600"/>
      <c r="UJT61" s="600"/>
      <c r="UJU61" s="600"/>
      <c r="UJV61" s="600"/>
      <c r="UJW61" s="600"/>
      <c r="UJX61" s="600"/>
      <c r="UJY61" s="600"/>
      <c r="UJZ61" s="600"/>
      <c r="UKA61" s="600"/>
      <c r="UKB61" s="600"/>
      <c r="UKC61" s="600"/>
      <c r="UKD61" s="600"/>
      <c r="UKE61" s="600"/>
      <c r="UKF61" s="600"/>
      <c r="UKG61" s="600"/>
      <c r="UKH61" s="600"/>
      <c r="UKI61" s="600"/>
      <c r="UKJ61" s="600"/>
      <c r="UKK61" s="600"/>
      <c r="UKL61" s="600"/>
      <c r="UKM61" s="600"/>
      <c r="UKN61" s="600"/>
      <c r="UKO61" s="600"/>
      <c r="UKP61" s="600"/>
      <c r="UKQ61" s="600"/>
      <c r="UKR61" s="600"/>
      <c r="UKS61" s="600"/>
      <c r="UKT61" s="600"/>
      <c r="UKU61" s="600"/>
      <c r="UKV61" s="600"/>
      <c r="UKW61" s="600"/>
      <c r="UKX61" s="600"/>
      <c r="UKY61" s="600"/>
      <c r="UKZ61" s="600"/>
      <c r="ULA61" s="600"/>
      <c r="ULB61" s="600"/>
      <c r="ULC61" s="600"/>
      <c r="ULD61" s="600"/>
      <c r="ULE61" s="600"/>
      <c r="ULF61" s="600"/>
      <c r="ULG61" s="600"/>
      <c r="ULH61" s="600"/>
      <c r="ULI61" s="600"/>
      <c r="ULJ61" s="600"/>
      <c r="ULK61" s="600"/>
      <c r="ULL61" s="600"/>
      <c r="ULM61" s="600"/>
      <c r="ULN61" s="600"/>
      <c r="ULO61" s="600"/>
      <c r="ULP61" s="600"/>
      <c r="ULQ61" s="600"/>
      <c r="ULR61" s="600"/>
      <c r="ULS61" s="600"/>
      <c r="ULT61" s="600"/>
      <c r="ULU61" s="600"/>
      <c r="ULV61" s="600"/>
      <c r="ULW61" s="600"/>
      <c r="ULX61" s="600"/>
      <c r="ULY61" s="600"/>
      <c r="ULZ61" s="600"/>
      <c r="UMA61" s="600"/>
      <c r="UMB61" s="600"/>
      <c r="UMC61" s="600"/>
      <c r="UMD61" s="600"/>
      <c r="UME61" s="600"/>
      <c r="UMF61" s="600"/>
      <c r="UMG61" s="600"/>
      <c r="UMH61" s="600"/>
      <c r="UMI61" s="600"/>
      <c r="UMJ61" s="600"/>
      <c r="UMK61" s="600"/>
      <c r="UML61" s="600"/>
      <c r="UMM61" s="600"/>
      <c r="UMN61" s="600"/>
      <c r="UMO61" s="600"/>
      <c r="UMP61" s="600"/>
      <c r="UMQ61" s="600"/>
      <c r="UMR61" s="600"/>
      <c r="UMS61" s="600"/>
      <c r="UMT61" s="600"/>
      <c r="UMU61" s="600"/>
      <c r="UMV61" s="600"/>
      <c r="UMW61" s="600"/>
      <c r="UMX61" s="600"/>
      <c r="UMY61" s="600"/>
      <c r="UMZ61" s="600"/>
      <c r="UNA61" s="600"/>
      <c r="UNB61" s="600"/>
      <c r="UNC61" s="600"/>
      <c r="UND61" s="600"/>
      <c r="UNE61" s="600"/>
      <c r="UNF61" s="600"/>
      <c r="UNG61" s="600"/>
      <c r="UNH61" s="600"/>
      <c r="UNI61" s="600"/>
      <c r="UNJ61" s="600"/>
      <c r="UNK61" s="600"/>
      <c r="UNL61" s="600"/>
      <c r="UNM61" s="600"/>
      <c r="UNN61" s="600"/>
      <c r="UNO61" s="600"/>
      <c r="UNP61" s="600"/>
      <c r="UNQ61" s="600"/>
      <c r="UNR61" s="600"/>
      <c r="UNS61" s="600"/>
      <c r="UNT61" s="600"/>
      <c r="UNU61" s="600"/>
      <c r="UNV61" s="600"/>
      <c r="UNW61" s="600"/>
      <c r="UNX61" s="600"/>
      <c r="UNY61" s="600"/>
      <c r="UNZ61" s="600"/>
      <c r="UOA61" s="600"/>
      <c r="UOB61" s="600"/>
      <c r="UOC61" s="600"/>
      <c r="UOD61" s="600"/>
      <c r="UOE61" s="600"/>
      <c r="UOF61" s="600"/>
      <c r="UOG61" s="600"/>
      <c r="UOH61" s="600"/>
      <c r="UOI61" s="600"/>
      <c r="UOJ61" s="600"/>
      <c r="UOK61" s="600"/>
      <c r="UOL61" s="600"/>
      <c r="UOM61" s="600"/>
      <c r="UON61" s="600"/>
      <c r="UOO61" s="600"/>
      <c r="UOP61" s="600"/>
      <c r="UOQ61" s="600"/>
      <c r="UOR61" s="600"/>
      <c r="UOS61" s="600"/>
      <c r="UOT61" s="600"/>
      <c r="UOU61" s="600"/>
      <c r="UOV61" s="600"/>
      <c r="UOW61" s="600"/>
      <c r="UOX61" s="600"/>
      <c r="UOY61" s="600"/>
      <c r="UOZ61" s="600"/>
      <c r="UPA61" s="600"/>
      <c r="UPB61" s="600"/>
      <c r="UPC61" s="600"/>
      <c r="UPD61" s="600"/>
      <c r="UPE61" s="600"/>
      <c r="UPF61" s="600"/>
      <c r="UPG61" s="600"/>
      <c r="UPH61" s="600"/>
      <c r="UPI61" s="600"/>
      <c r="UPJ61" s="600"/>
      <c r="UPK61" s="600"/>
      <c r="UPL61" s="600"/>
      <c r="UPM61" s="600"/>
      <c r="UPN61" s="600"/>
      <c r="UPO61" s="600"/>
      <c r="UPP61" s="600"/>
      <c r="UPQ61" s="600"/>
      <c r="UPR61" s="600"/>
      <c r="UPS61" s="600"/>
      <c r="UPT61" s="600"/>
      <c r="UPU61" s="600"/>
      <c r="UPV61" s="600"/>
      <c r="UPW61" s="600"/>
      <c r="UPX61" s="600"/>
      <c r="UPY61" s="600"/>
      <c r="UPZ61" s="600"/>
      <c r="UQA61" s="600"/>
      <c r="UQB61" s="600"/>
      <c r="UQC61" s="600"/>
      <c r="UQD61" s="600"/>
      <c r="UQE61" s="600"/>
      <c r="UQF61" s="600"/>
      <c r="UQG61" s="600"/>
      <c r="UQH61" s="600"/>
      <c r="UQI61" s="600"/>
      <c r="UQJ61" s="600"/>
      <c r="UQK61" s="600"/>
      <c r="UQL61" s="600"/>
      <c r="UQM61" s="600"/>
      <c r="UQN61" s="600"/>
      <c r="UQO61" s="600"/>
      <c r="UQP61" s="600"/>
      <c r="UQQ61" s="600"/>
      <c r="UQR61" s="600"/>
      <c r="UQS61" s="600"/>
      <c r="UQT61" s="600"/>
      <c r="UQU61" s="600"/>
      <c r="UQV61" s="600"/>
      <c r="UQW61" s="600"/>
      <c r="UQX61" s="600"/>
      <c r="UQY61" s="600"/>
      <c r="UQZ61" s="600"/>
      <c r="URA61" s="600"/>
      <c r="URB61" s="600"/>
      <c r="URC61" s="600"/>
      <c r="URD61" s="600"/>
      <c r="URE61" s="600"/>
      <c r="URF61" s="600"/>
      <c r="URG61" s="600"/>
      <c r="URH61" s="600"/>
      <c r="URI61" s="600"/>
      <c r="URJ61" s="600"/>
      <c r="URK61" s="600"/>
      <c r="URL61" s="600"/>
      <c r="URM61" s="600"/>
      <c r="URN61" s="600"/>
      <c r="URO61" s="600"/>
      <c r="URP61" s="600"/>
      <c r="URQ61" s="600"/>
      <c r="URR61" s="600"/>
      <c r="URS61" s="600"/>
      <c r="URT61" s="600"/>
      <c r="URU61" s="600"/>
      <c r="URV61" s="600"/>
      <c r="URW61" s="600"/>
      <c r="URX61" s="600"/>
      <c r="URY61" s="600"/>
      <c r="URZ61" s="600"/>
      <c r="USA61" s="600"/>
      <c r="USB61" s="600"/>
      <c r="USC61" s="600"/>
      <c r="USD61" s="600"/>
      <c r="USE61" s="600"/>
      <c r="USF61" s="600"/>
      <c r="USG61" s="600"/>
      <c r="USH61" s="600"/>
      <c r="USI61" s="600"/>
      <c r="USJ61" s="600"/>
      <c r="USK61" s="600"/>
      <c r="USL61" s="600"/>
      <c r="USM61" s="600"/>
      <c r="USN61" s="600"/>
      <c r="USO61" s="600"/>
      <c r="USP61" s="600"/>
      <c r="USQ61" s="600"/>
      <c r="USR61" s="600"/>
      <c r="USS61" s="600"/>
      <c r="UST61" s="600"/>
      <c r="USU61" s="600"/>
      <c r="USV61" s="600"/>
      <c r="USW61" s="600"/>
      <c r="USX61" s="600"/>
      <c r="USY61" s="600"/>
      <c r="USZ61" s="600"/>
      <c r="UTA61" s="600"/>
      <c r="UTB61" s="600"/>
      <c r="UTC61" s="600"/>
      <c r="UTD61" s="600"/>
      <c r="UTE61" s="600"/>
      <c r="UTF61" s="600"/>
      <c r="UTG61" s="600"/>
      <c r="UTH61" s="600"/>
      <c r="UTI61" s="600"/>
      <c r="UTJ61" s="600"/>
      <c r="UTK61" s="600"/>
      <c r="UTL61" s="600"/>
      <c r="UTM61" s="600"/>
      <c r="UTN61" s="600"/>
      <c r="UTO61" s="600"/>
      <c r="UTP61" s="600"/>
      <c r="UTQ61" s="600"/>
      <c r="UTR61" s="600"/>
      <c r="UTS61" s="600"/>
      <c r="UTT61" s="600"/>
      <c r="UTU61" s="600"/>
      <c r="UTV61" s="600"/>
      <c r="UTW61" s="600"/>
      <c r="UTX61" s="600"/>
      <c r="UTY61" s="600"/>
      <c r="UTZ61" s="600"/>
      <c r="UUA61" s="600"/>
      <c r="UUB61" s="600"/>
      <c r="UUC61" s="600"/>
      <c r="UUD61" s="600"/>
      <c r="UUE61" s="600"/>
      <c r="UUF61" s="600"/>
      <c r="UUG61" s="600"/>
      <c r="UUH61" s="600"/>
      <c r="UUI61" s="600"/>
      <c r="UUJ61" s="600"/>
      <c r="UUK61" s="600"/>
      <c r="UUL61" s="600"/>
      <c r="UUM61" s="600"/>
      <c r="UUN61" s="600"/>
      <c r="UUO61" s="600"/>
      <c r="UUP61" s="600"/>
      <c r="UUQ61" s="600"/>
      <c r="UUR61" s="600"/>
      <c r="UUS61" s="600"/>
      <c r="UUT61" s="600"/>
      <c r="UUU61" s="600"/>
      <c r="UUV61" s="600"/>
      <c r="UUW61" s="600"/>
      <c r="UUX61" s="600"/>
      <c r="UUY61" s="600"/>
      <c r="UUZ61" s="600"/>
      <c r="UVA61" s="600"/>
      <c r="UVB61" s="600"/>
      <c r="UVC61" s="600"/>
      <c r="UVD61" s="600"/>
      <c r="UVE61" s="600"/>
      <c r="UVF61" s="600"/>
      <c r="UVG61" s="600"/>
      <c r="UVH61" s="600"/>
      <c r="UVI61" s="600"/>
      <c r="UVJ61" s="600"/>
      <c r="UVK61" s="600"/>
      <c r="UVL61" s="600"/>
      <c r="UVM61" s="600"/>
      <c r="UVN61" s="600"/>
      <c r="UVO61" s="600"/>
      <c r="UVP61" s="600"/>
      <c r="UVQ61" s="600"/>
      <c r="UVR61" s="600"/>
      <c r="UVS61" s="600"/>
      <c r="UVT61" s="600"/>
      <c r="UVU61" s="600"/>
      <c r="UVV61" s="600"/>
      <c r="UVW61" s="600"/>
      <c r="UVX61" s="600"/>
      <c r="UVY61" s="600"/>
      <c r="UVZ61" s="600"/>
      <c r="UWA61" s="600"/>
      <c r="UWB61" s="600"/>
      <c r="UWC61" s="600"/>
      <c r="UWD61" s="600"/>
      <c r="UWE61" s="600"/>
      <c r="UWF61" s="600"/>
      <c r="UWG61" s="600"/>
      <c r="UWH61" s="600"/>
      <c r="UWI61" s="600"/>
      <c r="UWJ61" s="600"/>
      <c r="UWK61" s="600"/>
      <c r="UWL61" s="600"/>
      <c r="UWM61" s="600"/>
      <c r="UWN61" s="600"/>
      <c r="UWO61" s="600"/>
      <c r="UWP61" s="600"/>
      <c r="UWQ61" s="600"/>
      <c r="UWR61" s="600"/>
      <c r="UWS61" s="600"/>
      <c r="UWT61" s="600"/>
      <c r="UWU61" s="600"/>
      <c r="UWV61" s="600"/>
      <c r="UWW61" s="600"/>
      <c r="UWX61" s="600"/>
      <c r="UWY61" s="600"/>
      <c r="UWZ61" s="600"/>
      <c r="UXA61" s="600"/>
      <c r="UXB61" s="600"/>
      <c r="UXC61" s="600"/>
      <c r="UXD61" s="600"/>
      <c r="UXE61" s="600"/>
      <c r="UXF61" s="600"/>
      <c r="UXG61" s="600"/>
      <c r="UXH61" s="600"/>
      <c r="UXI61" s="600"/>
      <c r="UXJ61" s="600"/>
      <c r="UXK61" s="600"/>
      <c r="UXL61" s="600"/>
      <c r="UXM61" s="600"/>
      <c r="UXN61" s="600"/>
      <c r="UXO61" s="600"/>
      <c r="UXP61" s="600"/>
      <c r="UXQ61" s="600"/>
      <c r="UXR61" s="600"/>
      <c r="UXS61" s="600"/>
      <c r="UXT61" s="600"/>
      <c r="UXU61" s="600"/>
      <c r="UXV61" s="600"/>
      <c r="UXW61" s="600"/>
      <c r="UXX61" s="600"/>
      <c r="UXY61" s="600"/>
      <c r="UXZ61" s="600"/>
      <c r="UYA61" s="600"/>
      <c r="UYB61" s="600"/>
      <c r="UYC61" s="600"/>
      <c r="UYD61" s="600"/>
      <c r="UYE61" s="600"/>
      <c r="UYF61" s="600"/>
      <c r="UYG61" s="600"/>
      <c r="UYH61" s="600"/>
      <c r="UYI61" s="600"/>
      <c r="UYJ61" s="600"/>
      <c r="UYK61" s="600"/>
      <c r="UYL61" s="600"/>
      <c r="UYM61" s="600"/>
      <c r="UYN61" s="600"/>
      <c r="UYO61" s="600"/>
      <c r="UYP61" s="600"/>
      <c r="UYQ61" s="600"/>
      <c r="UYR61" s="600"/>
      <c r="UYS61" s="600"/>
      <c r="UYT61" s="600"/>
      <c r="UYU61" s="600"/>
      <c r="UYV61" s="600"/>
      <c r="UYW61" s="600"/>
      <c r="UYX61" s="600"/>
      <c r="UYY61" s="600"/>
      <c r="UYZ61" s="600"/>
      <c r="UZA61" s="600"/>
      <c r="UZB61" s="600"/>
      <c r="UZC61" s="600"/>
      <c r="UZD61" s="600"/>
      <c r="UZE61" s="600"/>
      <c r="UZF61" s="600"/>
      <c r="UZG61" s="600"/>
      <c r="UZH61" s="600"/>
      <c r="UZI61" s="600"/>
      <c r="UZJ61" s="600"/>
      <c r="UZK61" s="600"/>
      <c r="UZL61" s="600"/>
      <c r="UZM61" s="600"/>
      <c r="UZN61" s="600"/>
      <c r="UZO61" s="600"/>
      <c r="UZP61" s="600"/>
      <c r="UZQ61" s="600"/>
      <c r="UZR61" s="600"/>
      <c r="UZS61" s="600"/>
      <c r="UZT61" s="600"/>
      <c r="UZU61" s="600"/>
      <c r="UZV61" s="600"/>
      <c r="UZW61" s="600"/>
      <c r="UZX61" s="600"/>
      <c r="UZY61" s="600"/>
      <c r="UZZ61" s="600"/>
      <c r="VAA61" s="600"/>
      <c r="VAB61" s="600"/>
      <c r="VAC61" s="600"/>
      <c r="VAD61" s="600"/>
      <c r="VAE61" s="600"/>
      <c r="VAF61" s="600"/>
      <c r="VAG61" s="600"/>
      <c r="VAH61" s="600"/>
      <c r="VAI61" s="600"/>
      <c r="VAJ61" s="600"/>
      <c r="VAK61" s="600"/>
      <c r="VAL61" s="600"/>
      <c r="VAM61" s="600"/>
      <c r="VAN61" s="600"/>
      <c r="VAO61" s="600"/>
      <c r="VAP61" s="600"/>
      <c r="VAQ61" s="600"/>
      <c r="VAR61" s="600"/>
      <c r="VAS61" s="600"/>
      <c r="VAT61" s="600"/>
      <c r="VAU61" s="600"/>
      <c r="VAV61" s="600"/>
      <c r="VAW61" s="600"/>
      <c r="VAX61" s="600"/>
      <c r="VAY61" s="600"/>
      <c r="VAZ61" s="600"/>
      <c r="VBA61" s="600"/>
      <c r="VBB61" s="600"/>
      <c r="VBC61" s="600"/>
      <c r="VBD61" s="600"/>
      <c r="VBE61" s="600"/>
      <c r="VBF61" s="600"/>
      <c r="VBG61" s="600"/>
      <c r="VBH61" s="600"/>
      <c r="VBI61" s="600"/>
      <c r="VBJ61" s="600"/>
      <c r="VBK61" s="600"/>
      <c r="VBL61" s="600"/>
      <c r="VBM61" s="600"/>
      <c r="VBN61" s="600"/>
      <c r="VBO61" s="600"/>
      <c r="VBP61" s="600"/>
      <c r="VBQ61" s="600"/>
      <c r="VBR61" s="600"/>
      <c r="VBS61" s="600"/>
      <c r="VBT61" s="600"/>
      <c r="VBU61" s="600"/>
      <c r="VBV61" s="600"/>
      <c r="VBW61" s="600"/>
      <c r="VBX61" s="600"/>
      <c r="VBY61" s="600"/>
      <c r="VBZ61" s="600"/>
      <c r="VCA61" s="600"/>
      <c r="VCB61" s="600"/>
      <c r="VCC61" s="600"/>
      <c r="VCD61" s="600"/>
      <c r="VCE61" s="600"/>
      <c r="VCF61" s="600"/>
      <c r="VCG61" s="600"/>
      <c r="VCH61" s="600"/>
      <c r="VCI61" s="600"/>
      <c r="VCJ61" s="600"/>
      <c r="VCK61" s="600"/>
      <c r="VCL61" s="600"/>
      <c r="VCM61" s="600"/>
      <c r="VCN61" s="600"/>
      <c r="VCO61" s="600"/>
      <c r="VCP61" s="600"/>
      <c r="VCQ61" s="600"/>
      <c r="VCR61" s="600"/>
      <c r="VCS61" s="600"/>
      <c r="VCT61" s="600"/>
      <c r="VCU61" s="600"/>
      <c r="VCV61" s="600"/>
      <c r="VCW61" s="600"/>
      <c r="VCX61" s="600"/>
      <c r="VCY61" s="600"/>
      <c r="VCZ61" s="600"/>
      <c r="VDA61" s="600"/>
      <c r="VDB61" s="600"/>
      <c r="VDC61" s="600"/>
      <c r="VDD61" s="600"/>
      <c r="VDE61" s="600"/>
      <c r="VDF61" s="600"/>
      <c r="VDG61" s="600"/>
      <c r="VDH61" s="600"/>
      <c r="VDI61" s="600"/>
      <c r="VDJ61" s="600"/>
      <c r="VDK61" s="600"/>
      <c r="VDL61" s="600"/>
      <c r="VDM61" s="600"/>
      <c r="VDN61" s="600"/>
      <c r="VDO61" s="600"/>
      <c r="VDP61" s="600"/>
      <c r="VDQ61" s="600"/>
      <c r="VDR61" s="600"/>
      <c r="VDS61" s="600"/>
      <c r="VDT61" s="600"/>
      <c r="VDU61" s="600"/>
      <c r="VDV61" s="600"/>
      <c r="VDW61" s="600"/>
      <c r="VDX61" s="600"/>
      <c r="VDY61" s="600"/>
      <c r="VDZ61" s="600"/>
      <c r="VEA61" s="600"/>
      <c r="VEB61" s="600"/>
      <c r="VEC61" s="600"/>
      <c r="VED61" s="600"/>
      <c r="VEE61" s="600"/>
      <c r="VEF61" s="600"/>
      <c r="VEG61" s="600"/>
      <c r="VEH61" s="600"/>
      <c r="VEI61" s="600"/>
      <c r="VEJ61" s="600"/>
      <c r="VEK61" s="600"/>
      <c r="VEL61" s="600"/>
      <c r="VEM61" s="600"/>
      <c r="VEN61" s="600"/>
      <c r="VEO61" s="600"/>
      <c r="VEP61" s="600"/>
      <c r="VEQ61" s="600"/>
      <c r="VER61" s="600"/>
      <c r="VES61" s="600"/>
      <c r="VET61" s="600"/>
      <c r="VEU61" s="600"/>
      <c r="VEV61" s="600"/>
      <c r="VEW61" s="600"/>
      <c r="VEX61" s="600"/>
      <c r="VEY61" s="600"/>
      <c r="VEZ61" s="600"/>
      <c r="VFA61" s="600"/>
      <c r="VFB61" s="600"/>
      <c r="VFC61" s="600"/>
      <c r="VFD61" s="600"/>
      <c r="VFE61" s="600"/>
      <c r="VFF61" s="600"/>
      <c r="VFG61" s="600"/>
      <c r="VFH61" s="600"/>
      <c r="VFI61" s="600"/>
      <c r="VFJ61" s="600"/>
      <c r="VFK61" s="600"/>
      <c r="VFL61" s="600"/>
      <c r="VFM61" s="600"/>
      <c r="VFN61" s="600"/>
      <c r="VFO61" s="600"/>
      <c r="VFP61" s="600"/>
      <c r="VFQ61" s="600"/>
      <c r="VFR61" s="600"/>
      <c r="VFS61" s="600"/>
      <c r="VFT61" s="600"/>
      <c r="VFU61" s="600"/>
      <c r="VFV61" s="600"/>
      <c r="VFW61" s="600"/>
      <c r="VFX61" s="600"/>
      <c r="VFY61" s="600"/>
      <c r="VFZ61" s="600"/>
      <c r="VGA61" s="600"/>
      <c r="VGB61" s="600"/>
      <c r="VGC61" s="600"/>
      <c r="VGD61" s="600"/>
      <c r="VGE61" s="600"/>
      <c r="VGF61" s="600"/>
      <c r="VGG61" s="600"/>
      <c r="VGH61" s="600"/>
      <c r="VGI61" s="600"/>
      <c r="VGJ61" s="600"/>
      <c r="VGK61" s="600"/>
      <c r="VGL61" s="600"/>
      <c r="VGM61" s="600"/>
      <c r="VGN61" s="600"/>
      <c r="VGO61" s="600"/>
      <c r="VGP61" s="600"/>
      <c r="VGQ61" s="600"/>
      <c r="VGR61" s="600"/>
      <c r="VGS61" s="600"/>
      <c r="VGT61" s="600"/>
      <c r="VGU61" s="600"/>
      <c r="VGV61" s="600"/>
      <c r="VGW61" s="600"/>
      <c r="VGX61" s="600"/>
      <c r="VGY61" s="600"/>
      <c r="VGZ61" s="600"/>
      <c r="VHA61" s="600"/>
      <c r="VHB61" s="600"/>
      <c r="VHC61" s="600"/>
      <c r="VHD61" s="600"/>
      <c r="VHE61" s="600"/>
      <c r="VHF61" s="600"/>
      <c r="VHG61" s="600"/>
      <c r="VHH61" s="600"/>
      <c r="VHI61" s="600"/>
      <c r="VHJ61" s="600"/>
      <c r="VHK61" s="600"/>
      <c r="VHL61" s="600"/>
      <c r="VHM61" s="600"/>
      <c r="VHN61" s="600"/>
      <c r="VHO61" s="600"/>
      <c r="VHP61" s="600"/>
      <c r="VHQ61" s="600"/>
      <c r="VHR61" s="600"/>
      <c r="VHS61" s="600"/>
      <c r="VHT61" s="600"/>
      <c r="VHU61" s="600"/>
      <c r="VHV61" s="600"/>
      <c r="VHW61" s="600"/>
      <c r="VHX61" s="600"/>
      <c r="VHY61" s="600"/>
      <c r="VHZ61" s="600"/>
      <c r="VIA61" s="600"/>
      <c r="VIB61" s="600"/>
      <c r="VIC61" s="600"/>
      <c r="VID61" s="600"/>
      <c r="VIE61" s="600"/>
      <c r="VIF61" s="600"/>
      <c r="VIG61" s="600"/>
      <c r="VIH61" s="600"/>
      <c r="VII61" s="600"/>
      <c r="VIJ61" s="600"/>
      <c r="VIK61" s="600"/>
      <c r="VIL61" s="600"/>
      <c r="VIM61" s="600"/>
      <c r="VIN61" s="600"/>
      <c r="VIO61" s="600"/>
      <c r="VIP61" s="600"/>
      <c r="VIQ61" s="600"/>
      <c r="VIR61" s="600"/>
      <c r="VIS61" s="600"/>
      <c r="VIT61" s="600"/>
      <c r="VIU61" s="600"/>
      <c r="VIV61" s="600"/>
      <c r="VIW61" s="600"/>
      <c r="VIX61" s="600"/>
      <c r="VIY61" s="600"/>
      <c r="VIZ61" s="600"/>
      <c r="VJA61" s="600"/>
      <c r="VJB61" s="600"/>
      <c r="VJC61" s="600"/>
      <c r="VJD61" s="600"/>
      <c r="VJE61" s="600"/>
      <c r="VJF61" s="600"/>
      <c r="VJG61" s="600"/>
      <c r="VJH61" s="600"/>
      <c r="VJI61" s="600"/>
      <c r="VJJ61" s="600"/>
      <c r="VJK61" s="600"/>
      <c r="VJL61" s="600"/>
      <c r="VJM61" s="600"/>
      <c r="VJN61" s="600"/>
      <c r="VJO61" s="600"/>
      <c r="VJP61" s="600"/>
      <c r="VJQ61" s="600"/>
      <c r="VJR61" s="600"/>
      <c r="VJS61" s="600"/>
      <c r="VJT61" s="600"/>
      <c r="VJU61" s="600"/>
      <c r="VJV61" s="600"/>
      <c r="VJW61" s="600"/>
      <c r="VJX61" s="600"/>
      <c r="VJY61" s="600"/>
      <c r="VJZ61" s="600"/>
      <c r="VKA61" s="600"/>
      <c r="VKB61" s="600"/>
      <c r="VKC61" s="600"/>
      <c r="VKD61" s="600"/>
      <c r="VKE61" s="600"/>
      <c r="VKF61" s="600"/>
      <c r="VKG61" s="600"/>
      <c r="VKH61" s="600"/>
      <c r="VKI61" s="600"/>
      <c r="VKJ61" s="600"/>
      <c r="VKK61" s="600"/>
      <c r="VKL61" s="600"/>
      <c r="VKM61" s="600"/>
      <c r="VKN61" s="600"/>
      <c r="VKO61" s="600"/>
      <c r="VKP61" s="600"/>
      <c r="VKQ61" s="600"/>
      <c r="VKR61" s="600"/>
      <c r="VKS61" s="600"/>
      <c r="VKT61" s="600"/>
      <c r="VKU61" s="600"/>
      <c r="VKV61" s="600"/>
      <c r="VKW61" s="600"/>
      <c r="VKX61" s="600"/>
      <c r="VKY61" s="600"/>
      <c r="VKZ61" s="600"/>
      <c r="VLA61" s="600"/>
      <c r="VLB61" s="600"/>
      <c r="VLC61" s="600"/>
      <c r="VLD61" s="600"/>
      <c r="VLE61" s="600"/>
      <c r="VLF61" s="600"/>
      <c r="VLG61" s="600"/>
      <c r="VLH61" s="600"/>
      <c r="VLI61" s="600"/>
      <c r="VLJ61" s="600"/>
      <c r="VLK61" s="600"/>
      <c r="VLL61" s="600"/>
      <c r="VLM61" s="600"/>
      <c r="VLN61" s="600"/>
      <c r="VLO61" s="600"/>
      <c r="VLP61" s="600"/>
      <c r="VLQ61" s="600"/>
      <c r="VLR61" s="600"/>
      <c r="VLS61" s="600"/>
      <c r="VLT61" s="600"/>
      <c r="VLU61" s="600"/>
      <c r="VLV61" s="600"/>
      <c r="VLW61" s="600"/>
      <c r="VLX61" s="600"/>
      <c r="VLY61" s="600"/>
      <c r="VLZ61" s="600"/>
      <c r="VMA61" s="600"/>
      <c r="VMB61" s="600"/>
      <c r="VMC61" s="600"/>
      <c r="VMD61" s="600"/>
      <c r="VME61" s="600"/>
      <c r="VMF61" s="600"/>
      <c r="VMG61" s="600"/>
      <c r="VMH61" s="600"/>
      <c r="VMI61" s="600"/>
      <c r="VMJ61" s="600"/>
      <c r="VMK61" s="600"/>
      <c r="VML61" s="600"/>
      <c r="VMM61" s="600"/>
      <c r="VMN61" s="600"/>
      <c r="VMO61" s="600"/>
      <c r="VMP61" s="600"/>
      <c r="VMQ61" s="600"/>
      <c r="VMR61" s="600"/>
      <c r="VMS61" s="600"/>
      <c r="VMT61" s="600"/>
      <c r="VMU61" s="600"/>
      <c r="VMV61" s="600"/>
      <c r="VMW61" s="600"/>
      <c r="VMX61" s="600"/>
      <c r="VMY61" s="600"/>
      <c r="VMZ61" s="600"/>
      <c r="VNA61" s="600"/>
      <c r="VNB61" s="600"/>
      <c r="VNC61" s="600"/>
      <c r="VND61" s="600"/>
      <c r="VNE61" s="600"/>
      <c r="VNF61" s="600"/>
      <c r="VNG61" s="600"/>
      <c r="VNH61" s="600"/>
      <c r="VNI61" s="600"/>
      <c r="VNJ61" s="600"/>
      <c r="VNK61" s="600"/>
      <c r="VNL61" s="600"/>
      <c r="VNM61" s="600"/>
      <c r="VNN61" s="600"/>
      <c r="VNO61" s="600"/>
      <c r="VNP61" s="600"/>
      <c r="VNQ61" s="600"/>
      <c r="VNR61" s="600"/>
      <c r="VNS61" s="600"/>
      <c r="VNT61" s="600"/>
      <c r="VNU61" s="600"/>
      <c r="VNV61" s="600"/>
      <c r="VNW61" s="600"/>
      <c r="VNX61" s="600"/>
      <c r="VNY61" s="600"/>
      <c r="VNZ61" s="600"/>
      <c r="VOA61" s="600"/>
      <c r="VOB61" s="600"/>
      <c r="VOC61" s="600"/>
      <c r="VOD61" s="600"/>
      <c r="VOE61" s="600"/>
      <c r="VOF61" s="600"/>
      <c r="VOG61" s="600"/>
      <c r="VOH61" s="600"/>
      <c r="VOI61" s="600"/>
      <c r="VOJ61" s="600"/>
      <c r="VOK61" s="600"/>
      <c r="VOL61" s="600"/>
      <c r="VOM61" s="600"/>
      <c r="VON61" s="600"/>
      <c r="VOO61" s="600"/>
      <c r="VOP61" s="600"/>
      <c r="VOQ61" s="600"/>
      <c r="VOR61" s="600"/>
      <c r="VOS61" s="600"/>
      <c r="VOT61" s="600"/>
      <c r="VOU61" s="600"/>
      <c r="VOV61" s="600"/>
      <c r="VOW61" s="600"/>
      <c r="VOX61" s="600"/>
      <c r="VOY61" s="600"/>
      <c r="VOZ61" s="600"/>
      <c r="VPA61" s="600"/>
      <c r="VPB61" s="600"/>
      <c r="VPC61" s="600"/>
      <c r="VPD61" s="600"/>
      <c r="VPE61" s="600"/>
      <c r="VPF61" s="600"/>
      <c r="VPG61" s="600"/>
      <c r="VPH61" s="600"/>
      <c r="VPI61" s="600"/>
      <c r="VPJ61" s="600"/>
      <c r="VPK61" s="600"/>
      <c r="VPL61" s="600"/>
      <c r="VPM61" s="600"/>
      <c r="VPN61" s="600"/>
      <c r="VPO61" s="600"/>
      <c r="VPP61" s="600"/>
      <c r="VPQ61" s="600"/>
      <c r="VPR61" s="600"/>
      <c r="VPS61" s="600"/>
      <c r="VPT61" s="600"/>
      <c r="VPU61" s="600"/>
      <c r="VPV61" s="600"/>
      <c r="VPW61" s="600"/>
      <c r="VPX61" s="600"/>
      <c r="VPY61" s="600"/>
      <c r="VPZ61" s="600"/>
      <c r="VQA61" s="600"/>
      <c r="VQB61" s="600"/>
      <c r="VQC61" s="600"/>
      <c r="VQD61" s="600"/>
      <c r="VQE61" s="600"/>
      <c r="VQF61" s="600"/>
      <c r="VQG61" s="600"/>
      <c r="VQH61" s="600"/>
      <c r="VQI61" s="600"/>
      <c r="VQJ61" s="600"/>
      <c r="VQK61" s="600"/>
      <c r="VQL61" s="600"/>
      <c r="VQM61" s="600"/>
      <c r="VQN61" s="600"/>
      <c r="VQO61" s="600"/>
      <c r="VQP61" s="600"/>
      <c r="VQQ61" s="600"/>
      <c r="VQR61" s="600"/>
      <c r="VQS61" s="600"/>
      <c r="VQT61" s="600"/>
      <c r="VQU61" s="600"/>
      <c r="VQV61" s="600"/>
      <c r="VQW61" s="600"/>
      <c r="VQX61" s="600"/>
      <c r="VQY61" s="600"/>
      <c r="VQZ61" s="600"/>
      <c r="VRA61" s="600"/>
      <c r="VRB61" s="600"/>
      <c r="VRC61" s="600"/>
      <c r="VRD61" s="600"/>
      <c r="VRE61" s="600"/>
      <c r="VRF61" s="600"/>
      <c r="VRG61" s="600"/>
      <c r="VRH61" s="600"/>
      <c r="VRI61" s="600"/>
      <c r="VRJ61" s="600"/>
      <c r="VRK61" s="600"/>
      <c r="VRL61" s="600"/>
      <c r="VRM61" s="600"/>
      <c r="VRN61" s="600"/>
      <c r="VRO61" s="600"/>
      <c r="VRP61" s="600"/>
      <c r="VRQ61" s="600"/>
      <c r="VRR61" s="600"/>
      <c r="VRS61" s="600"/>
      <c r="VRT61" s="600"/>
      <c r="VRU61" s="600"/>
      <c r="VRV61" s="600"/>
      <c r="VRW61" s="600"/>
      <c r="VRX61" s="600"/>
      <c r="VRY61" s="600"/>
      <c r="VRZ61" s="600"/>
      <c r="VSA61" s="600"/>
      <c r="VSB61" s="600"/>
      <c r="VSC61" s="600"/>
      <c r="VSD61" s="600"/>
      <c r="VSE61" s="600"/>
      <c r="VSF61" s="600"/>
      <c r="VSG61" s="600"/>
      <c r="VSH61" s="600"/>
      <c r="VSI61" s="600"/>
      <c r="VSJ61" s="600"/>
      <c r="VSK61" s="600"/>
      <c r="VSL61" s="600"/>
      <c r="VSM61" s="600"/>
      <c r="VSN61" s="600"/>
      <c r="VSO61" s="600"/>
      <c r="VSP61" s="600"/>
      <c r="VSQ61" s="600"/>
      <c r="VSR61" s="600"/>
      <c r="VSS61" s="600"/>
      <c r="VST61" s="600"/>
      <c r="VSU61" s="600"/>
      <c r="VSV61" s="600"/>
      <c r="VSW61" s="600"/>
      <c r="VSX61" s="600"/>
      <c r="VSY61" s="600"/>
      <c r="VSZ61" s="600"/>
      <c r="VTA61" s="600"/>
      <c r="VTB61" s="600"/>
      <c r="VTC61" s="600"/>
      <c r="VTD61" s="600"/>
      <c r="VTE61" s="600"/>
      <c r="VTF61" s="600"/>
      <c r="VTG61" s="600"/>
      <c r="VTH61" s="600"/>
      <c r="VTI61" s="600"/>
      <c r="VTJ61" s="600"/>
      <c r="VTK61" s="600"/>
      <c r="VTL61" s="600"/>
      <c r="VTM61" s="600"/>
      <c r="VTN61" s="600"/>
      <c r="VTO61" s="600"/>
      <c r="VTP61" s="600"/>
      <c r="VTQ61" s="600"/>
      <c r="VTR61" s="600"/>
      <c r="VTS61" s="600"/>
      <c r="VTT61" s="600"/>
      <c r="VTU61" s="600"/>
      <c r="VTV61" s="600"/>
      <c r="VTW61" s="600"/>
      <c r="VTX61" s="600"/>
      <c r="VTY61" s="600"/>
      <c r="VTZ61" s="600"/>
      <c r="VUA61" s="600"/>
      <c r="VUB61" s="600"/>
      <c r="VUC61" s="600"/>
      <c r="VUD61" s="600"/>
      <c r="VUE61" s="600"/>
      <c r="VUF61" s="600"/>
      <c r="VUG61" s="600"/>
      <c r="VUH61" s="600"/>
      <c r="VUI61" s="600"/>
      <c r="VUJ61" s="600"/>
      <c r="VUK61" s="600"/>
      <c r="VUL61" s="600"/>
      <c r="VUM61" s="600"/>
      <c r="VUN61" s="600"/>
      <c r="VUO61" s="600"/>
      <c r="VUP61" s="600"/>
      <c r="VUQ61" s="600"/>
      <c r="VUR61" s="600"/>
      <c r="VUS61" s="600"/>
      <c r="VUT61" s="600"/>
      <c r="VUU61" s="600"/>
      <c r="VUV61" s="600"/>
      <c r="VUW61" s="600"/>
      <c r="VUX61" s="600"/>
      <c r="VUY61" s="600"/>
      <c r="VUZ61" s="600"/>
      <c r="VVA61" s="600"/>
      <c r="VVB61" s="600"/>
      <c r="VVC61" s="600"/>
      <c r="VVD61" s="600"/>
      <c r="VVE61" s="600"/>
      <c r="VVF61" s="600"/>
      <c r="VVG61" s="600"/>
      <c r="VVH61" s="600"/>
      <c r="VVI61" s="600"/>
      <c r="VVJ61" s="600"/>
      <c r="VVK61" s="600"/>
      <c r="VVL61" s="600"/>
      <c r="VVM61" s="600"/>
      <c r="VVN61" s="600"/>
      <c r="VVO61" s="600"/>
      <c r="VVP61" s="600"/>
      <c r="VVQ61" s="600"/>
      <c r="VVR61" s="600"/>
      <c r="VVS61" s="600"/>
      <c r="VVT61" s="600"/>
      <c r="VVU61" s="600"/>
      <c r="VVV61" s="600"/>
      <c r="VVW61" s="600"/>
      <c r="VVX61" s="600"/>
      <c r="VVY61" s="600"/>
      <c r="VVZ61" s="600"/>
      <c r="VWA61" s="600"/>
      <c r="VWB61" s="600"/>
      <c r="VWC61" s="600"/>
      <c r="VWD61" s="600"/>
      <c r="VWE61" s="600"/>
      <c r="VWF61" s="600"/>
      <c r="VWG61" s="600"/>
      <c r="VWH61" s="600"/>
      <c r="VWI61" s="600"/>
      <c r="VWJ61" s="600"/>
      <c r="VWK61" s="600"/>
      <c r="VWL61" s="600"/>
      <c r="VWM61" s="600"/>
      <c r="VWN61" s="600"/>
      <c r="VWO61" s="600"/>
      <c r="VWP61" s="600"/>
      <c r="VWQ61" s="600"/>
      <c r="VWR61" s="600"/>
      <c r="VWS61" s="600"/>
      <c r="VWT61" s="600"/>
      <c r="VWU61" s="600"/>
      <c r="VWV61" s="600"/>
      <c r="VWW61" s="600"/>
      <c r="VWX61" s="600"/>
      <c r="VWY61" s="600"/>
      <c r="VWZ61" s="600"/>
      <c r="VXA61" s="600"/>
      <c r="VXB61" s="600"/>
      <c r="VXC61" s="600"/>
      <c r="VXD61" s="600"/>
      <c r="VXE61" s="600"/>
      <c r="VXF61" s="600"/>
      <c r="VXG61" s="600"/>
      <c r="VXH61" s="600"/>
      <c r="VXI61" s="600"/>
      <c r="VXJ61" s="600"/>
      <c r="VXK61" s="600"/>
      <c r="VXL61" s="600"/>
      <c r="VXM61" s="600"/>
      <c r="VXN61" s="600"/>
      <c r="VXO61" s="600"/>
      <c r="VXP61" s="600"/>
      <c r="VXQ61" s="600"/>
      <c r="VXR61" s="600"/>
      <c r="VXS61" s="600"/>
      <c r="VXT61" s="600"/>
      <c r="VXU61" s="600"/>
      <c r="VXV61" s="600"/>
      <c r="VXW61" s="600"/>
      <c r="VXX61" s="600"/>
      <c r="VXY61" s="600"/>
      <c r="VXZ61" s="600"/>
      <c r="VYA61" s="600"/>
      <c r="VYB61" s="600"/>
      <c r="VYC61" s="600"/>
      <c r="VYD61" s="600"/>
      <c r="VYE61" s="600"/>
      <c r="VYF61" s="600"/>
      <c r="VYG61" s="600"/>
      <c r="VYH61" s="600"/>
      <c r="VYI61" s="600"/>
      <c r="VYJ61" s="600"/>
      <c r="VYK61" s="600"/>
      <c r="VYL61" s="600"/>
      <c r="VYM61" s="600"/>
      <c r="VYN61" s="600"/>
      <c r="VYO61" s="600"/>
      <c r="VYP61" s="600"/>
      <c r="VYQ61" s="600"/>
      <c r="VYR61" s="600"/>
      <c r="VYS61" s="600"/>
      <c r="VYT61" s="600"/>
      <c r="VYU61" s="600"/>
      <c r="VYV61" s="600"/>
      <c r="VYW61" s="600"/>
      <c r="VYX61" s="600"/>
      <c r="VYY61" s="600"/>
      <c r="VYZ61" s="600"/>
      <c r="VZA61" s="600"/>
      <c r="VZB61" s="600"/>
      <c r="VZC61" s="600"/>
      <c r="VZD61" s="600"/>
      <c r="VZE61" s="600"/>
      <c r="VZF61" s="600"/>
      <c r="VZG61" s="600"/>
      <c r="VZH61" s="600"/>
      <c r="VZI61" s="600"/>
      <c r="VZJ61" s="600"/>
      <c r="VZK61" s="600"/>
      <c r="VZL61" s="600"/>
      <c r="VZM61" s="600"/>
      <c r="VZN61" s="600"/>
      <c r="VZO61" s="600"/>
      <c r="VZP61" s="600"/>
      <c r="VZQ61" s="600"/>
      <c r="VZR61" s="600"/>
      <c r="VZS61" s="600"/>
      <c r="VZT61" s="600"/>
      <c r="VZU61" s="600"/>
      <c r="VZV61" s="600"/>
      <c r="VZW61" s="600"/>
      <c r="VZX61" s="600"/>
      <c r="VZY61" s="600"/>
      <c r="VZZ61" s="600"/>
      <c r="WAA61" s="600"/>
      <c r="WAB61" s="600"/>
      <c r="WAC61" s="600"/>
      <c r="WAD61" s="600"/>
      <c r="WAE61" s="600"/>
      <c r="WAF61" s="600"/>
      <c r="WAG61" s="600"/>
      <c r="WAH61" s="600"/>
      <c r="WAI61" s="600"/>
      <c r="WAJ61" s="600"/>
      <c r="WAK61" s="600"/>
      <c r="WAL61" s="600"/>
      <c r="WAM61" s="600"/>
      <c r="WAN61" s="600"/>
      <c r="WAO61" s="600"/>
      <c r="WAP61" s="600"/>
      <c r="WAQ61" s="600"/>
      <c r="WAR61" s="600"/>
      <c r="WAS61" s="600"/>
      <c r="WAT61" s="600"/>
      <c r="WAU61" s="600"/>
      <c r="WAV61" s="600"/>
      <c r="WAW61" s="600"/>
      <c r="WAX61" s="600"/>
      <c r="WAY61" s="600"/>
      <c r="WAZ61" s="600"/>
      <c r="WBA61" s="600"/>
      <c r="WBB61" s="600"/>
      <c r="WBC61" s="600"/>
      <c r="WBD61" s="600"/>
      <c r="WBE61" s="600"/>
      <c r="WBF61" s="600"/>
      <c r="WBG61" s="600"/>
      <c r="WBH61" s="600"/>
      <c r="WBI61" s="600"/>
      <c r="WBJ61" s="600"/>
      <c r="WBK61" s="600"/>
      <c r="WBL61" s="600"/>
      <c r="WBM61" s="600"/>
      <c r="WBN61" s="600"/>
      <c r="WBO61" s="600"/>
      <c r="WBP61" s="600"/>
      <c r="WBQ61" s="600"/>
      <c r="WBR61" s="600"/>
      <c r="WBS61" s="600"/>
      <c r="WBT61" s="600"/>
      <c r="WBU61" s="600"/>
      <c r="WBV61" s="600"/>
      <c r="WBW61" s="600"/>
      <c r="WBX61" s="600"/>
      <c r="WBY61" s="600"/>
      <c r="WBZ61" s="600"/>
      <c r="WCA61" s="600"/>
      <c r="WCB61" s="600"/>
      <c r="WCC61" s="600"/>
      <c r="WCD61" s="600"/>
      <c r="WCE61" s="600"/>
      <c r="WCF61" s="600"/>
      <c r="WCG61" s="600"/>
      <c r="WCH61" s="600"/>
      <c r="WCI61" s="600"/>
      <c r="WCJ61" s="600"/>
      <c r="WCK61" s="600"/>
      <c r="WCL61" s="600"/>
      <c r="WCM61" s="600"/>
      <c r="WCN61" s="600"/>
      <c r="WCO61" s="600"/>
      <c r="WCP61" s="600"/>
      <c r="WCQ61" s="600"/>
      <c r="WCR61" s="600"/>
      <c r="WCS61" s="600"/>
      <c r="WCT61" s="600"/>
      <c r="WCU61" s="600"/>
      <c r="WCV61" s="600"/>
      <c r="WCW61" s="600"/>
      <c r="WCX61" s="600"/>
      <c r="WCY61" s="600"/>
      <c r="WCZ61" s="600"/>
      <c r="WDA61" s="600"/>
      <c r="WDB61" s="600"/>
      <c r="WDC61" s="600"/>
      <c r="WDD61" s="600"/>
      <c r="WDE61" s="600"/>
      <c r="WDF61" s="600"/>
      <c r="WDG61" s="600"/>
      <c r="WDH61" s="600"/>
      <c r="WDI61" s="600"/>
      <c r="WDJ61" s="600"/>
      <c r="WDK61" s="600"/>
      <c r="WDL61" s="600"/>
      <c r="WDM61" s="600"/>
      <c r="WDN61" s="600"/>
      <c r="WDO61" s="600"/>
      <c r="WDP61" s="600"/>
      <c r="WDQ61" s="600"/>
      <c r="WDR61" s="600"/>
      <c r="WDS61" s="600"/>
      <c r="WDT61" s="600"/>
      <c r="WDU61" s="600"/>
      <c r="WDV61" s="600"/>
      <c r="WDW61" s="600"/>
      <c r="WDX61" s="600"/>
      <c r="WDY61" s="600"/>
      <c r="WDZ61" s="600"/>
      <c r="WEA61" s="600"/>
      <c r="WEB61" s="600"/>
      <c r="WEC61" s="600"/>
      <c r="WED61" s="600"/>
      <c r="WEE61" s="600"/>
      <c r="WEF61" s="600"/>
      <c r="WEG61" s="600"/>
      <c r="WEH61" s="600"/>
      <c r="WEI61" s="600"/>
      <c r="WEJ61" s="600"/>
      <c r="WEK61" s="600"/>
      <c r="WEL61" s="600"/>
      <c r="WEM61" s="600"/>
      <c r="WEN61" s="600"/>
      <c r="WEO61" s="600"/>
      <c r="WEP61" s="600"/>
      <c r="WEQ61" s="600"/>
      <c r="WER61" s="600"/>
      <c r="WES61" s="600"/>
      <c r="WET61" s="600"/>
      <c r="WEU61" s="600"/>
      <c r="WEV61" s="600"/>
      <c r="WEW61" s="600"/>
      <c r="WEX61" s="600"/>
      <c r="WEY61" s="600"/>
      <c r="WEZ61" s="600"/>
      <c r="WFA61" s="600"/>
      <c r="WFB61" s="600"/>
      <c r="WFC61" s="600"/>
      <c r="WFD61" s="600"/>
      <c r="WFE61" s="600"/>
      <c r="WFF61" s="600"/>
      <c r="WFG61" s="600"/>
      <c r="WFH61" s="600"/>
      <c r="WFI61" s="600"/>
      <c r="WFJ61" s="600"/>
      <c r="WFK61" s="600"/>
      <c r="WFL61" s="600"/>
      <c r="WFM61" s="600"/>
      <c r="WFN61" s="600"/>
      <c r="WFO61" s="600"/>
      <c r="WFP61" s="600"/>
      <c r="WFQ61" s="600"/>
      <c r="WFR61" s="600"/>
      <c r="WFS61" s="600"/>
      <c r="WFT61" s="600"/>
      <c r="WFU61" s="600"/>
      <c r="WFV61" s="600"/>
      <c r="WFW61" s="600"/>
      <c r="WFX61" s="600"/>
      <c r="WFY61" s="600"/>
      <c r="WFZ61" s="600"/>
      <c r="WGA61" s="600"/>
      <c r="WGB61" s="600"/>
      <c r="WGC61" s="600"/>
      <c r="WGD61" s="600"/>
      <c r="WGE61" s="600"/>
      <c r="WGF61" s="600"/>
      <c r="WGG61" s="600"/>
      <c r="WGH61" s="600"/>
      <c r="WGI61" s="600"/>
      <c r="WGJ61" s="600"/>
      <c r="WGK61" s="600"/>
      <c r="WGL61" s="600"/>
      <c r="WGM61" s="600"/>
      <c r="WGN61" s="600"/>
      <c r="WGO61" s="600"/>
      <c r="WGP61" s="600"/>
      <c r="WGQ61" s="600"/>
      <c r="WGR61" s="600"/>
      <c r="WGS61" s="600"/>
      <c r="WGT61" s="600"/>
      <c r="WGU61" s="600"/>
      <c r="WGV61" s="600"/>
      <c r="WGW61" s="600"/>
      <c r="WGX61" s="600"/>
      <c r="WGY61" s="600"/>
      <c r="WGZ61" s="600"/>
      <c r="WHA61" s="600"/>
      <c r="WHB61" s="600"/>
      <c r="WHC61" s="600"/>
      <c r="WHD61" s="600"/>
      <c r="WHE61" s="600"/>
      <c r="WHF61" s="600"/>
      <c r="WHG61" s="600"/>
      <c r="WHH61" s="600"/>
      <c r="WHI61" s="600"/>
      <c r="WHJ61" s="600"/>
      <c r="WHK61" s="600"/>
      <c r="WHL61" s="600"/>
      <c r="WHM61" s="600"/>
      <c r="WHN61" s="600"/>
      <c r="WHO61" s="600"/>
      <c r="WHP61" s="600"/>
      <c r="WHQ61" s="600"/>
      <c r="WHR61" s="600"/>
      <c r="WHS61" s="600"/>
      <c r="WHT61" s="600"/>
      <c r="WHU61" s="600"/>
      <c r="WHV61" s="600"/>
      <c r="WHW61" s="600"/>
      <c r="WHX61" s="600"/>
      <c r="WHY61" s="600"/>
      <c r="WHZ61" s="600"/>
      <c r="WIA61" s="600"/>
      <c r="WIB61" s="600"/>
      <c r="WIC61" s="600"/>
      <c r="WID61" s="600"/>
      <c r="WIE61" s="600"/>
      <c r="WIF61" s="600"/>
      <c r="WIG61" s="600"/>
      <c r="WIH61" s="600"/>
      <c r="WII61" s="600"/>
      <c r="WIJ61" s="600"/>
      <c r="WIK61" s="600"/>
      <c r="WIL61" s="600"/>
      <c r="WIM61" s="600"/>
      <c r="WIN61" s="600"/>
      <c r="WIO61" s="600"/>
      <c r="WIP61" s="600"/>
      <c r="WIQ61" s="600"/>
      <c r="WIR61" s="600"/>
      <c r="WIS61" s="600"/>
      <c r="WIT61" s="600"/>
      <c r="WIU61" s="600"/>
      <c r="WIV61" s="600"/>
      <c r="WIW61" s="600"/>
      <c r="WIX61" s="600"/>
      <c r="WIY61" s="600"/>
      <c r="WIZ61" s="600"/>
      <c r="WJA61" s="600"/>
      <c r="WJB61" s="600"/>
      <c r="WJC61" s="600"/>
      <c r="WJD61" s="600"/>
      <c r="WJE61" s="600"/>
      <c r="WJF61" s="600"/>
      <c r="WJG61" s="600"/>
      <c r="WJH61" s="600"/>
      <c r="WJI61" s="600"/>
      <c r="WJJ61" s="600"/>
      <c r="WJK61" s="600"/>
      <c r="WJL61" s="600"/>
      <c r="WJM61" s="600"/>
      <c r="WJN61" s="600"/>
      <c r="WJO61" s="600"/>
      <c r="WJP61" s="600"/>
      <c r="WJQ61" s="600"/>
      <c r="WJR61" s="600"/>
      <c r="WJS61" s="600"/>
      <c r="WJT61" s="600"/>
      <c r="WJU61" s="600"/>
      <c r="WJV61" s="600"/>
      <c r="WJW61" s="600"/>
      <c r="WJX61" s="600"/>
      <c r="WJY61" s="600"/>
      <c r="WJZ61" s="600"/>
      <c r="WKA61" s="600"/>
      <c r="WKB61" s="600"/>
      <c r="WKC61" s="600"/>
      <c r="WKD61" s="600"/>
      <c r="WKE61" s="600"/>
      <c r="WKF61" s="600"/>
      <c r="WKG61" s="600"/>
      <c r="WKH61" s="600"/>
      <c r="WKI61" s="600"/>
      <c r="WKJ61" s="600"/>
      <c r="WKK61" s="600"/>
      <c r="WKL61" s="600"/>
      <c r="WKM61" s="600"/>
      <c r="WKN61" s="600"/>
      <c r="WKO61" s="600"/>
      <c r="WKP61" s="600"/>
      <c r="WKQ61" s="600"/>
      <c r="WKR61" s="600"/>
      <c r="WKS61" s="600"/>
      <c r="WKT61" s="600"/>
      <c r="WKU61" s="600"/>
      <c r="WKV61" s="600"/>
      <c r="WKW61" s="600"/>
      <c r="WKX61" s="600"/>
      <c r="WKY61" s="600"/>
      <c r="WKZ61" s="600"/>
      <c r="WLA61" s="600"/>
      <c r="WLB61" s="600"/>
      <c r="WLC61" s="600"/>
      <c r="WLD61" s="600"/>
      <c r="WLE61" s="600"/>
      <c r="WLF61" s="600"/>
      <c r="WLG61" s="600"/>
      <c r="WLH61" s="600"/>
      <c r="WLI61" s="600"/>
      <c r="WLJ61" s="600"/>
      <c r="WLK61" s="600"/>
      <c r="WLL61" s="600"/>
      <c r="WLM61" s="600"/>
      <c r="WLN61" s="600"/>
      <c r="WLO61" s="600"/>
      <c r="WLP61" s="600"/>
      <c r="WLQ61" s="600"/>
      <c r="WLR61" s="600"/>
      <c r="WLS61" s="600"/>
      <c r="WLT61" s="600"/>
      <c r="WLU61" s="600"/>
      <c r="WLV61" s="600"/>
      <c r="WLW61" s="600"/>
      <c r="WLX61" s="600"/>
      <c r="WLY61" s="600"/>
      <c r="WLZ61" s="600"/>
      <c r="WMA61" s="600"/>
      <c r="WMB61" s="600"/>
      <c r="WMC61" s="600"/>
      <c r="WMD61" s="600"/>
      <c r="WME61" s="600"/>
      <c r="WMF61" s="600"/>
      <c r="WMG61" s="600"/>
      <c r="WMH61" s="600"/>
      <c r="WMI61" s="600"/>
      <c r="WMJ61" s="600"/>
      <c r="WMK61" s="600"/>
      <c r="WML61" s="600"/>
      <c r="WMM61" s="600"/>
      <c r="WMN61" s="600"/>
      <c r="WMO61" s="600"/>
      <c r="WMP61" s="600"/>
      <c r="WMQ61" s="600"/>
      <c r="WMR61" s="600"/>
      <c r="WMS61" s="600"/>
      <c r="WMT61" s="600"/>
      <c r="WMU61" s="600"/>
      <c r="WMV61" s="600"/>
      <c r="WMW61" s="600"/>
      <c r="WMX61" s="600"/>
      <c r="WMY61" s="600"/>
      <c r="WMZ61" s="600"/>
      <c r="WNA61" s="600"/>
      <c r="WNB61" s="600"/>
      <c r="WNC61" s="600"/>
      <c r="WND61" s="600"/>
      <c r="WNE61" s="600"/>
      <c r="WNF61" s="600"/>
      <c r="WNG61" s="600"/>
      <c r="WNH61" s="600"/>
      <c r="WNI61" s="600"/>
      <c r="WNJ61" s="600"/>
      <c r="WNK61" s="600"/>
      <c r="WNL61" s="600"/>
      <c r="WNM61" s="600"/>
      <c r="WNN61" s="600"/>
      <c r="WNO61" s="600"/>
      <c r="WNP61" s="600"/>
      <c r="WNQ61" s="600"/>
      <c r="WNR61" s="600"/>
      <c r="WNS61" s="600"/>
      <c r="WNT61" s="600"/>
      <c r="WNU61" s="600"/>
      <c r="WNV61" s="600"/>
      <c r="WNW61" s="600"/>
      <c r="WNX61" s="600"/>
      <c r="WNY61" s="600"/>
      <c r="WNZ61" s="600"/>
      <c r="WOA61" s="600"/>
      <c r="WOB61" s="600"/>
      <c r="WOC61" s="600"/>
      <c r="WOD61" s="600"/>
      <c r="WOE61" s="600"/>
      <c r="WOF61" s="600"/>
      <c r="WOG61" s="600"/>
      <c r="WOH61" s="600"/>
      <c r="WOI61" s="600"/>
      <c r="WOJ61" s="600"/>
      <c r="WOK61" s="600"/>
      <c r="WOL61" s="600"/>
      <c r="WOM61" s="600"/>
      <c r="WON61" s="600"/>
      <c r="WOO61" s="600"/>
      <c r="WOP61" s="600"/>
      <c r="WOQ61" s="600"/>
      <c r="WOR61" s="600"/>
      <c r="WOS61" s="600"/>
      <c r="WOT61" s="600"/>
      <c r="WOU61" s="600"/>
      <c r="WOV61" s="600"/>
      <c r="WOW61" s="600"/>
      <c r="WOX61" s="600"/>
      <c r="WOY61" s="600"/>
      <c r="WOZ61" s="600"/>
      <c r="WPA61" s="600"/>
      <c r="WPB61" s="600"/>
      <c r="WPC61" s="600"/>
      <c r="WPD61" s="600"/>
      <c r="WPE61" s="600"/>
      <c r="WPF61" s="600"/>
      <c r="WPG61" s="600"/>
      <c r="WPH61" s="600"/>
      <c r="WPI61" s="600"/>
      <c r="WPJ61" s="600"/>
      <c r="WPK61" s="600"/>
      <c r="WPL61" s="600"/>
      <c r="WPM61" s="600"/>
      <c r="WPN61" s="600"/>
      <c r="WPO61" s="600"/>
      <c r="WPP61" s="600"/>
      <c r="WPQ61" s="600"/>
      <c r="WPR61" s="600"/>
      <c r="WPS61" s="600"/>
      <c r="WPT61" s="600"/>
      <c r="WPU61" s="600"/>
      <c r="WPV61" s="600"/>
      <c r="WPW61" s="600"/>
      <c r="WPX61" s="600"/>
      <c r="WPY61" s="600"/>
      <c r="WPZ61" s="600"/>
      <c r="WQA61" s="600"/>
      <c r="WQB61" s="600"/>
      <c r="WQC61" s="600"/>
      <c r="WQD61" s="600"/>
      <c r="WQE61" s="600"/>
      <c r="WQF61" s="600"/>
      <c r="WQG61" s="600"/>
      <c r="WQH61" s="600"/>
      <c r="WQI61" s="600"/>
      <c r="WQJ61" s="600"/>
      <c r="WQK61" s="600"/>
      <c r="WQL61" s="600"/>
      <c r="WQM61" s="600"/>
      <c r="WQN61" s="600"/>
      <c r="WQO61" s="600"/>
      <c r="WQP61" s="600"/>
      <c r="WQQ61" s="600"/>
      <c r="WQR61" s="600"/>
      <c r="WQS61" s="600"/>
      <c r="WQT61" s="600"/>
      <c r="WQU61" s="600"/>
      <c r="WQV61" s="600"/>
      <c r="WQW61" s="600"/>
      <c r="WQX61" s="600"/>
      <c r="WQY61" s="600"/>
      <c r="WQZ61" s="600"/>
      <c r="WRA61" s="600"/>
      <c r="WRB61" s="600"/>
      <c r="WRC61" s="600"/>
      <c r="WRD61" s="600"/>
      <c r="WRE61" s="600"/>
      <c r="WRF61" s="600"/>
      <c r="WRG61" s="600"/>
      <c r="WRH61" s="600"/>
      <c r="WRI61" s="600"/>
      <c r="WRJ61" s="600"/>
      <c r="WRK61" s="600"/>
      <c r="WRL61" s="600"/>
      <c r="WRM61" s="600"/>
      <c r="WRN61" s="600"/>
      <c r="WRO61" s="600"/>
      <c r="WRP61" s="600"/>
      <c r="WRQ61" s="600"/>
      <c r="WRR61" s="600"/>
      <c r="WRS61" s="600"/>
      <c r="WRT61" s="600"/>
      <c r="WRU61" s="600"/>
      <c r="WRV61" s="600"/>
      <c r="WRW61" s="600"/>
      <c r="WRX61" s="600"/>
      <c r="WRY61" s="600"/>
      <c r="WRZ61" s="600"/>
      <c r="WSA61" s="600"/>
      <c r="WSB61" s="600"/>
      <c r="WSC61" s="600"/>
      <c r="WSD61" s="600"/>
      <c r="WSE61" s="600"/>
      <c r="WSF61" s="600"/>
      <c r="WSG61" s="600"/>
      <c r="WSH61" s="600"/>
      <c r="WSI61" s="600"/>
      <c r="WSJ61" s="600"/>
      <c r="WSK61" s="600"/>
      <c r="WSL61" s="600"/>
      <c r="WSM61" s="600"/>
      <c r="WSN61" s="600"/>
      <c r="WSO61" s="600"/>
      <c r="WSP61" s="600"/>
      <c r="WSQ61" s="600"/>
      <c r="WSR61" s="600"/>
      <c r="WSS61" s="600"/>
      <c r="WST61" s="600"/>
      <c r="WSU61" s="600"/>
      <c r="WSV61" s="600"/>
      <c r="WSW61" s="600"/>
      <c r="WSX61" s="600"/>
      <c r="WSY61" s="600"/>
      <c r="WSZ61" s="600"/>
      <c r="WTA61" s="600"/>
      <c r="WTB61" s="600"/>
      <c r="WTC61" s="600"/>
      <c r="WTD61" s="600"/>
      <c r="WTE61" s="600"/>
      <c r="WTF61" s="600"/>
      <c r="WTG61" s="600"/>
      <c r="WTH61" s="600"/>
      <c r="WTI61" s="600"/>
      <c r="WTJ61" s="600"/>
      <c r="WTK61" s="600"/>
      <c r="WTL61" s="600"/>
      <c r="WTM61" s="600"/>
      <c r="WTN61" s="600"/>
      <c r="WTO61" s="600"/>
      <c r="WTP61" s="600"/>
      <c r="WTQ61" s="600"/>
      <c r="WTR61" s="600"/>
      <c r="WTS61" s="600"/>
      <c r="WTT61" s="600"/>
      <c r="WTU61" s="600"/>
      <c r="WTV61" s="600"/>
      <c r="WTW61" s="600"/>
      <c r="WTX61" s="600"/>
      <c r="WTY61" s="600"/>
      <c r="WTZ61" s="600"/>
      <c r="WUA61" s="600"/>
      <c r="WUB61" s="600"/>
      <c r="WUC61" s="600"/>
      <c r="WUD61" s="600"/>
      <c r="WUE61" s="600"/>
      <c r="WUF61" s="600"/>
      <c r="WUG61" s="600"/>
      <c r="WUH61" s="600"/>
      <c r="WUI61" s="600"/>
      <c r="WUJ61" s="600"/>
      <c r="WUK61" s="600"/>
      <c r="WUL61" s="600"/>
      <c r="WUM61" s="600"/>
      <c r="WUN61" s="600"/>
      <c r="WUO61" s="600"/>
      <c r="WUP61" s="600"/>
      <c r="WUQ61" s="600"/>
      <c r="WUR61" s="600"/>
      <c r="WUS61" s="600"/>
      <c r="WUT61" s="600"/>
      <c r="WUU61" s="600"/>
      <c r="WUV61" s="600"/>
      <c r="WUW61" s="600"/>
      <c r="WUX61" s="600"/>
      <c r="WUY61" s="600"/>
      <c r="WUZ61" s="600"/>
      <c r="WVA61" s="600"/>
      <c r="WVB61" s="600"/>
      <c r="WVC61" s="600"/>
      <c r="WVD61" s="600"/>
      <c r="WVE61" s="600"/>
      <c r="WVF61" s="600"/>
      <c r="WVG61" s="600"/>
      <c r="WVH61" s="600"/>
      <c r="WVI61" s="600"/>
      <c r="WVJ61" s="600"/>
      <c r="WVK61" s="600"/>
      <c r="WVL61" s="600"/>
      <c r="WVM61" s="600"/>
      <c r="WVN61" s="600"/>
      <c r="WVO61" s="600"/>
      <c r="WVP61" s="600"/>
      <c r="WVQ61" s="600"/>
      <c r="WVR61" s="600"/>
      <c r="WVS61" s="600"/>
      <c r="WVT61" s="600"/>
      <c r="WVU61" s="600"/>
      <c r="WVV61" s="600"/>
      <c r="WVW61" s="600"/>
      <c r="WVX61" s="600"/>
      <c r="WVY61" s="600"/>
      <c r="WVZ61" s="600"/>
      <c r="WWA61" s="600"/>
      <c r="WWB61" s="600"/>
      <c r="WWC61" s="600"/>
      <c r="WWD61" s="600"/>
      <c r="WWE61" s="600"/>
      <c r="WWF61" s="600"/>
      <c r="WWG61" s="600"/>
      <c r="WWH61" s="600"/>
      <c r="WWI61" s="600"/>
      <c r="WWJ61" s="600"/>
      <c r="WWK61" s="600"/>
      <c r="WWL61" s="600"/>
      <c r="WWM61" s="600"/>
      <c r="WWN61" s="600"/>
      <c r="WWO61" s="600"/>
      <c r="WWP61" s="600"/>
      <c r="WWQ61" s="600"/>
      <c r="WWR61" s="600"/>
      <c r="WWS61" s="600"/>
      <c r="WWT61" s="600"/>
      <c r="WWU61" s="600"/>
      <c r="WWV61" s="600"/>
      <c r="WWW61" s="600"/>
      <c r="WWX61" s="600"/>
      <c r="WWY61" s="600"/>
      <c r="WWZ61" s="600"/>
      <c r="WXA61" s="600"/>
      <c r="WXB61" s="600"/>
      <c r="WXC61" s="600"/>
      <c r="WXD61" s="600"/>
      <c r="WXE61" s="600"/>
      <c r="WXF61" s="600"/>
      <c r="WXG61" s="600"/>
      <c r="WXH61" s="600"/>
      <c r="WXI61" s="600"/>
      <c r="WXJ61" s="600"/>
      <c r="WXK61" s="600"/>
      <c r="WXL61" s="600"/>
      <c r="WXM61" s="600"/>
      <c r="WXN61" s="600"/>
      <c r="WXO61" s="600"/>
      <c r="WXP61" s="600"/>
      <c r="WXQ61" s="600"/>
      <c r="WXR61" s="600"/>
      <c r="WXS61" s="600"/>
      <c r="WXT61" s="600"/>
      <c r="WXU61" s="600"/>
      <c r="WXV61" s="600"/>
      <c r="WXW61" s="600"/>
      <c r="WXX61" s="600"/>
      <c r="WXY61" s="600"/>
      <c r="WXZ61" s="600"/>
      <c r="WYA61" s="600"/>
      <c r="WYB61" s="600"/>
      <c r="WYC61" s="600"/>
      <c r="WYD61" s="600"/>
      <c r="WYE61" s="600"/>
      <c r="WYF61" s="600"/>
      <c r="WYG61" s="600"/>
      <c r="WYH61" s="600"/>
      <c r="WYI61" s="600"/>
      <c r="WYJ61" s="600"/>
      <c r="WYK61" s="600"/>
      <c r="WYL61" s="600"/>
      <c r="WYM61" s="600"/>
      <c r="WYN61" s="600"/>
      <c r="WYO61" s="600"/>
      <c r="WYP61" s="600"/>
      <c r="WYQ61" s="600"/>
      <c r="WYR61" s="600"/>
      <c r="WYS61" s="600"/>
      <c r="WYT61" s="600"/>
      <c r="WYU61" s="600"/>
      <c r="WYV61" s="600"/>
      <c r="WYW61" s="600"/>
      <c r="WYX61" s="600"/>
      <c r="WYY61" s="600"/>
      <c r="WYZ61" s="600"/>
      <c r="WZA61" s="600"/>
      <c r="WZB61" s="600"/>
      <c r="WZC61" s="600"/>
      <c r="WZD61" s="600"/>
      <c r="WZE61" s="600"/>
      <c r="WZF61" s="600"/>
      <c r="WZG61" s="600"/>
      <c r="WZH61" s="600"/>
      <c r="WZI61" s="600"/>
      <c r="WZJ61" s="600"/>
      <c r="WZK61" s="600"/>
      <c r="WZL61" s="600"/>
      <c r="WZM61" s="600"/>
      <c r="WZN61" s="600"/>
      <c r="WZO61" s="600"/>
      <c r="WZP61" s="600"/>
      <c r="WZQ61" s="600"/>
      <c r="WZR61" s="600"/>
      <c r="WZS61" s="600"/>
      <c r="WZT61" s="600"/>
      <c r="WZU61" s="600"/>
      <c r="WZV61" s="600"/>
      <c r="WZW61" s="600"/>
      <c r="WZX61" s="600"/>
      <c r="WZY61" s="600"/>
      <c r="WZZ61" s="600"/>
      <c r="XAA61" s="600"/>
      <c r="XAB61" s="600"/>
      <c r="XAC61" s="600"/>
      <c r="XAD61" s="600"/>
      <c r="XAE61" s="600"/>
      <c r="XAF61" s="600"/>
      <c r="XAG61" s="600"/>
      <c r="XAH61" s="600"/>
      <c r="XAI61" s="600"/>
      <c r="XAJ61" s="600"/>
      <c r="XAK61" s="600"/>
      <c r="XAL61" s="600"/>
      <c r="XAM61" s="600"/>
      <c r="XAN61" s="600"/>
      <c r="XAO61" s="600"/>
      <c r="XAP61" s="600"/>
      <c r="XAQ61" s="600"/>
      <c r="XAR61" s="600"/>
      <c r="XAS61" s="600"/>
      <c r="XAT61" s="600"/>
      <c r="XAU61" s="600"/>
      <c r="XAV61" s="600"/>
      <c r="XAW61" s="600"/>
      <c r="XAX61" s="600"/>
      <c r="XAY61" s="600"/>
      <c r="XAZ61" s="600"/>
      <c r="XBA61" s="600"/>
      <c r="XBB61" s="600"/>
      <c r="XBC61" s="600"/>
      <c r="XBD61" s="600"/>
      <c r="XBE61" s="600"/>
      <c r="XBF61" s="600"/>
      <c r="XBG61" s="600"/>
      <c r="XBH61" s="600"/>
      <c r="XBI61" s="600"/>
      <c r="XBJ61" s="600"/>
      <c r="XBK61" s="600"/>
      <c r="XBL61" s="600"/>
      <c r="XBM61" s="600"/>
      <c r="XBN61" s="600"/>
      <c r="XBO61" s="600"/>
      <c r="XBP61" s="600"/>
      <c r="XBQ61" s="600"/>
      <c r="XBR61" s="600"/>
      <c r="XBS61" s="600"/>
      <c r="XBT61" s="600"/>
      <c r="XBU61" s="600"/>
      <c r="XBV61" s="600"/>
      <c r="XBW61" s="600"/>
      <c r="XBX61" s="600"/>
      <c r="XBY61" s="600"/>
      <c r="XBZ61" s="600"/>
      <c r="XCA61" s="600"/>
      <c r="XCB61" s="600"/>
      <c r="XCC61" s="600"/>
      <c r="XCD61" s="600"/>
      <c r="XCE61" s="600"/>
      <c r="XCF61" s="600"/>
      <c r="XCG61" s="600"/>
      <c r="XCH61" s="600"/>
      <c r="XCI61" s="600"/>
      <c r="XCJ61" s="600"/>
      <c r="XCK61" s="600"/>
      <c r="XCL61" s="600"/>
      <c r="XCM61" s="600"/>
      <c r="XCN61" s="600"/>
      <c r="XCO61" s="600"/>
      <c r="XCP61" s="600"/>
      <c r="XCQ61" s="600"/>
      <c r="XCR61" s="600"/>
      <c r="XCS61" s="600"/>
      <c r="XCT61" s="600"/>
      <c r="XCU61" s="600"/>
      <c r="XCV61" s="600"/>
      <c r="XCW61" s="600"/>
      <c r="XCX61" s="600"/>
      <c r="XCY61" s="600"/>
      <c r="XCZ61" s="600"/>
      <c r="XDA61" s="600"/>
      <c r="XDB61" s="600"/>
      <c r="XDC61" s="600"/>
      <c r="XDD61" s="600"/>
      <c r="XDE61" s="600"/>
      <c r="XDF61" s="600"/>
      <c r="XDG61" s="600"/>
      <c r="XDH61" s="600"/>
      <c r="XDI61" s="600"/>
      <c r="XDJ61" s="600"/>
      <c r="XDK61" s="600"/>
      <c r="XDL61" s="600"/>
      <c r="XDM61" s="600"/>
      <c r="XDN61" s="600"/>
      <c r="XDO61" s="600"/>
      <c r="XDP61" s="600"/>
      <c r="XDQ61" s="600"/>
      <c r="XDR61" s="600"/>
      <c r="XDS61" s="600"/>
      <c r="XDT61" s="600"/>
      <c r="XDU61" s="600"/>
      <c r="XDV61" s="600"/>
      <c r="XDW61" s="600"/>
      <c r="XDX61" s="600"/>
      <c r="XDY61" s="600"/>
      <c r="XDZ61" s="600"/>
      <c r="XEA61" s="600"/>
      <c r="XEB61" s="600"/>
      <c r="XEC61" s="600"/>
      <c r="XED61" s="600"/>
      <c r="XEE61" s="600"/>
      <c r="XEF61" s="600"/>
      <c r="XEG61" s="600"/>
      <c r="XEH61" s="600"/>
      <c r="XEI61" s="600"/>
      <c r="XEJ61" s="600"/>
      <c r="XEK61" s="600"/>
      <c r="XEL61" s="600"/>
      <c r="XEM61" s="600"/>
      <c r="XEN61" s="600"/>
      <c r="XEO61" s="600"/>
      <c r="XEP61" s="600"/>
      <c r="XEQ61" s="600"/>
      <c r="XER61" s="600"/>
      <c r="XES61" s="600"/>
      <c r="XET61" s="600"/>
    </row>
    <row r="62" spans="1:16374" s="600" customFormat="1" ht="12" customHeight="1">
      <c r="A62" s="1591" t="s">
        <v>751</v>
      </c>
      <c r="B62" s="1576"/>
      <c r="C62" s="1235"/>
      <c r="D62" s="1235"/>
      <c r="E62" s="1236"/>
      <c r="F62" s="1237"/>
      <c r="G62" s="1235"/>
      <c r="H62" s="1236"/>
      <c r="I62" s="1397"/>
      <c r="J62" s="1"/>
      <c r="K62" s="1396"/>
      <c r="L62" s="1235"/>
      <c r="M62" s="1235"/>
      <c r="N62" s="1236"/>
      <c r="O62" s="1237"/>
      <c r="P62" s="1235"/>
      <c r="Q62" s="1236"/>
      <c r="R62" s="1397"/>
      <c r="S62" s="1"/>
      <c r="T62" s="1233"/>
      <c r="U62" s="1249"/>
      <c r="V62" s="1235"/>
      <c r="W62" s="1236"/>
      <c r="X62" s="1237"/>
      <c r="Y62" s="1235"/>
      <c r="Z62" s="1236"/>
      <c r="AA62" s="1238"/>
      <c r="AB62" s="1"/>
      <c r="AC62" s="1396"/>
      <c r="AD62" s="1235"/>
      <c r="AE62" s="1235"/>
      <c r="AF62" s="1236"/>
      <c r="AG62" s="1237"/>
      <c r="AH62" s="1235"/>
      <c r="AI62" s="1236"/>
      <c r="AJ62" s="1397"/>
      <c r="AK62" s="1"/>
      <c r="AL62" s="1396"/>
      <c r="AM62" s="1235"/>
      <c r="AN62" s="1235"/>
      <c r="AO62" s="1236"/>
      <c r="AP62" s="1237"/>
      <c r="AQ62" s="1235"/>
      <c r="AR62" s="1236"/>
      <c r="AS62" s="1397"/>
    </row>
    <row r="63" spans="1:16374" s="600" customFormat="1" ht="12" customHeight="1">
      <c r="A63" s="1591" t="s">
        <v>752</v>
      </c>
      <c r="B63" s="1576"/>
      <c r="C63" s="1235"/>
      <c r="D63" s="1235"/>
      <c r="E63" s="1236"/>
      <c r="F63" s="1237"/>
      <c r="G63" s="1235"/>
      <c r="H63" s="1236"/>
      <c r="I63" s="1397"/>
      <c r="J63" s="1"/>
      <c r="K63" s="1396"/>
      <c r="L63" s="1235"/>
      <c r="M63" s="1235"/>
      <c r="N63" s="1236"/>
      <c r="O63" s="1237"/>
      <c r="P63" s="1235"/>
      <c r="Q63" s="1236"/>
      <c r="R63" s="1397"/>
      <c r="S63" s="1"/>
      <c r="T63" s="1233"/>
      <c r="U63" s="1249"/>
      <c r="V63" s="1235"/>
      <c r="W63" s="1236"/>
      <c r="X63" s="1237"/>
      <c r="Y63" s="1235"/>
      <c r="Z63" s="1236"/>
      <c r="AA63" s="1238"/>
      <c r="AB63" s="1"/>
      <c r="AC63" s="1396"/>
      <c r="AD63" s="1235"/>
      <c r="AE63" s="1235"/>
      <c r="AF63" s="1236"/>
      <c r="AG63" s="1237"/>
      <c r="AH63" s="1235"/>
      <c r="AI63" s="1236"/>
      <c r="AJ63" s="1397"/>
      <c r="AK63" s="1"/>
      <c r="AL63" s="1396"/>
      <c r="AM63" s="1235"/>
      <c r="AN63" s="1235"/>
      <c r="AO63" s="1236"/>
      <c r="AP63" s="1237"/>
      <c r="AQ63" s="1235"/>
      <c r="AR63" s="1236"/>
      <c r="AS63" s="1397"/>
    </row>
    <row r="64" spans="1:16374" s="600" customFormat="1" ht="15.75" customHeight="1">
      <c r="A64" s="1591" t="s">
        <v>753</v>
      </c>
      <c r="B64" s="1578">
        <v>17140233</v>
      </c>
      <c r="C64" s="1261">
        <v>17140233</v>
      </c>
      <c r="D64" s="1235"/>
      <c r="E64" s="1236"/>
      <c r="F64" s="1237"/>
      <c r="G64" s="1235"/>
      <c r="H64" s="1236"/>
      <c r="I64" s="1397"/>
      <c r="J64" s="1"/>
      <c r="K64" s="1403">
        <v>12200489</v>
      </c>
      <c r="L64" s="1235"/>
      <c r="M64" s="1235"/>
      <c r="N64" s="1236"/>
      <c r="O64" s="1237"/>
      <c r="P64" s="1235"/>
      <c r="Q64" s="1236"/>
      <c r="R64" s="1397"/>
      <c r="S64" s="1"/>
      <c r="T64" s="1233"/>
      <c r="U64" s="1249"/>
      <c r="V64" s="1235"/>
      <c r="W64" s="1236"/>
      <c r="X64" s="1237"/>
      <c r="Y64" s="1235"/>
      <c r="Z64" s="1236"/>
      <c r="AA64" s="1238"/>
      <c r="AB64" s="1"/>
      <c r="AC64" s="1396"/>
      <c r="AD64" s="1235"/>
      <c r="AE64" s="1235"/>
      <c r="AF64" s="1236"/>
      <c r="AG64" s="1237"/>
      <c r="AH64" s="1235"/>
      <c r="AI64" s="1236"/>
      <c r="AJ64" s="1397"/>
      <c r="AK64" s="1"/>
      <c r="AL64" s="1396"/>
      <c r="AM64" s="1235"/>
      <c r="AN64" s="1235"/>
      <c r="AO64" s="1236"/>
      <c r="AP64" s="1237"/>
      <c r="AQ64" s="1235"/>
      <c r="AR64" s="1236"/>
      <c r="AS64" s="1397"/>
    </row>
    <row r="65" spans="1:45" s="600" customFormat="1" ht="3.95" customHeight="1">
      <c r="A65" s="1585"/>
      <c r="B65" s="1576"/>
      <c r="C65" s="1235"/>
      <c r="D65" s="1235"/>
      <c r="E65" s="1236"/>
      <c r="F65" s="1237"/>
      <c r="G65" s="1235"/>
      <c r="H65" s="1236"/>
      <c r="I65" s="1397"/>
      <c r="J65" s="1"/>
      <c r="K65" s="1396"/>
      <c r="L65" s="1235"/>
      <c r="M65" s="1235"/>
      <c r="N65" s="1236"/>
      <c r="O65" s="1237"/>
      <c r="P65" s="1235"/>
      <c r="Q65" s="1236"/>
      <c r="R65" s="1397"/>
      <c r="S65" s="1"/>
      <c r="T65" s="1233"/>
      <c r="U65" s="1249"/>
      <c r="V65" s="1235"/>
      <c r="W65" s="1236"/>
      <c r="X65" s="1237"/>
      <c r="Y65" s="1235"/>
      <c r="Z65" s="1236"/>
      <c r="AA65" s="1238"/>
      <c r="AB65" s="1"/>
      <c r="AC65" s="1396"/>
      <c r="AD65" s="1235"/>
      <c r="AE65" s="1235"/>
      <c r="AF65" s="1236"/>
      <c r="AG65" s="1237"/>
      <c r="AH65" s="1235"/>
      <c r="AI65" s="1236"/>
      <c r="AJ65" s="1397"/>
      <c r="AK65" s="1"/>
      <c r="AL65" s="1396"/>
      <c r="AM65" s="1235"/>
      <c r="AN65" s="1235"/>
      <c r="AO65" s="1236"/>
      <c r="AP65" s="1237"/>
      <c r="AQ65" s="1235"/>
      <c r="AR65" s="1236"/>
      <c r="AS65" s="1397"/>
    </row>
    <row r="66" spans="1:45" ht="17.25" customHeight="1">
      <c r="A66" s="1585" t="s">
        <v>203</v>
      </c>
      <c r="B66" s="1576">
        <f>SUM(B67:B69)</f>
        <v>2046553</v>
      </c>
      <c r="C66" s="1249">
        <f t="shared" ref="C66" si="75">SUM(C67:C69)</f>
        <v>2046553</v>
      </c>
      <c r="D66" s="1235"/>
      <c r="E66" s="1236"/>
      <c r="F66" s="1237"/>
      <c r="G66" s="1235"/>
      <c r="H66" s="1236"/>
      <c r="I66" s="1397"/>
      <c r="J66" s="1"/>
      <c r="K66" s="1396">
        <f>SUM(K67:K69)</f>
        <v>1939592</v>
      </c>
      <c r="L66" s="1235">
        <f>K66</f>
        <v>1939592</v>
      </c>
      <c r="M66" s="1235"/>
      <c r="N66" s="1236"/>
      <c r="O66" s="1237"/>
      <c r="P66" s="1235"/>
      <c r="Q66" s="1236"/>
      <c r="R66" s="1397"/>
      <c r="S66" s="1"/>
      <c r="T66" s="1251">
        <v>1344428</v>
      </c>
      <c r="U66" s="1261">
        <v>1344428</v>
      </c>
      <c r="V66" s="1235"/>
      <c r="W66" s="1236"/>
      <c r="X66" s="1237"/>
      <c r="Y66" s="1235"/>
      <c r="Z66" s="1236"/>
      <c r="AA66" s="1238"/>
      <c r="AB66" s="1"/>
      <c r="AC66" s="1396"/>
      <c r="AD66" s="1235"/>
      <c r="AE66" s="1235"/>
      <c r="AF66" s="1236"/>
      <c r="AG66" s="1237"/>
      <c r="AH66" s="1235"/>
      <c r="AI66" s="1236"/>
      <c r="AJ66" s="1397"/>
      <c r="AK66" s="1"/>
      <c r="AL66" s="1396"/>
      <c r="AM66" s="1235"/>
      <c r="AN66" s="1235"/>
      <c r="AO66" s="1236"/>
      <c r="AP66" s="1237"/>
      <c r="AQ66" s="1235"/>
      <c r="AR66" s="1236"/>
      <c r="AS66" s="1397"/>
    </row>
    <row r="67" spans="1:45" s="600" customFormat="1" ht="14.25" customHeight="1">
      <c r="A67" s="1591" t="s">
        <v>754</v>
      </c>
      <c r="B67" s="1578">
        <v>260190</v>
      </c>
      <c r="C67" s="1261">
        <v>260190</v>
      </c>
      <c r="D67" s="1235"/>
      <c r="E67" s="1236"/>
      <c r="F67" s="1237"/>
      <c r="G67" s="1235"/>
      <c r="H67" s="1236"/>
      <c r="I67" s="1397"/>
      <c r="J67" s="1"/>
      <c r="K67" s="1403">
        <v>282873</v>
      </c>
      <c r="L67" s="1438">
        <f>K67</f>
        <v>282873</v>
      </c>
      <c r="M67" s="1235"/>
      <c r="N67" s="1236"/>
      <c r="O67" s="1237"/>
      <c r="P67" s="1235"/>
      <c r="Q67" s="1236"/>
      <c r="R67" s="1397"/>
      <c r="S67" s="1"/>
      <c r="T67" s="1233"/>
      <c r="U67" s="1249"/>
      <c r="V67" s="1235"/>
      <c r="W67" s="1236"/>
      <c r="X67" s="1237"/>
      <c r="Y67" s="1235"/>
      <c r="Z67" s="1236"/>
      <c r="AA67" s="1238"/>
      <c r="AB67" s="1"/>
      <c r="AC67" s="1396"/>
      <c r="AD67" s="1235"/>
      <c r="AE67" s="1235"/>
      <c r="AF67" s="1236"/>
      <c r="AG67" s="1237"/>
      <c r="AH67" s="1235"/>
      <c r="AI67" s="1236"/>
      <c r="AJ67" s="1397"/>
      <c r="AK67" s="1"/>
      <c r="AL67" s="1396"/>
      <c r="AM67" s="1235"/>
      <c r="AN67" s="1235"/>
      <c r="AO67" s="1236"/>
      <c r="AP67" s="1237"/>
      <c r="AQ67" s="1235"/>
      <c r="AR67" s="1236"/>
      <c r="AS67" s="1397"/>
    </row>
    <row r="68" spans="1:45" s="600" customFormat="1" ht="14.25" customHeight="1">
      <c r="A68" s="1591" t="s">
        <v>755</v>
      </c>
      <c r="B68" s="1578">
        <v>1786363</v>
      </c>
      <c r="C68" s="1261">
        <v>1786363</v>
      </c>
      <c r="D68" s="1235"/>
      <c r="E68" s="1236"/>
      <c r="F68" s="1237"/>
      <c r="G68" s="1235"/>
      <c r="H68" s="1236"/>
      <c r="I68" s="1397"/>
      <c r="J68" s="1"/>
      <c r="K68" s="1403">
        <v>1616719</v>
      </c>
      <c r="L68" s="1438">
        <f>K68</f>
        <v>1616719</v>
      </c>
      <c r="M68" s="1235"/>
      <c r="N68" s="1236"/>
      <c r="O68" s="1237"/>
      <c r="P68" s="1235"/>
      <c r="Q68" s="1236"/>
      <c r="R68" s="1397"/>
      <c r="S68" s="1"/>
      <c r="T68" s="1233"/>
      <c r="U68" s="1249"/>
      <c r="V68" s="1235"/>
      <c r="W68" s="1236"/>
      <c r="X68" s="1237"/>
      <c r="Y68" s="1235"/>
      <c r="Z68" s="1236"/>
      <c r="AA68" s="1238"/>
      <c r="AB68" s="1"/>
      <c r="AC68" s="1396"/>
      <c r="AD68" s="1235"/>
      <c r="AE68" s="1235"/>
      <c r="AF68" s="1236"/>
      <c r="AG68" s="1237"/>
      <c r="AH68" s="1235"/>
      <c r="AI68" s="1236"/>
      <c r="AJ68" s="1397"/>
      <c r="AK68" s="1"/>
      <c r="AL68" s="1396"/>
      <c r="AM68" s="1235"/>
      <c r="AN68" s="1235"/>
      <c r="AO68" s="1236"/>
      <c r="AP68" s="1237"/>
      <c r="AQ68" s="1235"/>
      <c r="AR68" s="1236"/>
      <c r="AS68" s="1397"/>
    </row>
    <row r="69" spans="1:45" s="600" customFormat="1" ht="12" customHeight="1">
      <c r="A69" s="1591" t="s">
        <v>756</v>
      </c>
      <c r="B69" s="1259"/>
      <c r="C69" s="1245"/>
      <c r="D69" s="1245"/>
      <c r="E69" s="1246"/>
      <c r="F69" s="1247"/>
      <c r="G69" s="1245"/>
      <c r="H69" s="1246"/>
      <c r="I69" s="1401"/>
      <c r="J69" s="1"/>
      <c r="K69" s="1403">
        <v>40000</v>
      </c>
      <c r="L69" s="1438">
        <f>K69</f>
        <v>40000</v>
      </c>
      <c r="M69" s="1235"/>
      <c r="N69" s="1236"/>
      <c r="O69" s="1237"/>
      <c r="P69" s="1235"/>
      <c r="Q69" s="1236"/>
      <c r="R69" s="1397"/>
      <c r="S69" s="1"/>
      <c r="T69" s="1233"/>
      <c r="U69" s="1249"/>
      <c r="V69" s="1235"/>
      <c r="W69" s="1236"/>
      <c r="X69" s="1237"/>
      <c r="Y69" s="1235"/>
      <c r="Z69" s="1236"/>
      <c r="AA69" s="1238"/>
      <c r="AB69" s="1"/>
      <c r="AC69" s="1396"/>
      <c r="AD69" s="1235"/>
      <c r="AE69" s="1235"/>
      <c r="AF69" s="1236"/>
      <c r="AG69" s="1237"/>
      <c r="AH69" s="1235"/>
      <c r="AI69" s="1236"/>
      <c r="AJ69" s="1397"/>
      <c r="AK69" s="1"/>
      <c r="AL69" s="1396"/>
      <c r="AM69" s="1235"/>
      <c r="AN69" s="1235"/>
      <c r="AO69" s="1236"/>
      <c r="AP69" s="1237"/>
      <c r="AQ69" s="1235"/>
      <c r="AR69" s="1236"/>
      <c r="AS69" s="1397"/>
    </row>
    <row r="70" spans="1:45" s="604" customFormat="1" ht="17.25" customHeight="1">
      <c r="A70" s="1594" t="s">
        <v>757</v>
      </c>
      <c r="B70" s="1439">
        <f>B61+B66</f>
        <v>19186786</v>
      </c>
      <c r="C70" s="1263">
        <f t="shared" ref="C70" si="76">C61+C66</f>
        <v>19186786</v>
      </c>
      <c r="D70" s="1263">
        <f t="shared" ref="D70:F70" si="77">SUM(D61:D69)</f>
        <v>0</v>
      </c>
      <c r="E70" s="1263">
        <f t="shared" si="77"/>
        <v>0</v>
      </c>
      <c r="F70" s="1263">
        <f t="shared" si="77"/>
        <v>0</v>
      </c>
      <c r="G70" s="1263">
        <f t="shared" ref="G70:I70" si="78">SUM(G61:G69)</f>
        <v>0</v>
      </c>
      <c r="H70" s="1263">
        <f t="shared" si="78"/>
        <v>0</v>
      </c>
      <c r="I70" s="1407">
        <f t="shared" si="78"/>
        <v>0</v>
      </c>
      <c r="J70" s="21"/>
      <c r="K70" s="1406">
        <f>K61+K66</f>
        <v>14140081</v>
      </c>
      <c r="L70" s="1263">
        <f t="shared" ref="L70" si="79">SUM(L61:L69)</f>
        <v>16079673</v>
      </c>
      <c r="M70" s="1263">
        <f t="shared" ref="M70" si="80">SUM(M61:M69)</f>
        <v>0</v>
      </c>
      <c r="N70" s="1263">
        <f t="shared" ref="N70" si="81">SUM(N61:N69)</f>
        <v>0</v>
      </c>
      <c r="O70" s="1263">
        <f t="shared" ref="O70" si="82">SUM(O61:O69)</f>
        <v>0</v>
      </c>
      <c r="P70" s="1263">
        <f t="shared" ref="P70" si="83">SUM(P61:P69)</f>
        <v>0</v>
      </c>
      <c r="Q70" s="1263">
        <f t="shared" ref="Q70" si="84">SUM(Q61:Q69)</f>
        <v>0</v>
      </c>
      <c r="R70" s="1407">
        <f t="shared" ref="R70" si="85">SUM(R61:R69)</f>
        <v>0</v>
      </c>
      <c r="S70" s="21"/>
      <c r="T70" s="1262">
        <f>SUM(T66,T61)</f>
        <v>10856495</v>
      </c>
      <c r="U70" s="1263">
        <f>SUM(U66,U61)</f>
        <v>10856495</v>
      </c>
      <c r="V70" s="1263">
        <f t="shared" ref="V70" si="86">SUM(V61:V69)</f>
        <v>0</v>
      </c>
      <c r="W70" s="1263">
        <f t="shared" ref="W70" si="87">SUM(W61:W69)</f>
        <v>0</v>
      </c>
      <c r="X70" s="1263">
        <f t="shared" ref="X70" si="88">SUM(X61:X69)</f>
        <v>0</v>
      </c>
      <c r="Y70" s="1263">
        <f t="shared" ref="Y70" si="89">SUM(Y61:Y69)</f>
        <v>0</v>
      </c>
      <c r="Z70" s="1263">
        <f t="shared" ref="Z70" si="90">SUM(Z61:Z69)</f>
        <v>0</v>
      </c>
      <c r="AA70" s="1264">
        <f t="shared" ref="AA70" si="91">SUM(AA61:AA69)</f>
        <v>0</v>
      </c>
      <c r="AB70" s="21"/>
      <c r="AC70" s="1406">
        <f>SUM(AC61:AC69)</f>
        <v>0</v>
      </c>
      <c r="AD70" s="1263">
        <f t="shared" ref="AD70" si="92">SUM(AD61:AD69)</f>
        <v>0</v>
      </c>
      <c r="AE70" s="1263">
        <f t="shared" ref="AE70" si="93">SUM(AE61:AE69)</f>
        <v>0</v>
      </c>
      <c r="AF70" s="1263">
        <f t="shared" ref="AF70" si="94">SUM(AF61:AF69)</f>
        <v>0</v>
      </c>
      <c r="AG70" s="1263">
        <f t="shared" ref="AG70" si="95">SUM(AG61:AG69)</f>
        <v>0</v>
      </c>
      <c r="AH70" s="1263">
        <f t="shared" ref="AH70" si="96">SUM(AH61:AH69)</f>
        <v>0</v>
      </c>
      <c r="AI70" s="1263">
        <f t="shared" ref="AI70" si="97">SUM(AI61:AI69)</f>
        <v>0</v>
      </c>
      <c r="AJ70" s="1407">
        <f t="shared" ref="AJ70" si="98">SUM(AJ61:AJ69)</f>
        <v>0</v>
      </c>
      <c r="AK70" s="21"/>
      <c r="AL70" s="1406">
        <f>SUM(AL61:AL69)</f>
        <v>0</v>
      </c>
      <c r="AM70" s="1263">
        <f t="shared" ref="AM70" si="99">SUM(AM61:AM69)</f>
        <v>0</v>
      </c>
      <c r="AN70" s="1263">
        <f t="shared" ref="AN70" si="100">SUM(AN61:AN69)</f>
        <v>0</v>
      </c>
      <c r="AO70" s="1263">
        <f t="shared" ref="AO70" si="101">SUM(AO61:AO69)</f>
        <v>0</v>
      </c>
      <c r="AP70" s="1263">
        <f t="shared" ref="AP70" si="102">SUM(AP61:AP69)</f>
        <v>0</v>
      </c>
      <c r="AQ70" s="1263">
        <f t="shared" ref="AQ70" si="103">SUM(AQ61:AQ69)</f>
        <v>0</v>
      </c>
      <c r="AR70" s="1263">
        <f t="shared" ref="AR70" si="104">SUM(AR61:AR69)</f>
        <v>0</v>
      </c>
      <c r="AS70" s="1407">
        <f t="shared" ref="AS70" si="105">SUM(AS61:AS69)</f>
        <v>0</v>
      </c>
    </row>
    <row r="71" spans="1:45" ht="19.5" customHeight="1">
      <c r="A71" s="1585" t="s">
        <v>181</v>
      </c>
      <c r="B71" s="1576">
        <f>SUM(B72:B76)</f>
        <v>103926703</v>
      </c>
      <c r="C71" s="1249">
        <f t="shared" ref="C71" si="106">SUM(C72:C76)</f>
        <v>103926703</v>
      </c>
      <c r="D71" s="1235"/>
      <c r="E71" s="1236"/>
      <c r="F71" s="1237"/>
      <c r="G71" s="1235"/>
      <c r="H71" s="1236"/>
      <c r="I71" s="1397"/>
      <c r="J71" s="1"/>
      <c r="K71" s="1396">
        <f>SUM(K72:K76)</f>
        <v>95831925</v>
      </c>
      <c r="L71" s="1235">
        <v>95831925</v>
      </c>
      <c r="M71" s="1235"/>
      <c r="N71" s="1236"/>
      <c r="O71" s="1237"/>
      <c r="P71" s="1235"/>
      <c r="Q71" s="1236"/>
      <c r="R71" s="1397"/>
      <c r="S71" s="1"/>
      <c r="T71" s="1251">
        <v>139280826</v>
      </c>
      <c r="U71" s="1261">
        <v>139280826</v>
      </c>
      <c r="V71" s="1235"/>
      <c r="W71" s="1236"/>
      <c r="X71" s="1237"/>
      <c r="Y71" s="1235"/>
      <c r="Z71" s="1236"/>
      <c r="AA71" s="1238"/>
      <c r="AB71" s="1"/>
      <c r="AC71" s="1396"/>
      <c r="AD71" s="1235"/>
      <c r="AE71" s="1235"/>
      <c r="AF71" s="1236"/>
      <c r="AG71" s="1237"/>
      <c r="AH71" s="1235"/>
      <c r="AI71" s="1236"/>
      <c r="AJ71" s="1397"/>
      <c r="AK71" s="1"/>
      <c r="AL71" s="1396"/>
      <c r="AM71" s="1235"/>
      <c r="AN71" s="1235"/>
      <c r="AO71" s="1236"/>
      <c r="AP71" s="1237"/>
      <c r="AQ71" s="1235"/>
      <c r="AR71" s="1236"/>
      <c r="AS71" s="1397"/>
    </row>
    <row r="72" spans="1:45" s="600" customFormat="1" ht="15" customHeight="1">
      <c r="A72" s="1591" t="s">
        <v>758</v>
      </c>
      <c r="B72" s="1578">
        <v>74593200</v>
      </c>
      <c r="C72" s="1261">
        <v>74593200</v>
      </c>
      <c r="D72" s="1235"/>
      <c r="E72" s="1236"/>
      <c r="F72" s="1237"/>
      <c r="G72" s="1235"/>
      <c r="H72" s="1236"/>
      <c r="I72" s="1397"/>
      <c r="J72" s="1"/>
      <c r="K72" s="1403">
        <v>49778100</v>
      </c>
      <c r="L72" s="1438">
        <f>K72</f>
        <v>49778100</v>
      </c>
      <c r="M72" s="1235"/>
      <c r="N72" s="1236"/>
      <c r="O72" s="1237"/>
      <c r="P72" s="1235"/>
      <c r="Q72" s="1236"/>
      <c r="R72" s="1397"/>
      <c r="S72" s="1"/>
      <c r="T72" s="1233"/>
      <c r="U72" s="1249"/>
      <c r="V72" s="1235"/>
      <c r="W72" s="1236"/>
      <c r="X72" s="1237"/>
      <c r="Y72" s="1235"/>
      <c r="Z72" s="1236"/>
      <c r="AA72" s="1238"/>
      <c r="AB72" s="1"/>
      <c r="AC72" s="1396"/>
      <c r="AD72" s="1235"/>
      <c r="AE72" s="1235"/>
      <c r="AF72" s="1236"/>
      <c r="AG72" s="1237"/>
      <c r="AH72" s="1235"/>
      <c r="AI72" s="1236"/>
      <c r="AJ72" s="1397"/>
      <c r="AK72" s="1"/>
      <c r="AL72" s="1396"/>
      <c r="AM72" s="1235"/>
      <c r="AN72" s="1235"/>
      <c r="AO72" s="1236"/>
      <c r="AP72" s="1237"/>
      <c r="AQ72" s="1235"/>
      <c r="AR72" s="1236"/>
      <c r="AS72" s="1397"/>
    </row>
    <row r="73" spans="1:45" s="600" customFormat="1" ht="13.5" customHeight="1">
      <c r="A73" s="1591" t="s">
        <v>759</v>
      </c>
      <c r="B73" s="1578">
        <v>1105286</v>
      </c>
      <c r="C73" s="1261">
        <v>1105286</v>
      </c>
      <c r="D73" s="1235"/>
      <c r="E73" s="1236"/>
      <c r="F73" s="1237"/>
      <c r="G73" s="1235"/>
      <c r="H73" s="1236"/>
      <c r="I73" s="1397"/>
      <c r="J73" s="1"/>
      <c r="K73" s="1403">
        <v>514571</v>
      </c>
      <c r="L73" s="1438">
        <f>K73</f>
        <v>514571</v>
      </c>
      <c r="M73" s="1235"/>
      <c r="N73" s="1236"/>
      <c r="O73" s="1237"/>
      <c r="P73" s="1235"/>
      <c r="Q73" s="1236"/>
      <c r="R73" s="1397"/>
      <c r="S73" s="1"/>
      <c r="T73" s="1233"/>
      <c r="U73" s="1249"/>
      <c r="V73" s="1235"/>
      <c r="W73" s="1236"/>
      <c r="X73" s="1237"/>
      <c r="Y73" s="1235"/>
      <c r="Z73" s="1236"/>
      <c r="AA73" s="1238"/>
      <c r="AB73" s="1"/>
      <c r="AC73" s="1396"/>
      <c r="AD73" s="1235"/>
      <c r="AE73" s="1235"/>
      <c r="AF73" s="1236"/>
      <c r="AG73" s="1237"/>
      <c r="AH73" s="1235"/>
      <c r="AI73" s="1236"/>
      <c r="AJ73" s="1397"/>
      <c r="AK73" s="1"/>
      <c r="AL73" s="1396"/>
      <c r="AM73" s="1235"/>
      <c r="AN73" s="1235"/>
      <c r="AO73" s="1236"/>
      <c r="AP73" s="1237"/>
      <c r="AQ73" s="1235"/>
      <c r="AR73" s="1236"/>
      <c r="AS73" s="1397"/>
    </row>
    <row r="74" spans="1:45" s="600" customFormat="1" ht="16.5" customHeight="1">
      <c r="A74" s="1591" t="s">
        <v>760</v>
      </c>
      <c r="B74" s="1578">
        <v>21458299</v>
      </c>
      <c r="C74" s="1261">
        <v>21458299</v>
      </c>
      <c r="D74" s="1235"/>
      <c r="E74" s="1236"/>
      <c r="F74" s="1237"/>
      <c r="G74" s="1235"/>
      <c r="H74" s="1236"/>
      <c r="I74" s="1397"/>
      <c r="J74" s="1"/>
      <c r="K74" s="1403">
        <v>38699467</v>
      </c>
      <c r="L74" s="1438">
        <f>K74</f>
        <v>38699467</v>
      </c>
      <c r="M74" s="1235"/>
      <c r="N74" s="1236"/>
      <c r="O74" s="1237"/>
      <c r="P74" s="1235"/>
      <c r="Q74" s="1236"/>
      <c r="R74" s="1397"/>
      <c r="S74" s="1"/>
      <c r="T74" s="1233"/>
      <c r="U74" s="1249"/>
      <c r="V74" s="1235"/>
      <c r="W74" s="1236"/>
      <c r="X74" s="1237"/>
      <c r="Y74" s="1235"/>
      <c r="Z74" s="1236"/>
      <c r="AA74" s="1238"/>
      <c r="AB74" s="1"/>
      <c r="AC74" s="1396"/>
      <c r="AD74" s="1235"/>
      <c r="AE74" s="1235"/>
      <c r="AF74" s="1236"/>
      <c r="AG74" s="1237"/>
      <c r="AH74" s="1235"/>
      <c r="AI74" s="1236"/>
      <c r="AJ74" s="1397"/>
      <c r="AK74" s="1"/>
      <c r="AL74" s="1396"/>
      <c r="AM74" s="1235"/>
      <c r="AN74" s="1235"/>
      <c r="AO74" s="1236"/>
      <c r="AP74" s="1237"/>
      <c r="AQ74" s="1235"/>
      <c r="AR74" s="1236"/>
      <c r="AS74" s="1397"/>
    </row>
    <row r="75" spans="1:45" s="600" customFormat="1" ht="15" customHeight="1">
      <c r="A75" s="1591" t="s">
        <v>761</v>
      </c>
      <c r="B75" s="1578">
        <v>6769918</v>
      </c>
      <c r="C75" s="1261">
        <v>6769918</v>
      </c>
      <c r="D75" s="1235"/>
      <c r="E75" s="1236"/>
      <c r="F75" s="1237"/>
      <c r="G75" s="1235"/>
      <c r="H75" s="1236"/>
      <c r="I75" s="1397"/>
      <c r="J75" s="1"/>
      <c r="K75" s="1403">
        <v>6839787</v>
      </c>
      <c r="L75" s="1438">
        <f>K75</f>
        <v>6839787</v>
      </c>
      <c r="M75" s="1235"/>
      <c r="N75" s="1236"/>
      <c r="O75" s="1237"/>
      <c r="P75" s="1235"/>
      <c r="Q75" s="1236"/>
      <c r="R75" s="1397"/>
      <c r="S75" s="1"/>
      <c r="T75" s="1233"/>
      <c r="U75" s="1249"/>
      <c r="V75" s="1235"/>
      <c r="W75" s="1236"/>
      <c r="X75" s="1237"/>
      <c r="Y75" s="1235"/>
      <c r="Z75" s="1236"/>
      <c r="AA75" s="1238"/>
      <c r="AB75" s="1"/>
      <c r="AC75" s="1396"/>
      <c r="AD75" s="1235"/>
      <c r="AE75" s="1235"/>
      <c r="AF75" s="1236"/>
      <c r="AG75" s="1237"/>
      <c r="AH75" s="1235"/>
      <c r="AI75" s="1236"/>
      <c r="AJ75" s="1397"/>
      <c r="AK75" s="1"/>
      <c r="AL75" s="1396"/>
      <c r="AM75" s="1235"/>
      <c r="AN75" s="1235"/>
      <c r="AO75" s="1236"/>
      <c r="AP75" s="1237"/>
      <c r="AQ75" s="1235"/>
      <c r="AR75" s="1236"/>
      <c r="AS75" s="1397"/>
    </row>
    <row r="76" spans="1:45" s="600" customFormat="1" ht="12" customHeight="1">
      <c r="A76" s="1591" t="s">
        <v>762</v>
      </c>
      <c r="B76" s="1259"/>
      <c r="C76" s="1245"/>
      <c r="D76" s="1245"/>
      <c r="E76" s="1246"/>
      <c r="F76" s="1247"/>
      <c r="G76" s="1245"/>
      <c r="H76" s="1246"/>
      <c r="I76" s="1401"/>
      <c r="J76" s="1"/>
      <c r="K76" s="1403"/>
      <c r="L76" s="1235"/>
      <c r="M76" s="1235"/>
      <c r="N76" s="1236"/>
      <c r="O76" s="1237"/>
      <c r="P76" s="1235"/>
      <c r="Q76" s="1236"/>
      <c r="R76" s="1397"/>
      <c r="S76" s="1"/>
      <c r="T76" s="1233"/>
      <c r="U76" s="1249"/>
      <c r="V76" s="1235"/>
      <c r="W76" s="1236"/>
      <c r="X76" s="1237"/>
      <c r="Y76" s="1235"/>
      <c r="Z76" s="1236"/>
      <c r="AA76" s="1238"/>
      <c r="AB76" s="1"/>
      <c r="AC76" s="1396"/>
      <c r="AD76" s="1235"/>
      <c r="AE76" s="1235"/>
      <c r="AF76" s="1236"/>
      <c r="AG76" s="1237"/>
      <c r="AH76" s="1235"/>
      <c r="AI76" s="1236"/>
      <c r="AJ76" s="1397"/>
      <c r="AK76" s="1"/>
      <c r="AL76" s="1396"/>
      <c r="AM76" s="1235"/>
      <c r="AN76" s="1235"/>
      <c r="AO76" s="1236"/>
      <c r="AP76" s="1237"/>
      <c r="AQ76" s="1235"/>
      <c r="AR76" s="1236"/>
      <c r="AS76" s="1397"/>
    </row>
    <row r="77" spans="1:45" s="600" customFormat="1" ht="18.75" customHeight="1">
      <c r="A77" s="1595" t="s">
        <v>763</v>
      </c>
      <c r="B77" s="1439">
        <f>B71</f>
        <v>103926703</v>
      </c>
      <c r="C77" s="1263">
        <f t="shared" ref="C77" si="107">C71</f>
        <v>103926703</v>
      </c>
      <c r="D77" s="1263">
        <f t="shared" ref="D77:F77" si="108">SUM(D71:D76)</f>
        <v>0</v>
      </c>
      <c r="E77" s="1263">
        <f t="shared" si="108"/>
        <v>0</v>
      </c>
      <c r="F77" s="1263">
        <f t="shared" si="108"/>
        <v>0</v>
      </c>
      <c r="G77" s="1263">
        <f t="shared" ref="G77:I77" si="109">SUM(G71:G76)</f>
        <v>0</v>
      </c>
      <c r="H77" s="1263">
        <f t="shared" si="109"/>
        <v>0</v>
      </c>
      <c r="I77" s="1407">
        <f t="shared" si="109"/>
        <v>0</v>
      </c>
      <c r="J77" s="1"/>
      <c r="K77" s="1406">
        <f>K71</f>
        <v>95831925</v>
      </c>
      <c r="L77" s="1263">
        <f>L71</f>
        <v>95831925</v>
      </c>
      <c r="M77" s="1263">
        <f t="shared" ref="M77" si="110">SUM(M71:M76)</f>
        <v>0</v>
      </c>
      <c r="N77" s="1263">
        <f t="shared" ref="N77" si="111">SUM(N71:N76)</f>
        <v>0</v>
      </c>
      <c r="O77" s="1263">
        <f t="shared" ref="O77" si="112">SUM(O71:O76)</f>
        <v>0</v>
      </c>
      <c r="P77" s="1263">
        <f t="shared" ref="P77" si="113">SUM(P71:P76)</f>
        <v>0</v>
      </c>
      <c r="Q77" s="1263">
        <f t="shared" ref="Q77" si="114">SUM(Q71:Q76)</f>
        <v>0</v>
      </c>
      <c r="R77" s="1407">
        <f t="shared" ref="R77" si="115">SUM(R71:R76)</f>
        <v>0</v>
      </c>
      <c r="S77" s="1"/>
      <c r="T77" s="1262">
        <f>SUM(T71)</f>
        <v>139280826</v>
      </c>
      <c r="U77" s="1263">
        <f>SUM(U71)</f>
        <v>139280826</v>
      </c>
      <c r="V77" s="1263">
        <f t="shared" ref="V77" si="116">SUM(V71:V76)</f>
        <v>0</v>
      </c>
      <c r="W77" s="1263">
        <f t="shared" ref="W77" si="117">SUM(W71:W76)</f>
        <v>0</v>
      </c>
      <c r="X77" s="1263">
        <f t="shared" ref="X77" si="118">SUM(X71:X76)</f>
        <v>0</v>
      </c>
      <c r="Y77" s="1263">
        <f t="shared" ref="Y77" si="119">SUM(Y71:Y76)</f>
        <v>0</v>
      </c>
      <c r="Z77" s="1263">
        <f t="shared" ref="Z77" si="120">SUM(Z71:Z76)</f>
        <v>0</v>
      </c>
      <c r="AA77" s="1264">
        <f t="shared" ref="AA77" si="121">SUM(AA71:AA76)</f>
        <v>0</v>
      </c>
      <c r="AB77" s="1"/>
      <c r="AC77" s="1406">
        <f>SUM(AC71:AC76)</f>
        <v>0</v>
      </c>
      <c r="AD77" s="1263">
        <f t="shared" ref="AD77" si="122">SUM(AD71:AD76)</f>
        <v>0</v>
      </c>
      <c r="AE77" s="1263">
        <f t="shared" ref="AE77" si="123">SUM(AE71:AE76)</f>
        <v>0</v>
      </c>
      <c r="AF77" s="1263">
        <f t="shared" ref="AF77" si="124">SUM(AF71:AF76)</f>
        <v>0</v>
      </c>
      <c r="AG77" s="1263">
        <f t="shared" ref="AG77" si="125">SUM(AG71:AG76)</f>
        <v>0</v>
      </c>
      <c r="AH77" s="1263">
        <f t="shared" ref="AH77" si="126">SUM(AH71:AH76)</f>
        <v>0</v>
      </c>
      <c r="AI77" s="1263">
        <f t="shared" ref="AI77" si="127">SUM(AI71:AI76)</f>
        <v>0</v>
      </c>
      <c r="AJ77" s="1407">
        <f t="shared" ref="AJ77" si="128">SUM(AJ71:AJ76)</f>
        <v>0</v>
      </c>
      <c r="AK77" s="1"/>
      <c r="AL77" s="1406">
        <f>SUM(AL71:AL76)</f>
        <v>0</v>
      </c>
      <c r="AM77" s="1263">
        <f t="shared" ref="AM77" si="129">SUM(AM71:AM76)</f>
        <v>0</v>
      </c>
      <c r="AN77" s="1263">
        <f t="shared" ref="AN77" si="130">SUM(AN71:AN76)</f>
        <v>0</v>
      </c>
      <c r="AO77" s="1263">
        <f t="shared" ref="AO77" si="131">SUM(AO71:AO76)</f>
        <v>0</v>
      </c>
      <c r="AP77" s="1263">
        <f t="shared" ref="AP77" si="132">SUM(AP71:AP76)</f>
        <v>0</v>
      </c>
      <c r="AQ77" s="1263">
        <f t="shared" ref="AQ77" si="133">SUM(AQ71:AQ76)</f>
        <v>0</v>
      </c>
      <c r="AR77" s="1263">
        <f t="shared" ref="AR77" si="134">SUM(AR71:AR76)</f>
        <v>0</v>
      </c>
      <c r="AS77" s="1407">
        <f t="shared" ref="AS77" si="135">SUM(AS71:AS76)</f>
        <v>0</v>
      </c>
    </row>
    <row r="78" spans="1:45" s="600" customFormat="1" ht="6" customHeight="1">
      <c r="A78" s="1596"/>
      <c r="B78" s="1234"/>
      <c r="C78" s="1266"/>
      <c r="D78" s="1266"/>
      <c r="E78" s="1266"/>
      <c r="F78" s="1266"/>
      <c r="G78" s="1266"/>
      <c r="H78" s="1266"/>
      <c r="I78" s="1401"/>
      <c r="J78" s="1"/>
      <c r="K78" s="1418"/>
      <c r="L78" s="1419"/>
      <c r="M78" s="1419"/>
      <c r="N78" s="1419"/>
      <c r="O78" s="1419"/>
      <c r="P78" s="1419"/>
      <c r="Q78" s="1419"/>
      <c r="R78" s="1401"/>
      <c r="S78" s="1"/>
      <c r="T78" s="1265"/>
      <c r="U78" s="1266"/>
      <c r="V78" s="1266"/>
      <c r="W78" s="1266"/>
      <c r="X78" s="1266"/>
      <c r="Y78" s="1266"/>
      <c r="Z78" s="1266"/>
      <c r="AA78" s="1248"/>
      <c r="AB78" s="1"/>
      <c r="AC78" s="1408"/>
      <c r="AD78" s="1266"/>
      <c r="AE78" s="1266"/>
      <c r="AF78" s="1266"/>
      <c r="AG78" s="1266"/>
      <c r="AH78" s="1266"/>
      <c r="AI78" s="1266"/>
      <c r="AJ78" s="1401"/>
      <c r="AK78" s="1"/>
      <c r="AL78" s="1408"/>
      <c r="AM78" s="1266"/>
      <c r="AN78" s="1266"/>
      <c r="AO78" s="1266"/>
      <c r="AP78" s="1266"/>
      <c r="AQ78" s="1266"/>
      <c r="AR78" s="1266"/>
      <c r="AS78" s="1401"/>
    </row>
    <row r="79" spans="1:45" ht="12" customHeight="1">
      <c r="A79" s="1585" t="s">
        <v>182</v>
      </c>
      <c r="B79" s="1576"/>
      <c r="C79" s="1235"/>
      <c r="D79" s="1235"/>
      <c r="E79" s="1236"/>
      <c r="F79" s="1237"/>
      <c r="G79" s="1235"/>
      <c r="H79" s="1236"/>
      <c r="I79" s="1397"/>
      <c r="J79" s="1"/>
      <c r="K79" s="1396"/>
      <c r="L79" s="1235"/>
      <c r="M79" s="1235"/>
      <c r="N79" s="1236"/>
      <c r="O79" s="1237"/>
      <c r="P79" s="1235"/>
      <c r="Q79" s="1236"/>
      <c r="R79" s="1397"/>
      <c r="S79" s="1"/>
      <c r="T79" s="1233"/>
      <c r="U79" s="1249"/>
      <c r="V79" s="1235"/>
      <c r="W79" s="1236"/>
      <c r="X79" s="1237"/>
      <c r="Y79" s="1235"/>
      <c r="Z79" s="1236"/>
      <c r="AA79" s="1238"/>
      <c r="AB79" s="1"/>
      <c r="AC79" s="1396"/>
      <c r="AD79" s="1235"/>
      <c r="AE79" s="1235"/>
      <c r="AF79" s="1236"/>
      <c r="AG79" s="1237"/>
      <c r="AH79" s="1235"/>
      <c r="AI79" s="1236"/>
      <c r="AJ79" s="1397"/>
      <c r="AK79" s="1"/>
      <c r="AL79" s="1396"/>
      <c r="AM79" s="1235"/>
      <c r="AN79" s="1235"/>
      <c r="AO79" s="1236"/>
      <c r="AP79" s="1237"/>
      <c r="AQ79" s="1235"/>
      <c r="AR79" s="1236"/>
      <c r="AS79" s="1397"/>
    </row>
    <row r="80" spans="1:45" s="600" customFormat="1" ht="6" customHeight="1">
      <c r="A80" s="1585"/>
      <c r="B80" s="1576"/>
      <c r="C80" s="1235"/>
      <c r="D80" s="1235"/>
      <c r="E80" s="1236"/>
      <c r="F80" s="1237"/>
      <c r="G80" s="1235"/>
      <c r="H80" s="1236"/>
      <c r="I80" s="1397"/>
      <c r="J80" s="1"/>
      <c r="K80" s="1396"/>
      <c r="L80" s="1235"/>
      <c r="M80" s="1235"/>
      <c r="N80" s="1236"/>
      <c r="O80" s="1237"/>
      <c r="P80" s="1235"/>
      <c r="Q80" s="1236"/>
      <c r="R80" s="1397"/>
      <c r="S80" s="1"/>
      <c r="T80" s="1233"/>
      <c r="U80" s="1249"/>
      <c r="V80" s="1235"/>
      <c r="W80" s="1236"/>
      <c r="X80" s="1237"/>
      <c r="Y80" s="1235"/>
      <c r="Z80" s="1236"/>
      <c r="AA80" s="1238"/>
      <c r="AB80" s="1"/>
      <c r="AC80" s="1396"/>
      <c r="AD80" s="1235"/>
      <c r="AE80" s="1235"/>
      <c r="AF80" s="1236"/>
      <c r="AG80" s="1237"/>
      <c r="AH80" s="1235"/>
      <c r="AI80" s="1236"/>
      <c r="AJ80" s="1397"/>
      <c r="AK80" s="1"/>
      <c r="AL80" s="1396"/>
      <c r="AM80" s="1235"/>
      <c r="AN80" s="1235"/>
      <c r="AO80" s="1236"/>
      <c r="AP80" s="1237"/>
      <c r="AQ80" s="1235"/>
      <c r="AR80" s="1236"/>
      <c r="AS80" s="1397"/>
    </row>
    <row r="81" spans="1:45" s="604" customFormat="1" ht="12" customHeight="1">
      <c r="A81" s="1585" t="s">
        <v>183</v>
      </c>
      <c r="B81" s="1576">
        <f>SUM(B82:B86)</f>
        <v>1892966</v>
      </c>
      <c r="C81" s="1249">
        <f t="shared" ref="C81" si="136">SUM(C82:C86)</f>
        <v>1892966</v>
      </c>
      <c r="D81" s="1235"/>
      <c r="E81" s="1236"/>
      <c r="F81" s="1237"/>
      <c r="G81" s="1235"/>
      <c r="H81" s="1236"/>
      <c r="I81" s="1397"/>
      <c r="J81" s="21"/>
      <c r="K81" s="1396">
        <f>SUM(K82:K86)</f>
        <v>1892966</v>
      </c>
      <c r="L81" s="1235">
        <v>1892966</v>
      </c>
      <c r="M81" s="1235"/>
      <c r="N81" s="1236"/>
      <c r="O81" s="1237"/>
      <c r="P81" s="1235"/>
      <c r="Q81" s="1236"/>
      <c r="R81" s="1397"/>
      <c r="S81" s="21"/>
      <c r="T81" s="1251">
        <v>1892966</v>
      </c>
      <c r="U81" s="1261">
        <v>1892966</v>
      </c>
      <c r="V81" s="1235"/>
      <c r="W81" s="1236"/>
      <c r="X81" s="1237"/>
      <c r="Y81" s="1235"/>
      <c r="Z81" s="1236"/>
      <c r="AA81" s="1238"/>
      <c r="AB81" s="21"/>
      <c r="AC81" s="1396"/>
      <c r="AD81" s="1235"/>
      <c r="AE81" s="1235"/>
      <c r="AF81" s="1236"/>
      <c r="AG81" s="1237"/>
      <c r="AH81" s="1235"/>
      <c r="AI81" s="1236"/>
      <c r="AJ81" s="1397"/>
      <c r="AK81" s="21"/>
      <c r="AL81" s="1396"/>
      <c r="AM81" s="1235"/>
      <c r="AN81" s="1235"/>
      <c r="AO81" s="1236"/>
      <c r="AP81" s="1237"/>
      <c r="AQ81" s="1235"/>
      <c r="AR81" s="1236"/>
      <c r="AS81" s="1397"/>
    </row>
    <row r="82" spans="1:45" s="600" customFormat="1" ht="12" customHeight="1">
      <c r="A82" s="1591" t="s">
        <v>764</v>
      </c>
      <c r="B82" s="1576"/>
      <c r="C82" s="1261"/>
      <c r="D82" s="1235"/>
      <c r="E82" s="1236"/>
      <c r="F82" s="1237"/>
      <c r="G82" s="1235"/>
      <c r="H82" s="1236"/>
      <c r="I82" s="1397"/>
      <c r="J82" s="1"/>
      <c r="K82" s="1396"/>
      <c r="L82" s="1235"/>
      <c r="M82" s="1235"/>
      <c r="N82" s="1236"/>
      <c r="O82" s="1237"/>
      <c r="P82" s="1235"/>
      <c r="Q82" s="1236"/>
      <c r="R82" s="1397"/>
      <c r="S82" s="1"/>
      <c r="T82" s="1233"/>
      <c r="U82" s="1249"/>
      <c r="V82" s="1235"/>
      <c r="W82" s="1236"/>
      <c r="X82" s="1237"/>
      <c r="Y82" s="1235"/>
      <c r="Z82" s="1236"/>
      <c r="AA82" s="1238"/>
      <c r="AB82" s="1"/>
      <c r="AC82" s="1396"/>
      <c r="AD82" s="1235"/>
      <c r="AE82" s="1235"/>
      <c r="AF82" s="1236"/>
      <c r="AG82" s="1237"/>
      <c r="AH82" s="1235"/>
      <c r="AI82" s="1236"/>
      <c r="AJ82" s="1397"/>
      <c r="AK82" s="1"/>
      <c r="AL82" s="1396"/>
      <c r="AM82" s="1235"/>
      <c r="AN82" s="1235"/>
      <c r="AO82" s="1236"/>
      <c r="AP82" s="1237"/>
      <c r="AQ82" s="1235"/>
      <c r="AR82" s="1236"/>
      <c r="AS82" s="1397"/>
    </row>
    <row r="83" spans="1:45" s="600" customFormat="1" ht="15" customHeight="1">
      <c r="A83" s="1591" t="s">
        <v>765</v>
      </c>
      <c r="B83" s="1578">
        <v>1892966</v>
      </c>
      <c r="C83" s="1261">
        <v>1892966</v>
      </c>
      <c r="D83" s="1235"/>
      <c r="E83" s="1236"/>
      <c r="F83" s="1237"/>
      <c r="G83" s="1235"/>
      <c r="H83" s="1236"/>
      <c r="I83" s="1397"/>
      <c r="J83" s="1"/>
      <c r="K83" s="1403">
        <v>1892966</v>
      </c>
      <c r="L83" s="1438">
        <f>K83</f>
        <v>1892966</v>
      </c>
      <c r="M83" s="1235"/>
      <c r="N83" s="1236"/>
      <c r="O83" s="1237"/>
      <c r="P83" s="1235"/>
      <c r="Q83" s="1236"/>
      <c r="R83" s="1397"/>
      <c r="S83" s="1"/>
      <c r="T83" s="1233"/>
      <c r="U83" s="1249"/>
      <c r="V83" s="1235"/>
      <c r="W83" s="1236"/>
      <c r="X83" s="1237"/>
      <c r="Y83" s="1235"/>
      <c r="Z83" s="1236"/>
      <c r="AA83" s="1238"/>
      <c r="AB83" s="1"/>
      <c r="AC83" s="1396"/>
      <c r="AD83" s="1235"/>
      <c r="AE83" s="1235"/>
      <c r="AF83" s="1236"/>
      <c r="AG83" s="1237"/>
      <c r="AH83" s="1235"/>
      <c r="AI83" s="1236"/>
      <c r="AJ83" s="1397"/>
      <c r="AK83" s="1"/>
      <c r="AL83" s="1396"/>
      <c r="AM83" s="1235"/>
      <c r="AN83" s="1235"/>
      <c r="AO83" s="1236"/>
      <c r="AP83" s="1237"/>
      <c r="AQ83" s="1235"/>
      <c r="AR83" s="1236"/>
      <c r="AS83" s="1397"/>
    </row>
    <row r="84" spans="1:45" s="600" customFormat="1" ht="12" customHeight="1">
      <c r="A84" s="1591" t="s">
        <v>766</v>
      </c>
      <c r="B84" s="1576"/>
      <c r="C84" s="1235"/>
      <c r="D84" s="1235"/>
      <c r="E84" s="1236"/>
      <c r="F84" s="1237"/>
      <c r="G84" s="1235"/>
      <c r="H84" s="1236"/>
      <c r="I84" s="1397"/>
      <c r="J84" s="1"/>
      <c r="K84" s="1396"/>
      <c r="L84" s="1235"/>
      <c r="M84" s="1235"/>
      <c r="N84" s="1236"/>
      <c r="O84" s="1237"/>
      <c r="P84" s="1235"/>
      <c r="Q84" s="1236"/>
      <c r="R84" s="1397"/>
      <c r="S84" s="1"/>
      <c r="T84" s="1233"/>
      <c r="U84" s="1249"/>
      <c r="V84" s="1235"/>
      <c r="W84" s="1236"/>
      <c r="X84" s="1237"/>
      <c r="Y84" s="1235"/>
      <c r="Z84" s="1236"/>
      <c r="AA84" s="1238"/>
      <c r="AB84" s="1"/>
      <c r="AC84" s="1396"/>
      <c r="AD84" s="1235"/>
      <c r="AE84" s="1235"/>
      <c r="AF84" s="1236"/>
      <c r="AG84" s="1237"/>
      <c r="AH84" s="1235"/>
      <c r="AI84" s="1236"/>
      <c r="AJ84" s="1397"/>
      <c r="AK84" s="1"/>
      <c r="AL84" s="1396"/>
      <c r="AM84" s="1235"/>
      <c r="AN84" s="1235"/>
      <c r="AO84" s="1236"/>
      <c r="AP84" s="1237"/>
      <c r="AQ84" s="1235"/>
      <c r="AR84" s="1236"/>
      <c r="AS84" s="1397"/>
    </row>
    <row r="85" spans="1:45" s="600" customFormat="1" ht="12" customHeight="1">
      <c r="A85" s="1591" t="s">
        <v>767</v>
      </c>
      <c r="B85" s="1576"/>
      <c r="C85" s="1235"/>
      <c r="D85" s="1235"/>
      <c r="E85" s="1236"/>
      <c r="F85" s="1237"/>
      <c r="G85" s="1235"/>
      <c r="H85" s="1236"/>
      <c r="I85" s="1397"/>
      <c r="J85" s="1"/>
      <c r="K85" s="1396"/>
      <c r="L85" s="1235"/>
      <c r="M85" s="1235"/>
      <c r="N85" s="1236"/>
      <c r="O85" s="1237"/>
      <c r="P85" s="1235"/>
      <c r="Q85" s="1236"/>
      <c r="R85" s="1397"/>
      <c r="S85" s="1"/>
      <c r="T85" s="1233"/>
      <c r="U85" s="1249"/>
      <c r="V85" s="1235"/>
      <c r="W85" s="1236"/>
      <c r="X85" s="1237"/>
      <c r="Y85" s="1235"/>
      <c r="Z85" s="1236"/>
      <c r="AA85" s="1238"/>
      <c r="AB85" s="1"/>
      <c r="AC85" s="1396"/>
      <c r="AD85" s="1235"/>
      <c r="AE85" s="1235"/>
      <c r="AF85" s="1236"/>
      <c r="AG85" s="1237"/>
      <c r="AH85" s="1235"/>
      <c r="AI85" s="1236"/>
      <c r="AJ85" s="1397"/>
      <c r="AK85" s="1"/>
      <c r="AL85" s="1396"/>
      <c r="AM85" s="1235"/>
      <c r="AN85" s="1235"/>
      <c r="AO85" s="1236"/>
      <c r="AP85" s="1237"/>
      <c r="AQ85" s="1235"/>
      <c r="AR85" s="1236"/>
      <c r="AS85" s="1397"/>
    </row>
    <row r="86" spans="1:45" s="600" customFormat="1" ht="12" customHeight="1">
      <c r="A86" s="1591" t="s">
        <v>768</v>
      </c>
      <c r="B86" s="1259"/>
      <c r="C86" s="1245"/>
      <c r="D86" s="1245"/>
      <c r="E86" s="1246"/>
      <c r="F86" s="1247"/>
      <c r="G86" s="1245"/>
      <c r="H86" s="1246"/>
      <c r="I86" s="1401"/>
      <c r="J86" s="1"/>
      <c r="K86" s="1396"/>
      <c r="L86" s="1235"/>
      <c r="M86" s="1235"/>
      <c r="N86" s="1236"/>
      <c r="O86" s="1237"/>
      <c r="P86" s="1235"/>
      <c r="Q86" s="1236"/>
      <c r="R86" s="1397"/>
      <c r="S86" s="1"/>
      <c r="T86" s="1233"/>
      <c r="U86" s="1249"/>
      <c r="V86" s="1235"/>
      <c r="W86" s="1236"/>
      <c r="X86" s="1237"/>
      <c r="Y86" s="1235"/>
      <c r="Z86" s="1236"/>
      <c r="AA86" s="1238"/>
      <c r="AB86" s="1"/>
      <c r="AC86" s="1396"/>
      <c r="AD86" s="1235"/>
      <c r="AE86" s="1235"/>
      <c r="AF86" s="1236"/>
      <c r="AG86" s="1237"/>
      <c r="AH86" s="1235"/>
      <c r="AI86" s="1236"/>
      <c r="AJ86" s="1397"/>
      <c r="AK86" s="1"/>
      <c r="AL86" s="1396"/>
      <c r="AM86" s="1235"/>
      <c r="AN86" s="1235"/>
      <c r="AO86" s="1236"/>
      <c r="AP86" s="1237"/>
      <c r="AQ86" s="1235"/>
      <c r="AR86" s="1236"/>
      <c r="AS86" s="1397"/>
    </row>
    <row r="87" spans="1:45" s="604" customFormat="1" ht="17.25" customHeight="1">
      <c r="A87" s="1595" t="s">
        <v>769</v>
      </c>
      <c r="B87" s="1439">
        <f>B81+B79</f>
        <v>1892966</v>
      </c>
      <c r="C87" s="1263">
        <f t="shared" ref="C87" si="137">C81+C79</f>
        <v>1892966</v>
      </c>
      <c r="D87" s="1263">
        <f t="shared" ref="D87:F87" si="138">SUM(D81:D86)</f>
        <v>0</v>
      </c>
      <c r="E87" s="1263">
        <f t="shared" si="138"/>
        <v>0</v>
      </c>
      <c r="F87" s="1263">
        <f t="shared" si="138"/>
        <v>0</v>
      </c>
      <c r="G87" s="1263">
        <f t="shared" ref="G87:I87" si="139">SUM(G81:G86)</f>
        <v>0</v>
      </c>
      <c r="H87" s="1263">
        <f t="shared" si="139"/>
        <v>0</v>
      </c>
      <c r="I87" s="1407">
        <f t="shared" si="139"/>
        <v>0</v>
      </c>
      <c r="J87" s="21"/>
      <c r="K87" s="1406">
        <f>K81+K79</f>
        <v>1892966</v>
      </c>
      <c r="L87" s="1263">
        <f>SUM(L81,L79)</f>
        <v>1892966</v>
      </c>
      <c r="M87" s="1263">
        <f t="shared" ref="M87" si="140">SUM(M81:M86)</f>
        <v>0</v>
      </c>
      <c r="N87" s="1263">
        <f t="shared" ref="N87" si="141">SUM(N81:N86)</f>
        <v>0</v>
      </c>
      <c r="O87" s="1263">
        <f t="shared" ref="O87" si="142">SUM(O81:O86)</f>
        <v>0</v>
      </c>
      <c r="P87" s="1263">
        <f t="shared" ref="P87" si="143">SUM(P81:P86)</f>
        <v>0</v>
      </c>
      <c r="Q87" s="1263">
        <f t="shared" ref="Q87" si="144">SUM(Q81:Q86)</f>
        <v>0</v>
      </c>
      <c r="R87" s="1407">
        <f t="shared" ref="R87" si="145">SUM(R81:R86)</f>
        <v>0</v>
      </c>
      <c r="S87" s="21"/>
      <c r="T87" s="1262">
        <f>SUM(T81,T79)</f>
        <v>1892966</v>
      </c>
      <c r="U87" s="1262">
        <f>SUM(U81,U79)</f>
        <v>1892966</v>
      </c>
      <c r="V87" s="1263">
        <f t="shared" ref="V87" si="146">SUM(V81:V86)</f>
        <v>0</v>
      </c>
      <c r="W87" s="1263">
        <f t="shared" ref="W87" si="147">SUM(W81:W86)</f>
        <v>0</v>
      </c>
      <c r="X87" s="1263">
        <f t="shared" ref="X87" si="148">SUM(X81:X86)</f>
        <v>0</v>
      </c>
      <c r="Y87" s="1263">
        <f t="shared" ref="Y87" si="149">SUM(Y81:Y86)</f>
        <v>0</v>
      </c>
      <c r="Z87" s="1263">
        <f t="shared" ref="Z87" si="150">SUM(Z81:Z86)</f>
        <v>0</v>
      </c>
      <c r="AA87" s="1264">
        <f t="shared" ref="AA87" si="151">SUM(AA81:AA86)</f>
        <v>0</v>
      </c>
      <c r="AB87" s="21"/>
      <c r="AC87" s="1406">
        <f>SUM(AC81:AC86)</f>
        <v>0</v>
      </c>
      <c r="AD87" s="1263">
        <f t="shared" ref="AD87" si="152">SUM(AD81:AD86)</f>
        <v>0</v>
      </c>
      <c r="AE87" s="1263">
        <f t="shared" ref="AE87" si="153">SUM(AE81:AE86)</f>
        <v>0</v>
      </c>
      <c r="AF87" s="1263">
        <f t="shared" ref="AF87" si="154">SUM(AF81:AF86)</f>
        <v>0</v>
      </c>
      <c r="AG87" s="1263">
        <f t="shared" ref="AG87" si="155">SUM(AG81:AG86)</f>
        <v>0</v>
      </c>
      <c r="AH87" s="1263">
        <f t="shared" ref="AH87" si="156">SUM(AH81:AH86)</f>
        <v>0</v>
      </c>
      <c r="AI87" s="1263">
        <f t="shared" ref="AI87" si="157">SUM(AI81:AI86)</f>
        <v>0</v>
      </c>
      <c r="AJ87" s="1407">
        <f t="shared" ref="AJ87" si="158">SUM(AJ81:AJ86)</f>
        <v>0</v>
      </c>
      <c r="AK87" s="21"/>
      <c r="AL87" s="1406">
        <f>SUM(AL81:AL86)</f>
        <v>0</v>
      </c>
      <c r="AM87" s="1263">
        <f t="shared" ref="AM87" si="159">SUM(AM81:AM86)</f>
        <v>0</v>
      </c>
      <c r="AN87" s="1263">
        <f t="shared" ref="AN87" si="160">SUM(AN81:AN86)</f>
        <v>0</v>
      </c>
      <c r="AO87" s="1263">
        <f t="shared" ref="AO87" si="161">SUM(AO81:AO86)</f>
        <v>0</v>
      </c>
      <c r="AP87" s="1263">
        <f t="shared" ref="AP87" si="162">SUM(AP81:AP86)</f>
        <v>0</v>
      </c>
      <c r="AQ87" s="1263">
        <f t="shared" ref="AQ87" si="163">SUM(AQ81:AQ86)</f>
        <v>0</v>
      </c>
      <c r="AR87" s="1263">
        <f t="shared" ref="AR87" si="164">SUM(AR81:AR86)</f>
        <v>0</v>
      </c>
      <c r="AS87" s="1407">
        <f t="shared" ref="AS87" si="165">SUM(AS81:AS86)</f>
        <v>0</v>
      </c>
    </row>
    <row r="88" spans="1:45" ht="15.75" customHeight="1">
      <c r="A88" s="1586" t="s">
        <v>204</v>
      </c>
      <c r="B88" s="1578">
        <v>429773</v>
      </c>
      <c r="C88" s="1261">
        <v>429773</v>
      </c>
      <c r="D88" s="1235"/>
      <c r="E88" s="1236"/>
      <c r="F88" s="1237"/>
      <c r="G88" s="1235"/>
      <c r="H88" s="1236"/>
      <c r="I88" s="1397"/>
      <c r="J88" s="1"/>
      <c r="K88" s="1403">
        <v>3356041</v>
      </c>
      <c r="L88" s="1261">
        <f>K88</f>
        <v>3356041</v>
      </c>
      <c r="M88" s="1235"/>
      <c r="N88" s="1236"/>
      <c r="O88" s="1237"/>
      <c r="P88" s="1235"/>
      <c r="Q88" s="1236"/>
      <c r="R88" s="1397"/>
      <c r="S88" s="1"/>
      <c r="T88" s="1251">
        <v>2885606</v>
      </c>
      <c r="U88" s="1261">
        <v>2885606</v>
      </c>
      <c r="V88" s="1235"/>
      <c r="W88" s="1236"/>
      <c r="X88" s="1237"/>
      <c r="Y88" s="1235"/>
      <c r="Z88" s="1236"/>
      <c r="AA88" s="1238"/>
      <c r="AB88" s="1"/>
      <c r="AC88" s="1396"/>
      <c r="AD88" s="1235"/>
      <c r="AE88" s="1235"/>
      <c r="AF88" s="1236"/>
      <c r="AG88" s="1237"/>
      <c r="AH88" s="1235"/>
      <c r="AI88" s="1236"/>
      <c r="AJ88" s="1397"/>
      <c r="AK88" s="1"/>
      <c r="AL88" s="1396"/>
      <c r="AM88" s="1235"/>
      <c r="AN88" s="1235"/>
      <c r="AO88" s="1236"/>
      <c r="AP88" s="1237"/>
      <c r="AQ88" s="1235"/>
      <c r="AR88" s="1236"/>
      <c r="AS88" s="1397"/>
    </row>
    <row r="89" spans="1:45" ht="8.25" customHeight="1">
      <c r="A89" s="1586" t="s">
        <v>206</v>
      </c>
      <c r="B89" s="1576"/>
      <c r="C89" s="1249"/>
      <c r="D89" s="1235"/>
      <c r="E89" s="1236"/>
      <c r="F89" s="1237"/>
      <c r="G89" s="1235"/>
      <c r="H89" s="1236"/>
      <c r="I89" s="1397"/>
      <c r="J89" s="1"/>
      <c r="K89" s="1396"/>
      <c r="L89" s="1235"/>
      <c r="M89" s="1235"/>
      <c r="N89" s="1236"/>
      <c r="O89" s="1237"/>
      <c r="P89" s="1235"/>
      <c r="Q89" s="1236"/>
      <c r="R89" s="1397"/>
      <c r="S89" s="1"/>
      <c r="T89" s="1233"/>
      <c r="U89" s="1235"/>
      <c r="V89" s="1235"/>
      <c r="W89" s="1236"/>
      <c r="X89" s="1237"/>
      <c r="Y89" s="1235"/>
      <c r="Z89" s="1236"/>
      <c r="AA89" s="1238"/>
      <c r="AB89" s="1"/>
      <c r="AC89" s="1396"/>
      <c r="AD89" s="1235"/>
      <c r="AE89" s="1235"/>
      <c r="AF89" s="1236"/>
      <c r="AG89" s="1237"/>
      <c r="AH89" s="1235"/>
      <c r="AI89" s="1236"/>
      <c r="AJ89" s="1397"/>
      <c r="AK89" s="1"/>
      <c r="AL89" s="1396"/>
      <c r="AM89" s="1235"/>
      <c r="AN89" s="1235"/>
      <c r="AO89" s="1236"/>
      <c r="AP89" s="1237"/>
      <c r="AQ89" s="1235"/>
      <c r="AR89" s="1236"/>
      <c r="AS89" s="1397"/>
    </row>
    <row r="90" spans="1:45" ht="15.75" customHeight="1">
      <c r="A90" s="1586" t="s">
        <v>205</v>
      </c>
      <c r="B90" s="1578">
        <f>BILAN_SYSCOA!C111</f>
        <v>173527</v>
      </c>
      <c r="C90" s="1235"/>
      <c r="D90" s="1235"/>
      <c r="E90" s="1236"/>
      <c r="F90" s="1237"/>
      <c r="G90" s="1235"/>
      <c r="H90" s="1236"/>
      <c r="I90" s="1397"/>
      <c r="J90" s="1"/>
      <c r="K90" s="1396"/>
      <c r="L90" s="1235"/>
      <c r="M90" s="1235"/>
      <c r="N90" s="1236"/>
      <c r="O90" s="1237"/>
      <c r="P90" s="1235"/>
      <c r="Q90" s="1236"/>
      <c r="R90" s="1397"/>
      <c r="S90" s="1"/>
      <c r="T90" s="1233"/>
      <c r="U90" s="1235"/>
      <c r="V90" s="1235"/>
      <c r="W90" s="1236"/>
      <c r="X90" s="1237"/>
      <c r="Y90" s="1235"/>
      <c r="Z90" s="1236"/>
      <c r="AA90" s="1238"/>
      <c r="AB90" s="1"/>
      <c r="AC90" s="1396"/>
      <c r="AD90" s="1235"/>
      <c r="AE90" s="1235"/>
      <c r="AF90" s="1236"/>
      <c r="AG90" s="1237"/>
      <c r="AH90" s="1235"/>
      <c r="AI90" s="1236"/>
      <c r="AJ90" s="1397"/>
      <c r="AK90" s="1"/>
      <c r="AL90" s="1396"/>
      <c r="AM90" s="1235"/>
      <c r="AN90" s="1235"/>
      <c r="AO90" s="1236"/>
      <c r="AP90" s="1237"/>
      <c r="AQ90" s="1235"/>
      <c r="AR90" s="1236"/>
      <c r="AS90" s="1397"/>
    </row>
    <row r="91" spans="1:45" s="600" customFormat="1" ht="12" customHeight="1" outlineLevel="1">
      <c r="A91" s="1597" t="s">
        <v>704</v>
      </c>
      <c r="B91" s="1576"/>
      <c r="C91" s="1235"/>
      <c r="D91" s="1235"/>
      <c r="E91" s="1236"/>
      <c r="F91" s="1237"/>
      <c r="G91" s="1235"/>
      <c r="H91" s="1236"/>
      <c r="I91" s="1397"/>
      <c r="J91" s="1"/>
      <c r="K91" s="1396"/>
      <c r="L91" s="1235"/>
      <c r="M91" s="1235"/>
      <c r="N91" s="1236"/>
      <c r="O91" s="1237"/>
      <c r="P91" s="1235"/>
      <c r="Q91" s="1236"/>
      <c r="R91" s="1397"/>
      <c r="S91" s="1"/>
      <c r="T91" s="1233"/>
      <c r="U91" s="1235"/>
      <c r="V91" s="1235"/>
      <c r="W91" s="1236"/>
      <c r="X91" s="1237"/>
      <c r="Y91" s="1235"/>
      <c r="Z91" s="1236"/>
      <c r="AA91" s="1238"/>
      <c r="AB91" s="1"/>
      <c r="AC91" s="1396"/>
      <c r="AD91" s="1235"/>
      <c r="AE91" s="1235"/>
      <c r="AF91" s="1236"/>
      <c r="AG91" s="1237"/>
      <c r="AH91" s="1235"/>
      <c r="AI91" s="1236"/>
      <c r="AJ91" s="1397"/>
      <c r="AK91" s="1"/>
      <c r="AL91" s="1396"/>
      <c r="AM91" s="1235"/>
      <c r="AN91" s="1235"/>
      <c r="AO91" s="1236"/>
      <c r="AP91" s="1237"/>
      <c r="AQ91" s="1235"/>
      <c r="AR91" s="1236"/>
      <c r="AS91" s="1397"/>
    </row>
    <row r="92" spans="1:45" s="600" customFormat="1" ht="12" customHeight="1" outlineLevel="1">
      <c r="A92" s="1597" t="s">
        <v>705</v>
      </c>
      <c r="B92" s="1576"/>
      <c r="C92" s="1235"/>
      <c r="D92" s="1235"/>
      <c r="E92" s="1236"/>
      <c r="F92" s="1237"/>
      <c r="G92" s="1235"/>
      <c r="H92" s="1236"/>
      <c r="I92" s="1397"/>
      <c r="J92" s="1"/>
      <c r="K92" s="1396"/>
      <c r="L92" s="1235"/>
      <c r="M92" s="1235"/>
      <c r="N92" s="1236"/>
      <c r="O92" s="1237"/>
      <c r="P92" s="1235"/>
      <c r="Q92" s="1236"/>
      <c r="R92" s="1397"/>
      <c r="S92" s="1"/>
      <c r="T92" s="1233"/>
      <c r="U92" s="1235"/>
      <c r="V92" s="1235"/>
      <c r="W92" s="1236"/>
      <c r="X92" s="1237"/>
      <c r="Y92" s="1235"/>
      <c r="Z92" s="1236"/>
      <c r="AA92" s="1238"/>
      <c r="AB92" s="1"/>
      <c r="AC92" s="1396"/>
      <c r="AD92" s="1235"/>
      <c r="AE92" s="1235"/>
      <c r="AF92" s="1236"/>
      <c r="AG92" s="1237"/>
      <c r="AH92" s="1235"/>
      <c r="AI92" s="1236"/>
      <c r="AJ92" s="1397"/>
      <c r="AK92" s="1"/>
      <c r="AL92" s="1396"/>
      <c r="AM92" s="1235"/>
      <c r="AN92" s="1235"/>
      <c r="AO92" s="1236"/>
      <c r="AP92" s="1237"/>
      <c r="AQ92" s="1235"/>
      <c r="AR92" s="1236"/>
      <c r="AS92" s="1397"/>
    </row>
    <row r="93" spans="1:45" s="600" customFormat="1" ht="12" customHeight="1" outlineLevel="1">
      <c r="A93" s="1597" t="s">
        <v>706</v>
      </c>
      <c r="B93" s="1576"/>
      <c r="C93" s="1235"/>
      <c r="D93" s="1235"/>
      <c r="E93" s="1236"/>
      <c r="F93" s="1237"/>
      <c r="G93" s="1235"/>
      <c r="H93" s="1236"/>
      <c r="I93" s="1397"/>
      <c r="J93" s="1"/>
      <c r="K93" s="1396"/>
      <c r="L93" s="1235"/>
      <c r="M93" s="1235"/>
      <c r="N93" s="1236"/>
      <c r="O93" s="1237"/>
      <c r="P93" s="1235"/>
      <c r="Q93" s="1236"/>
      <c r="R93" s="1397"/>
      <c r="S93" s="1"/>
      <c r="T93" s="1233"/>
      <c r="U93" s="1235"/>
      <c r="V93" s="1235"/>
      <c r="W93" s="1236"/>
      <c r="X93" s="1237"/>
      <c r="Y93" s="1235"/>
      <c r="Z93" s="1236"/>
      <c r="AA93" s="1238"/>
      <c r="AB93" s="1"/>
      <c r="AC93" s="1396"/>
      <c r="AD93" s="1235"/>
      <c r="AE93" s="1235"/>
      <c r="AF93" s="1236"/>
      <c r="AG93" s="1237"/>
      <c r="AH93" s="1235"/>
      <c r="AI93" s="1236"/>
      <c r="AJ93" s="1397"/>
      <c r="AK93" s="1"/>
      <c r="AL93" s="1396"/>
      <c r="AM93" s="1235"/>
      <c r="AN93" s="1235"/>
      <c r="AO93" s="1236"/>
      <c r="AP93" s="1237"/>
      <c r="AQ93" s="1235"/>
      <c r="AR93" s="1236"/>
      <c r="AS93" s="1397"/>
    </row>
    <row r="94" spans="1:45" s="600" customFormat="1" ht="12" customHeight="1" outlineLevel="1">
      <c r="A94" s="1597" t="s">
        <v>707</v>
      </c>
      <c r="B94" s="1576"/>
      <c r="C94" s="1235"/>
      <c r="D94" s="1235"/>
      <c r="E94" s="1236"/>
      <c r="F94" s="1237"/>
      <c r="G94" s="1235"/>
      <c r="H94" s="1236"/>
      <c r="I94" s="1397"/>
      <c r="J94" s="1"/>
      <c r="K94" s="1396"/>
      <c r="L94" s="1235"/>
      <c r="M94" s="1235"/>
      <c r="N94" s="1236"/>
      <c r="O94" s="1237"/>
      <c r="P94" s="1235"/>
      <c r="Q94" s="1236"/>
      <c r="R94" s="1397"/>
      <c r="S94" s="1"/>
      <c r="T94" s="1233"/>
      <c r="U94" s="1235"/>
      <c r="V94" s="1235"/>
      <c r="W94" s="1236"/>
      <c r="X94" s="1237"/>
      <c r="Y94" s="1235"/>
      <c r="Z94" s="1236"/>
      <c r="AA94" s="1238"/>
      <c r="AB94" s="1"/>
      <c r="AC94" s="1396"/>
      <c r="AD94" s="1235"/>
      <c r="AE94" s="1235"/>
      <c r="AF94" s="1236"/>
      <c r="AG94" s="1237"/>
      <c r="AH94" s="1235"/>
      <c r="AI94" s="1236"/>
      <c r="AJ94" s="1397"/>
      <c r="AK94" s="1"/>
      <c r="AL94" s="1396"/>
      <c r="AM94" s="1235"/>
      <c r="AN94" s="1235"/>
      <c r="AO94" s="1236"/>
      <c r="AP94" s="1237"/>
      <c r="AQ94" s="1235"/>
      <c r="AR94" s="1236"/>
      <c r="AS94" s="1397"/>
    </row>
    <row r="95" spans="1:45" s="600" customFormat="1" ht="8.1" customHeight="1">
      <c r="A95" s="1586"/>
      <c r="B95" s="1576"/>
      <c r="C95" s="1249"/>
      <c r="D95" s="1235"/>
      <c r="E95" s="1236"/>
      <c r="F95" s="1237"/>
      <c r="G95" s="1235"/>
      <c r="H95" s="1236"/>
      <c r="I95" s="1397"/>
      <c r="J95" s="1"/>
      <c r="K95" s="1396"/>
      <c r="L95" s="1235"/>
      <c r="M95" s="1235"/>
      <c r="N95" s="1236"/>
      <c r="O95" s="1237"/>
      <c r="P95" s="1235"/>
      <c r="Q95" s="1236"/>
      <c r="R95" s="1397"/>
      <c r="S95" s="1"/>
      <c r="T95" s="1233"/>
      <c r="U95" s="1235"/>
      <c r="V95" s="1235"/>
      <c r="W95" s="1236"/>
      <c r="X95" s="1237"/>
      <c r="Y95" s="1235"/>
      <c r="Z95" s="1236"/>
      <c r="AA95" s="1238"/>
      <c r="AB95" s="1"/>
      <c r="AC95" s="1396"/>
      <c r="AD95" s="1235"/>
      <c r="AE95" s="1235"/>
      <c r="AF95" s="1236"/>
      <c r="AG95" s="1237"/>
      <c r="AH95" s="1235"/>
      <c r="AI95" s="1236"/>
      <c r="AJ95" s="1397"/>
      <c r="AK95" s="1"/>
      <c r="AL95" s="1396"/>
      <c r="AM95" s="1235"/>
      <c r="AN95" s="1235"/>
      <c r="AO95" s="1236"/>
      <c r="AP95" s="1237"/>
      <c r="AQ95" s="1235"/>
      <c r="AR95" s="1236"/>
      <c r="AS95" s="1397"/>
    </row>
    <row r="96" spans="1:45" s="600" customFormat="1" ht="12" customHeight="1">
      <c r="A96" s="1591" t="s">
        <v>770</v>
      </c>
      <c r="B96" s="1576"/>
      <c r="C96" s="1249"/>
      <c r="D96" s="1235"/>
      <c r="E96" s="1236"/>
      <c r="F96" s="1237"/>
      <c r="G96" s="1235"/>
      <c r="H96" s="1236"/>
      <c r="I96" s="1397"/>
      <c r="J96" s="1"/>
      <c r="K96" s="1396"/>
      <c r="L96" s="1235"/>
      <c r="M96" s="1235"/>
      <c r="N96" s="1236"/>
      <c r="O96" s="1237"/>
      <c r="P96" s="1235"/>
      <c r="Q96" s="1236"/>
      <c r="R96" s="1397"/>
      <c r="S96" s="1"/>
      <c r="T96" s="1233"/>
      <c r="U96" s="1235"/>
      <c r="V96" s="1235"/>
      <c r="W96" s="1236"/>
      <c r="X96" s="1237"/>
      <c r="Y96" s="1235"/>
      <c r="Z96" s="1236"/>
      <c r="AA96" s="1238"/>
      <c r="AB96" s="1"/>
      <c r="AC96" s="1396"/>
      <c r="AD96" s="1235"/>
      <c r="AE96" s="1235"/>
      <c r="AF96" s="1236"/>
      <c r="AG96" s="1237"/>
      <c r="AH96" s="1235"/>
      <c r="AI96" s="1236"/>
      <c r="AJ96" s="1397"/>
      <c r="AK96" s="1"/>
      <c r="AL96" s="1396"/>
      <c r="AM96" s="1235"/>
      <c r="AN96" s="1235"/>
      <c r="AO96" s="1236"/>
      <c r="AP96" s="1237"/>
      <c r="AQ96" s="1235"/>
      <c r="AR96" s="1236"/>
      <c r="AS96" s="1397"/>
    </row>
    <row r="97" spans="1:16374" s="600" customFormat="1" ht="12" customHeight="1">
      <c r="A97" s="1591" t="s">
        <v>771</v>
      </c>
      <c r="B97" s="1576"/>
      <c r="C97" s="1249"/>
      <c r="D97" s="1235"/>
      <c r="E97" s="1236"/>
      <c r="F97" s="1237"/>
      <c r="G97" s="1235"/>
      <c r="H97" s="1236"/>
      <c r="I97" s="1397"/>
      <c r="J97" s="1"/>
      <c r="K97" s="1396"/>
      <c r="L97" s="1235"/>
      <c r="M97" s="1235"/>
      <c r="N97" s="1236"/>
      <c r="O97" s="1237"/>
      <c r="P97" s="1235"/>
      <c r="Q97" s="1236"/>
      <c r="R97" s="1397"/>
      <c r="S97" s="1"/>
      <c r="T97" s="1233"/>
      <c r="U97" s="1235"/>
      <c r="V97" s="1235"/>
      <c r="W97" s="1236"/>
      <c r="X97" s="1237"/>
      <c r="Y97" s="1235"/>
      <c r="Z97" s="1236"/>
      <c r="AA97" s="1238"/>
      <c r="AB97" s="1"/>
      <c r="AC97" s="1396"/>
      <c r="AD97" s="1235"/>
      <c r="AE97" s="1235"/>
      <c r="AF97" s="1236"/>
      <c r="AG97" s="1237"/>
      <c r="AH97" s="1235"/>
      <c r="AI97" s="1236"/>
      <c r="AJ97" s="1397"/>
      <c r="AK97" s="1"/>
      <c r="AL97" s="1396"/>
      <c r="AM97" s="1235"/>
      <c r="AN97" s="1235"/>
      <c r="AO97" s="1236"/>
      <c r="AP97" s="1237"/>
      <c r="AQ97" s="1235"/>
      <c r="AR97" s="1236"/>
      <c r="AS97" s="1397"/>
    </row>
    <row r="98" spans="1:16374" s="600" customFormat="1" ht="12" customHeight="1">
      <c r="A98" s="1591" t="s">
        <v>772</v>
      </c>
      <c r="B98" s="1576"/>
      <c r="C98" s="1249"/>
      <c r="D98" s="1235"/>
      <c r="E98" s="1236"/>
      <c r="F98" s="1237"/>
      <c r="G98" s="1235"/>
      <c r="H98" s="1236"/>
      <c r="I98" s="1397"/>
      <c r="J98" s="1"/>
      <c r="K98" s="1396"/>
      <c r="L98" s="1235"/>
      <c r="M98" s="1235"/>
      <c r="N98" s="1236"/>
      <c r="O98" s="1237"/>
      <c r="P98" s="1235"/>
      <c r="Q98" s="1236"/>
      <c r="R98" s="1397"/>
      <c r="S98" s="1"/>
      <c r="T98" s="1233"/>
      <c r="U98" s="1235"/>
      <c r="V98" s="1235"/>
      <c r="W98" s="1236"/>
      <c r="X98" s="1237"/>
      <c r="Y98" s="1235"/>
      <c r="Z98" s="1236"/>
      <c r="AA98" s="1238"/>
      <c r="AB98" s="1"/>
      <c r="AC98" s="1396"/>
      <c r="AD98" s="1235"/>
      <c r="AE98" s="1235"/>
      <c r="AF98" s="1236"/>
      <c r="AG98" s="1237"/>
      <c r="AH98" s="1235"/>
      <c r="AI98" s="1236"/>
      <c r="AJ98" s="1397"/>
      <c r="AK98" s="1"/>
      <c r="AL98" s="1396"/>
      <c r="AM98" s="1235"/>
      <c r="AN98" s="1235"/>
      <c r="AO98" s="1236"/>
      <c r="AP98" s="1237"/>
      <c r="AQ98" s="1235"/>
      <c r="AR98" s="1236"/>
      <c r="AS98" s="1397"/>
    </row>
    <row r="99" spans="1:16374" s="600" customFormat="1" ht="12" customHeight="1">
      <c r="A99" s="1591" t="s">
        <v>773</v>
      </c>
      <c r="B99" s="1576"/>
      <c r="C99" s="1249"/>
      <c r="D99" s="1235"/>
      <c r="E99" s="1236"/>
      <c r="F99" s="1237"/>
      <c r="G99" s="1235"/>
      <c r="H99" s="1236"/>
      <c r="I99" s="1397"/>
      <c r="J99" s="1"/>
      <c r="K99" s="1396"/>
      <c r="L99" s="1235"/>
      <c r="M99" s="1235"/>
      <c r="N99" s="1236"/>
      <c r="O99" s="1237"/>
      <c r="P99" s="1235"/>
      <c r="Q99" s="1236"/>
      <c r="R99" s="1397"/>
      <c r="S99" s="1"/>
      <c r="T99" s="1233"/>
      <c r="U99" s="1235"/>
      <c r="V99" s="1235"/>
      <c r="W99" s="1236"/>
      <c r="X99" s="1237"/>
      <c r="Y99" s="1235"/>
      <c r="Z99" s="1236"/>
      <c r="AA99" s="1238"/>
      <c r="AB99" s="1"/>
      <c r="AC99" s="1396"/>
      <c r="AD99" s="1235"/>
      <c r="AE99" s="1235"/>
      <c r="AF99" s="1236"/>
      <c r="AG99" s="1237"/>
      <c r="AH99" s="1235"/>
      <c r="AI99" s="1236"/>
      <c r="AJ99" s="1397"/>
      <c r="AK99" s="1"/>
      <c r="AL99" s="1396"/>
      <c r="AM99" s="1235"/>
      <c r="AN99" s="1235"/>
      <c r="AO99" s="1236"/>
      <c r="AP99" s="1237"/>
      <c r="AQ99" s="1235"/>
      <c r="AR99" s="1236"/>
      <c r="AS99" s="1397"/>
    </row>
    <row r="100" spans="1:16374" s="600" customFormat="1" ht="12" customHeight="1">
      <c r="A100" s="1591" t="s">
        <v>774</v>
      </c>
      <c r="B100" s="1576"/>
      <c r="C100" s="1249"/>
      <c r="D100" s="1235"/>
      <c r="E100" s="1236"/>
      <c r="F100" s="1237"/>
      <c r="G100" s="1235"/>
      <c r="H100" s="1236"/>
      <c r="I100" s="1397"/>
      <c r="J100" s="1"/>
      <c r="K100" s="1396"/>
      <c r="L100" s="1235"/>
      <c r="M100" s="1235"/>
      <c r="N100" s="1236"/>
      <c r="O100" s="1237"/>
      <c r="P100" s="1235"/>
      <c r="Q100" s="1236"/>
      <c r="R100" s="1397"/>
      <c r="S100" s="1"/>
      <c r="T100" s="1233"/>
      <c r="U100" s="1235"/>
      <c r="V100" s="1235"/>
      <c r="W100" s="1236"/>
      <c r="X100" s="1237"/>
      <c r="Y100" s="1235"/>
      <c r="Z100" s="1236"/>
      <c r="AA100" s="1238"/>
      <c r="AB100" s="1"/>
      <c r="AC100" s="1396"/>
      <c r="AD100" s="1235"/>
      <c r="AE100" s="1235"/>
      <c r="AF100" s="1236"/>
      <c r="AG100" s="1237"/>
      <c r="AH100" s="1235"/>
      <c r="AI100" s="1236"/>
      <c r="AJ100" s="1397"/>
      <c r="AK100" s="1"/>
      <c r="AL100" s="1396"/>
      <c r="AM100" s="1235"/>
      <c r="AN100" s="1235"/>
      <c r="AO100" s="1236"/>
      <c r="AP100" s="1237"/>
      <c r="AQ100" s="1235"/>
      <c r="AR100" s="1236"/>
      <c r="AS100" s="1397"/>
    </row>
    <row r="101" spans="1:16374" s="600" customFormat="1" ht="12" customHeight="1">
      <c r="A101" s="1591" t="s">
        <v>775</v>
      </c>
      <c r="B101" s="1259"/>
      <c r="C101" s="1258"/>
      <c r="D101" s="1245"/>
      <c r="E101" s="1246"/>
      <c r="F101" s="1247"/>
      <c r="G101" s="1245"/>
      <c r="H101" s="1246"/>
      <c r="I101" s="1401"/>
      <c r="J101" s="1"/>
      <c r="K101" s="1400"/>
      <c r="L101" s="1245"/>
      <c r="M101" s="1245"/>
      <c r="N101" s="1246"/>
      <c r="O101" s="1247"/>
      <c r="P101" s="1245"/>
      <c r="Q101" s="1246"/>
      <c r="R101" s="1401"/>
      <c r="S101" s="1"/>
      <c r="T101" s="1244"/>
      <c r="U101" s="1245"/>
      <c r="V101" s="1245"/>
      <c r="W101" s="1246"/>
      <c r="X101" s="1247"/>
      <c r="Y101" s="1245"/>
      <c r="Z101" s="1246"/>
      <c r="AA101" s="1248"/>
      <c r="AB101" s="1"/>
      <c r="AC101" s="1400"/>
      <c r="AD101" s="1245"/>
      <c r="AE101" s="1245"/>
      <c r="AF101" s="1246"/>
      <c r="AG101" s="1247"/>
      <c r="AH101" s="1245"/>
      <c r="AI101" s="1246"/>
      <c r="AJ101" s="1401"/>
      <c r="AK101" s="1"/>
      <c r="AL101" s="1400"/>
      <c r="AM101" s="1245"/>
      <c r="AN101" s="1245"/>
      <c r="AO101" s="1246"/>
      <c r="AP101" s="1247"/>
      <c r="AQ101" s="1245"/>
      <c r="AR101" s="1246"/>
      <c r="AS101" s="1401"/>
    </row>
    <row r="102" spans="1:16374" s="293" customFormat="1" ht="15.75" customHeight="1">
      <c r="A102" s="1598" t="s">
        <v>776</v>
      </c>
      <c r="B102" s="1579">
        <f>SUM(B88:B101)</f>
        <v>603300</v>
      </c>
      <c r="C102" s="1268">
        <f>SUM(C88:C101)</f>
        <v>429773</v>
      </c>
      <c r="D102" s="1268">
        <f>SUM(D88:D101)</f>
        <v>0</v>
      </c>
      <c r="E102" s="1268">
        <f>SUM(E88:E101)</f>
        <v>0</v>
      </c>
      <c r="F102" s="1268">
        <f>SUM(F88:F101)</f>
        <v>0</v>
      </c>
      <c r="G102" s="1268">
        <f t="shared" ref="G102:I102" si="166">SUM(G88:G101)</f>
        <v>0</v>
      </c>
      <c r="H102" s="1268">
        <f t="shared" si="166"/>
        <v>0</v>
      </c>
      <c r="I102" s="1410">
        <f t="shared" si="166"/>
        <v>0</v>
      </c>
      <c r="J102" s="607"/>
      <c r="K102" s="1409">
        <f t="shared" ref="K102:R102" si="167">SUM(K88:K101)</f>
        <v>3356041</v>
      </c>
      <c r="L102" s="1268">
        <f t="shared" si="167"/>
        <v>3356041</v>
      </c>
      <c r="M102" s="1268">
        <f t="shared" si="167"/>
        <v>0</v>
      </c>
      <c r="N102" s="1268">
        <f t="shared" si="167"/>
        <v>0</v>
      </c>
      <c r="O102" s="1268">
        <f t="shared" si="167"/>
        <v>0</v>
      </c>
      <c r="P102" s="1268">
        <f t="shared" si="167"/>
        <v>0</v>
      </c>
      <c r="Q102" s="1268">
        <f t="shared" si="167"/>
        <v>0</v>
      </c>
      <c r="R102" s="1410">
        <f t="shared" si="167"/>
        <v>0</v>
      </c>
      <c r="S102" s="607"/>
      <c r="T102" s="1267">
        <f>SUM(T88:T101)</f>
        <v>2885606</v>
      </c>
      <c r="U102" s="1268">
        <f t="shared" ref="U102" si="168">SUM(U88:U101)</f>
        <v>2885606</v>
      </c>
      <c r="V102" s="1268">
        <f t="shared" ref="V102:AA102" si="169">SUM(V88:V101)</f>
        <v>0</v>
      </c>
      <c r="W102" s="1268">
        <f t="shared" si="169"/>
        <v>0</v>
      </c>
      <c r="X102" s="1268">
        <f t="shared" si="169"/>
        <v>0</v>
      </c>
      <c r="Y102" s="1268">
        <f t="shared" si="169"/>
        <v>0</v>
      </c>
      <c r="Z102" s="1268">
        <f t="shared" si="169"/>
        <v>0</v>
      </c>
      <c r="AA102" s="1269">
        <f t="shared" si="169"/>
        <v>0</v>
      </c>
      <c r="AB102" s="607"/>
      <c r="AC102" s="1409">
        <f t="shared" ref="AC102:AJ102" si="170">SUM(AC88:AC101)</f>
        <v>0</v>
      </c>
      <c r="AD102" s="1268">
        <f t="shared" si="170"/>
        <v>0</v>
      </c>
      <c r="AE102" s="1268">
        <f t="shared" si="170"/>
        <v>0</v>
      </c>
      <c r="AF102" s="1268">
        <f t="shared" si="170"/>
        <v>0</v>
      </c>
      <c r="AG102" s="1268">
        <f t="shared" si="170"/>
        <v>0</v>
      </c>
      <c r="AH102" s="1268">
        <f t="shared" si="170"/>
        <v>0</v>
      </c>
      <c r="AI102" s="1268">
        <f t="shared" si="170"/>
        <v>0</v>
      </c>
      <c r="AJ102" s="1410">
        <f t="shared" si="170"/>
        <v>0</v>
      </c>
      <c r="AK102" s="607"/>
      <c r="AL102" s="1409">
        <f t="shared" ref="AL102:AS102" si="171">SUM(AL88:AL101)</f>
        <v>0</v>
      </c>
      <c r="AM102" s="1268">
        <f t="shared" si="171"/>
        <v>0</v>
      </c>
      <c r="AN102" s="1268">
        <f t="shared" si="171"/>
        <v>0</v>
      </c>
      <c r="AO102" s="1268">
        <f t="shared" si="171"/>
        <v>0</v>
      </c>
      <c r="AP102" s="1268">
        <f t="shared" si="171"/>
        <v>0</v>
      </c>
      <c r="AQ102" s="1268">
        <f t="shared" si="171"/>
        <v>0</v>
      </c>
      <c r="AR102" s="1268">
        <f t="shared" si="171"/>
        <v>0</v>
      </c>
      <c r="AS102" s="1410">
        <f t="shared" si="171"/>
        <v>0</v>
      </c>
    </row>
    <row r="103" spans="1:16374" s="600" customFormat="1" ht="12" customHeight="1">
      <c r="A103" s="1586" t="s">
        <v>781</v>
      </c>
      <c r="B103" s="1576"/>
      <c r="C103" s="1249"/>
      <c r="D103" s="1235"/>
      <c r="E103" s="1236"/>
      <c r="F103" s="1237"/>
      <c r="G103" s="1235"/>
      <c r="H103" s="1236"/>
      <c r="I103" s="1397"/>
      <c r="J103" s="1"/>
      <c r="K103" s="1396"/>
      <c r="L103" s="1249"/>
      <c r="M103" s="1235"/>
      <c r="N103" s="1236"/>
      <c r="O103" s="1237"/>
      <c r="P103" s="1235"/>
      <c r="Q103" s="1236"/>
      <c r="R103" s="1397"/>
      <c r="S103" s="1"/>
      <c r="T103" s="1233"/>
      <c r="U103" s="1249"/>
      <c r="V103" s="1235"/>
      <c r="W103" s="1236"/>
      <c r="X103" s="1237"/>
      <c r="Y103" s="1235"/>
      <c r="Z103" s="1236"/>
      <c r="AA103" s="1238"/>
      <c r="AB103" s="1"/>
      <c r="AC103" s="1396"/>
      <c r="AD103" s="1249"/>
      <c r="AE103" s="1235"/>
      <c r="AF103" s="1236"/>
      <c r="AG103" s="1237"/>
      <c r="AH103" s="1235"/>
      <c r="AI103" s="1236"/>
      <c r="AJ103" s="1397"/>
      <c r="AK103" s="1"/>
      <c r="AL103" s="1396"/>
      <c r="AM103" s="1249"/>
      <c r="AN103" s="1235"/>
      <c r="AO103" s="1236"/>
      <c r="AP103" s="1237"/>
      <c r="AQ103" s="1235"/>
      <c r="AR103" s="1236"/>
      <c r="AS103" s="1397"/>
    </row>
    <row r="104" spans="1:16374" s="600" customFormat="1" ht="12" customHeight="1">
      <c r="A104" s="1586" t="s">
        <v>777</v>
      </c>
      <c r="B104" s="1259"/>
      <c r="C104" s="1258"/>
      <c r="D104" s="1245"/>
      <c r="E104" s="1246"/>
      <c r="F104" s="1247"/>
      <c r="G104" s="1245"/>
      <c r="H104" s="1246"/>
      <c r="I104" s="1401"/>
      <c r="J104" s="1"/>
      <c r="K104" s="1400"/>
      <c r="L104" s="1258"/>
      <c r="M104" s="1245"/>
      <c r="N104" s="1246"/>
      <c r="O104" s="1247"/>
      <c r="P104" s="1245"/>
      <c r="Q104" s="1246"/>
      <c r="R104" s="1401"/>
      <c r="S104" s="1"/>
      <c r="T104" s="1244"/>
      <c r="U104" s="1258"/>
      <c r="V104" s="1245"/>
      <c r="W104" s="1246"/>
      <c r="X104" s="1247"/>
      <c r="Y104" s="1245"/>
      <c r="Z104" s="1246"/>
      <c r="AA104" s="1248"/>
      <c r="AB104" s="1"/>
      <c r="AC104" s="1400"/>
      <c r="AD104" s="1258"/>
      <c r="AE104" s="1245"/>
      <c r="AF104" s="1246"/>
      <c r="AG104" s="1247"/>
      <c r="AH104" s="1245"/>
      <c r="AI104" s="1246"/>
      <c r="AJ104" s="1401"/>
      <c r="AK104" s="1"/>
      <c r="AL104" s="1400"/>
      <c r="AM104" s="1258"/>
      <c r="AN104" s="1245"/>
      <c r="AO104" s="1246"/>
      <c r="AP104" s="1247"/>
      <c r="AQ104" s="1245"/>
      <c r="AR104" s="1246"/>
      <c r="AS104" s="1401"/>
    </row>
    <row r="105" spans="1:16374" s="293" customFormat="1" ht="12" customHeight="1">
      <c r="A105" s="1598" t="s">
        <v>778</v>
      </c>
      <c r="B105" s="1579"/>
      <c r="C105" s="1268"/>
      <c r="D105" s="1270"/>
      <c r="E105" s="1270"/>
      <c r="F105" s="1270"/>
      <c r="G105" s="1270"/>
      <c r="H105" s="1270"/>
      <c r="I105" s="1411"/>
      <c r="J105" s="607"/>
      <c r="K105" s="1409"/>
      <c r="L105" s="1268"/>
      <c r="M105" s="1270"/>
      <c r="N105" s="1270"/>
      <c r="O105" s="1270"/>
      <c r="P105" s="1270"/>
      <c r="Q105" s="1270"/>
      <c r="R105" s="1411"/>
      <c r="S105" s="607"/>
      <c r="T105" s="1267">
        <f>SUM(T103:T104)</f>
        <v>0</v>
      </c>
      <c r="U105" s="1267">
        <f>SUM(U103:U104)</f>
        <v>0</v>
      </c>
      <c r="V105" s="1270"/>
      <c r="W105" s="1270"/>
      <c r="X105" s="1270"/>
      <c r="Y105" s="1270"/>
      <c r="Z105" s="1270"/>
      <c r="AA105" s="1271"/>
      <c r="AB105" s="607"/>
      <c r="AC105" s="1409"/>
      <c r="AD105" s="1268"/>
      <c r="AE105" s="1270"/>
      <c r="AF105" s="1270"/>
      <c r="AG105" s="1270"/>
      <c r="AH105" s="1270"/>
      <c r="AI105" s="1270"/>
      <c r="AJ105" s="1411"/>
      <c r="AK105" s="607"/>
      <c r="AL105" s="1409"/>
      <c r="AM105" s="1268"/>
      <c r="AN105" s="1270"/>
      <c r="AO105" s="1270"/>
      <c r="AP105" s="1270"/>
      <c r="AQ105" s="1270"/>
      <c r="AR105" s="1270"/>
      <c r="AS105" s="1411"/>
    </row>
    <row r="106" spans="1:16374" s="600" customFormat="1" ht="15.75" customHeight="1">
      <c r="A106" s="1595" t="s">
        <v>779</v>
      </c>
      <c r="B106" s="1439">
        <f t="shared" ref="B106:I106" si="172">SUM(B43:B86)</f>
        <v>1848570112</v>
      </c>
      <c r="C106" s="1263">
        <f t="shared" si="172"/>
        <v>1848570112</v>
      </c>
      <c r="D106" s="1263">
        <f t="shared" si="172"/>
        <v>0</v>
      </c>
      <c r="E106" s="1263">
        <f t="shared" si="172"/>
        <v>0</v>
      </c>
      <c r="F106" s="1263">
        <f t="shared" si="172"/>
        <v>0</v>
      </c>
      <c r="G106" s="1263">
        <f t="shared" si="172"/>
        <v>0</v>
      </c>
      <c r="H106" s="1263">
        <f t="shared" si="172"/>
        <v>0</v>
      </c>
      <c r="I106" s="1407">
        <f t="shared" si="172"/>
        <v>0</v>
      </c>
      <c r="J106" s="1"/>
      <c r="K106" s="1396"/>
      <c r="L106" s="1249"/>
      <c r="M106" s="1249">
        <f>SUM(M43:M86)</f>
        <v>0</v>
      </c>
      <c r="N106" s="1249">
        <f>SUM(N43:N86)</f>
        <v>0</v>
      </c>
      <c r="O106" s="1249"/>
      <c r="P106" s="1249">
        <f>SUM(P43:P86)</f>
        <v>0</v>
      </c>
      <c r="Q106" s="1249">
        <f>SUM(Q43:Q86)</f>
        <v>0</v>
      </c>
      <c r="R106" s="1402">
        <f>SUM(R43:R86)</f>
        <v>0</v>
      </c>
      <c r="S106" s="1"/>
      <c r="T106" s="1233"/>
      <c r="U106" s="1249"/>
      <c r="V106" s="1249">
        <f>SUM(V43:V86)</f>
        <v>0</v>
      </c>
      <c r="W106" s="1249">
        <f>SUM(W43:W86)</f>
        <v>0</v>
      </c>
      <c r="X106" s="1249"/>
      <c r="Y106" s="1249">
        <f>SUM(Y43:Y86)</f>
        <v>0</v>
      </c>
      <c r="Z106" s="1249">
        <f>SUM(Z43:Z86)</f>
        <v>0</v>
      </c>
      <c r="AA106" s="1250">
        <f>SUM(AA43:AA86)</f>
        <v>0</v>
      </c>
      <c r="AB106" s="1"/>
      <c r="AC106" s="1396">
        <f t="shared" ref="AC106:AJ106" si="173">SUM(AC43:AC86)</f>
        <v>0</v>
      </c>
      <c r="AD106" s="1249">
        <f t="shared" si="173"/>
        <v>0</v>
      </c>
      <c r="AE106" s="1249">
        <f t="shared" si="173"/>
        <v>0</v>
      </c>
      <c r="AF106" s="1249">
        <f t="shared" si="173"/>
        <v>0</v>
      </c>
      <c r="AG106" s="1249">
        <f t="shared" si="173"/>
        <v>0</v>
      </c>
      <c r="AH106" s="1249">
        <f t="shared" si="173"/>
        <v>0</v>
      </c>
      <c r="AI106" s="1249">
        <f t="shared" si="173"/>
        <v>0</v>
      </c>
      <c r="AJ106" s="1402">
        <f t="shared" si="173"/>
        <v>0</v>
      </c>
      <c r="AK106" s="1"/>
      <c r="AL106" s="1396">
        <f t="shared" ref="AL106:AS106" si="174">SUM(AL43:AL86)</f>
        <v>0</v>
      </c>
      <c r="AM106" s="1249">
        <f t="shared" si="174"/>
        <v>0</v>
      </c>
      <c r="AN106" s="1249">
        <f t="shared" si="174"/>
        <v>0</v>
      </c>
      <c r="AO106" s="1249">
        <f t="shared" si="174"/>
        <v>0</v>
      </c>
      <c r="AP106" s="1249">
        <f t="shared" si="174"/>
        <v>0</v>
      </c>
      <c r="AQ106" s="1249">
        <f t="shared" si="174"/>
        <v>0</v>
      </c>
      <c r="AR106" s="1249">
        <f t="shared" si="174"/>
        <v>0</v>
      </c>
      <c r="AS106" s="1402">
        <f t="shared" si="174"/>
        <v>0</v>
      </c>
    </row>
    <row r="107" spans="1:16374" ht="6.95" customHeight="1">
      <c r="A107" s="1591"/>
      <c r="B107" s="1576"/>
      <c r="C107" s="1249"/>
      <c r="D107" s="1235"/>
      <c r="E107" s="1236"/>
      <c r="F107" s="1237"/>
      <c r="G107" s="1235"/>
      <c r="H107" s="1236"/>
      <c r="I107" s="1397"/>
      <c r="J107" s="1"/>
      <c r="K107" s="1396"/>
      <c r="L107" s="1235"/>
      <c r="M107" s="1235"/>
      <c r="N107" s="1236"/>
      <c r="O107" s="1237"/>
      <c r="P107" s="1235"/>
      <c r="Q107" s="1236"/>
      <c r="R107" s="1397"/>
      <c r="S107" s="1"/>
      <c r="T107" s="1233"/>
      <c r="U107" s="1235"/>
      <c r="V107" s="1235"/>
      <c r="W107" s="1236"/>
      <c r="X107" s="1237"/>
      <c r="Y107" s="1235"/>
      <c r="Z107" s="1236"/>
      <c r="AA107" s="1238"/>
      <c r="AB107" s="1"/>
      <c r="AC107" s="1396"/>
      <c r="AD107" s="1235"/>
      <c r="AE107" s="1235"/>
      <c r="AF107" s="1236"/>
      <c r="AG107" s="1237"/>
      <c r="AH107" s="1235"/>
      <c r="AI107" s="1236"/>
      <c r="AJ107" s="1397"/>
      <c r="AK107" s="1"/>
      <c r="AL107" s="1396"/>
      <c r="AM107" s="1235"/>
      <c r="AN107" s="1235"/>
      <c r="AO107" s="1236"/>
      <c r="AP107" s="1237"/>
      <c r="AQ107" s="1235"/>
      <c r="AR107" s="1236"/>
      <c r="AS107" s="1397"/>
      <c r="AT107" s="600"/>
      <c r="AU107" s="600"/>
      <c r="AV107" s="600"/>
      <c r="AW107" s="600"/>
      <c r="AX107" s="600"/>
      <c r="AY107" s="600"/>
      <c r="AZ107" s="600"/>
      <c r="BA107" s="600"/>
      <c r="BB107" s="600"/>
      <c r="BC107" s="600"/>
      <c r="BD107" s="600"/>
      <c r="BE107" s="600"/>
      <c r="BF107" s="600"/>
      <c r="BG107" s="600"/>
      <c r="BH107" s="600"/>
      <c r="BI107" s="600"/>
      <c r="BJ107" s="600"/>
      <c r="BK107" s="600"/>
      <c r="BL107" s="600"/>
      <c r="BM107" s="600"/>
      <c r="BN107" s="600"/>
      <c r="BO107" s="600"/>
      <c r="BP107" s="600"/>
      <c r="BQ107" s="600"/>
      <c r="BR107" s="600"/>
      <c r="BS107" s="600"/>
      <c r="BT107" s="600"/>
      <c r="BU107" s="600"/>
      <c r="BV107" s="600"/>
      <c r="BW107" s="600"/>
      <c r="BX107" s="600"/>
      <c r="BY107" s="600"/>
      <c r="BZ107" s="600"/>
      <c r="CA107" s="600"/>
      <c r="CB107" s="600"/>
      <c r="CC107" s="600"/>
      <c r="CD107" s="600"/>
      <c r="CE107" s="600"/>
      <c r="CF107" s="600"/>
      <c r="CG107" s="600"/>
      <c r="CH107" s="600"/>
      <c r="CI107" s="600"/>
      <c r="CJ107" s="600"/>
      <c r="CK107" s="600"/>
      <c r="CL107" s="600"/>
      <c r="CM107" s="600"/>
      <c r="CN107" s="600"/>
      <c r="CO107" s="600"/>
      <c r="CP107" s="600"/>
      <c r="CQ107" s="600"/>
      <c r="CR107" s="600"/>
      <c r="CS107" s="600"/>
      <c r="CT107" s="600"/>
      <c r="CU107" s="600"/>
      <c r="CV107" s="600"/>
      <c r="CW107" s="600"/>
      <c r="CX107" s="600"/>
      <c r="CY107" s="600"/>
      <c r="CZ107" s="600"/>
      <c r="DA107" s="600"/>
      <c r="DB107" s="600"/>
      <c r="DC107" s="600"/>
      <c r="DD107" s="600"/>
      <c r="DE107" s="600"/>
      <c r="DF107" s="600"/>
      <c r="DG107" s="600"/>
      <c r="DH107" s="600"/>
      <c r="DI107" s="600"/>
      <c r="DJ107" s="600"/>
      <c r="DK107" s="600"/>
      <c r="DL107" s="600"/>
      <c r="DM107" s="600"/>
      <c r="DN107" s="600"/>
      <c r="DO107" s="600"/>
      <c r="DP107" s="600"/>
      <c r="DQ107" s="600"/>
      <c r="DR107" s="600"/>
      <c r="DS107" s="600"/>
      <c r="DT107" s="600"/>
      <c r="DU107" s="600"/>
      <c r="DV107" s="600"/>
      <c r="DW107" s="600"/>
      <c r="DX107" s="600"/>
      <c r="DY107" s="600"/>
      <c r="DZ107" s="600"/>
      <c r="EA107" s="600"/>
      <c r="EB107" s="600"/>
      <c r="EC107" s="600"/>
      <c r="ED107" s="600"/>
      <c r="EE107" s="600"/>
      <c r="EF107" s="600"/>
      <c r="EG107" s="600"/>
      <c r="EH107" s="600"/>
      <c r="EI107" s="600"/>
      <c r="EJ107" s="600"/>
      <c r="EK107" s="600"/>
      <c r="EL107" s="600"/>
      <c r="EM107" s="600"/>
      <c r="EN107" s="600"/>
      <c r="EO107" s="600"/>
      <c r="EP107" s="600"/>
      <c r="EQ107" s="600"/>
      <c r="ER107" s="600"/>
      <c r="ES107" s="600"/>
      <c r="ET107" s="600"/>
      <c r="EU107" s="600"/>
      <c r="EV107" s="600"/>
      <c r="EW107" s="600"/>
      <c r="EX107" s="600"/>
      <c r="EY107" s="600"/>
      <c r="EZ107" s="600"/>
      <c r="FA107" s="600"/>
      <c r="FB107" s="600"/>
      <c r="FC107" s="600"/>
      <c r="FD107" s="600"/>
      <c r="FE107" s="600"/>
      <c r="FF107" s="600"/>
      <c r="FG107" s="600"/>
      <c r="FH107" s="600"/>
      <c r="FI107" s="600"/>
      <c r="FJ107" s="600"/>
      <c r="FK107" s="600"/>
      <c r="FL107" s="600"/>
      <c r="FM107" s="600"/>
      <c r="FN107" s="600"/>
      <c r="FO107" s="600"/>
      <c r="FP107" s="600"/>
      <c r="FQ107" s="600"/>
      <c r="FR107" s="600"/>
      <c r="FS107" s="600"/>
      <c r="FT107" s="600"/>
      <c r="FU107" s="600"/>
      <c r="FV107" s="600"/>
      <c r="FW107" s="600"/>
      <c r="FX107" s="600"/>
      <c r="FY107" s="600"/>
      <c r="FZ107" s="600"/>
      <c r="GA107" s="600"/>
      <c r="GB107" s="600"/>
      <c r="GC107" s="600"/>
      <c r="GD107" s="600"/>
      <c r="GE107" s="600"/>
      <c r="GF107" s="600"/>
      <c r="GG107" s="600"/>
      <c r="GH107" s="600"/>
      <c r="GI107" s="600"/>
      <c r="GJ107" s="600"/>
      <c r="GK107" s="600"/>
      <c r="GL107" s="600"/>
      <c r="GM107" s="600"/>
      <c r="GN107" s="600"/>
      <c r="GO107" s="600"/>
      <c r="GP107" s="600"/>
      <c r="GQ107" s="600"/>
      <c r="GR107" s="600"/>
      <c r="GS107" s="600"/>
      <c r="GT107" s="600"/>
      <c r="GU107" s="600"/>
      <c r="GV107" s="600"/>
      <c r="GW107" s="600"/>
      <c r="GX107" s="600"/>
      <c r="GY107" s="600"/>
      <c r="GZ107" s="600"/>
      <c r="HA107" s="600"/>
      <c r="HB107" s="600"/>
      <c r="HC107" s="600"/>
      <c r="HD107" s="600"/>
      <c r="HE107" s="600"/>
      <c r="HF107" s="600"/>
      <c r="HG107" s="600"/>
      <c r="HH107" s="600"/>
      <c r="HI107" s="600"/>
      <c r="HJ107" s="600"/>
      <c r="HK107" s="600"/>
      <c r="HL107" s="600"/>
      <c r="HM107" s="600"/>
      <c r="HN107" s="600"/>
      <c r="HO107" s="600"/>
      <c r="HP107" s="600"/>
      <c r="HQ107" s="600"/>
      <c r="HR107" s="600"/>
      <c r="HS107" s="600"/>
      <c r="HT107" s="600"/>
      <c r="HU107" s="600"/>
      <c r="HV107" s="600"/>
      <c r="HW107" s="600"/>
      <c r="HX107" s="600"/>
      <c r="HY107" s="600"/>
      <c r="HZ107" s="600"/>
      <c r="IA107" s="600"/>
      <c r="IB107" s="600"/>
      <c r="IC107" s="600"/>
      <c r="ID107" s="600"/>
      <c r="IE107" s="600"/>
      <c r="IF107" s="600"/>
      <c r="IG107" s="600"/>
      <c r="IH107" s="600"/>
      <c r="II107" s="600"/>
      <c r="IJ107" s="600"/>
      <c r="IK107" s="600"/>
      <c r="IL107" s="600"/>
      <c r="IM107" s="600"/>
      <c r="IN107" s="600"/>
      <c r="IO107" s="600"/>
      <c r="IP107" s="600"/>
      <c r="IQ107" s="600"/>
      <c r="IR107" s="600"/>
      <c r="IS107" s="600"/>
      <c r="IT107" s="600"/>
      <c r="IU107" s="600"/>
      <c r="IV107" s="600"/>
      <c r="IW107" s="600"/>
      <c r="IX107" s="600"/>
      <c r="IY107" s="600"/>
      <c r="IZ107" s="600"/>
      <c r="JA107" s="600"/>
      <c r="JB107" s="600"/>
      <c r="JC107" s="600"/>
      <c r="JD107" s="600"/>
      <c r="JE107" s="600"/>
      <c r="JF107" s="600"/>
      <c r="JG107" s="600"/>
      <c r="JH107" s="600"/>
      <c r="JI107" s="600"/>
      <c r="JJ107" s="600"/>
      <c r="JK107" s="600"/>
      <c r="JL107" s="600"/>
      <c r="JM107" s="600"/>
      <c r="JN107" s="600"/>
      <c r="JO107" s="600"/>
      <c r="JP107" s="600"/>
      <c r="JQ107" s="600"/>
      <c r="JR107" s="600"/>
      <c r="JS107" s="600"/>
      <c r="JT107" s="600"/>
      <c r="JU107" s="600"/>
      <c r="JV107" s="600"/>
      <c r="JW107" s="600"/>
      <c r="JX107" s="600"/>
      <c r="JY107" s="600"/>
      <c r="JZ107" s="600"/>
      <c r="KA107" s="600"/>
      <c r="KB107" s="600"/>
      <c r="KC107" s="600"/>
      <c r="KD107" s="600"/>
      <c r="KE107" s="600"/>
      <c r="KF107" s="600"/>
      <c r="KG107" s="600"/>
      <c r="KH107" s="600"/>
      <c r="KI107" s="600"/>
      <c r="KJ107" s="600"/>
      <c r="KK107" s="600"/>
      <c r="KL107" s="600"/>
      <c r="KM107" s="600"/>
      <c r="KN107" s="600"/>
      <c r="KO107" s="600"/>
      <c r="KP107" s="600"/>
      <c r="KQ107" s="600"/>
      <c r="KR107" s="600"/>
      <c r="KS107" s="600"/>
      <c r="KT107" s="600"/>
      <c r="KU107" s="600"/>
      <c r="KV107" s="600"/>
      <c r="KW107" s="600"/>
      <c r="KX107" s="600"/>
      <c r="KY107" s="600"/>
      <c r="KZ107" s="600"/>
      <c r="LA107" s="600"/>
      <c r="LB107" s="600"/>
      <c r="LC107" s="600"/>
      <c r="LD107" s="600"/>
      <c r="LE107" s="600"/>
      <c r="LF107" s="600"/>
      <c r="LG107" s="600"/>
      <c r="LH107" s="600"/>
      <c r="LI107" s="600"/>
      <c r="LJ107" s="600"/>
      <c r="LK107" s="600"/>
      <c r="LL107" s="600"/>
      <c r="LM107" s="600"/>
      <c r="LN107" s="600"/>
      <c r="LO107" s="600"/>
      <c r="LP107" s="600"/>
      <c r="LQ107" s="600"/>
      <c r="LR107" s="600"/>
      <c r="LS107" s="600"/>
      <c r="LT107" s="600"/>
      <c r="LU107" s="600"/>
      <c r="LV107" s="600"/>
      <c r="LW107" s="600"/>
      <c r="LX107" s="600"/>
      <c r="LY107" s="600"/>
      <c r="LZ107" s="600"/>
      <c r="MA107" s="600"/>
      <c r="MB107" s="600"/>
      <c r="MC107" s="600"/>
      <c r="MD107" s="600"/>
      <c r="ME107" s="600"/>
      <c r="MF107" s="600"/>
      <c r="MG107" s="600"/>
      <c r="MH107" s="600"/>
      <c r="MI107" s="600"/>
      <c r="MJ107" s="600"/>
      <c r="MK107" s="600"/>
      <c r="ML107" s="600"/>
      <c r="MM107" s="600"/>
      <c r="MN107" s="600"/>
      <c r="MO107" s="600"/>
      <c r="MP107" s="600"/>
      <c r="MQ107" s="600"/>
      <c r="MR107" s="600"/>
      <c r="MS107" s="600"/>
      <c r="MT107" s="600"/>
      <c r="MU107" s="600"/>
      <c r="MV107" s="600"/>
      <c r="MW107" s="600"/>
      <c r="MX107" s="600"/>
      <c r="MY107" s="600"/>
      <c r="MZ107" s="600"/>
      <c r="NA107" s="600"/>
      <c r="NB107" s="600"/>
      <c r="NC107" s="600"/>
      <c r="ND107" s="600"/>
      <c r="NE107" s="600"/>
      <c r="NF107" s="600"/>
      <c r="NG107" s="600"/>
      <c r="NH107" s="600"/>
      <c r="NI107" s="600"/>
      <c r="NJ107" s="600"/>
      <c r="NK107" s="600"/>
      <c r="NL107" s="600"/>
      <c r="NM107" s="600"/>
      <c r="NN107" s="600"/>
      <c r="NO107" s="600"/>
      <c r="NP107" s="600"/>
      <c r="NQ107" s="600"/>
      <c r="NR107" s="600"/>
      <c r="NS107" s="600"/>
      <c r="NT107" s="600"/>
      <c r="NU107" s="600"/>
      <c r="NV107" s="600"/>
      <c r="NW107" s="600"/>
      <c r="NX107" s="600"/>
      <c r="NY107" s="600"/>
      <c r="NZ107" s="600"/>
      <c r="OA107" s="600"/>
      <c r="OB107" s="600"/>
      <c r="OC107" s="600"/>
      <c r="OD107" s="600"/>
      <c r="OE107" s="600"/>
      <c r="OF107" s="600"/>
      <c r="OG107" s="600"/>
      <c r="OH107" s="600"/>
      <c r="OI107" s="600"/>
      <c r="OJ107" s="600"/>
      <c r="OK107" s="600"/>
      <c r="OL107" s="600"/>
      <c r="OM107" s="600"/>
      <c r="ON107" s="600"/>
      <c r="OO107" s="600"/>
      <c r="OP107" s="600"/>
      <c r="OQ107" s="600"/>
      <c r="OR107" s="600"/>
      <c r="OS107" s="600"/>
      <c r="OT107" s="600"/>
      <c r="OU107" s="600"/>
      <c r="OV107" s="600"/>
      <c r="OW107" s="600"/>
      <c r="OX107" s="600"/>
      <c r="OY107" s="600"/>
      <c r="OZ107" s="600"/>
      <c r="PA107" s="600"/>
      <c r="PB107" s="600"/>
      <c r="PC107" s="600"/>
      <c r="PD107" s="600"/>
      <c r="PE107" s="600"/>
      <c r="PF107" s="600"/>
      <c r="PG107" s="600"/>
      <c r="PH107" s="600"/>
      <c r="PI107" s="600"/>
      <c r="PJ107" s="600"/>
      <c r="PK107" s="600"/>
      <c r="PL107" s="600"/>
      <c r="PM107" s="600"/>
      <c r="PN107" s="600"/>
      <c r="PO107" s="600"/>
      <c r="PP107" s="600"/>
      <c r="PQ107" s="600"/>
      <c r="PR107" s="600"/>
      <c r="PS107" s="600"/>
      <c r="PT107" s="600"/>
      <c r="PU107" s="600"/>
      <c r="PV107" s="600"/>
      <c r="PW107" s="600"/>
      <c r="PX107" s="600"/>
      <c r="PY107" s="600"/>
      <c r="PZ107" s="600"/>
      <c r="QA107" s="600"/>
      <c r="QB107" s="600"/>
      <c r="QC107" s="600"/>
      <c r="QD107" s="600"/>
      <c r="QE107" s="600"/>
      <c r="QF107" s="600"/>
      <c r="QG107" s="600"/>
      <c r="QH107" s="600"/>
      <c r="QI107" s="600"/>
      <c r="QJ107" s="600"/>
      <c r="QK107" s="600"/>
      <c r="QL107" s="600"/>
      <c r="QM107" s="600"/>
      <c r="QN107" s="600"/>
      <c r="QO107" s="600"/>
      <c r="QP107" s="600"/>
      <c r="QQ107" s="600"/>
      <c r="QR107" s="600"/>
      <c r="QS107" s="600"/>
      <c r="QT107" s="600"/>
      <c r="QU107" s="600"/>
      <c r="QV107" s="600"/>
      <c r="QW107" s="600"/>
      <c r="QX107" s="600"/>
      <c r="QY107" s="600"/>
      <c r="QZ107" s="600"/>
      <c r="RA107" s="600"/>
      <c r="RB107" s="600"/>
      <c r="RC107" s="600"/>
      <c r="RD107" s="600"/>
      <c r="RE107" s="600"/>
      <c r="RF107" s="600"/>
      <c r="RG107" s="600"/>
      <c r="RH107" s="600"/>
      <c r="RI107" s="600"/>
      <c r="RJ107" s="600"/>
      <c r="RK107" s="600"/>
      <c r="RL107" s="600"/>
      <c r="RM107" s="600"/>
      <c r="RN107" s="600"/>
      <c r="RO107" s="600"/>
      <c r="RP107" s="600"/>
      <c r="RQ107" s="600"/>
      <c r="RR107" s="600"/>
      <c r="RS107" s="600"/>
      <c r="RT107" s="600"/>
      <c r="RU107" s="600"/>
      <c r="RV107" s="600"/>
      <c r="RW107" s="600"/>
      <c r="RX107" s="600"/>
      <c r="RY107" s="600"/>
      <c r="RZ107" s="600"/>
      <c r="SA107" s="600"/>
      <c r="SB107" s="600"/>
      <c r="SC107" s="600"/>
      <c r="SD107" s="600"/>
      <c r="SE107" s="600"/>
      <c r="SF107" s="600"/>
      <c r="SG107" s="600"/>
      <c r="SH107" s="600"/>
      <c r="SI107" s="600"/>
      <c r="SJ107" s="600"/>
      <c r="SK107" s="600"/>
      <c r="SL107" s="600"/>
      <c r="SM107" s="600"/>
      <c r="SN107" s="600"/>
      <c r="SO107" s="600"/>
      <c r="SP107" s="600"/>
      <c r="SQ107" s="600"/>
      <c r="SR107" s="600"/>
      <c r="SS107" s="600"/>
      <c r="ST107" s="600"/>
      <c r="SU107" s="600"/>
      <c r="SV107" s="600"/>
      <c r="SW107" s="600"/>
      <c r="SX107" s="600"/>
      <c r="SY107" s="600"/>
      <c r="SZ107" s="600"/>
      <c r="TA107" s="600"/>
      <c r="TB107" s="600"/>
      <c r="TC107" s="600"/>
      <c r="TD107" s="600"/>
      <c r="TE107" s="600"/>
      <c r="TF107" s="600"/>
      <c r="TG107" s="600"/>
      <c r="TH107" s="600"/>
      <c r="TI107" s="600"/>
      <c r="TJ107" s="600"/>
      <c r="TK107" s="600"/>
      <c r="TL107" s="600"/>
      <c r="TM107" s="600"/>
      <c r="TN107" s="600"/>
      <c r="TO107" s="600"/>
      <c r="TP107" s="600"/>
      <c r="TQ107" s="600"/>
      <c r="TR107" s="600"/>
      <c r="TS107" s="600"/>
      <c r="TT107" s="600"/>
      <c r="TU107" s="600"/>
      <c r="TV107" s="600"/>
      <c r="TW107" s="600"/>
      <c r="TX107" s="600"/>
      <c r="TY107" s="600"/>
      <c r="TZ107" s="600"/>
      <c r="UA107" s="600"/>
      <c r="UB107" s="600"/>
      <c r="UC107" s="600"/>
      <c r="UD107" s="600"/>
      <c r="UE107" s="600"/>
      <c r="UF107" s="600"/>
      <c r="UG107" s="600"/>
      <c r="UH107" s="600"/>
      <c r="UI107" s="600"/>
      <c r="UJ107" s="600"/>
      <c r="UK107" s="600"/>
      <c r="UL107" s="600"/>
      <c r="UM107" s="600"/>
      <c r="UN107" s="600"/>
      <c r="UO107" s="600"/>
      <c r="UP107" s="600"/>
      <c r="UQ107" s="600"/>
      <c r="UR107" s="600"/>
      <c r="US107" s="600"/>
      <c r="UT107" s="600"/>
      <c r="UU107" s="600"/>
      <c r="UV107" s="600"/>
      <c r="UW107" s="600"/>
      <c r="UX107" s="600"/>
      <c r="UY107" s="600"/>
      <c r="UZ107" s="600"/>
      <c r="VA107" s="600"/>
      <c r="VB107" s="600"/>
      <c r="VC107" s="600"/>
      <c r="VD107" s="600"/>
      <c r="VE107" s="600"/>
      <c r="VF107" s="600"/>
      <c r="VG107" s="600"/>
      <c r="VH107" s="600"/>
      <c r="VI107" s="600"/>
      <c r="VJ107" s="600"/>
      <c r="VK107" s="600"/>
      <c r="VL107" s="600"/>
      <c r="VM107" s="600"/>
      <c r="VN107" s="600"/>
      <c r="VO107" s="600"/>
      <c r="VP107" s="600"/>
      <c r="VQ107" s="600"/>
      <c r="VR107" s="600"/>
      <c r="VS107" s="600"/>
      <c r="VT107" s="600"/>
      <c r="VU107" s="600"/>
      <c r="VV107" s="600"/>
      <c r="VW107" s="600"/>
      <c r="VX107" s="600"/>
      <c r="VY107" s="600"/>
      <c r="VZ107" s="600"/>
      <c r="WA107" s="600"/>
      <c r="WB107" s="600"/>
      <c r="WC107" s="600"/>
      <c r="WD107" s="600"/>
      <c r="WE107" s="600"/>
      <c r="WF107" s="600"/>
      <c r="WG107" s="600"/>
      <c r="WH107" s="600"/>
      <c r="WI107" s="600"/>
      <c r="WJ107" s="600"/>
      <c r="WK107" s="600"/>
      <c r="WL107" s="600"/>
      <c r="WM107" s="600"/>
      <c r="WN107" s="600"/>
      <c r="WO107" s="600"/>
      <c r="WP107" s="600"/>
      <c r="WQ107" s="600"/>
      <c r="WR107" s="600"/>
      <c r="WS107" s="600"/>
      <c r="WT107" s="600"/>
      <c r="WU107" s="600"/>
      <c r="WV107" s="600"/>
      <c r="WW107" s="600"/>
      <c r="WX107" s="600"/>
      <c r="WY107" s="600"/>
      <c r="WZ107" s="600"/>
      <c r="XA107" s="600"/>
      <c r="XB107" s="600"/>
      <c r="XC107" s="600"/>
      <c r="XD107" s="600"/>
      <c r="XE107" s="600"/>
      <c r="XF107" s="600"/>
      <c r="XG107" s="600"/>
      <c r="XH107" s="600"/>
      <c r="XI107" s="600"/>
      <c r="XJ107" s="600"/>
      <c r="XK107" s="600"/>
      <c r="XL107" s="600"/>
      <c r="XM107" s="600"/>
      <c r="XN107" s="600"/>
      <c r="XO107" s="600"/>
      <c r="XP107" s="600"/>
      <c r="XQ107" s="600"/>
      <c r="XR107" s="600"/>
      <c r="XS107" s="600"/>
      <c r="XT107" s="600"/>
      <c r="XU107" s="600"/>
      <c r="XV107" s="600"/>
      <c r="XW107" s="600"/>
      <c r="XX107" s="600"/>
      <c r="XY107" s="600"/>
      <c r="XZ107" s="600"/>
      <c r="YA107" s="600"/>
      <c r="YB107" s="600"/>
      <c r="YC107" s="600"/>
      <c r="YD107" s="600"/>
      <c r="YE107" s="600"/>
      <c r="YF107" s="600"/>
      <c r="YG107" s="600"/>
      <c r="YH107" s="600"/>
      <c r="YI107" s="600"/>
      <c r="YJ107" s="600"/>
      <c r="YK107" s="600"/>
      <c r="YL107" s="600"/>
      <c r="YM107" s="600"/>
      <c r="YN107" s="600"/>
      <c r="YO107" s="600"/>
      <c r="YP107" s="600"/>
      <c r="YQ107" s="600"/>
      <c r="YR107" s="600"/>
      <c r="YS107" s="600"/>
      <c r="YT107" s="600"/>
      <c r="YU107" s="600"/>
      <c r="YV107" s="600"/>
      <c r="YW107" s="600"/>
      <c r="YX107" s="600"/>
      <c r="YY107" s="600"/>
      <c r="YZ107" s="600"/>
      <c r="ZA107" s="600"/>
      <c r="ZB107" s="600"/>
      <c r="ZC107" s="600"/>
      <c r="ZD107" s="600"/>
      <c r="ZE107" s="600"/>
      <c r="ZF107" s="600"/>
      <c r="ZG107" s="600"/>
      <c r="ZH107" s="600"/>
      <c r="ZI107" s="600"/>
      <c r="ZJ107" s="600"/>
      <c r="ZK107" s="600"/>
      <c r="ZL107" s="600"/>
      <c r="ZM107" s="600"/>
      <c r="ZN107" s="600"/>
      <c r="ZO107" s="600"/>
      <c r="ZP107" s="600"/>
      <c r="ZQ107" s="600"/>
      <c r="ZR107" s="600"/>
      <c r="ZS107" s="600"/>
      <c r="ZT107" s="600"/>
      <c r="ZU107" s="600"/>
      <c r="ZV107" s="600"/>
      <c r="ZW107" s="600"/>
      <c r="ZX107" s="600"/>
      <c r="ZY107" s="600"/>
      <c r="ZZ107" s="600"/>
      <c r="AAA107" s="600"/>
      <c r="AAB107" s="600"/>
      <c r="AAC107" s="600"/>
      <c r="AAD107" s="600"/>
      <c r="AAE107" s="600"/>
      <c r="AAF107" s="600"/>
      <c r="AAG107" s="600"/>
      <c r="AAH107" s="600"/>
      <c r="AAI107" s="600"/>
      <c r="AAJ107" s="600"/>
      <c r="AAK107" s="600"/>
      <c r="AAL107" s="600"/>
      <c r="AAM107" s="600"/>
      <c r="AAN107" s="600"/>
      <c r="AAO107" s="600"/>
      <c r="AAP107" s="600"/>
      <c r="AAQ107" s="600"/>
      <c r="AAR107" s="600"/>
      <c r="AAS107" s="600"/>
      <c r="AAT107" s="600"/>
      <c r="AAU107" s="600"/>
      <c r="AAV107" s="600"/>
      <c r="AAW107" s="600"/>
      <c r="AAX107" s="600"/>
      <c r="AAY107" s="600"/>
      <c r="AAZ107" s="600"/>
      <c r="ABA107" s="600"/>
      <c r="ABB107" s="600"/>
      <c r="ABC107" s="600"/>
      <c r="ABD107" s="600"/>
      <c r="ABE107" s="600"/>
      <c r="ABF107" s="600"/>
      <c r="ABG107" s="600"/>
      <c r="ABH107" s="600"/>
      <c r="ABI107" s="600"/>
      <c r="ABJ107" s="600"/>
      <c r="ABK107" s="600"/>
      <c r="ABL107" s="600"/>
      <c r="ABM107" s="600"/>
      <c r="ABN107" s="600"/>
      <c r="ABO107" s="600"/>
      <c r="ABP107" s="600"/>
      <c r="ABQ107" s="600"/>
      <c r="ABR107" s="600"/>
      <c r="ABS107" s="600"/>
      <c r="ABT107" s="600"/>
      <c r="ABU107" s="600"/>
      <c r="ABV107" s="600"/>
      <c r="ABW107" s="600"/>
      <c r="ABX107" s="600"/>
      <c r="ABY107" s="600"/>
      <c r="ABZ107" s="600"/>
      <c r="ACA107" s="600"/>
      <c r="ACB107" s="600"/>
      <c r="ACC107" s="600"/>
      <c r="ACD107" s="600"/>
      <c r="ACE107" s="600"/>
      <c r="ACF107" s="600"/>
      <c r="ACG107" s="600"/>
      <c r="ACH107" s="600"/>
      <c r="ACI107" s="600"/>
      <c r="ACJ107" s="600"/>
      <c r="ACK107" s="600"/>
      <c r="ACL107" s="600"/>
      <c r="ACM107" s="600"/>
      <c r="ACN107" s="600"/>
      <c r="ACO107" s="600"/>
      <c r="ACP107" s="600"/>
      <c r="ACQ107" s="600"/>
      <c r="ACR107" s="600"/>
      <c r="ACS107" s="600"/>
      <c r="ACT107" s="600"/>
      <c r="ACU107" s="600"/>
      <c r="ACV107" s="600"/>
      <c r="ACW107" s="600"/>
      <c r="ACX107" s="600"/>
      <c r="ACY107" s="600"/>
      <c r="ACZ107" s="600"/>
      <c r="ADA107" s="600"/>
      <c r="ADB107" s="600"/>
      <c r="ADC107" s="600"/>
      <c r="ADD107" s="600"/>
      <c r="ADE107" s="600"/>
      <c r="ADF107" s="600"/>
      <c r="ADG107" s="600"/>
      <c r="ADH107" s="600"/>
      <c r="ADI107" s="600"/>
      <c r="ADJ107" s="600"/>
      <c r="ADK107" s="600"/>
      <c r="ADL107" s="600"/>
      <c r="ADM107" s="600"/>
      <c r="ADN107" s="600"/>
      <c r="ADO107" s="600"/>
      <c r="ADP107" s="600"/>
      <c r="ADQ107" s="600"/>
      <c r="ADR107" s="600"/>
      <c r="ADS107" s="600"/>
      <c r="ADT107" s="600"/>
      <c r="ADU107" s="600"/>
      <c r="ADV107" s="600"/>
      <c r="ADW107" s="600"/>
      <c r="ADX107" s="600"/>
      <c r="ADY107" s="600"/>
      <c r="ADZ107" s="600"/>
      <c r="AEA107" s="600"/>
      <c r="AEB107" s="600"/>
      <c r="AEC107" s="600"/>
      <c r="AED107" s="600"/>
      <c r="AEE107" s="600"/>
      <c r="AEF107" s="600"/>
      <c r="AEG107" s="600"/>
      <c r="AEH107" s="600"/>
      <c r="AEI107" s="600"/>
      <c r="AEJ107" s="600"/>
      <c r="AEK107" s="600"/>
      <c r="AEL107" s="600"/>
      <c r="AEM107" s="600"/>
      <c r="AEN107" s="600"/>
      <c r="AEO107" s="600"/>
      <c r="AEP107" s="600"/>
      <c r="AEQ107" s="600"/>
      <c r="AER107" s="600"/>
      <c r="AES107" s="600"/>
      <c r="AET107" s="600"/>
      <c r="AEU107" s="600"/>
      <c r="AEV107" s="600"/>
      <c r="AEW107" s="600"/>
      <c r="AEX107" s="600"/>
      <c r="AEY107" s="600"/>
      <c r="AEZ107" s="600"/>
      <c r="AFA107" s="600"/>
      <c r="AFB107" s="600"/>
      <c r="AFC107" s="600"/>
      <c r="AFD107" s="600"/>
      <c r="AFE107" s="600"/>
      <c r="AFF107" s="600"/>
      <c r="AFG107" s="600"/>
      <c r="AFH107" s="600"/>
      <c r="AFI107" s="600"/>
      <c r="AFJ107" s="600"/>
      <c r="AFK107" s="600"/>
      <c r="AFL107" s="600"/>
      <c r="AFM107" s="600"/>
      <c r="AFN107" s="600"/>
      <c r="AFO107" s="600"/>
      <c r="AFP107" s="600"/>
      <c r="AFQ107" s="600"/>
      <c r="AFR107" s="600"/>
      <c r="AFS107" s="600"/>
      <c r="AFT107" s="600"/>
      <c r="AFU107" s="600"/>
      <c r="AFV107" s="600"/>
      <c r="AFW107" s="600"/>
      <c r="AFX107" s="600"/>
      <c r="AFY107" s="600"/>
      <c r="AFZ107" s="600"/>
      <c r="AGA107" s="600"/>
      <c r="AGB107" s="600"/>
      <c r="AGC107" s="600"/>
      <c r="AGD107" s="600"/>
      <c r="AGE107" s="600"/>
      <c r="AGF107" s="600"/>
      <c r="AGG107" s="600"/>
      <c r="AGH107" s="600"/>
      <c r="AGI107" s="600"/>
      <c r="AGJ107" s="600"/>
      <c r="AGK107" s="600"/>
      <c r="AGL107" s="600"/>
      <c r="AGM107" s="600"/>
      <c r="AGN107" s="600"/>
      <c r="AGO107" s="600"/>
      <c r="AGP107" s="600"/>
      <c r="AGQ107" s="600"/>
      <c r="AGR107" s="600"/>
      <c r="AGS107" s="600"/>
      <c r="AGT107" s="600"/>
      <c r="AGU107" s="600"/>
      <c r="AGV107" s="600"/>
      <c r="AGW107" s="600"/>
      <c r="AGX107" s="600"/>
      <c r="AGY107" s="600"/>
      <c r="AGZ107" s="600"/>
      <c r="AHA107" s="600"/>
      <c r="AHB107" s="600"/>
      <c r="AHC107" s="600"/>
      <c r="AHD107" s="600"/>
      <c r="AHE107" s="600"/>
      <c r="AHF107" s="600"/>
      <c r="AHG107" s="600"/>
      <c r="AHH107" s="600"/>
      <c r="AHI107" s="600"/>
      <c r="AHJ107" s="600"/>
      <c r="AHK107" s="600"/>
      <c r="AHL107" s="600"/>
      <c r="AHM107" s="600"/>
      <c r="AHN107" s="600"/>
      <c r="AHO107" s="600"/>
      <c r="AHP107" s="600"/>
      <c r="AHQ107" s="600"/>
      <c r="AHR107" s="600"/>
      <c r="AHS107" s="600"/>
      <c r="AHT107" s="600"/>
      <c r="AHU107" s="600"/>
      <c r="AHV107" s="600"/>
      <c r="AHW107" s="600"/>
      <c r="AHX107" s="600"/>
      <c r="AHY107" s="600"/>
      <c r="AHZ107" s="600"/>
      <c r="AIA107" s="600"/>
      <c r="AIB107" s="600"/>
      <c r="AIC107" s="600"/>
      <c r="AID107" s="600"/>
      <c r="AIE107" s="600"/>
      <c r="AIF107" s="600"/>
      <c r="AIG107" s="600"/>
      <c r="AIH107" s="600"/>
      <c r="AII107" s="600"/>
      <c r="AIJ107" s="600"/>
      <c r="AIK107" s="600"/>
      <c r="AIL107" s="600"/>
      <c r="AIM107" s="600"/>
      <c r="AIN107" s="600"/>
      <c r="AIO107" s="600"/>
      <c r="AIP107" s="600"/>
      <c r="AIQ107" s="600"/>
      <c r="AIR107" s="600"/>
      <c r="AIS107" s="600"/>
      <c r="AIT107" s="600"/>
      <c r="AIU107" s="600"/>
      <c r="AIV107" s="600"/>
      <c r="AIW107" s="600"/>
      <c r="AIX107" s="600"/>
      <c r="AIY107" s="600"/>
      <c r="AIZ107" s="600"/>
      <c r="AJA107" s="600"/>
      <c r="AJB107" s="600"/>
      <c r="AJC107" s="600"/>
      <c r="AJD107" s="600"/>
      <c r="AJE107" s="600"/>
      <c r="AJF107" s="600"/>
      <c r="AJG107" s="600"/>
      <c r="AJH107" s="600"/>
      <c r="AJI107" s="600"/>
      <c r="AJJ107" s="600"/>
      <c r="AJK107" s="600"/>
      <c r="AJL107" s="600"/>
      <c r="AJM107" s="600"/>
      <c r="AJN107" s="600"/>
      <c r="AJO107" s="600"/>
      <c r="AJP107" s="600"/>
      <c r="AJQ107" s="600"/>
      <c r="AJR107" s="600"/>
      <c r="AJS107" s="600"/>
      <c r="AJT107" s="600"/>
      <c r="AJU107" s="600"/>
      <c r="AJV107" s="600"/>
      <c r="AJW107" s="600"/>
      <c r="AJX107" s="600"/>
      <c r="AJY107" s="600"/>
      <c r="AJZ107" s="600"/>
      <c r="AKA107" s="600"/>
      <c r="AKB107" s="600"/>
      <c r="AKC107" s="600"/>
      <c r="AKD107" s="600"/>
      <c r="AKE107" s="600"/>
      <c r="AKF107" s="600"/>
      <c r="AKG107" s="600"/>
      <c r="AKH107" s="600"/>
      <c r="AKI107" s="600"/>
      <c r="AKJ107" s="600"/>
      <c r="AKK107" s="600"/>
      <c r="AKL107" s="600"/>
      <c r="AKM107" s="600"/>
      <c r="AKN107" s="600"/>
      <c r="AKO107" s="600"/>
      <c r="AKP107" s="600"/>
      <c r="AKQ107" s="600"/>
      <c r="AKR107" s="600"/>
      <c r="AKS107" s="600"/>
      <c r="AKT107" s="600"/>
      <c r="AKU107" s="600"/>
      <c r="AKV107" s="600"/>
      <c r="AKW107" s="600"/>
      <c r="AKX107" s="600"/>
      <c r="AKY107" s="600"/>
      <c r="AKZ107" s="600"/>
      <c r="ALA107" s="600"/>
      <c r="ALB107" s="600"/>
      <c r="ALC107" s="600"/>
      <c r="ALD107" s="600"/>
      <c r="ALE107" s="600"/>
      <c r="ALF107" s="600"/>
      <c r="ALG107" s="600"/>
      <c r="ALH107" s="600"/>
      <c r="ALI107" s="600"/>
      <c r="ALJ107" s="600"/>
      <c r="ALK107" s="600"/>
      <c r="ALL107" s="600"/>
      <c r="ALM107" s="600"/>
      <c r="ALN107" s="600"/>
      <c r="ALO107" s="600"/>
      <c r="ALP107" s="600"/>
      <c r="ALQ107" s="600"/>
      <c r="ALR107" s="600"/>
      <c r="ALS107" s="600"/>
      <c r="ALT107" s="600"/>
      <c r="ALU107" s="600"/>
      <c r="ALV107" s="600"/>
      <c r="ALW107" s="600"/>
      <c r="ALX107" s="600"/>
      <c r="ALY107" s="600"/>
      <c r="ALZ107" s="600"/>
      <c r="AMA107" s="600"/>
      <c r="AMB107" s="600"/>
      <c r="AMC107" s="600"/>
      <c r="AMD107" s="600"/>
      <c r="AME107" s="600"/>
      <c r="AMF107" s="600"/>
      <c r="AMG107" s="600"/>
      <c r="AMH107" s="600"/>
      <c r="AMI107" s="600"/>
      <c r="AMJ107" s="600"/>
      <c r="AMK107" s="600"/>
      <c r="AML107" s="600"/>
      <c r="AMM107" s="600"/>
      <c r="AMN107" s="600"/>
      <c r="AMO107" s="600"/>
      <c r="AMP107" s="600"/>
      <c r="AMQ107" s="600"/>
      <c r="AMR107" s="600"/>
      <c r="AMS107" s="600"/>
      <c r="AMT107" s="600"/>
      <c r="AMU107" s="600"/>
      <c r="AMV107" s="600"/>
      <c r="AMW107" s="600"/>
      <c r="AMX107" s="600"/>
      <c r="AMY107" s="600"/>
      <c r="AMZ107" s="600"/>
      <c r="ANA107" s="600"/>
      <c r="ANB107" s="600"/>
      <c r="ANC107" s="600"/>
      <c r="AND107" s="600"/>
      <c r="ANE107" s="600"/>
      <c r="ANF107" s="600"/>
      <c r="ANG107" s="600"/>
      <c r="ANH107" s="600"/>
      <c r="ANI107" s="600"/>
      <c r="ANJ107" s="600"/>
      <c r="ANK107" s="600"/>
      <c r="ANL107" s="600"/>
      <c r="ANM107" s="600"/>
      <c r="ANN107" s="600"/>
      <c r="ANO107" s="600"/>
      <c r="ANP107" s="600"/>
      <c r="ANQ107" s="600"/>
      <c r="ANR107" s="600"/>
      <c r="ANS107" s="600"/>
      <c r="ANT107" s="600"/>
      <c r="ANU107" s="600"/>
      <c r="ANV107" s="600"/>
      <c r="ANW107" s="600"/>
      <c r="ANX107" s="600"/>
      <c r="ANY107" s="600"/>
      <c r="ANZ107" s="600"/>
      <c r="AOA107" s="600"/>
      <c r="AOB107" s="600"/>
      <c r="AOC107" s="600"/>
      <c r="AOD107" s="600"/>
      <c r="AOE107" s="600"/>
      <c r="AOF107" s="600"/>
      <c r="AOG107" s="600"/>
      <c r="AOH107" s="600"/>
      <c r="AOI107" s="600"/>
      <c r="AOJ107" s="600"/>
      <c r="AOK107" s="600"/>
      <c r="AOL107" s="600"/>
      <c r="AOM107" s="600"/>
      <c r="AON107" s="600"/>
      <c r="AOO107" s="600"/>
      <c r="AOP107" s="600"/>
      <c r="AOQ107" s="600"/>
      <c r="AOR107" s="600"/>
      <c r="AOS107" s="600"/>
      <c r="AOT107" s="600"/>
      <c r="AOU107" s="600"/>
      <c r="AOV107" s="600"/>
      <c r="AOW107" s="600"/>
      <c r="AOX107" s="600"/>
      <c r="AOY107" s="600"/>
      <c r="AOZ107" s="600"/>
      <c r="APA107" s="600"/>
      <c r="APB107" s="600"/>
      <c r="APC107" s="600"/>
      <c r="APD107" s="600"/>
      <c r="APE107" s="600"/>
      <c r="APF107" s="600"/>
      <c r="APG107" s="600"/>
      <c r="APH107" s="600"/>
      <c r="API107" s="600"/>
      <c r="APJ107" s="600"/>
      <c r="APK107" s="600"/>
      <c r="APL107" s="600"/>
      <c r="APM107" s="600"/>
      <c r="APN107" s="600"/>
      <c r="APO107" s="600"/>
      <c r="APP107" s="600"/>
      <c r="APQ107" s="600"/>
      <c r="APR107" s="600"/>
      <c r="APS107" s="600"/>
      <c r="APT107" s="600"/>
      <c r="APU107" s="600"/>
      <c r="APV107" s="600"/>
      <c r="APW107" s="600"/>
      <c r="APX107" s="600"/>
      <c r="APY107" s="600"/>
      <c r="APZ107" s="600"/>
      <c r="AQA107" s="600"/>
      <c r="AQB107" s="600"/>
      <c r="AQC107" s="600"/>
      <c r="AQD107" s="600"/>
      <c r="AQE107" s="600"/>
      <c r="AQF107" s="600"/>
      <c r="AQG107" s="600"/>
      <c r="AQH107" s="600"/>
      <c r="AQI107" s="600"/>
      <c r="AQJ107" s="600"/>
      <c r="AQK107" s="600"/>
      <c r="AQL107" s="600"/>
      <c r="AQM107" s="600"/>
      <c r="AQN107" s="600"/>
      <c r="AQO107" s="600"/>
      <c r="AQP107" s="600"/>
      <c r="AQQ107" s="600"/>
      <c r="AQR107" s="600"/>
      <c r="AQS107" s="600"/>
      <c r="AQT107" s="600"/>
      <c r="AQU107" s="600"/>
      <c r="AQV107" s="600"/>
      <c r="AQW107" s="600"/>
      <c r="AQX107" s="600"/>
      <c r="AQY107" s="600"/>
      <c r="AQZ107" s="600"/>
      <c r="ARA107" s="600"/>
      <c r="ARB107" s="600"/>
      <c r="ARC107" s="600"/>
      <c r="ARD107" s="600"/>
      <c r="ARE107" s="600"/>
      <c r="ARF107" s="600"/>
      <c r="ARG107" s="600"/>
      <c r="ARH107" s="600"/>
      <c r="ARI107" s="600"/>
      <c r="ARJ107" s="600"/>
      <c r="ARK107" s="600"/>
      <c r="ARL107" s="600"/>
      <c r="ARM107" s="600"/>
      <c r="ARN107" s="600"/>
      <c r="ARO107" s="600"/>
      <c r="ARP107" s="600"/>
      <c r="ARQ107" s="600"/>
      <c r="ARR107" s="600"/>
      <c r="ARS107" s="600"/>
      <c r="ART107" s="600"/>
      <c r="ARU107" s="600"/>
      <c r="ARV107" s="600"/>
      <c r="ARW107" s="600"/>
      <c r="ARX107" s="600"/>
      <c r="ARY107" s="600"/>
      <c r="ARZ107" s="600"/>
      <c r="ASA107" s="600"/>
      <c r="ASB107" s="600"/>
      <c r="ASC107" s="600"/>
      <c r="ASD107" s="600"/>
      <c r="ASE107" s="600"/>
      <c r="ASF107" s="600"/>
      <c r="ASG107" s="600"/>
      <c r="ASH107" s="600"/>
      <c r="ASI107" s="600"/>
      <c r="ASJ107" s="600"/>
      <c r="ASK107" s="600"/>
      <c r="ASL107" s="600"/>
      <c r="ASM107" s="600"/>
      <c r="ASN107" s="600"/>
      <c r="ASO107" s="600"/>
      <c r="ASP107" s="600"/>
      <c r="ASQ107" s="600"/>
      <c r="ASR107" s="600"/>
      <c r="ASS107" s="600"/>
      <c r="AST107" s="600"/>
      <c r="ASU107" s="600"/>
      <c r="ASV107" s="600"/>
      <c r="ASW107" s="600"/>
      <c r="ASX107" s="600"/>
      <c r="ASY107" s="600"/>
      <c r="ASZ107" s="600"/>
      <c r="ATA107" s="600"/>
      <c r="ATB107" s="600"/>
      <c r="ATC107" s="600"/>
      <c r="ATD107" s="600"/>
      <c r="ATE107" s="600"/>
      <c r="ATF107" s="600"/>
      <c r="ATG107" s="600"/>
      <c r="ATH107" s="600"/>
      <c r="ATI107" s="600"/>
      <c r="ATJ107" s="600"/>
      <c r="ATK107" s="600"/>
      <c r="ATL107" s="600"/>
      <c r="ATM107" s="600"/>
      <c r="ATN107" s="600"/>
      <c r="ATO107" s="600"/>
      <c r="ATP107" s="600"/>
      <c r="ATQ107" s="600"/>
      <c r="ATR107" s="600"/>
      <c r="ATS107" s="600"/>
      <c r="ATT107" s="600"/>
      <c r="ATU107" s="600"/>
      <c r="ATV107" s="600"/>
      <c r="ATW107" s="600"/>
      <c r="ATX107" s="600"/>
      <c r="ATY107" s="600"/>
      <c r="ATZ107" s="600"/>
      <c r="AUA107" s="600"/>
      <c r="AUB107" s="600"/>
      <c r="AUC107" s="600"/>
      <c r="AUD107" s="600"/>
      <c r="AUE107" s="600"/>
      <c r="AUF107" s="600"/>
      <c r="AUG107" s="600"/>
      <c r="AUH107" s="600"/>
      <c r="AUI107" s="600"/>
      <c r="AUJ107" s="600"/>
      <c r="AUK107" s="600"/>
      <c r="AUL107" s="600"/>
      <c r="AUM107" s="600"/>
      <c r="AUN107" s="600"/>
      <c r="AUO107" s="600"/>
      <c r="AUP107" s="600"/>
      <c r="AUQ107" s="600"/>
      <c r="AUR107" s="600"/>
      <c r="AUS107" s="600"/>
      <c r="AUT107" s="600"/>
      <c r="AUU107" s="600"/>
      <c r="AUV107" s="600"/>
      <c r="AUW107" s="600"/>
      <c r="AUX107" s="600"/>
      <c r="AUY107" s="600"/>
      <c r="AUZ107" s="600"/>
      <c r="AVA107" s="600"/>
      <c r="AVB107" s="600"/>
      <c r="AVC107" s="600"/>
      <c r="AVD107" s="600"/>
      <c r="AVE107" s="600"/>
      <c r="AVF107" s="600"/>
      <c r="AVG107" s="600"/>
      <c r="AVH107" s="600"/>
      <c r="AVI107" s="600"/>
      <c r="AVJ107" s="600"/>
      <c r="AVK107" s="600"/>
      <c r="AVL107" s="600"/>
      <c r="AVM107" s="600"/>
      <c r="AVN107" s="600"/>
      <c r="AVO107" s="600"/>
      <c r="AVP107" s="600"/>
      <c r="AVQ107" s="600"/>
      <c r="AVR107" s="600"/>
      <c r="AVS107" s="600"/>
      <c r="AVT107" s="600"/>
      <c r="AVU107" s="600"/>
      <c r="AVV107" s="600"/>
      <c r="AVW107" s="600"/>
      <c r="AVX107" s="600"/>
      <c r="AVY107" s="600"/>
      <c r="AVZ107" s="600"/>
      <c r="AWA107" s="600"/>
      <c r="AWB107" s="600"/>
      <c r="AWC107" s="600"/>
      <c r="AWD107" s="600"/>
      <c r="AWE107" s="600"/>
      <c r="AWF107" s="600"/>
      <c r="AWG107" s="600"/>
      <c r="AWH107" s="600"/>
      <c r="AWI107" s="600"/>
      <c r="AWJ107" s="600"/>
      <c r="AWK107" s="600"/>
      <c r="AWL107" s="600"/>
      <c r="AWM107" s="600"/>
      <c r="AWN107" s="600"/>
      <c r="AWO107" s="600"/>
      <c r="AWP107" s="600"/>
      <c r="AWQ107" s="600"/>
      <c r="AWR107" s="600"/>
      <c r="AWS107" s="600"/>
      <c r="AWT107" s="600"/>
      <c r="AWU107" s="600"/>
      <c r="AWV107" s="600"/>
      <c r="AWW107" s="600"/>
      <c r="AWX107" s="600"/>
      <c r="AWY107" s="600"/>
      <c r="AWZ107" s="600"/>
      <c r="AXA107" s="600"/>
      <c r="AXB107" s="600"/>
      <c r="AXC107" s="600"/>
      <c r="AXD107" s="600"/>
      <c r="AXE107" s="600"/>
      <c r="AXF107" s="600"/>
      <c r="AXG107" s="600"/>
      <c r="AXH107" s="600"/>
      <c r="AXI107" s="600"/>
      <c r="AXJ107" s="600"/>
      <c r="AXK107" s="600"/>
      <c r="AXL107" s="600"/>
      <c r="AXM107" s="600"/>
      <c r="AXN107" s="600"/>
      <c r="AXO107" s="600"/>
      <c r="AXP107" s="600"/>
      <c r="AXQ107" s="600"/>
      <c r="AXR107" s="600"/>
      <c r="AXS107" s="600"/>
      <c r="AXT107" s="600"/>
      <c r="AXU107" s="600"/>
      <c r="AXV107" s="600"/>
      <c r="AXW107" s="600"/>
      <c r="AXX107" s="600"/>
      <c r="AXY107" s="600"/>
      <c r="AXZ107" s="600"/>
      <c r="AYA107" s="600"/>
      <c r="AYB107" s="600"/>
      <c r="AYC107" s="600"/>
      <c r="AYD107" s="600"/>
      <c r="AYE107" s="600"/>
      <c r="AYF107" s="600"/>
      <c r="AYG107" s="600"/>
      <c r="AYH107" s="600"/>
      <c r="AYI107" s="600"/>
      <c r="AYJ107" s="600"/>
      <c r="AYK107" s="600"/>
      <c r="AYL107" s="600"/>
      <c r="AYM107" s="600"/>
      <c r="AYN107" s="600"/>
      <c r="AYO107" s="600"/>
      <c r="AYP107" s="600"/>
      <c r="AYQ107" s="600"/>
      <c r="AYR107" s="600"/>
      <c r="AYS107" s="600"/>
      <c r="AYT107" s="600"/>
      <c r="AYU107" s="600"/>
      <c r="AYV107" s="600"/>
      <c r="AYW107" s="600"/>
      <c r="AYX107" s="600"/>
      <c r="AYY107" s="600"/>
      <c r="AYZ107" s="600"/>
      <c r="AZA107" s="600"/>
      <c r="AZB107" s="600"/>
      <c r="AZC107" s="600"/>
      <c r="AZD107" s="600"/>
      <c r="AZE107" s="600"/>
      <c r="AZF107" s="600"/>
      <c r="AZG107" s="600"/>
      <c r="AZH107" s="600"/>
      <c r="AZI107" s="600"/>
      <c r="AZJ107" s="600"/>
      <c r="AZK107" s="600"/>
      <c r="AZL107" s="600"/>
      <c r="AZM107" s="600"/>
      <c r="AZN107" s="600"/>
      <c r="AZO107" s="600"/>
      <c r="AZP107" s="600"/>
      <c r="AZQ107" s="600"/>
      <c r="AZR107" s="600"/>
      <c r="AZS107" s="600"/>
      <c r="AZT107" s="600"/>
      <c r="AZU107" s="600"/>
      <c r="AZV107" s="600"/>
      <c r="AZW107" s="600"/>
      <c r="AZX107" s="600"/>
      <c r="AZY107" s="600"/>
      <c r="AZZ107" s="600"/>
      <c r="BAA107" s="600"/>
      <c r="BAB107" s="600"/>
      <c r="BAC107" s="600"/>
      <c r="BAD107" s="600"/>
      <c r="BAE107" s="600"/>
      <c r="BAF107" s="600"/>
      <c r="BAG107" s="600"/>
      <c r="BAH107" s="600"/>
      <c r="BAI107" s="600"/>
      <c r="BAJ107" s="600"/>
      <c r="BAK107" s="600"/>
      <c r="BAL107" s="600"/>
      <c r="BAM107" s="600"/>
      <c r="BAN107" s="600"/>
      <c r="BAO107" s="600"/>
      <c r="BAP107" s="600"/>
      <c r="BAQ107" s="600"/>
      <c r="BAR107" s="600"/>
      <c r="BAS107" s="600"/>
      <c r="BAT107" s="600"/>
      <c r="BAU107" s="600"/>
      <c r="BAV107" s="600"/>
      <c r="BAW107" s="600"/>
      <c r="BAX107" s="600"/>
      <c r="BAY107" s="600"/>
      <c r="BAZ107" s="600"/>
      <c r="BBA107" s="600"/>
      <c r="BBB107" s="600"/>
      <c r="BBC107" s="600"/>
      <c r="BBD107" s="600"/>
      <c r="BBE107" s="600"/>
      <c r="BBF107" s="600"/>
      <c r="BBG107" s="600"/>
      <c r="BBH107" s="600"/>
      <c r="BBI107" s="600"/>
      <c r="BBJ107" s="600"/>
      <c r="BBK107" s="600"/>
      <c r="BBL107" s="600"/>
      <c r="BBM107" s="600"/>
      <c r="BBN107" s="600"/>
      <c r="BBO107" s="600"/>
      <c r="BBP107" s="600"/>
      <c r="BBQ107" s="600"/>
      <c r="BBR107" s="600"/>
      <c r="BBS107" s="600"/>
      <c r="BBT107" s="600"/>
      <c r="BBU107" s="600"/>
      <c r="BBV107" s="600"/>
      <c r="BBW107" s="600"/>
      <c r="BBX107" s="600"/>
      <c r="BBY107" s="600"/>
      <c r="BBZ107" s="600"/>
      <c r="BCA107" s="600"/>
      <c r="BCB107" s="600"/>
      <c r="BCC107" s="600"/>
      <c r="BCD107" s="600"/>
      <c r="BCE107" s="600"/>
      <c r="BCF107" s="600"/>
      <c r="BCG107" s="600"/>
      <c r="BCH107" s="600"/>
      <c r="BCI107" s="600"/>
      <c r="BCJ107" s="600"/>
      <c r="BCK107" s="600"/>
      <c r="BCL107" s="600"/>
      <c r="BCM107" s="600"/>
      <c r="BCN107" s="600"/>
      <c r="BCO107" s="600"/>
      <c r="BCP107" s="600"/>
      <c r="BCQ107" s="600"/>
      <c r="BCR107" s="600"/>
      <c r="BCS107" s="600"/>
      <c r="BCT107" s="600"/>
      <c r="BCU107" s="600"/>
      <c r="BCV107" s="600"/>
      <c r="BCW107" s="600"/>
      <c r="BCX107" s="600"/>
      <c r="BCY107" s="600"/>
      <c r="BCZ107" s="600"/>
      <c r="BDA107" s="600"/>
      <c r="BDB107" s="600"/>
      <c r="BDC107" s="600"/>
      <c r="BDD107" s="600"/>
      <c r="BDE107" s="600"/>
      <c r="BDF107" s="600"/>
      <c r="BDG107" s="600"/>
      <c r="BDH107" s="600"/>
      <c r="BDI107" s="600"/>
      <c r="BDJ107" s="600"/>
      <c r="BDK107" s="600"/>
      <c r="BDL107" s="600"/>
      <c r="BDM107" s="600"/>
      <c r="BDN107" s="600"/>
      <c r="BDO107" s="600"/>
      <c r="BDP107" s="600"/>
      <c r="BDQ107" s="600"/>
      <c r="BDR107" s="600"/>
      <c r="BDS107" s="600"/>
      <c r="BDT107" s="600"/>
      <c r="BDU107" s="600"/>
      <c r="BDV107" s="600"/>
      <c r="BDW107" s="600"/>
      <c r="BDX107" s="600"/>
      <c r="BDY107" s="600"/>
      <c r="BDZ107" s="600"/>
      <c r="BEA107" s="600"/>
      <c r="BEB107" s="600"/>
      <c r="BEC107" s="600"/>
      <c r="BED107" s="600"/>
      <c r="BEE107" s="600"/>
      <c r="BEF107" s="600"/>
      <c r="BEG107" s="600"/>
      <c r="BEH107" s="600"/>
      <c r="BEI107" s="600"/>
      <c r="BEJ107" s="600"/>
      <c r="BEK107" s="600"/>
      <c r="BEL107" s="600"/>
      <c r="BEM107" s="600"/>
      <c r="BEN107" s="600"/>
      <c r="BEO107" s="600"/>
      <c r="BEP107" s="600"/>
      <c r="BEQ107" s="600"/>
      <c r="BER107" s="600"/>
      <c r="BES107" s="600"/>
      <c r="BET107" s="600"/>
      <c r="BEU107" s="600"/>
      <c r="BEV107" s="600"/>
      <c r="BEW107" s="600"/>
      <c r="BEX107" s="600"/>
      <c r="BEY107" s="600"/>
      <c r="BEZ107" s="600"/>
      <c r="BFA107" s="600"/>
      <c r="BFB107" s="600"/>
      <c r="BFC107" s="600"/>
      <c r="BFD107" s="600"/>
      <c r="BFE107" s="600"/>
      <c r="BFF107" s="600"/>
      <c r="BFG107" s="600"/>
      <c r="BFH107" s="600"/>
      <c r="BFI107" s="600"/>
      <c r="BFJ107" s="600"/>
      <c r="BFK107" s="600"/>
      <c r="BFL107" s="600"/>
      <c r="BFM107" s="600"/>
      <c r="BFN107" s="600"/>
      <c r="BFO107" s="600"/>
      <c r="BFP107" s="600"/>
      <c r="BFQ107" s="600"/>
      <c r="BFR107" s="600"/>
      <c r="BFS107" s="600"/>
      <c r="BFT107" s="600"/>
      <c r="BFU107" s="600"/>
      <c r="BFV107" s="600"/>
      <c r="BFW107" s="600"/>
      <c r="BFX107" s="600"/>
      <c r="BFY107" s="600"/>
      <c r="BFZ107" s="600"/>
      <c r="BGA107" s="600"/>
      <c r="BGB107" s="600"/>
      <c r="BGC107" s="600"/>
      <c r="BGD107" s="600"/>
      <c r="BGE107" s="600"/>
      <c r="BGF107" s="600"/>
      <c r="BGG107" s="600"/>
      <c r="BGH107" s="600"/>
      <c r="BGI107" s="600"/>
      <c r="BGJ107" s="600"/>
      <c r="BGK107" s="600"/>
      <c r="BGL107" s="600"/>
      <c r="BGM107" s="600"/>
      <c r="BGN107" s="600"/>
      <c r="BGO107" s="600"/>
      <c r="BGP107" s="600"/>
      <c r="BGQ107" s="600"/>
      <c r="BGR107" s="600"/>
      <c r="BGS107" s="600"/>
      <c r="BGT107" s="600"/>
      <c r="BGU107" s="600"/>
      <c r="BGV107" s="600"/>
      <c r="BGW107" s="600"/>
      <c r="BGX107" s="600"/>
      <c r="BGY107" s="600"/>
      <c r="BGZ107" s="600"/>
      <c r="BHA107" s="600"/>
      <c r="BHB107" s="600"/>
      <c r="BHC107" s="600"/>
      <c r="BHD107" s="600"/>
      <c r="BHE107" s="600"/>
      <c r="BHF107" s="600"/>
      <c r="BHG107" s="600"/>
      <c r="BHH107" s="600"/>
      <c r="BHI107" s="600"/>
      <c r="BHJ107" s="600"/>
      <c r="BHK107" s="600"/>
      <c r="BHL107" s="600"/>
      <c r="BHM107" s="600"/>
      <c r="BHN107" s="600"/>
      <c r="BHO107" s="600"/>
      <c r="BHP107" s="600"/>
      <c r="BHQ107" s="600"/>
      <c r="BHR107" s="600"/>
      <c r="BHS107" s="600"/>
      <c r="BHT107" s="600"/>
      <c r="BHU107" s="600"/>
      <c r="BHV107" s="600"/>
      <c r="BHW107" s="600"/>
      <c r="BHX107" s="600"/>
      <c r="BHY107" s="600"/>
      <c r="BHZ107" s="600"/>
      <c r="BIA107" s="600"/>
      <c r="BIB107" s="600"/>
      <c r="BIC107" s="600"/>
      <c r="BID107" s="600"/>
      <c r="BIE107" s="600"/>
      <c r="BIF107" s="600"/>
      <c r="BIG107" s="600"/>
      <c r="BIH107" s="600"/>
      <c r="BII107" s="600"/>
      <c r="BIJ107" s="600"/>
      <c r="BIK107" s="600"/>
      <c r="BIL107" s="600"/>
      <c r="BIM107" s="600"/>
      <c r="BIN107" s="600"/>
      <c r="BIO107" s="600"/>
      <c r="BIP107" s="600"/>
      <c r="BIQ107" s="600"/>
      <c r="BIR107" s="600"/>
      <c r="BIS107" s="600"/>
      <c r="BIT107" s="600"/>
      <c r="BIU107" s="600"/>
      <c r="BIV107" s="600"/>
      <c r="BIW107" s="600"/>
      <c r="BIX107" s="600"/>
      <c r="BIY107" s="600"/>
      <c r="BIZ107" s="600"/>
      <c r="BJA107" s="600"/>
      <c r="BJB107" s="600"/>
      <c r="BJC107" s="600"/>
      <c r="BJD107" s="600"/>
      <c r="BJE107" s="600"/>
      <c r="BJF107" s="600"/>
      <c r="BJG107" s="600"/>
      <c r="BJH107" s="600"/>
      <c r="BJI107" s="600"/>
      <c r="BJJ107" s="600"/>
      <c r="BJK107" s="600"/>
      <c r="BJL107" s="600"/>
      <c r="BJM107" s="600"/>
      <c r="BJN107" s="600"/>
      <c r="BJO107" s="600"/>
      <c r="BJP107" s="600"/>
      <c r="BJQ107" s="600"/>
      <c r="BJR107" s="600"/>
      <c r="BJS107" s="600"/>
      <c r="BJT107" s="600"/>
      <c r="BJU107" s="600"/>
      <c r="BJV107" s="600"/>
      <c r="BJW107" s="600"/>
      <c r="BJX107" s="600"/>
      <c r="BJY107" s="600"/>
      <c r="BJZ107" s="600"/>
      <c r="BKA107" s="600"/>
      <c r="BKB107" s="600"/>
      <c r="BKC107" s="600"/>
      <c r="BKD107" s="600"/>
      <c r="BKE107" s="600"/>
      <c r="BKF107" s="600"/>
      <c r="BKG107" s="600"/>
      <c r="BKH107" s="600"/>
      <c r="BKI107" s="600"/>
      <c r="BKJ107" s="600"/>
      <c r="BKK107" s="600"/>
      <c r="BKL107" s="600"/>
      <c r="BKM107" s="600"/>
      <c r="BKN107" s="600"/>
      <c r="BKO107" s="600"/>
      <c r="BKP107" s="600"/>
      <c r="BKQ107" s="600"/>
      <c r="BKR107" s="600"/>
      <c r="BKS107" s="600"/>
      <c r="BKT107" s="600"/>
      <c r="BKU107" s="600"/>
      <c r="BKV107" s="600"/>
      <c r="BKW107" s="600"/>
      <c r="BKX107" s="600"/>
      <c r="BKY107" s="600"/>
      <c r="BKZ107" s="600"/>
      <c r="BLA107" s="600"/>
      <c r="BLB107" s="600"/>
      <c r="BLC107" s="600"/>
      <c r="BLD107" s="600"/>
      <c r="BLE107" s="600"/>
      <c r="BLF107" s="600"/>
      <c r="BLG107" s="600"/>
      <c r="BLH107" s="600"/>
      <c r="BLI107" s="600"/>
      <c r="BLJ107" s="600"/>
      <c r="BLK107" s="600"/>
      <c r="BLL107" s="600"/>
      <c r="BLM107" s="600"/>
      <c r="BLN107" s="600"/>
      <c r="BLO107" s="600"/>
      <c r="BLP107" s="600"/>
      <c r="BLQ107" s="600"/>
      <c r="BLR107" s="600"/>
      <c r="BLS107" s="600"/>
      <c r="BLT107" s="600"/>
      <c r="BLU107" s="600"/>
      <c r="BLV107" s="600"/>
      <c r="BLW107" s="600"/>
      <c r="BLX107" s="600"/>
      <c r="BLY107" s="600"/>
      <c r="BLZ107" s="600"/>
      <c r="BMA107" s="600"/>
      <c r="BMB107" s="600"/>
      <c r="BMC107" s="600"/>
      <c r="BMD107" s="600"/>
      <c r="BME107" s="600"/>
      <c r="BMF107" s="600"/>
      <c r="BMG107" s="600"/>
      <c r="BMH107" s="600"/>
      <c r="BMI107" s="600"/>
      <c r="BMJ107" s="600"/>
      <c r="BMK107" s="600"/>
      <c r="BML107" s="600"/>
      <c r="BMM107" s="600"/>
      <c r="BMN107" s="600"/>
      <c r="BMO107" s="600"/>
      <c r="BMP107" s="600"/>
      <c r="BMQ107" s="600"/>
      <c r="BMR107" s="600"/>
      <c r="BMS107" s="600"/>
      <c r="BMT107" s="600"/>
      <c r="BMU107" s="600"/>
      <c r="BMV107" s="600"/>
      <c r="BMW107" s="600"/>
      <c r="BMX107" s="600"/>
      <c r="BMY107" s="600"/>
      <c r="BMZ107" s="600"/>
      <c r="BNA107" s="600"/>
      <c r="BNB107" s="600"/>
      <c r="BNC107" s="600"/>
      <c r="BND107" s="600"/>
      <c r="BNE107" s="600"/>
      <c r="BNF107" s="600"/>
      <c r="BNG107" s="600"/>
      <c r="BNH107" s="600"/>
      <c r="BNI107" s="600"/>
      <c r="BNJ107" s="600"/>
      <c r="BNK107" s="600"/>
      <c r="BNL107" s="600"/>
      <c r="BNM107" s="600"/>
      <c r="BNN107" s="600"/>
      <c r="BNO107" s="600"/>
      <c r="BNP107" s="600"/>
      <c r="BNQ107" s="600"/>
      <c r="BNR107" s="600"/>
      <c r="BNS107" s="600"/>
      <c r="BNT107" s="600"/>
      <c r="BNU107" s="600"/>
      <c r="BNV107" s="600"/>
      <c r="BNW107" s="600"/>
      <c r="BNX107" s="600"/>
      <c r="BNY107" s="600"/>
      <c r="BNZ107" s="600"/>
      <c r="BOA107" s="600"/>
      <c r="BOB107" s="600"/>
      <c r="BOC107" s="600"/>
      <c r="BOD107" s="600"/>
      <c r="BOE107" s="600"/>
      <c r="BOF107" s="600"/>
      <c r="BOG107" s="600"/>
      <c r="BOH107" s="600"/>
      <c r="BOI107" s="600"/>
      <c r="BOJ107" s="600"/>
      <c r="BOK107" s="600"/>
      <c r="BOL107" s="600"/>
      <c r="BOM107" s="600"/>
      <c r="BON107" s="600"/>
      <c r="BOO107" s="600"/>
      <c r="BOP107" s="600"/>
      <c r="BOQ107" s="600"/>
      <c r="BOR107" s="600"/>
      <c r="BOS107" s="600"/>
      <c r="BOT107" s="600"/>
      <c r="BOU107" s="600"/>
      <c r="BOV107" s="600"/>
      <c r="BOW107" s="600"/>
      <c r="BOX107" s="600"/>
      <c r="BOY107" s="600"/>
      <c r="BOZ107" s="600"/>
      <c r="BPA107" s="600"/>
      <c r="BPB107" s="600"/>
      <c r="BPC107" s="600"/>
      <c r="BPD107" s="600"/>
      <c r="BPE107" s="600"/>
      <c r="BPF107" s="600"/>
      <c r="BPG107" s="600"/>
      <c r="BPH107" s="600"/>
      <c r="BPI107" s="600"/>
      <c r="BPJ107" s="600"/>
      <c r="BPK107" s="600"/>
      <c r="BPL107" s="600"/>
      <c r="BPM107" s="600"/>
      <c r="BPN107" s="600"/>
      <c r="BPO107" s="600"/>
      <c r="BPP107" s="600"/>
      <c r="BPQ107" s="600"/>
      <c r="BPR107" s="600"/>
      <c r="BPS107" s="600"/>
      <c r="BPT107" s="600"/>
      <c r="BPU107" s="600"/>
      <c r="BPV107" s="600"/>
      <c r="BPW107" s="600"/>
      <c r="BPX107" s="600"/>
      <c r="BPY107" s="600"/>
      <c r="BPZ107" s="600"/>
      <c r="BQA107" s="600"/>
      <c r="BQB107" s="600"/>
      <c r="BQC107" s="600"/>
      <c r="BQD107" s="600"/>
      <c r="BQE107" s="600"/>
      <c r="BQF107" s="600"/>
      <c r="BQG107" s="600"/>
      <c r="BQH107" s="600"/>
      <c r="BQI107" s="600"/>
      <c r="BQJ107" s="600"/>
      <c r="BQK107" s="600"/>
      <c r="BQL107" s="600"/>
      <c r="BQM107" s="600"/>
      <c r="BQN107" s="600"/>
      <c r="BQO107" s="600"/>
      <c r="BQP107" s="600"/>
      <c r="BQQ107" s="600"/>
      <c r="BQR107" s="600"/>
      <c r="BQS107" s="600"/>
      <c r="BQT107" s="600"/>
      <c r="BQU107" s="600"/>
      <c r="BQV107" s="600"/>
      <c r="BQW107" s="600"/>
      <c r="BQX107" s="600"/>
      <c r="BQY107" s="600"/>
      <c r="BQZ107" s="600"/>
      <c r="BRA107" s="600"/>
      <c r="BRB107" s="600"/>
      <c r="BRC107" s="600"/>
      <c r="BRD107" s="600"/>
      <c r="BRE107" s="600"/>
      <c r="BRF107" s="600"/>
      <c r="BRG107" s="600"/>
      <c r="BRH107" s="600"/>
      <c r="BRI107" s="600"/>
      <c r="BRJ107" s="600"/>
      <c r="BRK107" s="600"/>
      <c r="BRL107" s="600"/>
      <c r="BRM107" s="600"/>
      <c r="BRN107" s="600"/>
      <c r="BRO107" s="600"/>
      <c r="BRP107" s="600"/>
      <c r="BRQ107" s="600"/>
      <c r="BRR107" s="600"/>
      <c r="BRS107" s="600"/>
      <c r="BRT107" s="600"/>
      <c r="BRU107" s="600"/>
      <c r="BRV107" s="600"/>
      <c r="BRW107" s="600"/>
      <c r="BRX107" s="600"/>
      <c r="BRY107" s="600"/>
      <c r="BRZ107" s="600"/>
      <c r="BSA107" s="600"/>
      <c r="BSB107" s="600"/>
      <c r="BSC107" s="600"/>
      <c r="BSD107" s="600"/>
      <c r="BSE107" s="600"/>
      <c r="BSF107" s="600"/>
      <c r="BSG107" s="600"/>
      <c r="BSH107" s="600"/>
      <c r="BSI107" s="600"/>
      <c r="BSJ107" s="600"/>
      <c r="BSK107" s="600"/>
      <c r="BSL107" s="600"/>
      <c r="BSM107" s="600"/>
      <c r="BSN107" s="600"/>
      <c r="BSO107" s="600"/>
      <c r="BSP107" s="600"/>
      <c r="BSQ107" s="600"/>
      <c r="BSR107" s="600"/>
      <c r="BSS107" s="600"/>
      <c r="BST107" s="600"/>
      <c r="BSU107" s="600"/>
      <c r="BSV107" s="600"/>
      <c r="BSW107" s="600"/>
      <c r="BSX107" s="600"/>
      <c r="BSY107" s="600"/>
      <c r="BSZ107" s="600"/>
      <c r="BTA107" s="600"/>
      <c r="BTB107" s="600"/>
      <c r="BTC107" s="600"/>
      <c r="BTD107" s="600"/>
      <c r="BTE107" s="600"/>
      <c r="BTF107" s="600"/>
      <c r="BTG107" s="600"/>
      <c r="BTH107" s="600"/>
      <c r="BTI107" s="600"/>
      <c r="BTJ107" s="600"/>
      <c r="BTK107" s="600"/>
      <c r="BTL107" s="600"/>
      <c r="BTM107" s="600"/>
      <c r="BTN107" s="600"/>
      <c r="BTO107" s="600"/>
      <c r="BTP107" s="600"/>
      <c r="BTQ107" s="600"/>
      <c r="BTR107" s="600"/>
      <c r="BTS107" s="600"/>
      <c r="BTT107" s="600"/>
      <c r="BTU107" s="600"/>
      <c r="BTV107" s="600"/>
      <c r="BTW107" s="600"/>
      <c r="BTX107" s="600"/>
      <c r="BTY107" s="600"/>
      <c r="BTZ107" s="600"/>
      <c r="BUA107" s="600"/>
      <c r="BUB107" s="600"/>
      <c r="BUC107" s="600"/>
      <c r="BUD107" s="600"/>
      <c r="BUE107" s="600"/>
      <c r="BUF107" s="600"/>
      <c r="BUG107" s="600"/>
      <c r="BUH107" s="600"/>
      <c r="BUI107" s="600"/>
      <c r="BUJ107" s="600"/>
      <c r="BUK107" s="600"/>
      <c r="BUL107" s="600"/>
      <c r="BUM107" s="600"/>
      <c r="BUN107" s="600"/>
      <c r="BUO107" s="600"/>
      <c r="BUP107" s="600"/>
      <c r="BUQ107" s="600"/>
      <c r="BUR107" s="600"/>
      <c r="BUS107" s="600"/>
      <c r="BUT107" s="600"/>
      <c r="BUU107" s="600"/>
      <c r="BUV107" s="600"/>
      <c r="BUW107" s="600"/>
      <c r="BUX107" s="600"/>
      <c r="BUY107" s="600"/>
      <c r="BUZ107" s="600"/>
      <c r="BVA107" s="600"/>
      <c r="BVB107" s="600"/>
      <c r="BVC107" s="600"/>
      <c r="BVD107" s="600"/>
      <c r="BVE107" s="600"/>
      <c r="BVF107" s="600"/>
      <c r="BVG107" s="600"/>
      <c r="BVH107" s="600"/>
      <c r="BVI107" s="600"/>
      <c r="BVJ107" s="600"/>
      <c r="BVK107" s="600"/>
      <c r="BVL107" s="600"/>
      <c r="BVM107" s="600"/>
      <c r="BVN107" s="600"/>
      <c r="BVO107" s="600"/>
      <c r="BVP107" s="600"/>
      <c r="BVQ107" s="600"/>
      <c r="BVR107" s="600"/>
      <c r="BVS107" s="600"/>
      <c r="BVT107" s="600"/>
      <c r="BVU107" s="600"/>
      <c r="BVV107" s="600"/>
      <c r="BVW107" s="600"/>
      <c r="BVX107" s="600"/>
      <c r="BVY107" s="600"/>
      <c r="BVZ107" s="600"/>
      <c r="BWA107" s="600"/>
      <c r="BWB107" s="600"/>
      <c r="BWC107" s="600"/>
      <c r="BWD107" s="600"/>
      <c r="BWE107" s="600"/>
      <c r="BWF107" s="600"/>
      <c r="BWG107" s="600"/>
      <c r="BWH107" s="600"/>
      <c r="BWI107" s="600"/>
      <c r="BWJ107" s="600"/>
      <c r="BWK107" s="600"/>
      <c r="BWL107" s="600"/>
      <c r="BWM107" s="600"/>
      <c r="BWN107" s="600"/>
      <c r="BWO107" s="600"/>
      <c r="BWP107" s="600"/>
      <c r="BWQ107" s="600"/>
      <c r="BWR107" s="600"/>
      <c r="BWS107" s="600"/>
      <c r="BWT107" s="600"/>
      <c r="BWU107" s="600"/>
      <c r="BWV107" s="600"/>
      <c r="BWW107" s="600"/>
      <c r="BWX107" s="600"/>
      <c r="BWY107" s="600"/>
      <c r="BWZ107" s="600"/>
      <c r="BXA107" s="600"/>
      <c r="BXB107" s="600"/>
      <c r="BXC107" s="600"/>
      <c r="BXD107" s="600"/>
      <c r="BXE107" s="600"/>
      <c r="BXF107" s="600"/>
      <c r="BXG107" s="600"/>
      <c r="BXH107" s="600"/>
      <c r="BXI107" s="600"/>
      <c r="BXJ107" s="600"/>
      <c r="BXK107" s="600"/>
      <c r="BXL107" s="600"/>
      <c r="BXM107" s="600"/>
      <c r="BXN107" s="600"/>
      <c r="BXO107" s="600"/>
      <c r="BXP107" s="600"/>
      <c r="BXQ107" s="600"/>
      <c r="BXR107" s="600"/>
      <c r="BXS107" s="600"/>
      <c r="BXT107" s="600"/>
      <c r="BXU107" s="600"/>
      <c r="BXV107" s="600"/>
      <c r="BXW107" s="600"/>
      <c r="BXX107" s="600"/>
      <c r="BXY107" s="600"/>
      <c r="BXZ107" s="600"/>
      <c r="BYA107" s="600"/>
      <c r="BYB107" s="600"/>
      <c r="BYC107" s="600"/>
      <c r="BYD107" s="600"/>
      <c r="BYE107" s="600"/>
      <c r="BYF107" s="600"/>
      <c r="BYG107" s="600"/>
      <c r="BYH107" s="600"/>
      <c r="BYI107" s="600"/>
      <c r="BYJ107" s="600"/>
      <c r="BYK107" s="600"/>
      <c r="BYL107" s="600"/>
      <c r="BYM107" s="600"/>
      <c r="BYN107" s="600"/>
      <c r="BYO107" s="600"/>
      <c r="BYP107" s="600"/>
      <c r="BYQ107" s="600"/>
      <c r="BYR107" s="600"/>
      <c r="BYS107" s="600"/>
      <c r="BYT107" s="600"/>
      <c r="BYU107" s="600"/>
      <c r="BYV107" s="600"/>
      <c r="BYW107" s="600"/>
      <c r="BYX107" s="600"/>
      <c r="BYY107" s="600"/>
      <c r="BYZ107" s="600"/>
      <c r="BZA107" s="600"/>
      <c r="BZB107" s="600"/>
      <c r="BZC107" s="600"/>
      <c r="BZD107" s="600"/>
      <c r="BZE107" s="600"/>
      <c r="BZF107" s="600"/>
      <c r="BZG107" s="600"/>
      <c r="BZH107" s="600"/>
      <c r="BZI107" s="600"/>
      <c r="BZJ107" s="600"/>
      <c r="BZK107" s="600"/>
      <c r="BZL107" s="600"/>
      <c r="BZM107" s="600"/>
      <c r="BZN107" s="600"/>
      <c r="BZO107" s="600"/>
      <c r="BZP107" s="600"/>
      <c r="BZQ107" s="600"/>
      <c r="BZR107" s="600"/>
      <c r="BZS107" s="600"/>
      <c r="BZT107" s="600"/>
      <c r="BZU107" s="600"/>
      <c r="BZV107" s="600"/>
      <c r="BZW107" s="600"/>
      <c r="BZX107" s="600"/>
      <c r="BZY107" s="600"/>
      <c r="BZZ107" s="600"/>
      <c r="CAA107" s="600"/>
      <c r="CAB107" s="600"/>
      <c r="CAC107" s="600"/>
      <c r="CAD107" s="600"/>
      <c r="CAE107" s="600"/>
      <c r="CAF107" s="600"/>
      <c r="CAG107" s="600"/>
      <c r="CAH107" s="600"/>
      <c r="CAI107" s="600"/>
      <c r="CAJ107" s="600"/>
      <c r="CAK107" s="600"/>
      <c r="CAL107" s="600"/>
      <c r="CAM107" s="600"/>
      <c r="CAN107" s="600"/>
      <c r="CAO107" s="600"/>
      <c r="CAP107" s="600"/>
      <c r="CAQ107" s="600"/>
      <c r="CAR107" s="600"/>
      <c r="CAS107" s="600"/>
      <c r="CAT107" s="600"/>
      <c r="CAU107" s="600"/>
      <c r="CAV107" s="600"/>
      <c r="CAW107" s="600"/>
      <c r="CAX107" s="600"/>
      <c r="CAY107" s="600"/>
      <c r="CAZ107" s="600"/>
      <c r="CBA107" s="600"/>
      <c r="CBB107" s="600"/>
      <c r="CBC107" s="600"/>
      <c r="CBD107" s="600"/>
      <c r="CBE107" s="600"/>
      <c r="CBF107" s="600"/>
      <c r="CBG107" s="600"/>
      <c r="CBH107" s="600"/>
      <c r="CBI107" s="600"/>
      <c r="CBJ107" s="600"/>
      <c r="CBK107" s="600"/>
      <c r="CBL107" s="600"/>
      <c r="CBM107" s="600"/>
      <c r="CBN107" s="600"/>
      <c r="CBO107" s="600"/>
      <c r="CBP107" s="600"/>
      <c r="CBQ107" s="600"/>
      <c r="CBR107" s="600"/>
      <c r="CBS107" s="600"/>
      <c r="CBT107" s="600"/>
      <c r="CBU107" s="600"/>
      <c r="CBV107" s="600"/>
      <c r="CBW107" s="600"/>
      <c r="CBX107" s="600"/>
      <c r="CBY107" s="600"/>
      <c r="CBZ107" s="600"/>
      <c r="CCA107" s="600"/>
      <c r="CCB107" s="600"/>
      <c r="CCC107" s="600"/>
      <c r="CCD107" s="600"/>
      <c r="CCE107" s="600"/>
      <c r="CCF107" s="600"/>
      <c r="CCG107" s="600"/>
      <c r="CCH107" s="600"/>
      <c r="CCI107" s="600"/>
      <c r="CCJ107" s="600"/>
      <c r="CCK107" s="600"/>
      <c r="CCL107" s="600"/>
      <c r="CCM107" s="600"/>
      <c r="CCN107" s="600"/>
      <c r="CCO107" s="600"/>
      <c r="CCP107" s="600"/>
      <c r="CCQ107" s="600"/>
      <c r="CCR107" s="600"/>
      <c r="CCS107" s="600"/>
      <c r="CCT107" s="600"/>
      <c r="CCU107" s="600"/>
      <c r="CCV107" s="600"/>
      <c r="CCW107" s="600"/>
      <c r="CCX107" s="600"/>
      <c r="CCY107" s="600"/>
      <c r="CCZ107" s="600"/>
      <c r="CDA107" s="600"/>
      <c r="CDB107" s="600"/>
      <c r="CDC107" s="600"/>
      <c r="CDD107" s="600"/>
      <c r="CDE107" s="600"/>
      <c r="CDF107" s="600"/>
      <c r="CDG107" s="600"/>
      <c r="CDH107" s="600"/>
      <c r="CDI107" s="600"/>
      <c r="CDJ107" s="600"/>
      <c r="CDK107" s="600"/>
      <c r="CDL107" s="600"/>
      <c r="CDM107" s="600"/>
      <c r="CDN107" s="600"/>
      <c r="CDO107" s="600"/>
      <c r="CDP107" s="600"/>
      <c r="CDQ107" s="600"/>
      <c r="CDR107" s="600"/>
      <c r="CDS107" s="600"/>
      <c r="CDT107" s="600"/>
      <c r="CDU107" s="600"/>
      <c r="CDV107" s="600"/>
      <c r="CDW107" s="600"/>
      <c r="CDX107" s="600"/>
      <c r="CDY107" s="600"/>
      <c r="CDZ107" s="600"/>
      <c r="CEA107" s="600"/>
      <c r="CEB107" s="600"/>
      <c r="CEC107" s="600"/>
      <c r="CED107" s="600"/>
      <c r="CEE107" s="600"/>
      <c r="CEF107" s="600"/>
      <c r="CEG107" s="600"/>
      <c r="CEH107" s="600"/>
      <c r="CEI107" s="600"/>
      <c r="CEJ107" s="600"/>
      <c r="CEK107" s="600"/>
      <c r="CEL107" s="600"/>
      <c r="CEM107" s="600"/>
      <c r="CEN107" s="600"/>
      <c r="CEO107" s="600"/>
      <c r="CEP107" s="600"/>
      <c r="CEQ107" s="600"/>
      <c r="CER107" s="600"/>
      <c r="CES107" s="600"/>
      <c r="CET107" s="600"/>
      <c r="CEU107" s="600"/>
      <c r="CEV107" s="600"/>
      <c r="CEW107" s="600"/>
      <c r="CEX107" s="600"/>
      <c r="CEY107" s="600"/>
      <c r="CEZ107" s="600"/>
      <c r="CFA107" s="600"/>
      <c r="CFB107" s="600"/>
      <c r="CFC107" s="600"/>
      <c r="CFD107" s="600"/>
      <c r="CFE107" s="600"/>
      <c r="CFF107" s="600"/>
      <c r="CFG107" s="600"/>
      <c r="CFH107" s="600"/>
      <c r="CFI107" s="600"/>
      <c r="CFJ107" s="600"/>
      <c r="CFK107" s="600"/>
      <c r="CFL107" s="600"/>
      <c r="CFM107" s="600"/>
      <c r="CFN107" s="600"/>
      <c r="CFO107" s="600"/>
      <c r="CFP107" s="600"/>
      <c r="CFQ107" s="600"/>
      <c r="CFR107" s="600"/>
      <c r="CFS107" s="600"/>
      <c r="CFT107" s="600"/>
      <c r="CFU107" s="600"/>
      <c r="CFV107" s="600"/>
      <c r="CFW107" s="600"/>
      <c r="CFX107" s="600"/>
      <c r="CFY107" s="600"/>
      <c r="CFZ107" s="600"/>
      <c r="CGA107" s="600"/>
      <c r="CGB107" s="600"/>
      <c r="CGC107" s="600"/>
      <c r="CGD107" s="600"/>
      <c r="CGE107" s="600"/>
      <c r="CGF107" s="600"/>
      <c r="CGG107" s="600"/>
      <c r="CGH107" s="600"/>
      <c r="CGI107" s="600"/>
      <c r="CGJ107" s="600"/>
      <c r="CGK107" s="600"/>
      <c r="CGL107" s="600"/>
      <c r="CGM107" s="600"/>
      <c r="CGN107" s="600"/>
      <c r="CGO107" s="600"/>
      <c r="CGP107" s="600"/>
      <c r="CGQ107" s="600"/>
      <c r="CGR107" s="600"/>
      <c r="CGS107" s="600"/>
      <c r="CGT107" s="600"/>
      <c r="CGU107" s="600"/>
      <c r="CGV107" s="600"/>
      <c r="CGW107" s="600"/>
      <c r="CGX107" s="600"/>
      <c r="CGY107" s="600"/>
      <c r="CGZ107" s="600"/>
      <c r="CHA107" s="600"/>
      <c r="CHB107" s="600"/>
      <c r="CHC107" s="600"/>
      <c r="CHD107" s="600"/>
      <c r="CHE107" s="600"/>
      <c r="CHF107" s="600"/>
      <c r="CHG107" s="600"/>
      <c r="CHH107" s="600"/>
      <c r="CHI107" s="600"/>
      <c r="CHJ107" s="600"/>
      <c r="CHK107" s="600"/>
      <c r="CHL107" s="600"/>
      <c r="CHM107" s="600"/>
      <c r="CHN107" s="600"/>
      <c r="CHO107" s="600"/>
      <c r="CHP107" s="600"/>
      <c r="CHQ107" s="600"/>
      <c r="CHR107" s="600"/>
      <c r="CHS107" s="600"/>
      <c r="CHT107" s="600"/>
      <c r="CHU107" s="600"/>
      <c r="CHV107" s="600"/>
      <c r="CHW107" s="600"/>
      <c r="CHX107" s="600"/>
      <c r="CHY107" s="600"/>
      <c r="CHZ107" s="600"/>
      <c r="CIA107" s="600"/>
      <c r="CIB107" s="600"/>
      <c r="CIC107" s="600"/>
      <c r="CID107" s="600"/>
      <c r="CIE107" s="600"/>
      <c r="CIF107" s="600"/>
      <c r="CIG107" s="600"/>
      <c r="CIH107" s="600"/>
      <c r="CII107" s="600"/>
      <c r="CIJ107" s="600"/>
      <c r="CIK107" s="600"/>
      <c r="CIL107" s="600"/>
      <c r="CIM107" s="600"/>
      <c r="CIN107" s="600"/>
      <c r="CIO107" s="600"/>
      <c r="CIP107" s="600"/>
      <c r="CIQ107" s="600"/>
      <c r="CIR107" s="600"/>
      <c r="CIS107" s="600"/>
      <c r="CIT107" s="600"/>
      <c r="CIU107" s="600"/>
      <c r="CIV107" s="600"/>
      <c r="CIW107" s="600"/>
      <c r="CIX107" s="600"/>
      <c r="CIY107" s="600"/>
      <c r="CIZ107" s="600"/>
      <c r="CJA107" s="600"/>
      <c r="CJB107" s="600"/>
      <c r="CJC107" s="600"/>
      <c r="CJD107" s="600"/>
      <c r="CJE107" s="600"/>
      <c r="CJF107" s="600"/>
      <c r="CJG107" s="600"/>
      <c r="CJH107" s="600"/>
      <c r="CJI107" s="600"/>
      <c r="CJJ107" s="600"/>
      <c r="CJK107" s="600"/>
      <c r="CJL107" s="600"/>
      <c r="CJM107" s="600"/>
      <c r="CJN107" s="600"/>
      <c r="CJO107" s="600"/>
      <c r="CJP107" s="600"/>
      <c r="CJQ107" s="600"/>
      <c r="CJR107" s="600"/>
      <c r="CJS107" s="600"/>
      <c r="CJT107" s="600"/>
      <c r="CJU107" s="600"/>
      <c r="CJV107" s="600"/>
      <c r="CJW107" s="600"/>
      <c r="CJX107" s="600"/>
      <c r="CJY107" s="600"/>
      <c r="CJZ107" s="600"/>
      <c r="CKA107" s="600"/>
      <c r="CKB107" s="600"/>
      <c r="CKC107" s="600"/>
      <c r="CKD107" s="600"/>
      <c r="CKE107" s="600"/>
      <c r="CKF107" s="600"/>
      <c r="CKG107" s="600"/>
      <c r="CKH107" s="600"/>
      <c r="CKI107" s="600"/>
      <c r="CKJ107" s="600"/>
      <c r="CKK107" s="600"/>
      <c r="CKL107" s="600"/>
      <c r="CKM107" s="600"/>
      <c r="CKN107" s="600"/>
      <c r="CKO107" s="600"/>
      <c r="CKP107" s="600"/>
      <c r="CKQ107" s="600"/>
      <c r="CKR107" s="600"/>
      <c r="CKS107" s="600"/>
      <c r="CKT107" s="600"/>
      <c r="CKU107" s="600"/>
      <c r="CKV107" s="600"/>
      <c r="CKW107" s="600"/>
      <c r="CKX107" s="600"/>
      <c r="CKY107" s="600"/>
      <c r="CKZ107" s="600"/>
      <c r="CLA107" s="600"/>
      <c r="CLB107" s="600"/>
      <c r="CLC107" s="600"/>
      <c r="CLD107" s="600"/>
      <c r="CLE107" s="600"/>
      <c r="CLF107" s="600"/>
      <c r="CLG107" s="600"/>
      <c r="CLH107" s="600"/>
      <c r="CLI107" s="600"/>
      <c r="CLJ107" s="600"/>
      <c r="CLK107" s="600"/>
      <c r="CLL107" s="600"/>
      <c r="CLM107" s="600"/>
      <c r="CLN107" s="600"/>
      <c r="CLO107" s="600"/>
      <c r="CLP107" s="600"/>
      <c r="CLQ107" s="600"/>
      <c r="CLR107" s="600"/>
      <c r="CLS107" s="600"/>
      <c r="CLT107" s="600"/>
      <c r="CLU107" s="600"/>
      <c r="CLV107" s="600"/>
      <c r="CLW107" s="600"/>
      <c r="CLX107" s="600"/>
      <c r="CLY107" s="600"/>
      <c r="CLZ107" s="600"/>
      <c r="CMA107" s="600"/>
      <c r="CMB107" s="600"/>
      <c r="CMC107" s="600"/>
      <c r="CMD107" s="600"/>
      <c r="CME107" s="600"/>
      <c r="CMF107" s="600"/>
      <c r="CMG107" s="600"/>
      <c r="CMH107" s="600"/>
      <c r="CMI107" s="600"/>
      <c r="CMJ107" s="600"/>
      <c r="CMK107" s="600"/>
      <c r="CML107" s="600"/>
      <c r="CMM107" s="600"/>
      <c r="CMN107" s="600"/>
      <c r="CMO107" s="600"/>
      <c r="CMP107" s="600"/>
      <c r="CMQ107" s="600"/>
      <c r="CMR107" s="600"/>
      <c r="CMS107" s="600"/>
      <c r="CMT107" s="600"/>
      <c r="CMU107" s="600"/>
      <c r="CMV107" s="600"/>
      <c r="CMW107" s="600"/>
      <c r="CMX107" s="600"/>
      <c r="CMY107" s="600"/>
      <c r="CMZ107" s="600"/>
      <c r="CNA107" s="600"/>
      <c r="CNB107" s="600"/>
      <c r="CNC107" s="600"/>
      <c r="CND107" s="600"/>
      <c r="CNE107" s="600"/>
      <c r="CNF107" s="600"/>
      <c r="CNG107" s="600"/>
      <c r="CNH107" s="600"/>
      <c r="CNI107" s="600"/>
      <c r="CNJ107" s="600"/>
      <c r="CNK107" s="600"/>
      <c r="CNL107" s="600"/>
      <c r="CNM107" s="600"/>
      <c r="CNN107" s="600"/>
      <c r="CNO107" s="600"/>
      <c r="CNP107" s="600"/>
      <c r="CNQ107" s="600"/>
      <c r="CNR107" s="600"/>
      <c r="CNS107" s="600"/>
      <c r="CNT107" s="600"/>
      <c r="CNU107" s="600"/>
      <c r="CNV107" s="600"/>
      <c r="CNW107" s="600"/>
      <c r="CNX107" s="600"/>
      <c r="CNY107" s="600"/>
      <c r="CNZ107" s="600"/>
      <c r="COA107" s="600"/>
      <c r="COB107" s="600"/>
      <c r="COC107" s="600"/>
      <c r="COD107" s="600"/>
      <c r="COE107" s="600"/>
      <c r="COF107" s="600"/>
      <c r="COG107" s="600"/>
      <c r="COH107" s="600"/>
      <c r="COI107" s="600"/>
      <c r="COJ107" s="600"/>
      <c r="COK107" s="600"/>
      <c r="COL107" s="600"/>
      <c r="COM107" s="600"/>
      <c r="CON107" s="600"/>
      <c r="COO107" s="600"/>
      <c r="COP107" s="600"/>
      <c r="COQ107" s="600"/>
      <c r="COR107" s="600"/>
      <c r="COS107" s="600"/>
      <c r="COT107" s="600"/>
      <c r="COU107" s="600"/>
      <c r="COV107" s="600"/>
      <c r="COW107" s="600"/>
      <c r="COX107" s="600"/>
      <c r="COY107" s="600"/>
      <c r="COZ107" s="600"/>
      <c r="CPA107" s="600"/>
      <c r="CPB107" s="600"/>
      <c r="CPC107" s="600"/>
      <c r="CPD107" s="600"/>
      <c r="CPE107" s="600"/>
      <c r="CPF107" s="600"/>
      <c r="CPG107" s="600"/>
      <c r="CPH107" s="600"/>
      <c r="CPI107" s="600"/>
      <c r="CPJ107" s="600"/>
      <c r="CPK107" s="600"/>
      <c r="CPL107" s="600"/>
      <c r="CPM107" s="600"/>
      <c r="CPN107" s="600"/>
      <c r="CPO107" s="600"/>
      <c r="CPP107" s="600"/>
      <c r="CPQ107" s="600"/>
      <c r="CPR107" s="600"/>
      <c r="CPS107" s="600"/>
      <c r="CPT107" s="600"/>
      <c r="CPU107" s="600"/>
      <c r="CPV107" s="600"/>
      <c r="CPW107" s="600"/>
      <c r="CPX107" s="600"/>
      <c r="CPY107" s="600"/>
      <c r="CPZ107" s="600"/>
      <c r="CQA107" s="600"/>
      <c r="CQB107" s="600"/>
      <c r="CQC107" s="600"/>
      <c r="CQD107" s="600"/>
      <c r="CQE107" s="600"/>
      <c r="CQF107" s="600"/>
      <c r="CQG107" s="600"/>
      <c r="CQH107" s="600"/>
      <c r="CQI107" s="600"/>
      <c r="CQJ107" s="600"/>
      <c r="CQK107" s="600"/>
      <c r="CQL107" s="600"/>
      <c r="CQM107" s="600"/>
      <c r="CQN107" s="600"/>
      <c r="CQO107" s="600"/>
      <c r="CQP107" s="600"/>
      <c r="CQQ107" s="600"/>
      <c r="CQR107" s="600"/>
      <c r="CQS107" s="600"/>
      <c r="CQT107" s="600"/>
      <c r="CQU107" s="600"/>
      <c r="CQV107" s="600"/>
      <c r="CQW107" s="600"/>
      <c r="CQX107" s="600"/>
      <c r="CQY107" s="600"/>
      <c r="CQZ107" s="600"/>
      <c r="CRA107" s="600"/>
      <c r="CRB107" s="600"/>
      <c r="CRC107" s="600"/>
      <c r="CRD107" s="600"/>
      <c r="CRE107" s="600"/>
      <c r="CRF107" s="600"/>
      <c r="CRG107" s="600"/>
      <c r="CRH107" s="600"/>
      <c r="CRI107" s="600"/>
      <c r="CRJ107" s="600"/>
      <c r="CRK107" s="600"/>
      <c r="CRL107" s="600"/>
      <c r="CRM107" s="600"/>
      <c r="CRN107" s="600"/>
      <c r="CRO107" s="600"/>
      <c r="CRP107" s="600"/>
      <c r="CRQ107" s="600"/>
      <c r="CRR107" s="600"/>
      <c r="CRS107" s="600"/>
      <c r="CRT107" s="600"/>
      <c r="CRU107" s="600"/>
      <c r="CRV107" s="600"/>
      <c r="CRW107" s="600"/>
      <c r="CRX107" s="600"/>
      <c r="CRY107" s="600"/>
      <c r="CRZ107" s="600"/>
      <c r="CSA107" s="600"/>
      <c r="CSB107" s="600"/>
      <c r="CSC107" s="600"/>
      <c r="CSD107" s="600"/>
      <c r="CSE107" s="600"/>
      <c r="CSF107" s="600"/>
      <c r="CSG107" s="600"/>
      <c r="CSH107" s="600"/>
      <c r="CSI107" s="600"/>
      <c r="CSJ107" s="600"/>
      <c r="CSK107" s="600"/>
      <c r="CSL107" s="600"/>
      <c r="CSM107" s="600"/>
      <c r="CSN107" s="600"/>
      <c r="CSO107" s="600"/>
      <c r="CSP107" s="600"/>
      <c r="CSQ107" s="600"/>
      <c r="CSR107" s="600"/>
      <c r="CSS107" s="600"/>
      <c r="CST107" s="600"/>
      <c r="CSU107" s="600"/>
      <c r="CSV107" s="600"/>
      <c r="CSW107" s="600"/>
      <c r="CSX107" s="600"/>
      <c r="CSY107" s="600"/>
      <c r="CSZ107" s="600"/>
      <c r="CTA107" s="600"/>
      <c r="CTB107" s="600"/>
      <c r="CTC107" s="600"/>
      <c r="CTD107" s="600"/>
      <c r="CTE107" s="600"/>
      <c r="CTF107" s="600"/>
      <c r="CTG107" s="600"/>
      <c r="CTH107" s="600"/>
      <c r="CTI107" s="600"/>
      <c r="CTJ107" s="600"/>
      <c r="CTK107" s="600"/>
      <c r="CTL107" s="600"/>
      <c r="CTM107" s="600"/>
      <c r="CTN107" s="600"/>
      <c r="CTO107" s="600"/>
      <c r="CTP107" s="600"/>
      <c r="CTQ107" s="600"/>
      <c r="CTR107" s="600"/>
      <c r="CTS107" s="600"/>
      <c r="CTT107" s="600"/>
      <c r="CTU107" s="600"/>
      <c r="CTV107" s="600"/>
      <c r="CTW107" s="600"/>
      <c r="CTX107" s="600"/>
      <c r="CTY107" s="600"/>
      <c r="CTZ107" s="600"/>
      <c r="CUA107" s="600"/>
      <c r="CUB107" s="600"/>
      <c r="CUC107" s="600"/>
      <c r="CUD107" s="600"/>
      <c r="CUE107" s="600"/>
      <c r="CUF107" s="600"/>
      <c r="CUG107" s="600"/>
      <c r="CUH107" s="600"/>
      <c r="CUI107" s="600"/>
      <c r="CUJ107" s="600"/>
      <c r="CUK107" s="600"/>
      <c r="CUL107" s="600"/>
      <c r="CUM107" s="600"/>
      <c r="CUN107" s="600"/>
      <c r="CUO107" s="600"/>
      <c r="CUP107" s="600"/>
      <c r="CUQ107" s="600"/>
      <c r="CUR107" s="600"/>
      <c r="CUS107" s="600"/>
      <c r="CUT107" s="600"/>
      <c r="CUU107" s="600"/>
      <c r="CUV107" s="600"/>
      <c r="CUW107" s="600"/>
      <c r="CUX107" s="600"/>
      <c r="CUY107" s="600"/>
      <c r="CUZ107" s="600"/>
      <c r="CVA107" s="600"/>
      <c r="CVB107" s="600"/>
      <c r="CVC107" s="600"/>
      <c r="CVD107" s="600"/>
      <c r="CVE107" s="600"/>
      <c r="CVF107" s="600"/>
      <c r="CVG107" s="600"/>
      <c r="CVH107" s="600"/>
      <c r="CVI107" s="600"/>
      <c r="CVJ107" s="600"/>
      <c r="CVK107" s="600"/>
      <c r="CVL107" s="600"/>
      <c r="CVM107" s="600"/>
      <c r="CVN107" s="600"/>
      <c r="CVO107" s="600"/>
      <c r="CVP107" s="600"/>
      <c r="CVQ107" s="600"/>
      <c r="CVR107" s="600"/>
      <c r="CVS107" s="600"/>
      <c r="CVT107" s="600"/>
      <c r="CVU107" s="600"/>
      <c r="CVV107" s="600"/>
      <c r="CVW107" s="600"/>
      <c r="CVX107" s="600"/>
      <c r="CVY107" s="600"/>
      <c r="CVZ107" s="600"/>
      <c r="CWA107" s="600"/>
      <c r="CWB107" s="600"/>
      <c r="CWC107" s="600"/>
      <c r="CWD107" s="600"/>
      <c r="CWE107" s="600"/>
      <c r="CWF107" s="600"/>
      <c r="CWG107" s="600"/>
      <c r="CWH107" s="600"/>
      <c r="CWI107" s="600"/>
      <c r="CWJ107" s="600"/>
      <c r="CWK107" s="600"/>
      <c r="CWL107" s="600"/>
      <c r="CWM107" s="600"/>
      <c r="CWN107" s="600"/>
      <c r="CWO107" s="600"/>
      <c r="CWP107" s="600"/>
      <c r="CWQ107" s="600"/>
      <c r="CWR107" s="600"/>
      <c r="CWS107" s="600"/>
      <c r="CWT107" s="600"/>
      <c r="CWU107" s="600"/>
      <c r="CWV107" s="600"/>
      <c r="CWW107" s="600"/>
      <c r="CWX107" s="600"/>
      <c r="CWY107" s="600"/>
      <c r="CWZ107" s="600"/>
      <c r="CXA107" s="600"/>
      <c r="CXB107" s="600"/>
      <c r="CXC107" s="600"/>
      <c r="CXD107" s="600"/>
      <c r="CXE107" s="600"/>
      <c r="CXF107" s="600"/>
      <c r="CXG107" s="600"/>
      <c r="CXH107" s="600"/>
      <c r="CXI107" s="600"/>
      <c r="CXJ107" s="600"/>
      <c r="CXK107" s="600"/>
      <c r="CXL107" s="600"/>
      <c r="CXM107" s="600"/>
      <c r="CXN107" s="600"/>
      <c r="CXO107" s="600"/>
      <c r="CXP107" s="600"/>
      <c r="CXQ107" s="600"/>
      <c r="CXR107" s="600"/>
      <c r="CXS107" s="600"/>
      <c r="CXT107" s="600"/>
      <c r="CXU107" s="600"/>
      <c r="CXV107" s="600"/>
      <c r="CXW107" s="600"/>
      <c r="CXX107" s="600"/>
      <c r="CXY107" s="600"/>
      <c r="CXZ107" s="600"/>
      <c r="CYA107" s="600"/>
      <c r="CYB107" s="600"/>
      <c r="CYC107" s="600"/>
      <c r="CYD107" s="600"/>
      <c r="CYE107" s="600"/>
      <c r="CYF107" s="600"/>
      <c r="CYG107" s="600"/>
      <c r="CYH107" s="600"/>
      <c r="CYI107" s="600"/>
      <c r="CYJ107" s="600"/>
      <c r="CYK107" s="600"/>
      <c r="CYL107" s="600"/>
      <c r="CYM107" s="600"/>
      <c r="CYN107" s="600"/>
      <c r="CYO107" s="600"/>
      <c r="CYP107" s="600"/>
      <c r="CYQ107" s="600"/>
      <c r="CYR107" s="600"/>
      <c r="CYS107" s="600"/>
      <c r="CYT107" s="600"/>
      <c r="CYU107" s="600"/>
      <c r="CYV107" s="600"/>
      <c r="CYW107" s="600"/>
      <c r="CYX107" s="600"/>
      <c r="CYY107" s="600"/>
      <c r="CYZ107" s="600"/>
      <c r="CZA107" s="600"/>
      <c r="CZB107" s="600"/>
      <c r="CZC107" s="600"/>
      <c r="CZD107" s="600"/>
      <c r="CZE107" s="600"/>
      <c r="CZF107" s="600"/>
      <c r="CZG107" s="600"/>
      <c r="CZH107" s="600"/>
      <c r="CZI107" s="600"/>
      <c r="CZJ107" s="600"/>
      <c r="CZK107" s="600"/>
      <c r="CZL107" s="600"/>
      <c r="CZM107" s="600"/>
      <c r="CZN107" s="600"/>
      <c r="CZO107" s="600"/>
      <c r="CZP107" s="600"/>
      <c r="CZQ107" s="600"/>
      <c r="CZR107" s="600"/>
      <c r="CZS107" s="600"/>
      <c r="CZT107" s="600"/>
      <c r="CZU107" s="600"/>
      <c r="CZV107" s="600"/>
      <c r="CZW107" s="600"/>
      <c r="CZX107" s="600"/>
      <c r="CZY107" s="600"/>
      <c r="CZZ107" s="600"/>
      <c r="DAA107" s="600"/>
      <c r="DAB107" s="600"/>
      <c r="DAC107" s="600"/>
      <c r="DAD107" s="600"/>
      <c r="DAE107" s="600"/>
      <c r="DAF107" s="600"/>
      <c r="DAG107" s="600"/>
      <c r="DAH107" s="600"/>
      <c r="DAI107" s="600"/>
      <c r="DAJ107" s="600"/>
      <c r="DAK107" s="600"/>
      <c r="DAL107" s="600"/>
      <c r="DAM107" s="600"/>
      <c r="DAN107" s="600"/>
      <c r="DAO107" s="600"/>
      <c r="DAP107" s="600"/>
      <c r="DAQ107" s="600"/>
      <c r="DAR107" s="600"/>
      <c r="DAS107" s="600"/>
      <c r="DAT107" s="600"/>
      <c r="DAU107" s="600"/>
      <c r="DAV107" s="600"/>
      <c r="DAW107" s="600"/>
      <c r="DAX107" s="600"/>
      <c r="DAY107" s="600"/>
      <c r="DAZ107" s="600"/>
      <c r="DBA107" s="600"/>
      <c r="DBB107" s="600"/>
      <c r="DBC107" s="600"/>
      <c r="DBD107" s="600"/>
      <c r="DBE107" s="600"/>
      <c r="DBF107" s="600"/>
      <c r="DBG107" s="600"/>
      <c r="DBH107" s="600"/>
      <c r="DBI107" s="600"/>
      <c r="DBJ107" s="600"/>
      <c r="DBK107" s="600"/>
      <c r="DBL107" s="600"/>
      <c r="DBM107" s="600"/>
      <c r="DBN107" s="600"/>
      <c r="DBO107" s="600"/>
      <c r="DBP107" s="600"/>
      <c r="DBQ107" s="600"/>
      <c r="DBR107" s="600"/>
      <c r="DBS107" s="600"/>
      <c r="DBT107" s="600"/>
      <c r="DBU107" s="600"/>
      <c r="DBV107" s="600"/>
      <c r="DBW107" s="600"/>
      <c r="DBX107" s="600"/>
      <c r="DBY107" s="600"/>
      <c r="DBZ107" s="600"/>
      <c r="DCA107" s="600"/>
      <c r="DCB107" s="600"/>
      <c r="DCC107" s="600"/>
      <c r="DCD107" s="600"/>
      <c r="DCE107" s="600"/>
      <c r="DCF107" s="600"/>
      <c r="DCG107" s="600"/>
      <c r="DCH107" s="600"/>
      <c r="DCI107" s="600"/>
      <c r="DCJ107" s="600"/>
      <c r="DCK107" s="600"/>
      <c r="DCL107" s="600"/>
      <c r="DCM107" s="600"/>
      <c r="DCN107" s="600"/>
      <c r="DCO107" s="600"/>
      <c r="DCP107" s="600"/>
      <c r="DCQ107" s="600"/>
      <c r="DCR107" s="600"/>
      <c r="DCS107" s="600"/>
      <c r="DCT107" s="600"/>
      <c r="DCU107" s="600"/>
      <c r="DCV107" s="600"/>
      <c r="DCW107" s="600"/>
      <c r="DCX107" s="600"/>
      <c r="DCY107" s="600"/>
      <c r="DCZ107" s="600"/>
      <c r="DDA107" s="600"/>
      <c r="DDB107" s="600"/>
      <c r="DDC107" s="600"/>
      <c r="DDD107" s="600"/>
      <c r="DDE107" s="600"/>
      <c r="DDF107" s="600"/>
      <c r="DDG107" s="600"/>
      <c r="DDH107" s="600"/>
      <c r="DDI107" s="600"/>
      <c r="DDJ107" s="600"/>
      <c r="DDK107" s="600"/>
      <c r="DDL107" s="600"/>
      <c r="DDM107" s="600"/>
      <c r="DDN107" s="600"/>
      <c r="DDO107" s="600"/>
      <c r="DDP107" s="600"/>
      <c r="DDQ107" s="600"/>
      <c r="DDR107" s="600"/>
      <c r="DDS107" s="600"/>
      <c r="DDT107" s="600"/>
      <c r="DDU107" s="600"/>
      <c r="DDV107" s="600"/>
      <c r="DDW107" s="600"/>
      <c r="DDX107" s="600"/>
      <c r="DDY107" s="600"/>
      <c r="DDZ107" s="600"/>
      <c r="DEA107" s="600"/>
      <c r="DEB107" s="600"/>
      <c r="DEC107" s="600"/>
      <c r="DED107" s="600"/>
      <c r="DEE107" s="600"/>
      <c r="DEF107" s="600"/>
      <c r="DEG107" s="600"/>
      <c r="DEH107" s="600"/>
      <c r="DEI107" s="600"/>
      <c r="DEJ107" s="600"/>
      <c r="DEK107" s="600"/>
      <c r="DEL107" s="600"/>
      <c r="DEM107" s="600"/>
      <c r="DEN107" s="600"/>
      <c r="DEO107" s="600"/>
      <c r="DEP107" s="600"/>
      <c r="DEQ107" s="600"/>
      <c r="DER107" s="600"/>
      <c r="DES107" s="600"/>
      <c r="DET107" s="600"/>
      <c r="DEU107" s="600"/>
      <c r="DEV107" s="600"/>
      <c r="DEW107" s="600"/>
      <c r="DEX107" s="600"/>
      <c r="DEY107" s="600"/>
      <c r="DEZ107" s="600"/>
      <c r="DFA107" s="600"/>
      <c r="DFB107" s="600"/>
      <c r="DFC107" s="600"/>
      <c r="DFD107" s="600"/>
      <c r="DFE107" s="600"/>
      <c r="DFF107" s="600"/>
      <c r="DFG107" s="600"/>
      <c r="DFH107" s="600"/>
      <c r="DFI107" s="600"/>
      <c r="DFJ107" s="600"/>
      <c r="DFK107" s="600"/>
      <c r="DFL107" s="600"/>
      <c r="DFM107" s="600"/>
      <c r="DFN107" s="600"/>
      <c r="DFO107" s="600"/>
      <c r="DFP107" s="600"/>
      <c r="DFQ107" s="600"/>
      <c r="DFR107" s="600"/>
      <c r="DFS107" s="600"/>
      <c r="DFT107" s="600"/>
      <c r="DFU107" s="600"/>
      <c r="DFV107" s="600"/>
      <c r="DFW107" s="600"/>
      <c r="DFX107" s="600"/>
      <c r="DFY107" s="600"/>
      <c r="DFZ107" s="600"/>
      <c r="DGA107" s="600"/>
      <c r="DGB107" s="600"/>
      <c r="DGC107" s="600"/>
      <c r="DGD107" s="600"/>
      <c r="DGE107" s="600"/>
      <c r="DGF107" s="600"/>
      <c r="DGG107" s="600"/>
      <c r="DGH107" s="600"/>
      <c r="DGI107" s="600"/>
      <c r="DGJ107" s="600"/>
      <c r="DGK107" s="600"/>
      <c r="DGL107" s="600"/>
      <c r="DGM107" s="600"/>
      <c r="DGN107" s="600"/>
      <c r="DGO107" s="600"/>
      <c r="DGP107" s="600"/>
      <c r="DGQ107" s="600"/>
      <c r="DGR107" s="600"/>
      <c r="DGS107" s="600"/>
      <c r="DGT107" s="600"/>
      <c r="DGU107" s="600"/>
      <c r="DGV107" s="600"/>
      <c r="DGW107" s="600"/>
      <c r="DGX107" s="600"/>
      <c r="DGY107" s="600"/>
      <c r="DGZ107" s="600"/>
      <c r="DHA107" s="600"/>
      <c r="DHB107" s="600"/>
      <c r="DHC107" s="600"/>
      <c r="DHD107" s="600"/>
      <c r="DHE107" s="600"/>
      <c r="DHF107" s="600"/>
      <c r="DHG107" s="600"/>
      <c r="DHH107" s="600"/>
      <c r="DHI107" s="600"/>
      <c r="DHJ107" s="600"/>
      <c r="DHK107" s="600"/>
      <c r="DHL107" s="600"/>
      <c r="DHM107" s="600"/>
      <c r="DHN107" s="600"/>
      <c r="DHO107" s="600"/>
      <c r="DHP107" s="600"/>
      <c r="DHQ107" s="600"/>
      <c r="DHR107" s="600"/>
      <c r="DHS107" s="600"/>
      <c r="DHT107" s="600"/>
      <c r="DHU107" s="600"/>
      <c r="DHV107" s="600"/>
      <c r="DHW107" s="600"/>
      <c r="DHX107" s="600"/>
      <c r="DHY107" s="600"/>
      <c r="DHZ107" s="600"/>
      <c r="DIA107" s="600"/>
      <c r="DIB107" s="600"/>
      <c r="DIC107" s="600"/>
      <c r="DID107" s="600"/>
      <c r="DIE107" s="600"/>
      <c r="DIF107" s="600"/>
      <c r="DIG107" s="600"/>
      <c r="DIH107" s="600"/>
      <c r="DII107" s="600"/>
      <c r="DIJ107" s="600"/>
      <c r="DIK107" s="600"/>
      <c r="DIL107" s="600"/>
      <c r="DIM107" s="600"/>
      <c r="DIN107" s="600"/>
      <c r="DIO107" s="600"/>
      <c r="DIP107" s="600"/>
      <c r="DIQ107" s="600"/>
      <c r="DIR107" s="600"/>
      <c r="DIS107" s="600"/>
      <c r="DIT107" s="600"/>
      <c r="DIU107" s="600"/>
      <c r="DIV107" s="600"/>
      <c r="DIW107" s="600"/>
      <c r="DIX107" s="600"/>
      <c r="DIY107" s="600"/>
      <c r="DIZ107" s="600"/>
      <c r="DJA107" s="600"/>
      <c r="DJB107" s="600"/>
      <c r="DJC107" s="600"/>
      <c r="DJD107" s="600"/>
      <c r="DJE107" s="600"/>
      <c r="DJF107" s="600"/>
      <c r="DJG107" s="600"/>
      <c r="DJH107" s="600"/>
      <c r="DJI107" s="600"/>
      <c r="DJJ107" s="600"/>
      <c r="DJK107" s="600"/>
      <c r="DJL107" s="600"/>
      <c r="DJM107" s="600"/>
      <c r="DJN107" s="600"/>
      <c r="DJO107" s="600"/>
      <c r="DJP107" s="600"/>
      <c r="DJQ107" s="600"/>
      <c r="DJR107" s="600"/>
      <c r="DJS107" s="600"/>
      <c r="DJT107" s="600"/>
      <c r="DJU107" s="600"/>
      <c r="DJV107" s="600"/>
      <c r="DJW107" s="600"/>
      <c r="DJX107" s="600"/>
      <c r="DJY107" s="600"/>
      <c r="DJZ107" s="600"/>
      <c r="DKA107" s="600"/>
      <c r="DKB107" s="600"/>
      <c r="DKC107" s="600"/>
      <c r="DKD107" s="600"/>
      <c r="DKE107" s="600"/>
      <c r="DKF107" s="600"/>
      <c r="DKG107" s="600"/>
      <c r="DKH107" s="600"/>
      <c r="DKI107" s="600"/>
      <c r="DKJ107" s="600"/>
      <c r="DKK107" s="600"/>
      <c r="DKL107" s="600"/>
      <c r="DKM107" s="600"/>
      <c r="DKN107" s="600"/>
      <c r="DKO107" s="600"/>
      <c r="DKP107" s="600"/>
      <c r="DKQ107" s="600"/>
      <c r="DKR107" s="600"/>
      <c r="DKS107" s="600"/>
      <c r="DKT107" s="600"/>
      <c r="DKU107" s="600"/>
      <c r="DKV107" s="600"/>
      <c r="DKW107" s="600"/>
      <c r="DKX107" s="600"/>
      <c r="DKY107" s="600"/>
      <c r="DKZ107" s="600"/>
      <c r="DLA107" s="600"/>
      <c r="DLB107" s="600"/>
      <c r="DLC107" s="600"/>
      <c r="DLD107" s="600"/>
      <c r="DLE107" s="600"/>
      <c r="DLF107" s="600"/>
      <c r="DLG107" s="600"/>
      <c r="DLH107" s="600"/>
      <c r="DLI107" s="600"/>
      <c r="DLJ107" s="600"/>
      <c r="DLK107" s="600"/>
      <c r="DLL107" s="600"/>
      <c r="DLM107" s="600"/>
      <c r="DLN107" s="600"/>
      <c r="DLO107" s="600"/>
      <c r="DLP107" s="600"/>
      <c r="DLQ107" s="600"/>
      <c r="DLR107" s="600"/>
      <c r="DLS107" s="600"/>
      <c r="DLT107" s="600"/>
      <c r="DLU107" s="600"/>
      <c r="DLV107" s="600"/>
      <c r="DLW107" s="600"/>
      <c r="DLX107" s="600"/>
      <c r="DLY107" s="600"/>
      <c r="DLZ107" s="600"/>
      <c r="DMA107" s="600"/>
      <c r="DMB107" s="600"/>
      <c r="DMC107" s="600"/>
      <c r="DMD107" s="600"/>
      <c r="DME107" s="600"/>
      <c r="DMF107" s="600"/>
      <c r="DMG107" s="600"/>
      <c r="DMH107" s="600"/>
      <c r="DMI107" s="600"/>
      <c r="DMJ107" s="600"/>
      <c r="DMK107" s="600"/>
      <c r="DML107" s="600"/>
      <c r="DMM107" s="600"/>
      <c r="DMN107" s="600"/>
      <c r="DMO107" s="600"/>
      <c r="DMP107" s="600"/>
      <c r="DMQ107" s="600"/>
      <c r="DMR107" s="600"/>
      <c r="DMS107" s="600"/>
      <c r="DMT107" s="600"/>
      <c r="DMU107" s="600"/>
      <c r="DMV107" s="600"/>
      <c r="DMW107" s="600"/>
      <c r="DMX107" s="600"/>
      <c r="DMY107" s="600"/>
      <c r="DMZ107" s="600"/>
      <c r="DNA107" s="600"/>
      <c r="DNB107" s="600"/>
      <c r="DNC107" s="600"/>
      <c r="DND107" s="600"/>
      <c r="DNE107" s="600"/>
      <c r="DNF107" s="600"/>
      <c r="DNG107" s="600"/>
      <c r="DNH107" s="600"/>
      <c r="DNI107" s="600"/>
      <c r="DNJ107" s="600"/>
      <c r="DNK107" s="600"/>
      <c r="DNL107" s="600"/>
      <c r="DNM107" s="600"/>
      <c r="DNN107" s="600"/>
      <c r="DNO107" s="600"/>
      <c r="DNP107" s="600"/>
      <c r="DNQ107" s="600"/>
      <c r="DNR107" s="600"/>
      <c r="DNS107" s="600"/>
      <c r="DNT107" s="600"/>
      <c r="DNU107" s="600"/>
      <c r="DNV107" s="600"/>
      <c r="DNW107" s="600"/>
      <c r="DNX107" s="600"/>
      <c r="DNY107" s="600"/>
      <c r="DNZ107" s="600"/>
      <c r="DOA107" s="600"/>
      <c r="DOB107" s="600"/>
      <c r="DOC107" s="600"/>
      <c r="DOD107" s="600"/>
      <c r="DOE107" s="600"/>
      <c r="DOF107" s="600"/>
      <c r="DOG107" s="600"/>
      <c r="DOH107" s="600"/>
      <c r="DOI107" s="600"/>
      <c r="DOJ107" s="600"/>
      <c r="DOK107" s="600"/>
      <c r="DOL107" s="600"/>
      <c r="DOM107" s="600"/>
      <c r="DON107" s="600"/>
      <c r="DOO107" s="600"/>
      <c r="DOP107" s="600"/>
      <c r="DOQ107" s="600"/>
      <c r="DOR107" s="600"/>
      <c r="DOS107" s="600"/>
      <c r="DOT107" s="600"/>
      <c r="DOU107" s="600"/>
      <c r="DOV107" s="600"/>
      <c r="DOW107" s="600"/>
      <c r="DOX107" s="600"/>
      <c r="DOY107" s="600"/>
      <c r="DOZ107" s="600"/>
      <c r="DPA107" s="600"/>
      <c r="DPB107" s="600"/>
      <c r="DPC107" s="600"/>
      <c r="DPD107" s="600"/>
      <c r="DPE107" s="600"/>
      <c r="DPF107" s="600"/>
      <c r="DPG107" s="600"/>
      <c r="DPH107" s="600"/>
      <c r="DPI107" s="600"/>
      <c r="DPJ107" s="600"/>
      <c r="DPK107" s="600"/>
      <c r="DPL107" s="600"/>
      <c r="DPM107" s="600"/>
      <c r="DPN107" s="600"/>
      <c r="DPO107" s="600"/>
      <c r="DPP107" s="600"/>
      <c r="DPQ107" s="600"/>
      <c r="DPR107" s="600"/>
      <c r="DPS107" s="600"/>
      <c r="DPT107" s="600"/>
      <c r="DPU107" s="600"/>
      <c r="DPV107" s="600"/>
      <c r="DPW107" s="600"/>
      <c r="DPX107" s="600"/>
      <c r="DPY107" s="600"/>
      <c r="DPZ107" s="600"/>
      <c r="DQA107" s="600"/>
      <c r="DQB107" s="600"/>
      <c r="DQC107" s="600"/>
      <c r="DQD107" s="600"/>
      <c r="DQE107" s="600"/>
      <c r="DQF107" s="600"/>
      <c r="DQG107" s="600"/>
      <c r="DQH107" s="600"/>
      <c r="DQI107" s="600"/>
      <c r="DQJ107" s="600"/>
      <c r="DQK107" s="600"/>
      <c r="DQL107" s="600"/>
      <c r="DQM107" s="600"/>
      <c r="DQN107" s="600"/>
      <c r="DQO107" s="600"/>
      <c r="DQP107" s="600"/>
      <c r="DQQ107" s="600"/>
      <c r="DQR107" s="600"/>
      <c r="DQS107" s="600"/>
      <c r="DQT107" s="600"/>
      <c r="DQU107" s="600"/>
      <c r="DQV107" s="600"/>
      <c r="DQW107" s="600"/>
      <c r="DQX107" s="600"/>
      <c r="DQY107" s="600"/>
      <c r="DQZ107" s="600"/>
      <c r="DRA107" s="600"/>
      <c r="DRB107" s="600"/>
      <c r="DRC107" s="600"/>
      <c r="DRD107" s="600"/>
      <c r="DRE107" s="600"/>
      <c r="DRF107" s="600"/>
      <c r="DRG107" s="600"/>
      <c r="DRH107" s="600"/>
      <c r="DRI107" s="600"/>
      <c r="DRJ107" s="600"/>
      <c r="DRK107" s="600"/>
      <c r="DRL107" s="600"/>
      <c r="DRM107" s="600"/>
      <c r="DRN107" s="600"/>
      <c r="DRO107" s="600"/>
      <c r="DRP107" s="600"/>
      <c r="DRQ107" s="600"/>
      <c r="DRR107" s="600"/>
      <c r="DRS107" s="600"/>
      <c r="DRT107" s="600"/>
      <c r="DRU107" s="600"/>
      <c r="DRV107" s="600"/>
      <c r="DRW107" s="600"/>
      <c r="DRX107" s="600"/>
      <c r="DRY107" s="600"/>
      <c r="DRZ107" s="600"/>
      <c r="DSA107" s="600"/>
      <c r="DSB107" s="600"/>
      <c r="DSC107" s="600"/>
      <c r="DSD107" s="600"/>
      <c r="DSE107" s="600"/>
      <c r="DSF107" s="600"/>
      <c r="DSG107" s="600"/>
      <c r="DSH107" s="600"/>
      <c r="DSI107" s="600"/>
      <c r="DSJ107" s="600"/>
      <c r="DSK107" s="600"/>
      <c r="DSL107" s="600"/>
      <c r="DSM107" s="600"/>
      <c r="DSN107" s="600"/>
      <c r="DSO107" s="600"/>
      <c r="DSP107" s="600"/>
      <c r="DSQ107" s="600"/>
      <c r="DSR107" s="600"/>
      <c r="DSS107" s="600"/>
      <c r="DST107" s="600"/>
      <c r="DSU107" s="600"/>
      <c r="DSV107" s="600"/>
      <c r="DSW107" s="600"/>
      <c r="DSX107" s="600"/>
      <c r="DSY107" s="600"/>
      <c r="DSZ107" s="600"/>
      <c r="DTA107" s="600"/>
      <c r="DTB107" s="600"/>
      <c r="DTC107" s="600"/>
      <c r="DTD107" s="600"/>
      <c r="DTE107" s="600"/>
      <c r="DTF107" s="600"/>
      <c r="DTG107" s="600"/>
      <c r="DTH107" s="600"/>
      <c r="DTI107" s="600"/>
      <c r="DTJ107" s="600"/>
      <c r="DTK107" s="600"/>
      <c r="DTL107" s="600"/>
      <c r="DTM107" s="600"/>
      <c r="DTN107" s="600"/>
      <c r="DTO107" s="600"/>
      <c r="DTP107" s="600"/>
      <c r="DTQ107" s="600"/>
      <c r="DTR107" s="600"/>
      <c r="DTS107" s="600"/>
      <c r="DTT107" s="600"/>
      <c r="DTU107" s="600"/>
      <c r="DTV107" s="600"/>
      <c r="DTW107" s="600"/>
      <c r="DTX107" s="600"/>
      <c r="DTY107" s="600"/>
      <c r="DTZ107" s="600"/>
      <c r="DUA107" s="600"/>
      <c r="DUB107" s="600"/>
      <c r="DUC107" s="600"/>
      <c r="DUD107" s="600"/>
      <c r="DUE107" s="600"/>
      <c r="DUF107" s="600"/>
      <c r="DUG107" s="600"/>
      <c r="DUH107" s="600"/>
      <c r="DUI107" s="600"/>
      <c r="DUJ107" s="600"/>
      <c r="DUK107" s="600"/>
      <c r="DUL107" s="600"/>
      <c r="DUM107" s="600"/>
      <c r="DUN107" s="600"/>
      <c r="DUO107" s="600"/>
      <c r="DUP107" s="600"/>
      <c r="DUQ107" s="600"/>
      <c r="DUR107" s="600"/>
      <c r="DUS107" s="600"/>
      <c r="DUT107" s="600"/>
      <c r="DUU107" s="600"/>
      <c r="DUV107" s="600"/>
      <c r="DUW107" s="600"/>
      <c r="DUX107" s="600"/>
      <c r="DUY107" s="600"/>
      <c r="DUZ107" s="600"/>
      <c r="DVA107" s="600"/>
      <c r="DVB107" s="600"/>
      <c r="DVC107" s="600"/>
      <c r="DVD107" s="600"/>
      <c r="DVE107" s="600"/>
      <c r="DVF107" s="600"/>
      <c r="DVG107" s="600"/>
      <c r="DVH107" s="600"/>
      <c r="DVI107" s="600"/>
      <c r="DVJ107" s="600"/>
      <c r="DVK107" s="600"/>
      <c r="DVL107" s="600"/>
      <c r="DVM107" s="600"/>
      <c r="DVN107" s="600"/>
      <c r="DVO107" s="600"/>
      <c r="DVP107" s="600"/>
      <c r="DVQ107" s="600"/>
      <c r="DVR107" s="600"/>
      <c r="DVS107" s="600"/>
      <c r="DVT107" s="600"/>
      <c r="DVU107" s="600"/>
      <c r="DVV107" s="600"/>
      <c r="DVW107" s="600"/>
      <c r="DVX107" s="600"/>
      <c r="DVY107" s="600"/>
      <c r="DVZ107" s="600"/>
      <c r="DWA107" s="600"/>
      <c r="DWB107" s="600"/>
      <c r="DWC107" s="600"/>
      <c r="DWD107" s="600"/>
      <c r="DWE107" s="600"/>
      <c r="DWF107" s="600"/>
      <c r="DWG107" s="600"/>
      <c r="DWH107" s="600"/>
      <c r="DWI107" s="600"/>
      <c r="DWJ107" s="600"/>
      <c r="DWK107" s="600"/>
      <c r="DWL107" s="600"/>
      <c r="DWM107" s="600"/>
      <c r="DWN107" s="600"/>
      <c r="DWO107" s="600"/>
      <c r="DWP107" s="600"/>
      <c r="DWQ107" s="600"/>
      <c r="DWR107" s="600"/>
      <c r="DWS107" s="600"/>
      <c r="DWT107" s="600"/>
      <c r="DWU107" s="600"/>
      <c r="DWV107" s="600"/>
      <c r="DWW107" s="600"/>
      <c r="DWX107" s="600"/>
      <c r="DWY107" s="600"/>
      <c r="DWZ107" s="600"/>
      <c r="DXA107" s="600"/>
      <c r="DXB107" s="600"/>
      <c r="DXC107" s="600"/>
      <c r="DXD107" s="600"/>
      <c r="DXE107" s="600"/>
      <c r="DXF107" s="600"/>
      <c r="DXG107" s="600"/>
      <c r="DXH107" s="600"/>
      <c r="DXI107" s="600"/>
      <c r="DXJ107" s="600"/>
      <c r="DXK107" s="600"/>
      <c r="DXL107" s="600"/>
      <c r="DXM107" s="600"/>
      <c r="DXN107" s="600"/>
      <c r="DXO107" s="600"/>
      <c r="DXP107" s="600"/>
      <c r="DXQ107" s="600"/>
      <c r="DXR107" s="600"/>
      <c r="DXS107" s="600"/>
      <c r="DXT107" s="600"/>
      <c r="DXU107" s="600"/>
      <c r="DXV107" s="600"/>
      <c r="DXW107" s="600"/>
      <c r="DXX107" s="600"/>
      <c r="DXY107" s="600"/>
      <c r="DXZ107" s="600"/>
      <c r="DYA107" s="600"/>
      <c r="DYB107" s="600"/>
      <c r="DYC107" s="600"/>
      <c r="DYD107" s="600"/>
      <c r="DYE107" s="600"/>
      <c r="DYF107" s="600"/>
      <c r="DYG107" s="600"/>
      <c r="DYH107" s="600"/>
      <c r="DYI107" s="600"/>
      <c r="DYJ107" s="600"/>
      <c r="DYK107" s="600"/>
      <c r="DYL107" s="600"/>
      <c r="DYM107" s="600"/>
      <c r="DYN107" s="600"/>
      <c r="DYO107" s="600"/>
      <c r="DYP107" s="600"/>
      <c r="DYQ107" s="600"/>
      <c r="DYR107" s="600"/>
      <c r="DYS107" s="600"/>
      <c r="DYT107" s="600"/>
      <c r="DYU107" s="600"/>
      <c r="DYV107" s="600"/>
      <c r="DYW107" s="600"/>
      <c r="DYX107" s="600"/>
      <c r="DYY107" s="600"/>
      <c r="DYZ107" s="600"/>
      <c r="DZA107" s="600"/>
      <c r="DZB107" s="600"/>
      <c r="DZC107" s="600"/>
      <c r="DZD107" s="600"/>
      <c r="DZE107" s="600"/>
      <c r="DZF107" s="600"/>
      <c r="DZG107" s="600"/>
      <c r="DZH107" s="600"/>
      <c r="DZI107" s="600"/>
      <c r="DZJ107" s="600"/>
      <c r="DZK107" s="600"/>
      <c r="DZL107" s="600"/>
      <c r="DZM107" s="600"/>
      <c r="DZN107" s="600"/>
      <c r="DZO107" s="600"/>
      <c r="DZP107" s="600"/>
      <c r="DZQ107" s="600"/>
      <c r="DZR107" s="600"/>
      <c r="DZS107" s="600"/>
      <c r="DZT107" s="600"/>
      <c r="DZU107" s="600"/>
      <c r="DZV107" s="600"/>
      <c r="DZW107" s="600"/>
      <c r="DZX107" s="600"/>
      <c r="DZY107" s="600"/>
      <c r="DZZ107" s="600"/>
      <c r="EAA107" s="600"/>
      <c r="EAB107" s="600"/>
      <c r="EAC107" s="600"/>
      <c r="EAD107" s="600"/>
      <c r="EAE107" s="600"/>
      <c r="EAF107" s="600"/>
      <c r="EAG107" s="600"/>
      <c r="EAH107" s="600"/>
      <c r="EAI107" s="600"/>
      <c r="EAJ107" s="600"/>
      <c r="EAK107" s="600"/>
      <c r="EAL107" s="600"/>
      <c r="EAM107" s="600"/>
      <c r="EAN107" s="600"/>
      <c r="EAO107" s="600"/>
      <c r="EAP107" s="600"/>
      <c r="EAQ107" s="600"/>
      <c r="EAR107" s="600"/>
      <c r="EAS107" s="600"/>
      <c r="EAT107" s="600"/>
      <c r="EAU107" s="600"/>
      <c r="EAV107" s="600"/>
      <c r="EAW107" s="600"/>
      <c r="EAX107" s="600"/>
      <c r="EAY107" s="600"/>
      <c r="EAZ107" s="600"/>
      <c r="EBA107" s="600"/>
      <c r="EBB107" s="600"/>
      <c r="EBC107" s="600"/>
      <c r="EBD107" s="600"/>
      <c r="EBE107" s="600"/>
      <c r="EBF107" s="600"/>
      <c r="EBG107" s="600"/>
      <c r="EBH107" s="600"/>
      <c r="EBI107" s="600"/>
      <c r="EBJ107" s="600"/>
      <c r="EBK107" s="600"/>
      <c r="EBL107" s="600"/>
      <c r="EBM107" s="600"/>
      <c r="EBN107" s="600"/>
      <c r="EBO107" s="600"/>
      <c r="EBP107" s="600"/>
      <c r="EBQ107" s="600"/>
      <c r="EBR107" s="600"/>
      <c r="EBS107" s="600"/>
      <c r="EBT107" s="600"/>
      <c r="EBU107" s="600"/>
      <c r="EBV107" s="600"/>
      <c r="EBW107" s="600"/>
      <c r="EBX107" s="600"/>
      <c r="EBY107" s="600"/>
      <c r="EBZ107" s="600"/>
      <c r="ECA107" s="600"/>
      <c r="ECB107" s="600"/>
      <c r="ECC107" s="600"/>
      <c r="ECD107" s="600"/>
      <c r="ECE107" s="600"/>
      <c r="ECF107" s="600"/>
      <c r="ECG107" s="600"/>
      <c r="ECH107" s="600"/>
      <c r="ECI107" s="600"/>
      <c r="ECJ107" s="600"/>
      <c r="ECK107" s="600"/>
      <c r="ECL107" s="600"/>
      <c r="ECM107" s="600"/>
      <c r="ECN107" s="600"/>
      <c r="ECO107" s="600"/>
      <c r="ECP107" s="600"/>
      <c r="ECQ107" s="600"/>
      <c r="ECR107" s="600"/>
      <c r="ECS107" s="600"/>
      <c r="ECT107" s="600"/>
      <c r="ECU107" s="600"/>
      <c r="ECV107" s="600"/>
      <c r="ECW107" s="600"/>
      <c r="ECX107" s="600"/>
      <c r="ECY107" s="600"/>
      <c r="ECZ107" s="600"/>
      <c r="EDA107" s="600"/>
      <c r="EDB107" s="600"/>
      <c r="EDC107" s="600"/>
      <c r="EDD107" s="600"/>
      <c r="EDE107" s="600"/>
      <c r="EDF107" s="600"/>
      <c r="EDG107" s="600"/>
      <c r="EDH107" s="600"/>
      <c r="EDI107" s="600"/>
      <c r="EDJ107" s="600"/>
      <c r="EDK107" s="600"/>
      <c r="EDL107" s="600"/>
      <c r="EDM107" s="600"/>
      <c r="EDN107" s="600"/>
      <c r="EDO107" s="600"/>
      <c r="EDP107" s="600"/>
      <c r="EDQ107" s="600"/>
      <c r="EDR107" s="600"/>
      <c r="EDS107" s="600"/>
      <c r="EDT107" s="600"/>
      <c r="EDU107" s="600"/>
      <c r="EDV107" s="600"/>
      <c r="EDW107" s="600"/>
      <c r="EDX107" s="600"/>
      <c r="EDY107" s="600"/>
      <c r="EDZ107" s="600"/>
      <c r="EEA107" s="600"/>
      <c r="EEB107" s="600"/>
      <c r="EEC107" s="600"/>
      <c r="EED107" s="600"/>
      <c r="EEE107" s="600"/>
      <c r="EEF107" s="600"/>
      <c r="EEG107" s="600"/>
      <c r="EEH107" s="600"/>
      <c r="EEI107" s="600"/>
      <c r="EEJ107" s="600"/>
      <c r="EEK107" s="600"/>
      <c r="EEL107" s="600"/>
      <c r="EEM107" s="600"/>
      <c r="EEN107" s="600"/>
      <c r="EEO107" s="600"/>
      <c r="EEP107" s="600"/>
      <c r="EEQ107" s="600"/>
      <c r="EER107" s="600"/>
      <c r="EES107" s="600"/>
      <c r="EET107" s="600"/>
      <c r="EEU107" s="600"/>
      <c r="EEV107" s="600"/>
      <c r="EEW107" s="600"/>
      <c r="EEX107" s="600"/>
      <c r="EEY107" s="600"/>
      <c r="EEZ107" s="600"/>
      <c r="EFA107" s="600"/>
      <c r="EFB107" s="600"/>
      <c r="EFC107" s="600"/>
      <c r="EFD107" s="600"/>
      <c r="EFE107" s="600"/>
      <c r="EFF107" s="600"/>
      <c r="EFG107" s="600"/>
      <c r="EFH107" s="600"/>
      <c r="EFI107" s="600"/>
      <c r="EFJ107" s="600"/>
      <c r="EFK107" s="600"/>
      <c r="EFL107" s="600"/>
      <c r="EFM107" s="600"/>
      <c r="EFN107" s="600"/>
      <c r="EFO107" s="600"/>
      <c r="EFP107" s="600"/>
      <c r="EFQ107" s="600"/>
      <c r="EFR107" s="600"/>
      <c r="EFS107" s="600"/>
      <c r="EFT107" s="600"/>
      <c r="EFU107" s="600"/>
      <c r="EFV107" s="600"/>
      <c r="EFW107" s="600"/>
      <c r="EFX107" s="600"/>
      <c r="EFY107" s="600"/>
      <c r="EFZ107" s="600"/>
      <c r="EGA107" s="600"/>
      <c r="EGB107" s="600"/>
      <c r="EGC107" s="600"/>
      <c r="EGD107" s="600"/>
      <c r="EGE107" s="600"/>
      <c r="EGF107" s="600"/>
      <c r="EGG107" s="600"/>
      <c r="EGH107" s="600"/>
      <c r="EGI107" s="600"/>
      <c r="EGJ107" s="600"/>
      <c r="EGK107" s="600"/>
      <c r="EGL107" s="600"/>
      <c r="EGM107" s="600"/>
      <c r="EGN107" s="600"/>
      <c r="EGO107" s="600"/>
      <c r="EGP107" s="600"/>
      <c r="EGQ107" s="600"/>
      <c r="EGR107" s="600"/>
      <c r="EGS107" s="600"/>
      <c r="EGT107" s="600"/>
      <c r="EGU107" s="600"/>
      <c r="EGV107" s="600"/>
      <c r="EGW107" s="600"/>
      <c r="EGX107" s="600"/>
      <c r="EGY107" s="600"/>
      <c r="EGZ107" s="600"/>
      <c r="EHA107" s="600"/>
      <c r="EHB107" s="600"/>
      <c r="EHC107" s="600"/>
      <c r="EHD107" s="600"/>
      <c r="EHE107" s="600"/>
      <c r="EHF107" s="600"/>
      <c r="EHG107" s="600"/>
      <c r="EHH107" s="600"/>
      <c r="EHI107" s="600"/>
      <c r="EHJ107" s="600"/>
      <c r="EHK107" s="600"/>
      <c r="EHL107" s="600"/>
      <c r="EHM107" s="600"/>
      <c r="EHN107" s="600"/>
      <c r="EHO107" s="600"/>
      <c r="EHP107" s="600"/>
      <c r="EHQ107" s="600"/>
      <c r="EHR107" s="600"/>
      <c r="EHS107" s="600"/>
      <c r="EHT107" s="600"/>
      <c r="EHU107" s="600"/>
      <c r="EHV107" s="600"/>
      <c r="EHW107" s="600"/>
      <c r="EHX107" s="600"/>
      <c r="EHY107" s="600"/>
      <c r="EHZ107" s="600"/>
      <c r="EIA107" s="600"/>
      <c r="EIB107" s="600"/>
      <c r="EIC107" s="600"/>
      <c r="EID107" s="600"/>
      <c r="EIE107" s="600"/>
      <c r="EIF107" s="600"/>
      <c r="EIG107" s="600"/>
      <c r="EIH107" s="600"/>
      <c r="EII107" s="600"/>
      <c r="EIJ107" s="600"/>
      <c r="EIK107" s="600"/>
      <c r="EIL107" s="600"/>
      <c r="EIM107" s="600"/>
      <c r="EIN107" s="600"/>
      <c r="EIO107" s="600"/>
      <c r="EIP107" s="600"/>
      <c r="EIQ107" s="600"/>
      <c r="EIR107" s="600"/>
      <c r="EIS107" s="600"/>
      <c r="EIT107" s="600"/>
      <c r="EIU107" s="600"/>
      <c r="EIV107" s="600"/>
      <c r="EIW107" s="600"/>
      <c r="EIX107" s="600"/>
      <c r="EIY107" s="600"/>
      <c r="EIZ107" s="600"/>
      <c r="EJA107" s="600"/>
      <c r="EJB107" s="600"/>
      <c r="EJC107" s="600"/>
      <c r="EJD107" s="600"/>
      <c r="EJE107" s="600"/>
      <c r="EJF107" s="600"/>
      <c r="EJG107" s="600"/>
      <c r="EJH107" s="600"/>
      <c r="EJI107" s="600"/>
      <c r="EJJ107" s="600"/>
      <c r="EJK107" s="600"/>
      <c r="EJL107" s="600"/>
      <c r="EJM107" s="600"/>
      <c r="EJN107" s="600"/>
      <c r="EJO107" s="600"/>
      <c r="EJP107" s="600"/>
      <c r="EJQ107" s="600"/>
      <c r="EJR107" s="600"/>
      <c r="EJS107" s="600"/>
      <c r="EJT107" s="600"/>
      <c r="EJU107" s="600"/>
      <c r="EJV107" s="600"/>
      <c r="EJW107" s="600"/>
      <c r="EJX107" s="600"/>
      <c r="EJY107" s="600"/>
      <c r="EJZ107" s="600"/>
      <c r="EKA107" s="600"/>
      <c r="EKB107" s="600"/>
      <c r="EKC107" s="600"/>
      <c r="EKD107" s="600"/>
      <c r="EKE107" s="600"/>
      <c r="EKF107" s="600"/>
      <c r="EKG107" s="600"/>
      <c r="EKH107" s="600"/>
      <c r="EKI107" s="600"/>
      <c r="EKJ107" s="600"/>
      <c r="EKK107" s="600"/>
      <c r="EKL107" s="600"/>
      <c r="EKM107" s="600"/>
      <c r="EKN107" s="600"/>
      <c r="EKO107" s="600"/>
      <c r="EKP107" s="600"/>
      <c r="EKQ107" s="600"/>
      <c r="EKR107" s="600"/>
      <c r="EKS107" s="600"/>
      <c r="EKT107" s="600"/>
      <c r="EKU107" s="600"/>
      <c r="EKV107" s="600"/>
      <c r="EKW107" s="600"/>
      <c r="EKX107" s="600"/>
      <c r="EKY107" s="600"/>
      <c r="EKZ107" s="600"/>
      <c r="ELA107" s="600"/>
      <c r="ELB107" s="600"/>
      <c r="ELC107" s="600"/>
      <c r="ELD107" s="600"/>
      <c r="ELE107" s="600"/>
      <c r="ELF107" s="600"/>
      <c r="ELG107" s="600"/>
      <c r="ELH107" s="600"/>
      <c r="ELI107" s="600"/>
      <c r="ELJ107" s="600"/>
      <c r="ELK107" s="600"/>
      <c r="ELL107" s="600"/>
      <c r="ELM107" s="600"/>
      <c r="ELN107" s="600"/>
      <c r="ELO107" s="600"/>
      <c r="ELP107" s="600"/>
      <c r="ELQ107" s="600"/>
      <c r="ELR107" s="600"/>
      <c r="ELS107" s="600"/>
      <c r="ELT107" s="600"/>
      <c r="ELU107" s="600"/>
      <c r="ELV107" s="600"/>
      <c r="ELW107" s="600"/>
      <c r="ELX107" s="600"/>
      <c r="ELY107" s="600"/>
      <c r="ELZ107" s="600"/>
      <c r="EMA107" s="600"/>
      <c r="EMB107" s="600"/>
      <c r="EMC107" s="600"/>
      <c r="EMD107" s="600"/>
      <c r="EME107" s="600"/>
      <c r="EMF107" s="600"/>
      <c r="EMG107" s="600"/>
      <c r="EMH107" s="600"/>
      <c r="EMI107" s="600"/>
      <c r="EMJ107" s="600"/>
      <c r="EMK107" s="600"/>
      <c r="EML107" s="600"/>
      <c r="EMM107" s="600"/>
      <c r="EMN107" s="600"/>
      <c r="EMO107" s="600"/>
      <c r="EMP107" s="600"/>
      <c r="EMQ107" s="600"/>
      <c r="EMR107" s="600"/>
      <c r="EMS107" s="600"/>
      <c r="EMT107" s="600"/>
      <c r="EMU107" s="600"/>
      <c r="EMV107" s="600"/>
      <c r="EMW107" s="600"/>
      <c r="EMX107" s="600"/>
      <c r="EMY107" s="600"/>
      <c r="EMZ107" s="600"/>
      <c r="ENA107" s="600"/>
      <c r="ENB107" s="600"/>
      <c r="ENC107" s="600"/>
      <c r="END107" s="600"/>
      <c r="ENE107" s="600"/>
      <c r="ENF107" s="600"/>
      <c r="ENG107" s="600"/>
      <c r="ENH107" s="600"/>
      <c r="ENI107" s="600"/>
      <c r="ENJ107" s="600"/>
      <c r="ENK107" s="600"/>
      <c r="ENL107" s="600"/>
      <c r="ENM107" s="600"/>
      <c r="ENN107" s="600"/>
      <c r="ENO107" s="600"/>
      <c r="ENP107" s="600"/>
      <c r="ENQ107" s="600"/>
      <c r="ENR107" s="600"/>
      <c r="ENS107" s="600"/>
      <c r="ENT107" s="600"/>
      <c r="ENU107" s="600"/>
      <c r="ENV107" s="600"/>
      <c r="ENW107" s="600"/>
      <c r="ENX107" s="600"/>
      <c r="ENY107" s="600"/>
      <c r="ENZ107" s="600"/>
      <c r="EOA107" s="600"/>
      <c r="EOB107" s="600"/>
      <c r="EOC107" s="600"/>
      <c r="EOD107" s="600"/>
      <c r="EOE107" s="600"/>
      <c r="EOF107" s="600"/>
      <c r="EOG107" s="600"/>
      <c r="EOH107" s="600"/>
      <c r="EOI107" s="600"/>
      <c r="EOJ107" s="600"/>
      <c r="EOK107" s="600"/>
      <c r="EOL107" s="600"/>
      <c r="EOM107" s="600"/>
      <c r="EON107" s="600"/>
      <c r="EOO107" s="600"/>
      <c r="EOP107" s="600"/>
      <c r="EOQ107" s="600"/>
      <c r="EOR107" s="600"/>
      <c r="EOS107" s="600"/>
      <c r="EOT107" s="600"/>
      <c r="EOU107" s="600"/>
      <c r="EOV107" s="600"/>
      <c r="EOW107" s="600"/>
      <c r="EOX107" s="600"/>
      <c r="EOY107" s="600"/>
      <c r="EOZ107" s="600"/>
      <c r="EPA107" s="600"/>
      <c r="EPB107" s="600"/>
      <c r="EPC107" s="600"/>
      <c r="EPD107" s="600"/>
      <c r="EPE107" s="600"/>
      <c r="EPF107" s="600"/>
      <c r="EPG107" s="600"/>
      <c r="EPH107" s="600"/>
      <c r="EPI107" s="600"/>
      <c r="EPJ107" s="600"/>
      <c r="EPK107" s="600"/>
      <c r="EPL107" s="600"/>
      <c r="EPM107" s="600"/>
      <c r="EPN107" s="600"/>
      <c r="EPO107" s="600"/>
      <c r="EPP107" s="600"/>
      <c r="EPQ107" s="600"/>
      <c r="EPR107" s="600"/>
      <c r="EPS107" s="600"/>
      <c r="EPT107" s="600"/>
      <c r="EPU107" s="600"/>
      <c r="EPV107" s="600"/>
      <c r="EPW107" s="600"/>
      <c r="EPX107" s="600"/>
      <c r="EPY107" s="600"/>
      <c r="EPZ107" s="600"/>
      <c r="EQA107" s="600"/>
      <c r="EQB107" s="600"/>
      <c r="EQC107" s="600"/>
      <c r="EQD107" s="600"/>
      <c r="EQE107" s="600"/>
      <c r="EQF107" s="600"/>
      <c r="EQG107" s="600"/>
      <c r="EQH107" s="600"/>
      <c r="EQI107" s="600"/>
      <c r="EQJ107" s="600"/>
      <c r="EQK107" s="600"/>
      <c r="EQL107" s="600"/>
      <c r="EQM107" s="600"/>
      <c r="EQN107" s="600"/>
      <c r="EQO107" s="600"/>
      <c r="EQP107" s="600"/>
      <c r="EQQ107" s="600"/>
      <c r="EQR107" s="600"/>
      <c r="EQS107" s="600"/>
      <c r="EQT107" s="600"/>
      <c r="EQU107" s="600"/>
      <c r="EQV107" s="600"/>
      <c r="EQW107" s="600"/>
      <c r="EQX107" s="600"/>
      <c r="EQY107" s="600"/>
      <c r="EQZ107" s="600"/>
      <c r="ERA107" s="600"/>
      <c r="ERB107" s="600"/>
      <c r="ERC107" s="600"/>
      <c r="ERD107" s="600"/>
      <c r="ERE107" s="600"/>
      <c r="ERF107" s="600"/>
      <c r="ERG107" s="600"/>
      <c r="ERH107" s="600"/>
      <c r="ERI107" s="600"/>
      <c r="ERJ107" s="600"/>
      <c r="ERK107" s="600"/>
      <c r="ERL107" s="600"/>
      <c r="ERM107" s="600"/>
      <c r="ERN107" s="600"/>
      <c r="ERO107" s="600"/>
      <c r="ERP107" s="600"/>
      <c r="ERQ107" s="600"/>
      <c r="ERR107" s="600"/>
      <c r="ERS107" s="600"/>
      <c r="ERT107" s="600"/>
      <c r="ERU107" s="600"/>
      <c r="ERV107" s="600"/>
      <c r="ERW107" s="600"/>
      <c r="ERX107" s="600"/>
      <c r="ERY107" s="600"/>
      <c r="ERZ107" s="600"/>
      <c r="ESA107" s="600"/>
      <c r="ESB107" s="600"/>
      <c r="ESC107" s="600"/>
      <c r="ESD107" s="600"/>
      <c r="ESE107" s="600"/>
      <c r="ESF107" s="600"/>
      <c r="ESG107" s="600"/>
      <c r="ESH107" s="600"/>
      <c r="ESI107" s="600"/>
      <c r="ESJ107" s="600"/>
      <c r="ESK107" s="600"/>
      <c r="ESL107" s="600"/>
      <c r="ESM107" s="600"/>
      <c r="ESN107" s="600"/>
      <c r="ESO107" s="600"/>
      <c r="ESP107" s="600"/>
      <c r="ESQ107" s="600"/>
      <c r="ESR107" s="600"/>
      <c r="ESS107" s="600"/>
      <c r="EST107" s="600"/>
      <c r="ESU107" s="600"/>
      <c r="ESV107" s="600"/>
      <c r="ESW107" s="600"/>
      <c r="ESX107" s="600"/>
      <c r="ESY107" s="600"/>
      <c r="ESZ107" s="600"/>
      <c r="ETA107" s="600"/>
      <c r="ETB107" s="600"/>
      <c r="ETC107" s="600"/>
      <c r="ETD107" s="600"/>
      <c r="ETE107" s="600"/>
      <c r="ETF107" s="600"/>
      <c r="ETG107" s="600"/>
      <c r="ETH107" s="600"/>
      <c r="ETI107" s="600"/>
      <c r="ETJ107" s="600"/>
      <c r="ETK107" s="600"/>
      <c r="ETL107" s="600"/>
      <c r="ETM107" s="600"/>
      <c r="ETN107" s="600"/>
      <c r="ETO107" s="600"/>
      <c r="ETP107" s="600"/>
      <c r="ETQ107" s="600"/>
      <c r="ETR107" s="600"/>
      <c r="ETS107" s="600"/>
      <c r="ETT107" s="600"/>
      <c r="ETU107" s="600"/>
      <c r="ETV107" s="600"/>
      <c r="ETW107" s="600"/>
      <c r="ETX107" s="600"/>
      <c r="ETY107" s="600"/>
      <c r="ETZ107" s="600"/>
      <c r="EUA107" s="600"/>
      <c r="EUB107" s="600"/>
      <c r="EUC107" s="600"/>
      <c r="EUD107" s="600"/>
      <c r="EUE107" s="600"/>
      <c r="EUF107" s="600"/>
      <c r="EUG107" s="600"/>
      <c r="EUH107" s="600"/>
      <c r="EUI107" s="600"/>
      <c r="EUJ107" s="600"/>
      <c r="EUK107" s="600"/>
      <c r="EUL107" s="600"/>
      <c r="EUM107" s="600"/>
      <c r="EUN107" s="600"/>
      <c r="EUO107" s="600"/>
      <c r="EUP107" s="600"/>
      <c r="EUQ107" s="600"/>
      <c r="EUR107" s="600"/>
      <c r="EUS107" s="600"/>
      <c r="EUT107" s="600"/>
      <c r="EUU107" s="600"/>
      <c r="EUV107" s="600"/>
      <c r="EUW107" s="600"/>
      <c r="EUX107" s="600"/>
      <c r="EUY107" s="600"/>
      <c r="EUZ107" s="600"/>
      <c r="EVA107" s="600"/>
      <c r="EVB107" s="600"/>
      <c r="EVC107" s="600"/>
      <c r="EVD107" s="600"/>
      <c r="EVE107" s="600"/>
      <c r="EVF107" s="600"/>
      <c r="EVG107" s="600"/>
      <c r="EVH107" s="600"/>
      <c r="EVI107" s="600"/>
      <c r="EVJ107" s="600"/>
      <c r="EVK107" s="600"/>
      <c r="EVL107" s="600"/>
      <c r="EVM107" s="600"/>
      <c r="EVN107" s="600"/>
      <c r="EVO107" s="600"/>
      <c r="EVP107" s="600"/>
      <c r="EVQ107" s="600"/>
      <c r="EVR107" s="600"/>
      <c r="EVS107" s="600"/>
      <c r="EVT107" s="600"/>
      <c r="EVU107" s="600"/>
      <c r="EVV107" s="600"/>
      <c r="EVW107" s="600"/>
      <c r="EVX107" s="600"/>
      <c r="EVY107" s="600"/>
      <c r="EVZ107" s="600"/>
      <c r="EWA107" s="600"/>
      <c r="EWB107" s="600"/>
      <c r="EWC107" s="600"/>
      <c r="EWD107" s="600"/>
      <c r="EWE107" s="600"/>
      <c r="EWF107" s="600"/>
      <c r="EWG107" s="600"/>
      <c r="EWH107" s="600"/>
      <c r="EWI107" s="600"/>
      <c r="EWJ107" s="600"/>
      <c r="EWK107" s="600"/>
      <c r="EWL107" s="600"/>
      <c r="EWM107" s="600"/>
      <c r="EWN107" s="600"/>
      <c r="EWO107" s="600"/>
      <c r="EWP107" s="600"/>
      <c r="EWQ107" s="600"/>
      <c r="EWR107" s="600"/>
      <c r="EWS107" s="600"/>
      <c r="EWT107" s="600"/>
      <c r="EWU107" s="600"/>
      <c r="EWV107" s="600"/>
      <c r="EWW107" s="600"/>
      <c r="EWX107" s="600"/>
      <c r="EWY107" s="600"/>
      <c r="EWZ107" s="600"/>
      <c r="EXA107" s="600"/>
      <c r="EXB107" s="600"/>
      <c r="EXC107" s="600"/>
      <c r="EXD107" s="600"/>
      <c r="EXE107" s="600"/>
      <c r="EXF107" s="600"/>
      <c r="EXG107" s="600"/>
      <c r="EXH107" s="600"/>
      <c r="EXI107" s="600"/>
      <c r="EXJ107" s="600"/>
      <c r="EXK107" s="600"/>
      <c r="EXL107" s="600"/>
      <c r="EXM107" s="600"/>
      <c r="EXN107" s="600"/>
      <c r="EXO107" s="600"/>
      <c r="EXP107" s="600"/>
      <c r="EXQ107" s="600"/>
      <c r="EXR107" s="600"/>
      <c r="EXS107" s="600"/>
      <c r="EXT107" s="600"/>
      <c r="EXU107" s="600"/>
      <c r="EXV107" s="600"/>
      <c r="EXW107" s="600"/>
      <c r="EXX107" s="600"/>
      <c r="EXY107" s="600"/>
      <c r="EXZ107" s="600"/>
      <c r="EYA107" s="600"/>
      <c r="EYB107" s="600"/>
      <c r="EYC107" s="600"/>
      <c r="EYD107" s="600"/>
      <c r="EYE107" s="600"/>
      <c r="EYF107" s="600"/>
      <c r="EYG107" s="600"/>
      <c r="EYH107" s="600"/>
      <c r="EYI107" s="600"/>
      <c r="EYJ107" s="600"/>
      <c r="EYK107" s="600"/>
      <c r="EYL107" s="600"/>
      <c r="EYM107" s="600"/>
      <c r="EYN107" s="600"/>
      <c r="EYO107" s="600"/>
      <c r="EYP107" s="600"/>
      <c r="EYQ107" s="600"/>
      <c r="EYR107" s="600"/>
      <c r="EYS107" s="600"/>
      <c r="EYT107" s="600"/>
      <c r="EYU107" s="600"/>
      <c r="EYV107" s="600"/>
      <c r="EYW107" s="600"/>
      <c r="EYX107" s="600"/>
      <c r="EYY107" s="600"/>
      <c r="EYZ107" s="600"/>
      <c r="EZA107" s="600"/>
      <c r="EZB107" s="600"/>
      <c r="EZC107" s="600"/>
      <c r="EZD107" s="600"/>
      <c r="EZE107" s="600"/>
      <c r="EZF107" s="600"/>
      <c r="EZG107" s="600"/>
      <c r="EZH107" s="600"/>
      <c r="EZI107" s="600"/>
      <c r="EZJ107" s="600"/>
      <c r="EZK107" s="600"/>
      <c r="EZL107" s="600"/>
      <c r="EZM107" s="600"/>
      <c r="EZN107" s="600"/>
      <c r="EZO107" s="600"/>
      <c r="EZP107" s="600"/>
      <c r="EZQ107" s="600"/>
      <c r="EZR107" s="600"/>
      <c r="EZS107" s="600"/>
      <c r="EZT107" s="600"/>
      <c r="EZU107" s="600"/>
      <c r="EZV107" s="600"/>
      <c r="EZW107" s="600"/>
      <c r="EZX107" s="600"/>
      <c r="EZY107" s="600"/>
      <c r="EZZ107" s="600"/>
      <c r="FAA107" s="600"/>
      <c r="FAB107" s="600"/>
      <c r="FAC107" s="600"/>
      <c r="FAD107" s="600"/>
      <c r="FAE107" s="600"/>
      <c r="FAF107" s="600"/>
      <c r="FAG107" s="600"/>
      <c r="FAH107" s="600"/>
      <c r="FAI107" s="600"/>
      <c r="FAJ107" s="600"/>
      <c r="FAK107" s="600"/>
      <c r="FAL107" s="600"/>
      <c r="FAM107" s="600"/>
      <c r="FAN107" s="600"/>
      <c r="FAO107" s="600"/>
      <c r="FAP107" s="600"/>
      <c r="FAQ107" s="600"/>
      <c r="FAR107" s="600"/>
      <c r="FAS107" s="600"/>
      <c r="FAT107" s="600"/>
      <c r="FAU107" s="600"/>
      <c r="FAV107" s="600"/>
      <c r="FAW107" s="600"/>
      <c r="FAX107" s="600"/>
      <c r="FAY107" s="600"/>
      <c r="FAZ107" s="600"/>
      <c r="FBA107" s="600"/>
      <c r="FBB107" s="600"/>
      <c r="FBC107" s="600"/>
      <c r="FBD107" s="600"/>
      <c r="FBE107" s="600"/>
      <c r="FBF107" s="600"/>
      <c r="FBG107" s="600"/>
      <c r="FBH107" s="600"/>
      <c r="FBI107" s="600"/>
      <c r="FBJ107" s="600"/>
      <c r="FBK107" s="600"/>
      <c r="FBL107" s="600"/>
      <c r="FBM107" s="600"/>
      <c r="FBN107" s="600"/>
      <c r="FBO107" s="600"/>
      <c r="FBP107" s="600"/>
      <c r="FBQ107" s="600"/>
      <c r="FBR107" s="600"/>
      <c r="FBS107" s="600"/>
      <c r="FBT107" s="600"/>
      <c r="FBU107" s="600"/>
      <c r="FBV107" s="600"/>
      <c r="FBW107" s="600"/>
      <c r="FBX107" s="600"/>
      <c r="FBY107" s="600"/>
      <c r="FBZ107" s="600"/>
      <c r="FCA107" s="600"/>
      <c r="FCB107" s="600"/>
      <c r="FCC107" s="600"/>
      <c r="FCD107" s="600"/>
      <c r="FCE107" s="600"/>
      <c r="FCF107" s="600"/>
      <c r="FCG107" s="600"/>
      <c r="FCH107" s="600"/>
      <c r="FCI107" s="600"/>
      <c r="FCJ107" s="600"/>
      <c r="FCK107" s="600"/>
      <c r="FCL107" s="600"/>
      <c r="FCM107" s="600"/>
      <c r="FCN107" s="600"/>
      <c r="FCO107" s="600"/>
      <c r="FCP107" s="600"/>
      <c r="FCQ107" s="600"/>
      <c r="FCR107" s="600"/>
      <c r="FCS107" s="600"/>
      <c r="FCT107" s="600"/>
      <c r="FCU107" s="600"/>
      <c r="FCV107" s="600"/>
      <c r="FCW107" s="600"/>
      <c r="FCX107" s="600"/>
      <c r="FCY107" s="600"/>
      <c r="FCZ107" s="600"/>
      <c r="FDA107" s="600"/>
      <c r="FDB107" s="600"/>
      <c r="FDC107" s="600"/>
      <c r="FDD107" s="600"/>
      <c r="FDE107" s="600"/>
      <c r="FDF107" s="600"/>
      <c r="FDG107" s="600"/>
      <c r="FDH107" s="600"/>
      <c r="FDI107" s="600"/>
      <c r="FDJ107" s="600"/>
      <c r="FDK107" s="600"/>
      <c r="FDL107" s="600"/>
      <c r="FDM107" s="600"/>
      <c r="FDN107" s="600"/>
      <c r="FDO107" s="600"/>
      <c r="FDP107" s="600"/>
      <c r="FDQ107" s="600"/>
      <c r="FDR107" s="600"/>
      <c r="FDS107" s="600"/>
      <c r="FDT107" s="600"/>
      <c r="FDU107" s="600"/>
      <c r="FDV107" s="600"/>
      <c r="FDW107" s="600"/>
      <c r="FDX107" s="600"/>
      <c r="FDY107" s="600"/>
      <c r="FDZ107" s="600"/>
      <c r="FEA107" s="600"/>
      <c r="FEB107" s="600"/>
      <c r="FEC107" s="600"/>
      <c r="FED107" s="600"/>
      <c r="FEE107" s="600"/>
      <c r="FEF107" s="600"/>
      <c r="FEG107" s="600"/>
      <c r="FEH107" s="600"/>
      <c r="FEI107" s="600"/>
      <c r="FEJ107" s="600"/>
      <c r="FEK107" s="600"/>
      <c r="FEL107" s="600"/>
      <c r="FEM107" s="600"/>
      <c r="FEN107" s="600"/>
      <c r="FEO107" s="600"/>
      <c r="FEP107" s="600"/>
      <c r="FEQ107" s="600"/>
      <c r="FER107" s="600"/>
      <c r="FES107" s="600"/>
      <c r="FET107" s="600"/>
      <c r="FEU107" s="600"/>
      <c r="FEV107" s="600"/>
      <c r="FEW107" s="600"/>
      <c r="FEX107" s="600"/>
      <c r="FEY107" s="600"/>
      <c r="FEZ107" s="600"/>
      <c r="FFA107" s="600"/>
      <c r="FFB107" s="600"/>
      <c r="FFC107" s="600"/>
      <c r="FFD107" s="600"/>
      <c r="FFE107" s="600"/>
      <c r="FFF107" s="600"/>
      <c r="FFG107" s="600"/>
      <c r="FFH107" s="600"/>
      <c r="FFI107" s="600"/>
      <c r="FFJ107" s="600"/>
      <c r="FFK107" s="600"/>
      <c r="FFL107" s="600"/>
      <c r="FFM107" s="600"/>
      <c r="FFN107" s="600"/>
      <c r="FFO107" s="600"/>
      <c r="FFP107" s="600"/>
      <c r="FFQ107" s="600"/>
      <c r="FFR107" s="600"/>
      <c r="FFS107" s="600"/>
      <c r="FFT107" s="600"/>
      <c r="FFU107" s="600"/>
      <c r="FFV107" s="600"/>
      <c r="FFW107" s="600"/>
      <c r="FFX107" s="600"/>
      <c r="FFY107" s="600"/>
      <c r="FFZ107" s="600"/>
      <c r="FGA107" s="600"/>
      <c r="FGB107" s="600"/>
      <c r="FGC107" s="600"/>
      <c r="FGD107" s="600"/>
      <c r="FGE107" s="600"/>
      <c r="FGF107" s="600"/>
      <c r="FGG107" s="600"/>
      <c r="FGH107" s="600"/>
      <c r="FGI107" s="600"/>
      <c r="FGJ107" s="600"/>
      <c r="FGK107" s="600"/>
      <c r="FGL107" s="600"/>
      <c r="FGM107" s="600"/>
      <c r="FGN107" s="600"/>
      <c r="FGO107" s="600"/>
      <c r="FGP107" s="600"/>
      <c r="FGQ107" s="600"/>
      <c r="FGR107" s="600"/>
      <c r="FGS107" s="600"/>
      <c r="FGT107" s="600"/>
      <c r="FGU107" s="600"/>
      <c r="FGV107" s="600"/>
      <c r="FGW107" s="600"/>
      <c r="FGX107" s="600"/>
      <c r="FGY107" s="600"/>
      <c r="FGZ107" s="600"/>
      <c r="FHA107" s="600"/>
      <c r="FHB107" s="600"/>
      <c r="FHC107" s="600"/>
      <c r="FHD107" s="600"/>
      <c r="FHE107" s="600"/>
      <c r="FHF107" s="600"/>
      <c r="FHG107" s="600"/>
      <c r="FHH107" s="600"/>
      <c r="FHI107" s="600"/>
      <c r="FHJ107" s="600"/>
      <c r="FHK107" s="600"/>
      <c r="FHL107" s="600"/>
      <c r="FHM107" s="600"/>
      <c r="FHN107" s="600"/>
      <c r="FHO107" s="600"/>
      <c r="FHP107" s="600"/>
      <c r="FHQ107" s="600"/>
      <c r="FHR107" s="600"/>
      <c r="FHS107" s="600"/>
      <c r="FHT107" s="600"/>
      <c r="FHU107" s="600"/>
      <c r="FHV107" s="600"/>
      <c r="FHW107" s="600"/>
      <c r="FHX107" s="600"/>
      <c r="FHY107" s="600"/>
      <c r="FHZ107" s="600"/>
      <c r="FIA107" s="600"/>
      <c r="FIB107" s="600"/>
      <c r="FIC107" s="600"/>
      <c r="FID107" s="600"/>
      <c r="FIE107" s="600"/>
      <c r="FIF107" s="600"/>
      <c r="FIG107" s="600"/>
      <c r="FIH107" s="600"/>
      <c r="FII107" s="600"/>
      <c r="FIJ107" s="600"/>
      <c r="FIK107" s="600"/>
      <c r="FIL107" s="600"/>
      <c r="FIM107" s="600"/>
      <c r="FIN107" s="600"/>
      <c r="FIO107" s="600"/>
      <c r="FIP107" s="600"/>
      <c r="FIQ107" s="600"/>
      <c r="FIR107" s="600"/>
      <c r="FIS107" s="600"/>
      <c r="FIT107" s="600"/>
      <c r="FIU107" s="600"/>
      <c r="FIV107" s="600"/>
      <c r="FIW107" s="600"/>
      <c r="FIX107" s="600"/>
      <c r="FIY107" s="600"/>
      <c r="FIZ107" s="600"/>
      <c r="FJA107" s="600"/>
      <c r="FJB107" s="600"/>
      <c r="FJC107" s="600"/>
      <c r="FJD107" s="600"/>
      <c r="FJE107" s="600"/>
      <c r="FJF107" s="600"/>
      <c r="FJG107" s="600"/>
      <c r="FJH107" s="600"/>
      <c r="FJI107" s="600"/>
      <c r="FJJ107" s="600"/>
      <c r="FJK107" s="600"/>
      <c r="FJL107" s="600"/>
      <c r="FJM107" s="600"/>
      <c r="FJN107" s="600"/>
      <c r="FJO107" s="600"/>
      <c r="FJP107" s="600"/>
      <c r="FJQ107" s="600"/>
      <c r="FJR107" s="600"/>
      <c r="FJS107" s="600"/>
      <c r="FJT107" s="600"/>
      <c r="FJU107" s="600"/>
      <c r="FJV107" s="600"/>
      <c r="FJW107" s="600"/>
      <c r="FJX107" s="600"/>
      <c r="FJY107" s="600"/>
      <c r="FJZ107" s="600"/>
      <c r="FKA107" s="600"/>
      <c r="FKB107" s="600"/>
      <c r="FKC107" s="600"/>
      <c r="FKD107" s="600"/>
      <c r="FKE107" s="600"/>
      <c r="FKF107" s="600"/>
      <c r="FKG107" s="600"/>
      <c r="FKH107" s="600"/>
      <c r="FKI107" s="600"/>
      <c r="FKJ107" s="600"/>
      <c r="FKK107" s="600"/>
      <c r="FKL107" s="600"/>
      <c r="FKM107" s="600"/>
      <c r="FKN107" s="600"/>
      <c r="FKO107" s="600"/>
      <c r="FKP107" s="600"/>
      <c r="FKQ107" s="600"/>
      <c r="FKR107" s="600"/>
      <c r="FKS107" s="600"/>
      <c r="FKT107" s="600"/>
      <c r="FKU107" s="600"/>
      <c r="FKV107" s="600"/>
      <c r="FKW107" s="600"/>
      <c r="FKX107" s="600"/>
      <c r="FKY107" s="600"/>
      <c r="FKZ107" s="600"/>
      <c r="FLA107" s="600"/>
      <c r="FLB107" s="600"/>
      <c r="FLC107" s="600"/>
      <c r="FLD107" s="600"/>
      <c r="FLE107" s="600"/>
      <c r="FLF107" s="600"/>
      <c r="FLG107" s="600"/>
      <c r="FLH107" s="600"/>
      <c r="FLI107" s="600"/>
      <c r="FLJ107" s="600"/>
      <c r="FLK107" s="600"/>
      <c r="FLL107" s="600"/>
      <c r="FLM107" s="600"/>
      <c r="FLN107" s="600"/>
      <c r="FLO107" s="600"/>
      <c r="FLP107" s="600"/>
      <c r="FLQ107" s="600"/>
      <c r="FLR107" s="600"/>
      <c r="FLS107" s="600"/>
      <c r="FLT107" s="600"/>
      <c r="FLU107" s="600"/>
      <c r="FLV107" s="600"/>
      <c r="FLW107" s="600"/>
      <c r="FLX107" s="600"/>
      <c r="FLY107" s="600"/>
      <c r="FLZ107" s="600"/>
      <c r="FMA107" s="600"/>
      <c r="FMB107" s="600"/>
      <c r="FMC107" s="600"/>
      <c r="FMD107" s="600"/>
      <c r="FME107" s="600"/>
      <c r="FMF107" s="600"/>
      <c r="FMG107" s="600"/>
      <c r="FMH107" s="600"/>
      <c r="FMI107" s="600"/>
      <c r="FMJ107" s="600"/>
      <c r="FMK107" s="600"/>
      <c r="FML107" s="600"/>
      <c r="FMM107" s="600"/>
      <c r="FMN107" s="600"/>
      <c r="FMO107" s="600"/>
      <c r="FMP107" s="600"/>
      <c r="FMQ107" s="600"/>
      <c r="FMR107" s="600"/>
      <c r="FMS107" s="600"/>
      <c r="FMT107" s="600"/>
      <c r="FMU107" s="600"/>
      <c r="FMV107" s="600"/>
      <c r="FMW107" s="600"/>
      <c r="FMX107" s="600"/>
      <c r="FMY107" s="600"/>
      <c r="FMZ107" s="600"/>
      <c r="FNA107" s="600"/>
      <c r="FNB107" s="600"/>
      <c r="FNC107" s="600"/>
      <c r="FND107" s="600"/>
      <c r="FNE107" s="600"/>
      <c r="FNF107" s="600"/>
      <c r="FNG107" s="600"/>
      <c r="FNH107" s="600"/>
      <c r="FNI107" s="600"/>
      <c r="FNJ107" s="600"/>
      <c r="FNK107" s="600"/>
      <c r="FNL107" s="600"/>
      <c r="FNM107" s="600"/>
      <c r="FNN107" s="600"/>
      <c r="FNO107" s="600"/>
      <c r="FNP107" s="600"/>
      <c r="FNQ107" s="600"/>
      <c r="FNR107" s="600"/>
      <c r="FNS107" s="600"/>
      <c r="FNT107" s="600"/>
      <c r="FNU107" s="600"/>
      <c r="FNV107" s="600"/>
      <c r="FNW107" s="600"/>
      <c r="FNX107" s="600"/>
      <c r="FNY107" s="600"/>
      <c r="FNZ107" s="600"/>
      <c r="FOA107" s="600"/>
      <c r="FOB107" s="600"/>
      <c r="FOC107" s="600"/>
      <c r="FOD107" s="600"/>
      <c r="FOE107" s="600"/>
      <c r="FOF107" s="600"/>
      <c r="FOG107" s="600"/>
      <c r="FOH107" s="600"/>
      <c r="FOI107" s="600"/>
      <c r="FOJ107" s="600"/>
      <c r="FOK107" s="600"/>
      <c r="FOL107" s="600"/>
      <c r="FOM107" s="600"/>
      <c r="FON107" s="600"/>
      <c r="FOO107" s="600"/>
      <c r="FOP107" s="600"/>
      <c r="FOQ107" s="600"/>
      <c r="FOR107" s="600"/>
      <c r="FOS107" s="600"/>
      <c r="FOT107" s="600"/>
      <c r="FOU107" s="600"/>
      <c r="FOV107" s="600"/>
      <c r="FOW107" s="600"/>
      <c r="FOX107" s="600"/>
      <c r="FOY107" s="600"/>
      <c r="FOZ107" s="600"/>
      <c r="FPA107" s="600"/>
      <c r="FPB107" s="600"/>
      <c r="FPC107" s="600"/>
      <c r="FPD107" s="600"/>
      <c r="FPE107" s="600"/>
      <c r="FPF107" s="600"/>
      <c r="FPG107" s="600"/>
      <c r="FPH107" s="600"/>
      <c r="FPI107" s="600"/>
      <c r="FPJ107" s="600"/>
      <c r="FPK107" s="600"/>
      <c r="FPL107" s="600"/>
      <c r="FPM107" s="600"/>
      <c r="FPN107" s="600"/>
      <c r="FPO107" s="600"/>
      <c r="FPP107" s="600"/>
      <c r="FPQ107" s="600"/>
      <c r="FPR107" s="600"/>
      <c r="FPS107" s="600"/>
      <c r="FPT107" s="600"/>
      <c r="FPU107" s="600"/>
      <c r="FPV107" s="600"/>
      <c r="FPW107" s="600"/>
      <c r="FPX107" s="600"/>
      <c r="FPY107" s="600"/>
      <c r="FPZ107" s="600"/>
      <c r="FQA107" s="600"/>
      <c r="FQB107" s="600"/>
      <c r="FQC107" s="600"/>
      <c r="FQD107" s="600"/>
      <c r="FQE107" s="600"/>
      <c r="FQF107" s="600"/>
      <c r="FQG107" s="600"/>
      <c r="FQH107" s="600"/>
      <c r="FQI107" s="600"/>
      <c r="FQJ107" s="600"/>
      <c r="FQK107" s="600"/>
      <c r="FQL107" s="600"/>
      <c r="FQM107" s="600"/>
      <c r="FQN107" s="600"/>
      <c r="FQO107" s="600"/>
      <c r="FQP107" s="600"/>
      <c r="FQQ107" s="600"/>
      <c r="FQR107" s="600"/>
      <c r="FQS107" s="600"/>
      <c r="FQT107" s="600"/>
      <c r="FQU107" s="600"/>
      <c r="FQV107" s="600"/>
      <c r="FQW107" s="600"/>
      <c r="FQX107" s="600"/>
      <c r="FQY107" s="600"/>
      <c r="FQZ107" s="600"/>
      <c r="FRA107" s="600"/>
      <c r="FRB107" s="600"/>
      <c r="FRC107" s="600"/>
      <c r="FRD107" s="600"/>
      <c r="FRE107" s="600"/>
      <c r="FRF107" s="600"/>
      <c r="FRG107" s="600"/>
      <c r="FRH107" s="600"/>
      <c r="FRI107" s="600"/>
      <c r="FRJ107" s="600"/>
      <c r="FRK107" s="600"/>
      <c r="FRL107" s="600"/>
      <c r="FRM107" s="600"/>
      <c r="FRN107" s="600"/>
      <c r="FRO107" s="600"/>
      <c r="FRP107" s="600"/>
      <c r="FRQ107" s="600"/>
      <c r="FRR107" s="600"/>
      <c r="FRS107" s="600"/>
      <c r="FRT107" s="600"/>
      <c r="FRU107" s="600"/>
      <c r="FRV107" s="600"/>
      <c r="FRW107" s="600"/>
      <c r="FRX107" s="600"/>
      <c r="FRY107" s="600"/>
      <c r="FRZ107" s="600"/>
      <c r="FSA107" s="600"/>
      <c r="FSB107" s="600"/>
      <c r="FSC107" s="600"/>
      <c r="FSD107" s="600"/>
      <c r="FSE107" s="600"/>
      <c r="FSF107" s="600"/>
      <c r="FSG107" s="600"/>
      <c r="FSH107" s="600"/>
      <c r="FSI107" s="600"/>
      <c r="FSJ107" s="600"/>
      <c r="FSK107" s="600"/>
      <c r="FSL107" s="600"/>
      <c r="FSM107" s="600"/>
      <c r="FSN107" s="600"/>
      <c r="FSO107" s="600"/>
      <c r="FSP107" s="600"/>
      <c r="FSQ107" s="600"/>
      <c r="FSR107" s="600"/>
      <c r="FSS107" s="600"/>
      <c r="FST107" s="600"/>
      <c r="FSU107" s="600"/>
      <c r="FSV107" s="600"/>
      <c r="FSW107" s="600"/>
      <c r="FSX107" s="600"/>
      <c r="FSY107" s="600"/>
      <c r="FSZ107" s="600"/>
      <c r="FTA107" s="600"/>
      <c r="FTB107" s="600"/>
      <c r="FTC107" s="600"/>
      <c r="FTD107" s="600"/>
      <c r="FTE107" s="600"/>
      <c r="FTF107" s="600"/>
      <c r="FTG107" s="600"/>
      <c r="FTH107" s="600"/>
      <c r="FTI107" s="600"/>
      <c r="FTJ107" s="600"/>
      <c r="FTK107" s="600"/>
      <c r="FTL107" s="600"/>
      <c r="FTM107" s="600"/>
      <c r="FTN107" s="600"/>
      <c r="FTO107" s="600"/>
      <c r="FTP107" s="600"/>
      <c r="FTQ107" s="600"/>
      <c r="FTR107" s="600"/>
      <c r="FTS107" s="600"/>
      <c r="FTT107" s="600"/>
      <c r="FTU107" s="600"/>
      <c r="FTV107" s="600"/>
      <c r="FTW107" s="600"/>
      <c r="FTX107" s="600"/>
      <c r="FTY107" s="600"/>
      <c r="FTZ107" s="600"/>
      <c r="FUA107" s="600"/>
      <c r="FUB107" s="600"/>
      <c r="FUC107" s="600"/>
      <c r="FUD107" s="600"/>
      <c r="FUE107" s="600"/>
      <c r="FUF107" s="600"/>
      <c r="FUG107" s="600"/>
      <c r="FUH107" s="600"/>
      <c r="FUI107" s="600"/>
      <c r="FUJ107" s="600"/>
      <c r="FUK107" s="600"/>
      <c r="FUL107" s="600"/>
      <c r="FUM107" s="600"/>
      <c r="FUN107" s="600"/>
      <c r="FUO107" s="600"/>
      <c r="FUP107" s="600"/>
      <c r="FUQ107" s="600"/>
      <c r="FUR107" s="600"/>
      <c r="FUS107" s="600"/>
      <c r="FUT107" s="600"/>
      <c r="FUU107" s="600"/>
      <c r="FUV107" s="600"/>
      <c r="FUW107" s="600"/>
      <c r="FUX107" s="600"/>
      <c r="FUY107" s="600"/>
      <c r="FUZ107" s="600"/>
      <c r="FVA107" s="600"/>
      <c r="FVB107" s="600"/>
      <c r="FVC107" s="600"/>
      <c r="FVD107" s="600"/>
      <c r="FVE107" s="600"/>
      <c r="FVF107" s="600"/>
      <c r="FVG107" s="600"/>
      <c r="FVH107" s="600"/>
      <c r="FVI107" s="600"/>
      <c r="FVJ107" s="600"/>
      <c r="FVK107" s="600"/>
      <c r="FVL107" s="600"/>
      <c r="FVM107" s="600"/>
      <c r="FVN107" s="600"/>
      <c r="FVO107" s="600"/>
      <c r="FVP107" s="600"/>
      <c r="FVQ107" s="600"/>
      <c r="FVR107" s="600"/>
      <c r="FVS107" s="600"/>
      <c r="FVT107" s="600"/>
      <c r="FVU107" s="600"/>
      <c r="FVV107" s="600"/>
      <c r="FVW107" s="600"/>
      <c r="FVX107" s="600"/>
      <c r="FVY107" s="600"/>
      <c r="FVZ107" s="600"/>
      <c r="FWA107" s="600"/>
      <c r="FWB107" s="600"/>
      <c r="FWC107" s="600"/>
      <c r="FWD107" s="600"/>
      <c r="FWE107" s="600"/>
      <c r="FWF107" s="600"/>
      <c r="FWG107" s="600"/>
      <c r="FWH107" s="600"/>
      <c r="FWI107" s="600"/>
      <c r="FWJ107" s="600"/>
      <c r="FWK107" s="600"/>
      <c r="FWL107" s="600"/>
      <c r="FWM107" s="600"/>
      <c r="FWN107" s="600"/>
      <c r="FWO107" s="600"/>
      <c r="FWP107" s="600"/>
      <c r="FWQ107" s="600"/>
      <c r="FWR107" s="600"/>
      <c r="FWS107" s="600"/>
      <c r="FWT107" s="600"/>
      <c r="FWU107" s="600"/>
      <c r="FWV107" s="600"/>
      <c r="FWW107" s="600"/>
      <c r="FWX107" s="600"/>
      <c r="FWY107" s="600"/>
      <c r="FWZ107" s="600"/>
      <c r="FXA107" s="600"/>
      <c r="FXB107" s="600"/>
      <c r="FXC107" s="600"/>
      <c r="FXD107" s="600"/>
      <c r="FXE107" s="600"/>
      <c r="FXF107" s="600"/>
      <c r="FXG107" s="600"/>
      <c r="FXH107" s="600"/>
      <c r="FXI107" s="600"/>
      <c r="FXJ107" s="600"/>
      <c r="FXK107" s="600"/>
      <c r="FXL107" s="600"/>
      <c r="FXM107" s="600"/>
      <c r="FXN107" s="600"/>
      <c r="FXO107" s="600"/>
      <c r="FXP107" s="600"/>
      <c r="FXQ107" s="600"/>
      <c r="FXR107" s="600"/>
      <c r="FXS107" s="600"/>
      <c r="FXT107" s="600"/>
      <c r="FXU107" s="600"/>
      <c r="FXV107" s="600"/>
      <c r="FXW107" s="600"/>
      <c r="FXX107" s="600"/>
      <c r="FXY107" s="600"/>
      <c r="FXZ107" s="600"/>
      <c r="FYA107" s="600"/>
      <c r="FYB107" s="600"/>
      <c r="FYC107" s="600"/>
      <c r="FYD107" s="600"/>
      <c r="FYE107" s="600"/>
      <c r="FYF107" s="600"/>
      <c r="FYG107" s="600"/>
      <c r="FYH107" s="600"/>
      <c r="FYI107" s="600"/>
      <c r="FYJ107" s="600"/>
      <c r="FYK107" s="600"/>
      <c r="FYL107" s="600"/>
      <c r="FYM107" s="600"/>
      <c r="FYN107" s="600"/>
      <c r="FYO107" s="600"/>
      <c r="FYP107" s="600"/>
      <c r="FYQ107" s="600"/>
      <c r="FYR107" s="600"/>
      <c r="FYS107" s="600"/>
      <c r="FYT107" s="600"/>
      <c r="FYU107" s="600"/>
      <c r="FYV107" s="600"/>
      <c r="FYW107" s="600"/>
      <c r="FYX107" s="600"/>
      <c r="FYY107" s="600"/>
      <c r="FYZ107" s="600"/>
      <c r="FZA107" s="600"/>
      <c r="FZB107" s="600"/>
      <c r="FZC107" s="600"/>
      <c r="FZD107" s="600"/>
      <c r="FZE107" s="600"/>
      <c r="FZF107" s="600"/>
      <c r="FZG107" s="600"/>
      <c r="FZH107" s="600"/>
      <c r="FZI107" s="600"/>
      <c r="FZJ107" s="600"/>
      <c r="FZK107" s="600"/>
      <c r="FZL107" s="600"/>
      <c r="FZM107" s="600"/>
      <c r="FZN107" s="600"/>
      <c r="FZO107" s="600"/>
      <c r="FZP107" s="600"/>
      <c r="FZQ107" s="600"/>
      <c r="FZR107" s="600"/>
      <c r="FZS107" s="600"/>
      <c r="FZT107" s="600"/>
      <c r="FZU107" s="600"/>
      <c r="FZV107" s="600"/>
      <c r="FZW107" s="600"/>
      <c r="FZX107" s="600"/>
      <c r="FZY107" s="600"/>
      <c r="FZZ107" s="600"/>
      <c r="GAA107" s="600"/>
      <c r="GAB107" s="600"/>
      <c r="GAC107" s="600"/>
      <c r="GAD107" s="600"/>
      <c r="GAE107" s="600"/>
      <c r="GAF107" s="600"/>
      <c r="GAG107" s="600"/>
      <c r="GAH107" s="600"/>
      <c r="GAI107" s="600"/>
      <c r="GAJ107" s="600"/>
      <c r="GAK107" s="600"/>
      <c r="GAL107" s="600"/>
      <c r="GAM107" s="600"/>
      <c r="GAN107" s="600"/>
      <c r="GAO107" s="600"/>
      <c r="GAP107" s="600"/>
      <c r="GAQ107" s="600"/>
      <c r="GAR107" s="600"/>
      <c r="GAS107" s="600"/>
      <c r="GAT107" s="600"/>
      <c r="GAU107" s="600"/>
      <c r="GAV107" s="600"/>
      <c r="GAW107" s="600"/>
      <c r="GAX107" s="600"/>
      <c r="GAY107" s="600"/>
      <c r="GAZ107" s="600"/>
      <c r="GBA107" s="600"/>
      <c r="GBB107" s="600"/>
      <c r="GBC107" s="600"/>
      <c r="GBD107" s="600"/>
      <c r="GBE107" s="600"/>
      <c r="GBF107" s="600"/>
      <c r="GBG107" s="600"/>
      <c r="GBH107" s="600"/>
      <c r="GBI107" s="600"/>
      <c r="GBJ107" s="600"/>
      <c r="GBK107" s="600"/>
      <c r="GBL107" s="600"/>
      <c r="GBM107" s="600"/>
      <c r="GBN107" s="600"/>
      <c r="GBO107" s="600"/>
      <c r="GBP107" s="600"/>
      <c r="GBQ107" s="600"/>
      <c r="GBR107" s="600"/>
      <c r="GBS107" s="600"/>
      <c r="GBT107" s="600"/>
      <c r="GBU107" s="600"/>
      <c r="GBV107" s="600"/>
      <c r="GBW107" s="600"/>
      <c r="GBX107" s="600"/>
      <c r="GBY107" s="600"/>
      <c r="GBZ107" s="600"/>
      <c r="GCA107" s="600"/>
      <c r="GCB107" s="600"/>
      <c r="GCC107" s="600"/>
      <c r="GCD107" s="600"/>
      <c r="GCE107" s="600"/>
      <c r="GCF107" s="600"/>
      <c r="GCG107" s="600"/>
      <c r="GCH107" s="600"/>
      <c r="GCI107" s="600"/>
      <c r="GCJ107" s="600"/>
      <c r="GCK107" s="600"/>
      <c r="GCL107" s="600"/>
      <c r="GCM107" s="600"/>
      <c r="GCN107" s="600"/>
      <c r="GCO107" s="600"/>
      <c r="GCP107" s="600"/>
      <c r="GCQ107" s="600"/>
      <c r="GCR107" s="600"/>
      <c r="GCS107" s="600"/>
      <c r="GCT107" s="600"/>
      <c r="GCU107" s="600"/>
      <c r="GCV107" s="600"/>
      <c r="GCW107" s="600"/>
      <c r="GCX107" s="600"/>
      <c r="GCY107" s="600"/>
      <c r="GCZ107" s="600"/>
      <c r="GDA107" s="600"/>
      <c r="GDB107" s="600"/>
      <c r="GDC107" s="600"/>
      <c r="GDD107" s="600"/>
      <c r="GDE107" s="600"/>
      <c r="GDF107" s="600"/>
      <c r="GDG107" s="600"/>
      <c r="GDH107" s="600"/>
      <c r="GDI107" s="600"/>
      <c r="GDJ107" s="600"/>
      <c r="GDK107" s="600"/>
      <c r="GDL107" s="600"/>
      <c r="GDM107" s="600"/>
      <c r="GDN107" s="600"/>
      <c r="GDO107" s="600"/>
      <c r="GDP107" s="600"/>
      <c r="GDQ107" s="600"/>
      <c r="GDR107" s="600"/>
      <c r="GDS107" s="600"/>
      <c r="GDT107" s="600"/>
      <c r="GDU107" s="600"/>
      <c r="GDV107" s="600"/>
      <c r="GDW107" s="600"/>
      <c r="GDX107" s="600"/>
      <c r="GDY107" s="600"/>
      <c r="GDZ107" s="600"/>
      <c r="GEA107" s="600"/>
      <c r="GEB107" s="600"/>
      <c r="GEC107" s="600"/>
      <c r="GED107" s="600"/>
      <c r="GEE107" s="600"/>
      <c r="GEF107" s="600"/>
      <c r="GEG107" s="600"/>
      <c r="GEH107" s="600"/>
      <c r="GEI107" s="600"/>
      <c r="GEJ107" s="600"/>
      <c r="GEK107" s="600"/>
      <c r="GEL107" s="600"/>
      <c r="GEM107" s="600"/>
      <c r="GEN107" s="600"/>
      <c r="GEO107" s="600"/>
      <c r="GEP107" s="600"/>
      <c r="GEQ107" s="600"/>
      <c r="GER107" s="600"/>
      <c r="GES107" s="600"/>
      <c r="GET107" s="600"/>
      <c r="GEU107" s="600"/>
      <c r="GEV107" s="600"/>
      <c r="GEW107" s="600"/>
      <c r="GEX107" s="600"/>
      <c r="GEY107" s="600"/>
      <c r="GEZ107" s="600"/>
      <c r="GFA107" s="600"/>
      <c r="GFB107" s="600"/>
      <c r="GFC107" s="600"/>
      <c r="GFD107" s="600"/>
      <c r="GFE107" s="600"/>
      <c r="GFF107" s="600"/>
      <c r="GFG107" s="600"/>
      <c r="GFH107" s="600"/>
      <c r="GFI107" s="600"/>
      <c r="GFJ107" s="600"/>
      <c r="GFK107" s="600"/>
      <c r="GFL107" s="600"/>
      <c r="GFM107" s="600"/>
      <c r="GFN107" s="600"/>
      <c r="GFO107" s="600"/>
      <c r="GFP107" s="600"/>
      <c r="GFQ107" s="600"/>
      <c r="GFR107" s="600"/>
      <c r="GFS107" s="600"/>
      <c r="GFT107" s="600"/>
      <c r="GFU107" s="600"/>
      <c r="GFV107" s="600"/>
      <c r="GFW107" s="600"/>
      <c r="GFX107" s="600"/>
      <c r="GFY107" s="600"/>
      <c r="GFZ107" s="600"/>
      <c r="GGA107" s="600"/>
      <c r="GGB107" s="600"/>
      <c r="GGC107" s="600"/>
      <c r="GGD107" s="600"/>
      <c r="GGE107" s="600"/>
      <c r="GGF107" s="600"/>
      <c r="GGG107" s="600"/>
      <c r="GGH107" s="600"/>
      <c r="GGI107" s="600"/>
      <c r="GGJ107" s="600"/>
      <c r="GGK107" s="600"/>
      <c r="GGL107" s="600"/>
      <c r="GGM107" s="600"/>
      <c r="GGN107" s="600"/>
      <c r="GGO107" s="600"/>
      <c r="GGP107" s="600"/>
      <c r="GGQ107" s="600"/>
      <c r="GGR107" s="600"/>
      <c r="GGS107" s="600"/>
      <c r="GGT107" s="600"/>
      <c r="GGU107" s="600"/>
      <c r="GGV107" s="600"/>
      <c r="GGW107" s="600"/>
      <c r="GGX107" s="600"/>
      <c r="GGY107" s="600"/>
      <c r="GGZ107" s="600"/>
      <c r="GHA107" s="600"/>
      <c r="GHB107" s="600"/>
      <c r="GHC107" s="600"/>
      <c r="GHD107" s="600"/>
      <c r="GHE107" s="600"/>
      <c r="GHF107" s="600"/>
      <c r="GHG107" s="600"/>
      <c r="GHH107" s="600"/>
      <c r="GHI107" s="600"/>
      <c r="GHJ107" s="600"/>
      <c r="GHK107" s="600"/>
      <c r="GHL107" s="600"/>
      <c r="GHM107" s="600"/>
      <c r="GHN107" s="600"/>
      <c r="GHO107" s="600"/>
      <c r="GHP107" s="600"/>
      <c r="GHQ107" s="600"/>
      <c r="GHR107" s="600"/>
      <c r="GHS107" s="600"/>
      <c r="GHT107" s="600"/>
      <c r="GHU107" s="600"/>
      <c r="GHV107" s="600"/>
      <c r="GHW107" s="600"/>
      <c r="GHX107" s="600"/>
      <c r="GHY107" s="600"/>
      <c r="GHZ107" s="600"/>
      <c r="GIA107" s="600"/>
      <c r="GIB107" s="600"/>
      <c r="GIC107" s="600"/>
      <c r="GID107" s="600"/>
      <c r="GIE107" s="600"/>
      <c r="GIF107" s="600"/>
      <c r="GIG107" s="600"/>
      <c r="GIH107" s="600"/>
      <c r="GII107" s="600"/>
      <c r="GIJ107" s="600"/>
      <c r="GIK107" s="600"/>
      <c r="GIL107" s="600"/>
      <c r="GIM107" s="600"/>
      <c r="GIN107" s="600"/>
      <c r="GIO107" s="600"/>
      <c r="GIP107" s="600"/>
      <c r="GIQ107" s="600"/>
      <c r="GIR107" s="600"/>
      <c r="GIS107" s="600"/>
      <c r="GIT107" s="600"/>
      <c r="GIU107" s="600"/>
      <c r="GIV107" s="600"/>
      <c r="GIW107" s="600"/>
      <c r="GIX107" s="600"/>
      <c r="GIY107" s="600"/>
      <c r="GIZ107" s="600"/>
      <c r="GJA107" s="600"/>
      <c r="GJB107" s="600"/>
      <c r="GJC107" s="600"/>
      <c r="GJD107" s="600"/>
      <c r="GJE107" s="600"/>
      <c r="GJF107" s="600"/>
      <c r="GJG107" s="600"/>
      <c r="GJH107" s="600"/>
      <c r="GJI107" s="600"/>
      <c r="GJJ107" s="600"/>
      <c r="GJK107" s="600"/>
      <c r="GJL107" s="600"/>
      <c r="GJM107" s="600"/>
      <c r="GJN107" s="600"/>
      <c r="GJO107" s="600"/>
      <c r="GJP107" s="600"/>
      <c r="GJQ107" s="600"/>
      <c r="GJR107" s="600"/>
      <c r="GJS107" s="600"/>
      <c r="GJT107" s="600"/>
      <c r="GJU107" s="600"/>
      <c r="GJV107" s="600"/>
      <c r="GJW107" s="600"/>
      <c r="GJX107" s="600"/>
      <c r="GJY107" s="600"/>
      <c r="GJZ107" s="600"/>
      <c r="GKA107" s="600"/>
      <c r="GKB107" s="600"/>
      <c r="GKC107" s="600"/>
      <c r="GKD107" s="600"/>
      <c r="GKE107" s="600"/>
      <c r="GKF107" s="600"/>
      <c r="GKG107" s="600"/>
      <c r="GKH107" s="600"/>
      <c r="GKI107" s="600"/>
      <c r="GKJ107" s="600"/>
      <c r="GKK107" s="600"/>
      <c r="GKL107" s="600"/>
      <c r="GKM107" s="600"/>
      <c r="GKN107" s="600"/>
      <c r="GKO107" s="600"/>
      <c r="GKP107" s="600"/>
      <c r="GKQ107" s="600"/>
      <c r="GKR107" s="600"/>
      <c r="GKS107" s="600"/>
      <c r="GKT107" s="600"/>
      <c r="GKU107" s="600"/>
      <c r="GKV107" s="600"/>
      <c r="GKW107" s="600"/>
      <c r="GKX107" s="600"/>
      <c r="GKY107" s="600"/>
      <c r="GKZ107" s="600"/>
      <c r="GLA107" s="600"/>
      <c r="GLB107" s="600"/>
      <c r="GLC107" s="600"/>
      <c r="GLD107" s="600"/>
      <c r="GLE107" s="600"/>
      <c r="GLF107" s="600"/>
      <c r="GLG107" s="600"/>
      <c r="GLH107" s="600"/>
      <c r="GLI107" s="600"/>
      <c r="GLJ107" s="600"/>
      <c r="GLK107" s="600"/>
      <c r="GLL107" s="600"/>
      <c r="GLM107" s="600"/>
      <c r="GLN107" s="600"/>
      <c r="GLO107" s="600"/>
      <c r="GLP107" s="600"/>
      <c r="GLQ107" s="600"/>
      <c r="GLR107" s="600"/>
      <c r="GLS107" s="600"/>
      <c r="GLT107" s="600"/>
      <c r="GLU107" s="600"/>
      <c r="GLV107" s="600"/>
      <c r="GLW107" s="600"/>
      <c r="GLX107" s="600"/>
      <c r="GLY107" s="600"/>
      <c r="GLZ107" s="600"/>
      <c r="GMA107" s="600"/>
      <c r="GMB107" s="600"/>
      <c r="GMC107" s="600"/>
      <c r="GMD107" s="600"/>
      <c r="GME107" s="600"/>
      <c r="GMF107" s="600"/>
      <c r="GMG107" s="600"/>
      <c r="GMH107" s="600"/>
      <c r="GMI107" s="600"/>
      <c r="GMJ107" s="600"/>
      <c r="GMK107" s="600"/>
      <c r="GML107" s="600"/>
      <c r="GMM107" s="600"/>
      <c r="GMN107" s="600"/>
      <c r="GMO107" s="600"/>
      <c r="GMP107" s="600"/>
      <c r="GMQ107" s="600"/>
      <c r="GMR107" s="600"/>
      <c r="GMS107" s="600"/>
      <c r="GMT107" s="600"/>
      <c r="GMU107" s="600"/>
      <c r="GMV107" s="600"/>
      <c r="GMW107" s="600"/>
      <c r="GMX107" s="600"/>
      <c r="GMY107" s="600"/>
      <c r="GMZ107" s="600"/>
      <c r="GNA107" s="600"/>
      <c r="GNB107" s="600"/>
      <c r="GNC107" s="600"/>
      <c r="GND107" s="600"/>
      <c r="GNE107" s="600"/>
      <c r="GNF107" s="600"/>
      <c r="GNG107" s="600"/>
      <c r="GNH107" s="600"/>
      <c r="GNI107" s="600"/>
      <c r="GNJ107" s="600"/>
      <c r="GNK107" s="600"/>
      <c r="GNL107" s="600"/>
      <c r="GNM107" s="600"/>
      <c r="GNN107" s="600"/>
      <c r="GNO107" s="600"/>
      <c r="GNP107" s="600"/>
      <c r="GNQ107" s="600"/>
      <c r="GNR107" s="600"/>
      <c r="GNS107" s="600"/>
      <c r="GNT107" s="600"/>
      <c r="GNU107" s="600"/>
      <c r="GNV107" s="600"/>
      <c r="GNW107" s="600"/>
      <c r="GNX107" s="600"/>
      <c r="GNY107" s="600"/>
      <c r="GNZ107" s="600"/>
      <c r="GOA107" s="600"/>
      <c r="GOB107" s="600"/>
      <c r="GOC107" s="600"/>
      <c r="GOD107" s="600"/>
      <c r="GOE107" s="600"/>
      <c r="GOF107" s="600"/>
      <c r="GOG107" s="600"/>
      <c r="GOH107" s="600"/>
      <c r="GOI107" s="600"/>
      <c r="GOJ107" s="600"/>
      <c r="GOK107" s="600"/>
      <c r="GOL107" s="600"/>
      <c r="GOM107" s="600"/>
      <c r="GON107" s="600"/>
      <c r="GOO107" s="600"/>
      <c r="GOP107" s="600"/>
      <c r="GOQ107" s="600"/>
      <c r="GOR107" s="600"/>
      <c r="GOS107" s="600"/>
      <c r="GOT107" s="600"/>
      <c r="GOU107" s="600"/>
      <c r="GOV107" s="600"/>
      <c r="GOW107" s="600"/>
      <c r="GOX107" s="600"/>
      <c r="GOY107" s="600"/>
      <c r="GOZ107" s="600"/>
      <c r="GPA107" s="600"/>
      <c r="GPB107" s="600"/>
      <c r="GPC107" s="600"/>
      <c r="GPD107" s="600"/>
      <c r="GPE107" s="600"/>
      <c r="GPF107" s="600"/>
      <c r="GPG107" s="600"/>
      <c r="GPH107" s="600"/>
      <c r="GPI107" s="600"/>
      <c r="GPJ107" s="600"/>
      <c r="GPK107" s="600"/>
      <c r="GPL107" s="600"/>
      <c r="GPM107" s="600"/>
      <c r="GPN107" s="600"/>
      <c r="GPO107" s="600"/>
      <c r="GPP107" s="600"/>
      <c r="GPQ107" s="600"/>
      <c r="GPR107" s="600"/>
      <c r="GPS107" s="600"/>
      <c r="GPT107" s="600"/>
      <c r="GPU107" s="600"/>
      <c r="GPV107" s="600"/>
      <c r="GPW107" s="600"/>
      <c r="GPX107" s="600"/>
      <c r="GPY107" s="600"/>
      <c r="GPZ107" s="600"/>
      <c r="GQA107" s="600"/>
      <c r="GQB107" s="600"/>
      <c r="GQC107" s="600"/>
      <c r="GQD107" s="600"/>
      <c r="GQE107" s="600"/>
      <c r="GQF107" s="600"/>
      <c r="GQG107" s="600"/>
      <c r="GQH107" s="600"/>
      <c r="GQI107" s="600"/>
      <c r="GQJ107" s="600"/>
      <c r="GQK107" s="600"/>
      <c r="GQL107" s="600"/>
      <c r="GQM107" s="600"/>
      <c r="GQN107" s="600"/>
      <c r="GQO107" s="600"/>
      <c r="GQP107" s="600"/>
      <c r="GQQ107" s="600"/>
      <c r="GQR107" s="600"/>
      <c r="GQS107" s="600"/>
      <c r="GQT107" s="600"/>
      <c r="GQU107" s="600"/>
      <c r="GQV107" s="600"/>
      <c r="GQW107" s="600"/>
      <c r="GQX107" s="600"/>
      <c r="GQY107" s="600"/>
      <c r="GQZ107" s="600"/>
      <c r="GRA107" s="600"/>
      <c r="GRB107" s="600"/>
      <c r="GRC107" s="600"/>
      <c r="GRD107" s="600"/>
      <c r="GRE107" s="600"/>
      <c r="GRF107" s="600"/>
      <c r="GRG107" s="600"/>
      <c r="GRH107" s="600"/>
      <c r="GRI107" s="600"/>
      <c r="GRJ107" s="600"/>
      <c r="GRK107" s="600"/>
      <c r="GRL107" s="600"/>
      <c r="GRM107" s="600"/>
      <c r="GRN107" s="600"/>
      <c r="GRO107" s="600"/>
      <c r="GRP107" s="600"/>
      <c r="GRQ107" s="600"/>
      <c r="GRR107" s="600"/>
      <c r="GRS107" s="600"/>
      <c r="GRT107" s="600"/>
      <c r="GRU107" s="600"/>
      <c r="GRV107" s="600"/>
      <c r="GRW107" s="600"/>
      <c r="GRX107" s="600"/>
      <c r="GRY107" s="600"/>
      <c r="GRZ107" s="600"/>
      <c r="GSA107" s="600"/>
      <c r="GSB107" s="600"/>
      <c r="GSC107" s="600"/>
      <c r="GSD107" s="600"/>
      <c r="GSE107" s="600"/>
      <c r="GSF107" s="600"/>
      <c r="GSG107" s="600"/>
      <c r="GSH107" s="600"/>
      <c r="GSI107" s="600"/>
      <c r="GSJ107" s="600"/>
      <c r="GSK107" s="600"/>
      <c r="GSL107" s="600"/>
      <c r="GSM107" s="600"/>
      <c r="GSN107" s="600"/>
      <c r="GSO107" s="600"/>
      <c r="GSP107" s="600"/>
      <c r="GSQ107" s="600"/>
      <c r="GSR107" s="600"/>
      <c r="GSS107" s="600"/>
      <c r="GST107" s="600"/>
      <c r="GSU107" s="600"/>
      <c r="GSV107" s="600"/>
      <c r="GSW107" s="600"/>
      <c r="GSX107" s="600"/>
      <c r="GSY107" s="600"/>
      <c r="GSZ107" s="600"/>
      <c r="GTA107" s="600"/>
      <c r="GTB107" s="600"/>
      <c r="GTC107" s="600"/>
      <c r="GTD107" s="600"/>
      <c r="GTE107" s="600"/>
      <c r="GTF107" s="600"/>
      <c r="GTG107" s="600"/>
      <c r="GTH107" s="600"/>
      <c r="GTI107" s="600"/>
      <c r="GTJ107" s="600"/>
      <c r="GTK107" s="600"/>
      <c r="GTL107" s="600"/>
      <c r="GTM107" s="600"/>
      <c r="GTN107" s="600"/>
      <c r="GTO107" s="600"/>
      <c r="GTP107" s="600"/>
      <c r="GTQ107" s="600"/>
      <c r="GTR107" s="600"/>
      <c r="GTS107" s="600"/>
      <c r="GTT107" s="600"/>
      <c r="GTU107" s="600"/>
      <c r="GTV107" s="600"/>
      <c r="GTW107" s="600"/>
      <c r="GTX107" s="600"/>
      <c r="GTY107" s="600"/>
      <c r="GTZ107" s="600"/>
      <c r="GUA107" s="600"/>
      <c r="GUB107" s="600"/>
      <c r="GUC107" s="600"/>
      <c r="GUD107" s="600"/>
      <c r="GUE107" s="600"/>
      <c r="GUF107" s="600"/>
      <c r="GUG107" s="600"/>
      <c r="GUH107" s="600"/>
      <c r="GUI107" s="600"/>
      <c r="GUJ107" s="600"/>
      <c r="GUK107" s="600"/>
      <c r="GUL107" s="600"/>
      <c r="GUM107" s="600"/>
      <c r="GUN107" s="600"/>
      <c r="GUO107" s="600"/>
      <c r="GUP107" s="600"/>
      <c r="GUQ107" s="600"/>
      <c r="GUR107" s="600"/>
      <c r="GUS107" s="600"/>
      <c r="GUT107" s="600"/>
      <c r="GUU107" s="600"/>
      <c r="GUV107" s="600"/>
      <c r="GUW107" s="600"/>
      <c r="GUX107" s="600"/>
      <c r="GUY107" s="600"/>
      <c r="GUZ107" s="600"/>
      <c r="GVA107" s="600"/>
      <c r="GVB107" s="600"/>
      <c r="GVC107" s="600"/>
      <c r="GVD107" s="600"/>
      <c r="GVE107" s="600"/>
      <c r="GVF107" s="600"/>
      <c r="GVG107" s="600"/>
      <c r="GVH107" s="600"/>
      <c r="GVI107" s="600"/>
      <c r="GVJ107" s="600"/>
      <c r="GVK107" s="600"/>
      <c r="GVL107" s="600"/>
      <c r="GVM107" s="600"/>
      <c r="GVN107" s="600"/>
      <c r="GVO107" s="600"/>
      <c r="GVP107" s="600"/>
      <c r="GVQ107" s="600"/>
      <c r="GVR107" s="600"/>
      <c r="GVS107" s="600"/>
      <c r="GVT107" s="600"/>
      <c r="GVU107" s="600"/>
      <c r="GVV107" s="600"/>
      <c r="GVW107" s="600"/>
      <c r="GVX107" s="600"/>
      <c r="GVY107" s="600"/>
      <c r="GVZ107" s="600"/>
      <c r="GWA107" s="600"/>
      <c r="GWB107" s="600"/>
      <c r="GWC107" s="600"/>
      <c r="GWD107" s="600"/>
      <c r="GWE107" s="600"/>
      <c r="GWF107" s="600"/>
      <c r="GWG107" s="600"/>
      <c r="GWH107" s="600"/>
      <c r="GWI107" s="600"/>
      <c r="GWJ107" s="600"/>
      <c r="GWK107" s="600"/>
      <c r="GWL107" s="600"/>
      <c r="GWM107" s="600"/>
      <c r="GWN107" s="600"/>
      <c r="GWO107" s="600"/>
      <c r="GWP107" s="600"/>
      <c r="GWQ107" s="600"/>
      <c r="GWR107" s="600"/>
      <c r="GWS107" s="600"/>
      <c r="GWT107" s="600"/>
      <c r="GWU107" s="600"/>
      <c r="GWV107" s="600"/>
      <c r="GWW107" s="600"/>
      <c r="GWX107" s="600"/>
      <c r="GWY107" s="600"/>
      <c r="GWZ107" s="600"/>
      <c r="GXA107" s="600"/>
      <c r="GXB107" s="600"/>
      <c r="GXC107" s="600"/>
      <c r="GXD107" s="600"/>
      <c r="GXE107" s="600"/>
      <c r="GXF107" s="600"/>
      <c r="GXG107" s="600"/>
      <c r="GXH107" s="600"/>
      <c r="GXI107" s="600"/>
      <c r="GXJ107" s="600"/>
      <c r="GXK107" s="600"/>
      <c r="GXL107" s="600"/>
      <c r="GXM107" s="600"/>
      <c r="GXN107" s="600"/>
      <c r="GXO107" s="600"/>
      <c r="GXP107" s="600"/>
      <c r="GXQ107" s="600"/>
      <c r="GXR107" s="600"/>
      <c r="GXS107" s="600"/>
      <c r="GXT107" s="600"/>
      <c r="GXU107" s="600"/>
      <c r="GXV107" s="600"/>
      <c r="GXW107" s="600"/>
      <c r="GXX107" s="600"/>
      <c r="GXY107" s="600"/>
      <c r="GXZ107" s="600"/>
      <c r="GYA107" s="600"/>
      <c r="GYB107" s="600"/>
      <c r="GYC107" s="600"/>
      <c r="GYD107" s="600"/>
      <c r="GYE107" s="600"/>
      <c r="GYF107" s="600"/>
      <c r="GYG107" s="600"/>
      <c r="GYH107" s="600"/>
      <c r="GYI107" s="600"/>
      <c r="GYJ107" s="600"/>
      <c r="GYK107" s="600"/>
      <c r="GYL107" s="600"/>
      <c r="GYM107" s="600"/>
      <c r="GYN107" s="600"/>
      <c r="GYO107" s="600"/>
      <c r="GYP107" s="600"/>
      <c r="GYQ107" s="600"/>
      <c r="GYR107" s="600"/>
      <c r="GYS107" s="600"/>
      <c r="GYT107" s="600"/>
      <c r="GYU107" s="600"/>
      <c r="GYV107" s="600"/>
      <c r="GYW107" s="600"/>
      <c r="GYX107" s="600"/>
      <c r="GYY107" s="600"/>
      <c r="GYZ107" s="600"/>
      <c r="GZA107" s="600"/>
      <c r="GZB107" s="600"/>
      <c r="GZC107" s="600"/>
      <c r="GZD107" s="600"/>
      <c r="GZE107" s="600"/>
      <c r="GZF107" s="600"/>
      <c r="GZG107" s="600"/>
      <c r="GZH107" s="600"/>
      <c r="GZI107" s="600"/>
      <c r="GZJ107" s="600"/>
      <c r="GZK107" s="600"/>
      <c r="GZL107" s="600"/>
      <c r="GZM107" s="600"/>
      <c r="GZN107" s="600"/>
      <c r="GZO107" s="600"/>
      <c r="GZP107" s="600"/>
      <c r="GZQ107" s="600"/>
      <c r="GZR107" s="600"/>
      <c r="GZS107" s="600"/>
      <c r="GZT107" s="600"/>
      <c r="GZU107" s="600"/>
      <c r="GZV107" s="600"/>
      <c r="GZW107" s="600"/>
      <c r="GZX107" s="600"/>
      <c r="GZY107" s="600"/>
      <c r="GZZ107" s="600"/>
      <c r="HAA107" s="600"/>
      <c r="HAB107" s="600"/>
      <c r="HAC107" s="600"/>
      <c r="HAD107" s="600"/>
      <c r="HAE107" s="600"/>
      <c r="HAF107" s="600"/>
      <c r="HAG107" s="600"/>
      <c r="HAH107" s="600"/>
      <c r="HAI107" s="600"/>
      <c r="HAJ107" s="600"/>
      <c r="HAK107" s="600"/>
      <c r="HAL107" s="600"/>
      <c r="HAM107" s="600"/>
      <c r="HAN107" s="600"/>
      <c r="HAO107" s="600"/>
      <c r="HAP107" s="600"/>
      <c r="HAQ107" s="600"/>
      <c r="HAR107" s="600"/>
      <c r="HAS107" s="600"/>
      <c r="HAT107" s="600"/>
      <c r="HAU107" s="600"/>
      <c r="HAV107" s="600"/>
      <c r="HAW107" s="600"/>
      <c r="HAX107" s="600"/>
      <c r="HAY107" s="600"/>
      <c r="HAZ107" s="600"/>
      <c r="HBA107" s="600"/>
      <c r="HBB107" s="600"/>
      <c r="HBC107" s="600"/>
      <c r="HBD107" s="600"/>
      <c r="HBE107" s="600"/>
      <c r="HBF107" s="600"/>
      <c r="HBG107" s="600"/>
      <c r="HBH107" s="600"/>
      <c r="HBI107" s="600"/>
      <c r="HBJ107" s="600"/>
      <c r="HBK107" s="600"/>
      <c r="HBL107" s="600"/>
      <c r="HBM107" s="600"/>
      <c r="HBN107" s="600"/>
      <c r="HBO107" s="600"/>
      <c r="HBP107" s="600"/>
      <c r="HBQ107" s="600"/>
      <c r="HBR107" s="600"/>
      <c r="HBS107" s="600"/>
      <c r="HBT107" s="600"/>
      <c r="HBU107" s="600"/>
      <c r="HBV107" s="600"/>
      <c r="HBW107" s="600"/>
      <c r="HBX107" s="600"/>
      <c r="HBY107" s="600"/>
      <c r="HBZ107" s="600"/>
      <c r="HCA107" s="600"/>
      <c r="HCB107" s="600"/>
      <c r="HCC107" s="600"/>
      <c r="HCD107" s="600"/>
      <c r="HCE107" s="600"/>
      <c r="HCF107" s="600"/>
      <c r="HCG107" s="600"/>
      <c r="HCH107" s="600"/>
      <c r="HCI107" s="600"/>
      <c r="HCJ107" s="600"/>
      <c r="HCK107" s="600"/>
      <c r="HCL107" s="600"/>
      <c r="HCM107" s="600"/>
      <c r="HCN107" s="600"/>
      <c r="HCO107" s="600"/>
      <c r="HCP107" s="600"/>
      <c r="HCQ107" s="600"/>
      <c r="HCR107" s="600"/>
      <c r="HCS107" s="600"/>
      <c r="HCT107" s="600"/>
      <c r="HCU107" s="600"/>
      <c r="HCV107" s="600"/>
      <c r="HCW107" s="600"/>
      <c r="HCX107" s="600"/>
      <c r="HCY107" s="600"/>
      <c r="HCZ107" s="600"/>
      <c r="HDA107" s="600"/>
      <c r="HDB107" s="600"/>
      <c r="HDC107" s="600"/>
      <c r="HDD107" s="600"/>
      <c r="HDE107" s="600"/>
      <c r="HDF107" s="600"/>
      <c r="HDG107" s="600"/>
      <c r="HDH107" s="600"/>
      <c r="HDI107" s="600"/>
      <c r="HDJ107" s="600"/>
      <c r="HDK107" s="600"/>
      <c r="HDL107" s="600"/>
      <c r="HDM107" s="600"/>
      <c r="HDN107" s="600"/>
      <c r="HDO107" s="600"/>
      <c r="HDP107" s="600"/>
      <c r="HDQ107" s="600"/>
      <c r="HDR107" s="600"/>
      <c r="HDS107" s="600"/>
      <c r="HDT107" s="600"/>
      <c r="HDU107" s="600"/>
      <c r="HDV107" s="600"/>
      <c r="HDW107" s="600"/>
      <c r="HDX107" s="600"/>
      <c r="HDY107" s="600"/>
      <c r="HDZ107" s="600"/>
      <c r="HEA107" s="600"/>
      <c r="HEB107" s="600"/>
      <c r="HEC107" s="600"/>
      <c r="HED107" s="600"/>
      <c r="HEE107" s="600"/>
      <c r="HEF107" s="600"/>
      <c r="HEG107" s="600"/>
      <c r="HEH107" s="600"/>
      <c r="HEI107" s="600"/>
      <c r="HEJ107" s="600"/>
      <c r="HEK107" s="600"/>
      <c r="HEL107" s="600"/>
      <c r="HEM107" s="600"/>
      <c r="HEN107" s="600"/>
      <c r="HEO107" s="600"/>
      <c r="HEP107" s="600"/>
      <c r="HEQ107" s="600"/>
      <c r="HER107" s="600"/>
      <c r="HES107" s="600"/>
      <c r="HET107" s="600"/>
      <c r="HEU107" s="600"/>
      <c r="HEV107" s="600"/>
      <c r="HEW107" s="600"/>
      <c r="HEX107" s="600"/>
      <c r="HEY107" s="600"/>
      <c r="HEZ107" s="600"/>
      <c r="HFA107" s="600"/>
      <c r="HFB107" s="600"/>
      <c r="HFC107" s="600"/>
      <c r="HFD107" s="600"/>
      <c r="HFE107" s="600"/>
      <c r="HFF107" s="600"/>
      <c r="HFG107" s="600"/>
      <c r="HFH107" s="600"/>
      <c r="HFI107" s="600"/>
      <c r="HFJ107" s="600"/>
      <c r="HFK107" s="600"/>
      <c r="HFL107" s="600"/>
      <c r="HFM107" s="600"/>
      <c r="HFN107" s="600"/>
      <c r="HFO107" s="600"/>
      <c r="HFP107" s="600"/>
      <c r="HFQ107" s="600"/>
      <c r="HFR107" s="600"/>
      <c r="HFS107" s="600"/>
      <c r="HFT107" s="600"/>
      <c r="HFU107" s="600"/>
      <c r="HFV107" s="600"/>
      <c r="HFW107" s="600"/>
      <c r="HFX107" s="600"/>
      <c r="HFY107" s="600"/>
      <c r="HFZ107" s="600"/>
      <c r="HGA107" s="600"/>
      <c r="HGB107" s="600"/>
      <c r="HGC107" s="600"/>
      <c r="HGD107" s="600"/>
      <c r="HGE107" s="600"/>
      <c r="HGF107" s="600"/>
      <c r="HGG107" s="600"/>
      <c r="HGH107" s="600"/>
      <c r="HGI107" s="600"/>
      <c r="HGJ107" s="600"/>
      <c r="HGK107" s="600"/>
      <c r="HGL107" s="600"/>
      <c r="HGM107" s="600"/>
      <c r="HGN107" s="600"/>
      <c r="HGO107" s="600"/>
      <c r="HGP107" s="600"/>
      <c r="HGQ107" s="600"/>
      <c r="HGR107" s="600"/>
      <c r="HGS107" s="600"/>
      <c r="HGT107" s="600"/>
      <c r="HGU107" s="600"/>
      <c r="HGV107" s="600"/>
      <c r="HGW107" s="600"/>
      <c r="HGX107" s="600"/>
      <c r="HGY107" s="600"/>
      <c r="HGZ107" s="600"/>
      <c r="HHA107" s="600"/>
      <c r="HHB107" s="600"/>
      <c r="HHC107" s="600"/>
      <c r="HHD107" s="600"/>
      <c r="HHE107" s="600"/>
      <c r="HHF107" s="600"/>
      <c r="HHG107" s="600"/>
      <c r="HHH107" s="600"/>
      <c r="HHI107" s="600"/>
      <c r="HHJ107" s="600"/>
      <c r="HHK107" s="600"/>
      <c r="HHL107" s="600"/>
      <c r="HHM107" s="600"/>
      <c r="HHN107" s="600"/>
      <c r="HHO107" s="600"/>
      <c r="HHP107" s="600"/>
      <c r="HHQ107" s="600"/>
      <c r="HHR107" s="600"/>
      <c r="HHS107" s="600"/>
      <c r="HHT107" s="600"/>
      <c r="HHU107" s="600"/>
      <c r="HHV107" s="600"/>
      <c r="HHW107" s="600"/>
      <c r="HHX107" s="600"/>
      <c r="HHY107" s="600"/>
      <c r="HHZ107" s="600"/>
      <c r="HIA107" s="600"/>
      <c r="HIB107" s="600"/>
      <c r="HIC107" s="600"/>
      <c r="HID107" s="600"/>
      <c r="HIE107" s="600"/>
      <c r="HIF107" s="600"/>
      <c r="HIG107" s="600"/>
      <c r="HIH107" s="600"/>
      <c r="HII107" s="600"/>
      <c r="HIJ107" s="600"/>
      <c r="HIK107" s="600"/>
      <c r="HIL107" s="600"/>
      <c r="HIM107" s="600"/>
      <c r="HIN107" s="600"/>
      <c r="HIO107" s="600"/>
      <c r="HIP107" s="600"/>
      <c r="HIQ107" s="600"/>
      <c r="HIR107" s="600"/>
      <c r="HIS107" s="600"/>
      <c r="HIT107" s="600"/>
      <c r="HIU107" s="600"/>
      <c r="HIV107" s="600"/>
      <c r="HIW107" s="600"/>
      <c r="HIX107" s="600"/>
      <c r="HIY107" s="600"/>
      <c r="HIZ107" s="600"/>
      <c r="HJA107" s="600"/>
      <c r="HJB107" s="600"/>
      <c r="HJC107" s="600"/>
      <c r="HJD107" s="600"/>
      <c r="HJE107" s="600"/>
      <c r="HJF107" s="600"/>
      <c r="HJG107" s="600"/>
      <c r="HJH107" s="600"/>
      <c r="HJI107" s="600"/>
      <c r="HJJ107" s="600"/>
      <c r="HJK107" s="600"/>
      <c r="HJL107" s="600"/>
      <c r="HJM107" s="600"/>
      <c r="HJN107" s="600"/>
      <c r="HJO107" s="600"/>
      <c r="HJP107" s="600"/>
      <c r="HJQ107" s="600"/>
      <c r="HJR107" s="600"/>
      <c r="HJS107" s="600"/>
      <c r="HJT107" s="600"/>
      <c r="HJU107" s="600"/>
      <c r="HJV107" s="600"/>
      <c r="HJW107" s="600"/>
      <c r="HJX107" s="600"/>
      <c r="HJY107" s="600"/>
      <c r="HJZ107" s="600"/>
      <c r="HKA107" s="600"/>
      <c r="HKB107" s="600"/>
      <c r="HKC107" s="600"/>
      <c r="HKD107" s="600"/>
      <c r="HKE107" s="600"/>
      <c r="HKF107" s="600"/>
      <c r="HKG107" s="600"/>
      <c r="HKH107" s="600"/>
      <c r="HKI107" s="600"/>
      <c r="HKJ107" s="600"/>
      <c r="HKK107" s="600"/>
      <c r="HKL107" s="600"/>
      <c r="HKM107" s="600"/>
      <c r="HKN107" s="600"/>
      <c r="HKO107" s="600"/>
      <c r="HKP107" s="600"/>
      <c r="HKQ107" s="600"/>
      <c r="HKR107" s="600"/>
      <c r="HKS107" s="600"/>
      <c r="HKT107" s="600"/>
      <c r="HKU107" s="600"/>
      <c r="HKV107" s="600"/>
      <c r="HKW107" s="600"/>
      <c r="HKX107" s="600"/>
      <c r="HKY107" s="600"/>
      <c r="HKZ107" s="600"/>
      <c r="HLA107" s="600"/>
      <c r="HLB107" s="600"/>
      <c r="HLC107" s="600"/>
      <c r="HLD107" s="600"/>
      <c r="HLE107" s="600"/>
      <c r="HLF107" s="600"/>
      <c r="HLG107" s="600"/>
      <c r="HLH107" s="600"/>
      <c r="HLI107" s="600"/>
      <c r="HLJ107" s="600"/>
      <c r="HLK107" s="600"/>
      <c r="HLL107" s="600"/>
      <c r="HLM107" s="600"/>
      <c r="HLN107" s="600"/>
      <c r="HLO107" s="600"/>
      <c r="HLP107" s="600"/>
      <c r="HLQ107" s="600"/>
      <c r="HLR107" s="600"/>
      <c r="HLS107" s="600"/>
      <c r="HLT107" s="600"/>
      <c r="HLU107" s="600"/>
      <c r="HLV107" s="600"/>
      <c r="HLW107" s="600"/>
      <c r="HLX107" s="600"/>
      <c r="HLY107" s="600"/>
      <c r="HLZ107" s="600"/>
      <c r="HMA107" s="600"/>
      <c r="HMB107" s="600"/>
      <c r="HMC107" s="600"/>
      <c r="HMD107" s="600"/>
      <c r="HME107" s="600"/>
      <c r="HMF107" s="600"/>
      <c r="HMG107" s="600"/>
      <c r="HMH107" s="600"/>
      <c r="HMI107" s="600"/>
      <c r="HMJ107" s="600"/>
      <c r="HMK107" s="600"/>
      <c r="HML107" s="600"/>
      <c r="HMM107" s="600"/>
      <c r="HMN107" s="600"/>
      <c r="HMO107" s="600"/>
      <c r="HMP107" s="600"/>
      <c r="HMQ107" s="600"/>
      <c r="HMR107" s="600"/>
      <c r="HMS107" s="600"/>
      <c r="HMT107" s="600"/>
      <c r="HMU107" s="600"/>
      <c r="HMV107" s="600"/>
      <c r="HMW107" s="600"/>
      <c r="HMX107" s="600"/>
      <c r="HMY107" s="600"/>
      <c r="HMZ107" s="600"/>
      <c r="HNA107" s="600"/>
      <c r="HNB107" s="600"/>
      <c r="HNC107" s="600"/>
      <c r="HND107" s="600"/>
      <c r="HNE107" s="600"/>
      <c r="HNF107" s="600"/>
      <c r="HNG107" s="600"/>
      <c r="HNH107" s="600"/>
      <c r="HNI107" s="600"/>
      <c r="HNJ107" s="600"/>
      <c r="HNK107" s="600"/>
      <c r="HNL107" s="600"/>
      <c r="HNM107" s="600"/>
      <c r="HNN107" s="600"/>
      <c r="HNO107" s="600"/>
      <c r="HNP107" s="600"/>
      <c r="HNQ107" s="600"/>
      <c r="HNR107" s="600"/>
      <c r="HNS107" s="600"/>
      <c r="HNT107" s="600"/>
      <c r="HNU107" s="600"/>
      <c r="HNV107" s="600"/>
      <c r="HNW107" s="600"/>
      <c r="HNX107" s="600"/>
      <c r="HNY107" s="600"/>
      <c r="HNZ107" s="600"/>
      <c r="HOA107" s="600"/>
      <c r="HOB107" s="600"/>
      <c r="HOC107" s="600"/>
      <c r="HOD107" s="600"/>
      <c r="HOE107" s="600"/>
      <c r="HOF107" s="600"/>
      <c r="HOG107" s="600"/>
      <c r="HOH107" s="600"/>
      <c r="HOI107" s="600"/>
      <c r="HOJ107" s="600"/>
      <c r="HOK107" s="600"/>
      <c r="HOL107" s="600"/>
      <c r="HOM107" s="600"/>
      <c r="HON107" s="600"/>
      <c r="HOO107" s="600"/>
      <c r="HOP107" s="600"/>
      <c r="HOQ107" s="600"/>
      <c r="HOR107" s="600"/>
      <c r="HOS107" s="600"/>
      <c r="HOT107" s="600"/>
      <c r="HOU107" s="600"/>
      <c r="HOV107" s="600"/>
      <c r="HOW107" s="600"/>
      <c r="HOX107" s="600"/>
      <c r="HOY107" s="600"/>
      <c r="HOZ107" s="600"/>
      <c r="HPA107" s="600"/>
      <c r="HPB107" s="600"/>
      <c r="HPC107" s="600"/>
      <c r="HPD107" s="600"/>
      <c r="HPE107" s="600"/>
      <c r="HPF107" s="600"/>
      <c r="HPG107" s="600"/>
      <c r="HPH107" s="600"/>
      <c r="HPI107" s="600"/>
      <c r="HPJ107" s="600"/>
      <c r="HPK107" s="600"/>
      <c r="HPL107" s="600"/>
      <c r="HPM107" s="600"/>
      <c r="HPN107" s="600"/>
      <c r="HPO107" s="600"/>
      <c r="HPP107" s="600"/>
      <c r="HPQ107" s="600"/>
      <c r="HPR107" s="600"/>
      <c r="HPS107" s="600"/>
      <c r="HPT107" s="600"/>
      <c r="HPU107" s="600"/>
      <c r="HPV107" s="600"/>
      <c r="HPW107" s="600"/>
      <c r="HPX107" s="600"/>
      <c r="HPY107" s="600"/>
      <c r="HPZ107" s="600"/>
      <c r="HQA107" s="600"/>
      <c r="HQB107" s="600"/>
      <c r="HQC107" s="600"/>
      <c r="HQD107" s="600"/>
      <c r="HQE107" s="600"/>
      <c r="HQF107" s="600"/>
      <c r="HQG107" s="600"/>
      <c r="HQH107" s="600"/>
      <c r="HQI107" s="600"/>
      <c r="HQJ107" s="600"/>
      <c r="HQK107" s="600"/>
      <c r="HQL107" s="600"/>
      <c r="HQM107" s="600"/>
      <c r="HQN107" s="600"/>
      <c r="HQO107" s="600"/>
      <c r="HQP107" s="600"/>
      <c r="HQQ107" s="600"/>
      <c r="HQR107" s="600"/>
      <c r="HQS107" s="600"/>
      <c r="HQT107" s="600"/>
      <c r="HQU107" s="600"/>
      <c r="HQV107" s="600"/>
      <c r="HQW107" s="600"/>
      <c r="HQX107" s="600"/>
      <c r="HQY107" s="600"/>
      <c r="HQZ107" s="600"/>
      <c r="HRA107" s="600"/>
      <c r="HRB107" s="600"/>
      <c r="HRC107" s="600"/>
      <c r="HRD107" s="600"/>
      <c r="HRE107" s="600"/>
      <c r="HRF107" s="600"/>
      <c r="HRG107" s="600"/>
      <c r="HRH107" s="600"/>
      <c r="HRI107" s="600"/>
      <c r="HRJ107" s="600"/>
      <c r="HRK107" s="600"/>
      <c r="HRL107" s="600"/>
      <c r="HRM107" s="600"/>
      <c r="HRN107" s="600"/>
      <c r="HRO107" s="600"/>
      <c r="HRP107" s="600"/>
      <c r="HRQ107" s="600"/>
      <c r="HRR107" s="600"/>
      <c r="HRS107" s="600"/>
      <c r="HRT107" s="600"/>
      <c r="HRU107" s="600"/>
      <c r="HRV107" s="600"/>
      <c r="HRW107" s="600"/>
      <c r="HRX107" s="600"/>
      <c r="HRY107" s="600"/>
      <c r="HRZ107" s="600"/>
      <c r="HSA107" s="600"/>
      <c r="HSB107" s="600"/>
      <c r="HSC107" s="600"/>
      <c r="HSD107" s="600"/>
      <c r="HSE107" s="600"/>
      <c r="HSF107" s="600"/>
      <c r="HSG107" s="600"/>
      <c r="HSH107" s="600"/>
      <c r="HSI107" s="600"/>
      <c r="HSJ107" s="600"/>
      <c r="HSK107" s="600"/>
      <c r="HSL107" s="600"/>
      <c r="HSM107" s="600"/>
      <c r="HSN107" s="600"/>
      <c r="HSO107" s="600"/>
      <c r="HSP107" s="600"/>
      <c r="HSQ107" s="600"/>
      <c r="HSR107" s="600"/>
      <c r="HSS107" s="600"/>
      <c r="HST107" s="600"/>
      <c r="HSU107" s="600"/>
      <c r="HSV107" s="600"/>
      <c r="HSW107" s="600"/>
      <c r="HSX107" s="600"/>
      <c r="HSY107" s="600"/>
      <c r="HSZ107" s="600"/>
      <c r="HTA107" s="600"/>
      <c r="HTB107" s="600"/>
      <c r="HTC107" s="600"/>
      <c r="HTD107" s="600"/>
      <c r="HTE107" s="600"/>
      <c r="HTF107" s="600"/>
      <c r="HTG107" s="600"/>
      <c r="HTH107" s="600"/>
      <c r="HTI107" s="600"/>
      <c r="HTJ107" s="600"/>
      <c r="HTK107" s="600"/>
      <c r="HTL107" s="600"/>
      <c r="HTM107" s="600"/>
      <c r="HTN107" s="600"/>
      <c r="HTO107" s="600"/>
      <c r="HTP107" s="600"/>
      <c r="HTQ107" s="600"/>
      <c r="HTR107" s="600"/>
      <c r="HTS107" s="600"/>
      <c r="HTT107" s="600"/>
      <c r="HTU107" s="600"/>
      <c r="HTV107" s="600"/>
      <c r="HTW107" s="600"/>
      <c r="HTX107" s="600"/>
      <c r="HTY107" s="600"/>
      <c r="HTZ107" s="600"/>
      <c r="HUA107" s="600"/>
      <c r="HUB107" s="600"/>
      <c r="HUC107" s="600"/>
      <c r="HUD107" s="600"/>
      <c r="HUE107" s="600"/>
      <c r="HUF107" s="600"/>
      <c r="HUG107" s="600"/>
      <c r="HUH107" s="600"/>
      <c r="HUI107" s="600"/>
      <c r="HUJ107" s="600"/>
      <c r="HUK107" s="600"/>
      <c r="HUL107" s="600"/>
      <c r="HUM107" s="600"/>
      <c r="HUN107" s="600"/>
      <c r="HUO107" s="600"/>
      <c r="HUP107" s="600"/>
      <c r="HUQ107" s="600"/>
      <c r="HUR107" s="600"/>
      <c r="HUS107" s="600"/>
      <c r="HUT107" s="600"/>
      <c r="HUU107" s="600"/>
      <c r="HUV107" s="600"/>
      <c r="HUW107" s="600"/>
      <c r="HUX107" s="600"/>
      <c r="HUY107" s="600"/>
      <c r="HUZ107" s="600"/>
      <c r="HVA107" s="600"/>
      <c r="HVB107" s="600"/>
      <c r="HVC107" s="600"/>
      <c r="HVD107" s="600"/>
      <c r="HVE107" s="600"/>
      <c r="HVF107" s="600"/>
      <c r="HVG107" s="600"/>
      <c r="HVH107" s="600"/>
      <c r="HVI107" s="600"/>
      <c r="HVJ107" s="600"/>
      <c r="HVK107" s="600"/>
      <c r="HVL107" s="600"/>
      <c r="HVM107" s="600"/>
      <c r="HVN107" s="600"/>
      <c r="HVO107" s="600"/>
      <c r="HVP107" s="600"/>
      <c r="HVQ107" s="600"/>
      <c r="HVR107" s="600"/>
      <c r="HVS107" s="600"/>
      <c r="HVT107" s="600"/>
      <c r="HVU107" s="600"/>
      <c r="HVV107" s="600"/>
      <c r="HVW107" s="600"/>
      <c r="HVX107" s="600"/>
      <c r="HVY107" s="600"/>
      <c r="HVZ107" s="600"/>
      <c r="HWA107" s="600"/>
      <c r="HWB107" s="600"/>
      <c r="HWC107" s="600"/>
      <c r="HWD107" s="600"/>
      <c r="HWE107" s="600"/>
      <c r="HWF107" s="600"/>
      <c r="HWG107" s="600"/>
      <c r="HWH107" s="600"/>
      <c r="HWI107" s="600"/>
      <c r="HWJ107" s="600"/>
      <c r="HWK107" s="600"/>
      <c r="HWL107" s="600"/>
      <c r="HWM107" s="600"/>
      <c r="HWN107" s="600"/>
      <c r="HWO107" s="600"/>
      <c r="HWP107" s="600"/>
      <c r="HWQ107" s="600"/>
      <c r="HWR107" s="600"/>
      <c r="HWS107" s="600"/>
      <c r="HWT107" s="600"/>
      <c r="HWU107" s="600"/>
      <c r="HWV107" s="600"/>
      <c r="HWW107" s="600"/>
      <c r="HWX107" s="600"/>
      <c r="HWY107" s="600"/>
      <c r="HWZ107" s="600"/>
      <c r="HXA107" s="600"/>
      <c r="HXB107" s="600"/>
      <c r="HXC107" s="600"/>
      <c r="HXD107" s="600"/>
      <c r="HXE107" s="600"/>
      <c r="HXF107" s="600"/>
      <c r="HXG107" s="600"/>
      <c r="HXH107" s="600"/>
      <c r="HXI107" s="600"/>
      <c r="HXJ107" s="600"/>
      <c r="HXK107" s="600"/>
      <c r="HXL107" s="600"/>
      <c r="HXM107" s="600"/>
      <c r="HXN107" s="600"/>
      <c r="HXO107" s="600"/>
      <c r="HXP107" s="600"/>
      <c r="HXQ107" s="600"/>
      <c r="HXR107" s="600"/>
      <c r="HXS107" s="600"/>
      <c r="HXT107" s="600"/>
      <c r="HXU107" s="600"/>
      <c r="HXV107" s="600"/>
      <c r="HXW107" s="600"/>
      <c r="HXX107" s="600"/>
      <c r="HXY107" s="600"/>
      <c r="HXZ107" s="600"/>
      <c r="HYA107" s="600"/>
      <c r="HYB107" s="600"/>
      <c r="HYC107" s="600"/>
      <c r="HYD107" s="600"/>
      <c r="HYE107" s="600"/>
      <c r="HYF107" s="600"/>
      <c r="HYG107" s="600"/>
      <c r="HYH107" s="600"/>
      <c r="HYI107" s="600"/>
      <c r="HYJ107" s="600"/>
      <c r="HYK107" s="600"/>
      <c r="HYL107" s="600"/>
      <c r="HYM107" s="600"/>
      <c r="HYN107" s="600"/>
      <c r="HYO107" s="600"/>
      <c r="HYP107" s="600"/>
      <c r="HYQ107" s="600"/>
      <c r="HYR107" s="600"/>
      <c r="HYS107" s="600"/>
      <c r="HYT107" s="600"/>
      <c r="HYU107" s="600"/>
      <c r="HYV107" s="600"/>
      <c r="HYW107" s="600"/>
      <c r="HYX107" s="600"/>
      <c r="HYY107" s="600"/>
      <c r="HYZ107" s="600"/>
      <c r="HZA107" s="600"/>
      <c r="HZB107" s="600"/>
      <c r="HZC107" s="600"/>
      <c r="HZD107" s="600"/>
      <c r="HZE107" s="600"/>
      <c r="HZF107" s="600"/>
      <c r="HZG107" s="600"/>
      <c r="HZH107" s="600"/>
      <c r="HZI107" s="600"/>
      <c r="HZJ107" s="600"/>
      <c r="HZK107" s="600"/>
      <c r="HZL107" s="600"/>
      <c r="HZM107" s="600"/>
      <c r="HZN107" s="600"/>
      <c r="HZO107" s="600"/>
      <c r="HZP107" s="600"/>
      <c r="HZQ107" s="600"/>
      <c r="HZR107" s="600"/>
      <c r="HZS107" s="600"/>
      <c r="HZT107" s="600"/>
      <c r="HZU107" s="600"/>
      <c r="HZV107" s="600"/>
      <c r="HZW107" s="600"/>
      <c r="HZX107" s="600"/>
      <c r="HZY107" s="600"/>
      <c r="HZZ107" s="600"/>
      <c r="IAA107" s="600"/>
      <c r="IAB107" s="600"/>
      <c r="IAC107" s="600"/>
      <c r="IAD107" s="600"/>
      <c r="IAE107" s="600"/>
      <c r="IAF107" s="600"/>
      <c r="IAG107" s="600"/>
      <c r="IAH107" s="600"/>
      <c r="IAI107" s="600"/>
      <c r="IAJ107" s="600"/>
      <c r="IAK107" s="600"/>
      <c r="IAL107" s="600"/>
      <c r="IAM107" s="600"/>
      <c r="IAN107" s="600"/>
      <c r="IAO107" s="600"/>
      <c r="IAP107" s="600"/>
      <c r="IAQ107" s="600"/>
      <c r="IAR107" s="600"/>
      <c r="IAS107" s="600"/>
      <c r="IAT107" s="600"/>
      <c r="IAU107" s="600"/>
      <c r="IAV107" s="600"/>
      <c r="IAW107" s="600"/>
      <c r="IAX107" s="600"/>
      <c r="IAY107" s="600"/>
      <c r="IAZ107" s="600"/>
      <c r="IBA107" s="600"/>
      <c r="IBB107" s="600"/>
      <c r="IBC107" s="600"/>
      <c r="IBD107" s="600"/>
      <c r="IBE107" s="600"/>
      <c r="IBF107" s="600"/>
      <c r="IBG107" s="600"/>
      <c r="IBH107" s="600"/>
      <c r="IBI107" s="600"/>
      <c r="IBJ107" s="600"/>
      <c r="IBK107" s="600"/>
      <c r="IBL107" s="600"/>
      <c r="IBM107" s="600"/>
      <c r="IBN107" s="600"/>
      <c r="IBO107" s="600"/>
      <c r="IBP107" s="600"/>
      <c r="IBQ107" s="600"/>
      <c r="IBR107" s="600"/>
      <c r="IBS107" s="600"/>
      <c r="IBT107" s="600"/>
      <c r="IBU107" s="600"/>
      <c r="IBV107" s="600"/>
      <c r="IBW107" s="600"/>
      <c r="IBX107" s="600"/>
      <c r="IBY107" s="600"/>
      <c r="IBZ107" s="600"/>
      <c r="ICA107" s="600"/>
      <c r="ICB107" s="600"/>
      <c r="ICC107" s="600"/>
      <c r="ICD107" s="600"/>
      <c r="ICE107" s="600"/>
      <c r="ICF107" s="600"/>
      <c r="ICG107" s="600"/>
      <c r="ICH107" s="600"/>
      <c r="ICI107" s="600"/>
      <c r="ICJ107" s="600"/>
      <c r="ICK107" s="600"/>
      <c r="ICL107" s="600"/>
      <c r="ICM107" s="600"/>
      <c r="ICN107" s="600"/>
      <c r="ICO107" s="600"/>
      <c r="ICP107" s="600"/>
      <c r="ICQ107" s="600"/>
      <c r="ICR107" s="600"/>
      <c r="ICS107" s="600"/>
      <c r="ICT107" s="600"/>
      <c r="ICU107" s="600"/>
      <c r="ICV107" s="600"/>
      <c r="ICW107" s="600"/>
      <c r="ICX107" s="600"/>
      <c r="ICY107" s="600"/>
      <c r="ICZ107" s="600"/>
      <c r="IDA107" s="600"/>
      <c r="IDB107" s="600"/>
      <c r="IDC107" s="600"/>
      <c r="IDD107" s="600"/>
      <c r="IDE107" s="600"/>
      <c r="IDF107" s="600"/>
      <c r="IDG107" s="600"/>
      <c r="IDH107" s="600"/>
      <c r="IDI107" s="600"/>
      <c r="IDJ107" s="600"/>
      <c r="IDK107" s="600"/>
      <c r="IDL107" s="600"/>
      <c r="IDM107" s="600"/>
      <c r="IDN107" s="600"/>
      <c r="IDO107" s="600"/>
      <c r="IDP107" s="600"/>
      <c r="IDQ107" s="600"/>
      <c r="IDR107" s="600"/>
      <c r="IDS107" s="600"/>
      <c r="IDT107" s="600"/>
      <c r="IDU107" s="600"/>
      <c r="IDV107" s="600"/>
      <c r="IDW107" s="600"/>
      <c r="IDX107" s="600"/>
      <c r="IDY107" s="600"/>
      <c r="IDZ107" s="600"/>
      <c r="IEA107" s="600"/>
      <c r="IEB107" s="600"/>
      <c r="IEC107" s="600"/>
      <c r="IED107" s="600"/>
      <c r="IEE107" s="600"/>
      <c r="IEF107" s="600"/>
      <c r="IEG107" s="600"/>
      <c r="IEH107" s="600"/>
      <c r="IEI107" s="600"/>
      <c r="IEJ107" s="600"/>
      <c r="IEK107" s="600"/>
      <c r="IEL107" s="600"/>
      <c r="IEM107" s="600"/>
      <c r="IEN107" s="600"/>
      <c r="IEO107" s="600"/>
      <c r="IEP107" s="600"/>
      <c r="IEQ107" s="600"/>
      <c r="IER107" s="600"/>
      <c r="IES107" s="600"/>
      <c r="IET107" s="600"/>
      <c r="IEU107" s="600"/>
      <c r="IEV107" s="600"/>
      <c r="IEW107" s="600"/>
      <c r="IEX107" s="600"/>
      <c r="IEY107" s="600"/>
      <c r="IEZ107" s="600"/>
      <c r="IFA107" s="600"/>
      <c r="IFB107" s="600"/>
      <c r="IFC107" s="600"/>
      <c r="IFD107" s="600"/>
      <c r="IFE107" s="600"/>
      <c r="IFF107" s="600"/>
      <c r="IFG107" s="600"/>
      <c r="IFH107" s="600"/>
      <c r="IFI107" s="600"/>
      <c r="IFJ107" s="600"/>
      <c r="IFK107" s="600"/>
      <c r="IFL107" s="600"/>
      <c r="IFM107" s="600"/>
      <c r="IFN107" s="600"/>
      <c r="IFO107" s="600"/>
      <c r="IFP107" s="600"/>
      <c r="IFQ107" s="600"/>
      <c r="IFR107" s="600"/>
      <c r="IFS107" s="600"/>
      <c r="IFT107" s="600"/>
      <c r="IFU107" s="600"/>
      <c r="IFV107" s="600"/>
      <c r="IFW107" s="600"/>
      <c r="IFX107" s="600"/>
      <c r="IFY107" s="600"/>
      <c r="IFZ107" s="600"/>
      <c r="IGA107" s="600"/>
      <c r="IGB107" s="600"/>
      <c r="IGC107" s="600"/>
      <c r="IGD107" s="600"/>
      <c r="IGE107" s="600"/>
      <c r="IGF107" s="600"/>
      <c r="IGG107" s="600"/>
      <c r="IGH107" s="600"/>
      <c r="IGI107" s="600"/>
      <c r="IGJ107" s="600"/>
      <c r="IGK107" s="600"/>
      <c r="IGL107" s="600"/>
      <c r="IGM107" s="600"/>
      <c r="IGN107" s="600"/>
      <c r="IGO107" s="600"/>
      <c r="IGP107" s="600"/>
      <c r="IGQ107" s="600"/>
      <c r="IGR107" s="600"/>
      <c r="IGS107" s="600"/>
      <c r="IGT107" s="600"/>
      <c r="IGU107" s="600"/>
      <c r="IGV107" s="600"/>
      <c r="IGW107" s="600"/>
      <c r="IGX107" s="600"/>
      <c r="IGY107" s="600"/>
      <c r="IGZ107" s="600"/>
      <c r="IHA107" s="600"/>
      <c r="IHB107" s="600"/>
      <c r="IHC107" s="600"/>
      <c r="IHD107" s="600"/>
      <c r="IHE107" s="600"/>
      <c r="IHF107" s="600"/>
      <c r="IHG107" s="600"/>
      <c r="IHH107" s="600"/>
      <c r="IHI107" s="600"/>
      <c r="IHJ107" s="600"/>
      <c r="IHK107" s="600"/>
      <c r="IHL107" s="600"/>
      <c r="IHM107" s="600"/>
      <c r="IHN107" s="600"/>
      <c r="IHO107" s="600"/>
      <c r="IHP107" s="600"/>
      <c r="IHQ107" s="600"/>
      <c r="IHR107" s="600"/>
      <c r="IHS107" s="600"/>
      <c r="IHT107" s="600"/>
      <c r="IHU107" s="600"/>
      <c r="IHV107" s="600"/>
      <c r="IHW107" s="600"/>
      <c r="IHX107" s="600"/>
      <c r="IHY107" s="600"/>
      <c r="IHZ107" s="600"/>
      <c r="IIA107" s="600"/>
      <c r="IIB107" s="600"/>
      <c r="IIC107" s="600"/>
      <c r="IID107" s="600"/>
      <c r="IIE107" s="600"/>
      <c r="IIF107" s="600"/>
      <c r="IIG107" s="600"/>
      <c r="IIH107" s="600"/>
      <c r="III107" s="600"/>
      <c r="IIJ107" s="600"/>
      <c r="IIK107" s="600"/>
      <c r="IIL107" s="600"/>
      <c r="IIM107" s="600"/>
      <c r="IIN107" s="600"/>
      <c r="IIO107" s="600"/>
      <c r="IIP107" s="600"/>
      <c r="IIQ107" s="600"/>
      <c r="IIR107" s="600"/>
      <c r="IIS107" s="600"/>
      <c r="IIT107" s="600"/>
      <c r="IIU107" s="600"/>
      <c r="IIV107" s="600"/>
      <c r="IIW107" s="600"/>
      <c r="IIX107" s="600"/>
      <c r="IIY107" s="600"/>
      <c r="IIZ107" s="600"/>
      <c r="IJA107" s="600"/>
      <c r="IJB107" s="600"/>
      <c r="IJC107" s="600"/>
      <c r="IJD107" s="600"/>
      <c r="IJE107" s="600"/>
      <c r="IJF107" s="600"/>
      <c r="IJG107" s="600"/>
      <c r="IJH107" s="600"/>
      <c r="IJI107" s="600"/>
      <c r="IJJ107" s="600"/>
      <c r="IJK107" s="600"/>
      <c r="IJL107" s="600"/>
      <c r="IJM107" s="600"/>
      <c r="IJN107" s="600"/>
      <c r="IJO107" s="600"/>
      <c r="IJP107" s="600"/>
      <c r="IJQ107" s="600"/>
      <c r="IJR107" s="600"/>
      <c r="IJS107" s="600"/>
      <c r="IJT107" s="600"/>
      <c r="IJU107" s="600"/>
      <c r="IJV107" s="600"/>
      <c r="IJW107" s="600"/>
      <c r="IJX107" s="600"/>
      <c r="IJY107" s="600"/>
      <c r="IJZ107" s="600"/>
      <c r="IKA107" s="600"/>
      <c r="IKB107" s="600"/>
      <c r="IKC107" s="600"/>
      <c r="IKD107" s="600"/>
      <c r="IKE107" s="600"/>
      <c r="IKF107" s="600"/>
      <c r="IKG107" s="600"/>
      <c r="IKH107" s="600"/>
      <c r="IKI107" s="600"/>
      <c r="IKJ107" s="600"/>
      <c r="IKK107" s="600"/>
      <c r="IKL107" s="600"/>
      <c r="IKM107" s="600"/>
      <c r="IKN107" s="600"/>
      <c r="IKO107" s="600"/>
      <c r="IKP107" s="600"/>
      <c r="IKQ107" s="600"/>
      <c r="IKR107" s="600"/>
      <c r="IKS107" s="600"/>
      <c r="IKT107" s="600"/>
      <c r="IKU107" s="600"/>
      <c r="IKV107" s="600"/>
      <c r="IKW107" s="600"/>
      <c r="IKX107" s="600"/>
      <c r="IKY107" s="600"/>
      <c r="IKZ107" s="600"/>
      <c r="ILA107" s="600"/>
      <c r="ILB107" s="600"/>
      <c r="ILC107" s="600"/>
      <c r="ILD107" s="600"/>
      <c r="ILE107" s="600"/>
      <c r="ILF107" s="600"/>
      <c r="ILG107" s="600"/>
      <c r="ILH107" s="600"/>
      <c r="ILI107" s="600"/>
      <c r="ILJ107" s="600"/>
      <c r="ILK107" s="600"/>
      <c r="ILL107" s="600"/>
      <c r="ILM107" s="600"/>
      <c r="ILN107" s="600"/>
      <c r="ILO107" s="600"/>
      <c r="ILP107" s="600"/>
      <c r="ILQ107" s="600"/>
      <c r="ILR107" s="600"/>
      <c r="ILS107" s="600"/>
      <c r="ILT107" s="600"/>
      <c r="ILU107" s="600"/>
      <c r="ILV107" s="600"/>
      <c r="ILW107" s="600"/>
      <c r="ILX107" s="600"/>
      <c r="ILY107" s="600"/>
      <c r="ILZ107" s="600"/>
      <c r="IMA107" s="600"/>
      <c r="IMB107" s="600"/>
      <c r="IMC107" s="600"/>
      <c r="IMD107" s="600"/>
      <c r="IME107" s="600"/>
      <c r="IMF107" s="600"/>
      <c r="IMG107" s="600"/>
      <c r="IMH107" s="600"/>
      <c r="IMI107" s="600"/>
      <c r="IMJ107" s="600"/>
      <c r="IMK107" s="600"/>
      <c r="IML107" s="600"/>
      <c r="IMM107" s="600"/>
      <c r="IMN107" s="600"/>
      <c r="IMO107" s="600"/>
      <c r="IMP107" s="600"/>
      <c r="IMQ107" s="600"/>
      <c r="IMR107" s="600"/>
      <c r="IMS107" s="600"/>
      <c r="IMT107" s="600"/>
      <c r="IMU107" s="600"/>
      <c r="IMV107" s="600"/>
      <c r="IMW107" s="600"/>
      <c r="IMX107" s="600"/>
      <c r="IMY107" s="600"/>
      <c r="IMZ107" s="600"/>
      <c r="INA107" s="600"/>
      <c r="INB107" s="600"/>
      <c r="INC107" s="600"/>
      <c r="IND107" s="600"/>
      <c r="INE107" s="600"/>
      <c r="INF107" s="600"/>
      <c r="ING107" s="600"/>
      <c r="INH107" s="600"/>
      <c r="INI107" s="600"/>
      <c r="INJ107" s="600"/>
      <c r="INK107" s="600"/>
      <c r="INL107" s="600"/>
      <c r="INM107" s="600"/>
      <c r="INN107" s="600"/>
      <c r="INO107" s="600"/>
      <c r="INP107" s="600"/>
      <c r="INQ107" s="600"/>
      <c r="INR107" s="600"/>
      <c r="INS107" s="600"/>
      <c r="INT107" s="600"/>
      <c r="INU107" s="600"/>
      <c r="INV107" s="600"/>
      <c r="INW107" s="600"/>
      <c r="INX107" s="600"/>
      <c r="INY107" s="600"/>
      <c r="INZ107" s="600"/>
      <c r="IOA107" s="600"/>
      <c r="IOB107" s="600"/>
      <c r="IOC107" s="600"/>
      <c r="IOD107" s="600"/>
      <c r="IOE107" s="600"/>
      <c r="IOF107" s="600"/>
      <c r="IOG107" s="600"/>
      <c r="IOH107" s="600"/>
      <c r="IOI107" s="600"/>
      <c r="IOJ107" s="600"/>
      <c r="IOK107" s="600"/>
      <c r="IOL107" s="600"/>
      <c r="IOM107" s="600"/>
      <c r="ION107" s="600"/>
      <c r="IOO107" s="600"/>
      <c r="IOP107" s="600"/>
      <c r="IOQ107" s="600"/>
      <c r="IOR107" s="600"/>
      <c r="IOS107" s="600"/>
      <c r="IOT107" s="600"/>
      <c r="IOU107" s="600"/>
      <c r="IOV107" s="600"/>
      <c r="IOW107" s="600"/>
      <c r="IOX107" s="600"/>
      <c r="IOY107" s="600"/>
      <c r="IOZ107" s="600"/>
      <c r="IPA107" s="600"/>
      <c r="IPB107" s="600"/>
      <c r="IPC107" s="600"/>
      <c r="IPD107" s="600"/>
      <c r="IPE107" s="600"/>
      <c r="IPF107" s="600"/>
      <c r="IPG107" s="600"/>
      <c r="IPH107" s="600"/>
      <c r="IPI107" s="600"/>
      <c r="IPJ107" s="600"/>
      <c r="IPK107" s="600"/>
      <c r="IPL107" s="600"/>
      <c r="IPM107" s="600"/>
      <c r="IPN107" s="600"/>
      <c r="IPO107" s="600"/>
      <c r="IPP107" s="600"/>
      <c r="IPQ107" s="600"/>
      <c r="IPR107" s="600"/>
      <c r="IPS107" s="600"/>
      <c r="IPT107" s="600"/>
      <c r="IPU107" s="600"/>
      <c r="IPV107" s="600"/>
      <c r="IPW107" s="600"/>
      <c r="IPX107" s="600"/>
      <c r="IPY107" s="600"/>
      <c r="IPZ107" s="600"/>
      <c r="IQA107" s="600"/>
      <c r="IQB107" s="600"/>
      <c r="IQC107" s="600"/>
      <c r="IQD107" s="600"/>
      <c r="IQE107" s="600"/>
      <c r="IQF107" s="600"/>
      <c r="IQG107" s="600"/>
      <c r="IQH107" s="600"/>
      <c r="IQI107" s="600"/>
      <c r="IQJ107" s="600"/>
      <c r="IQK107" s="600"/>
      <c r="IQL107" s="600"/>
      <c r="IQM107" s="600"/>
      <c r="IQN107" s="600"/>
      <c r="IQO107" s="600"/>
      <c r="IQP107" s="600"/>
      <c r="IQQ107" s="600"/>
      <c r="IQR107" s="600"/>
      <c r="IQS107" s="600"/>
      <c r="IQT107" s="600"/>
      <c r="IQU107" s="600"/>
      <c r="IQV107" s="600"/>
      <c r="IQW107" s="600"/>
      <c r="IQX107" s="600"/>
      <c r="IQY107" s="600"/>
      <c r="IQZ107" s="600"/>
      <c r="IRA107" s="600"/>
      <c r="IRB107" s="600"/>
      <c r="IRC107" s="600"/>
      <c r="IRD107" s="600"/>
      <c r="IRE107" s="600"/>
      <c r="IRF107" s="600"/>
      <c r="IRG107" s="600"/>
      <c r="IRH107" s="600"/>
      <c r="IRI107" s="600"/>
      <c r="IRJ107" s="600"/>
      <c r="IRK107" s="600"/>
      <c r="IRL107" s="600"/>
      <c r="IRM107" s="600"/>
      <c r="IRN107" s="600"/>
      <c r="IRO107" s="600"/>
      <c r="IRP107" s="600"/>
      <c r="IRQ107" s="600"/>
      <c r="IRR107" s="600"/>
      <c r="IRS107" s="600"/>
      <c r="IRT107" s="600"/>
      <c r="IRU107" s="600"/>
      <c r="IRV107" s="600"/>
      <c r="IRW107" s="600"/>
      <c r="IRX107" s="600"/>
      <c r="IRY107" s="600"/>
      <c r="IRZ107" s="600"/>
      <c r="ISA107" s="600"/>
      <c r="ISB107" s="600"/>
      <c r="ISC107" s="600"/>
      <c r="ISD107" s="600"/>
      <c r="ISE107" s="600"/>
      <c r="ISF107" s="600"/>
      <c r="ISG107" s="600"/>
      <c r="ISH107" s="600"/>
      <c r="ISI107" s="600"/>
      <c r="ISJ107" s="600"/>
      <c r="ISK107" s="600"/>
      <c r="ISL107" s="600"/>
      <c r="ISM107" s="600"/>
      <c r="ISN107" s="600"/>
      <c r="ISO107" s="600"/>
      <c r="ISP107" s="600"/>
      <c r="ISQ107" s="600"/>
      <c r="ISR107" s="600"/>
      <c r="ISS107" s="600"/>
      <c r="IST107" s="600"/>
      <c r="ISU107" s="600"/>
      <c r="ISV107" s="600"/>
      <c r="ISW107" s="600"/>
      <c r="ISX107" s="600"/>
      <c r="ISY107" s="600"/>
      <c r="ISZ107" s="600"/>
      <c r="ITA107" s="600"/>
      <c r="ITB107" s="600"/>
      <c r="ITC107" s="600"/>
      <c r="ITD107" s="600"/>
      <c r="ITE107" s="600"/>
      <c r="ITF107" s="600"/>
      <c r="ITG107" s="600"/>
      <c r="ITH107" s="600"/>
      <c r="ITI107" s="600"/>
      <c r="ITJ107" s="600"/>
      <c r="ITK107" s="600"/>
      <c r="ITL107" s="600"/>
      <c r="ITM107" s="600"/>
      <c r="ITN107" s="600"/>
      <c r="ITO107" s="600"/>
      <c r="ITP107" s="600"/>
      <c r="ITQ107" s="600"/>
      <c r="ITR107" s="600"/>
      <c r="ITS107" s="600"/>
      <c r="ITT107" s="600"/>
      <c r="ITU107" s="600"/>
      <c r="ITV107" s="600"/>
      <c r="ITW107" s="600"/>
      <c r="ITX107" s="600"/>
      <c r="ITY107" s="600"/>
      <c r="ITZ107" s="600"/>
      <c r="IUA107" s="600"/>
      <c r="IUB107" s="600"/>
      <c r="IUC107" s="600"/>
      <c r="IUD107" s="600"/>
      <c r="IUE107" s="600"/>
      <c r="IUF107" s="600"/>
      <c r="IUG107" s="600"/>
      <c r="IUH107" s="600"/>
      <c r="IUI107" s="600"/>
      <c r="IUJ107" s="600"/>
      <c r="IUK107" s="600"/>
      <c r="IUL107" s="600"/>
      <c r="IUM107" s="600"/>
      <c r="IUN107" s="600"/>
      <c r="IUO107" s="600"/>
      <c r="IUP107" s="600"/>
      <c r="IUQ107" s="600"/>
      <c r="IUR107" s="600"/>
      <c r="IUS107" s="600"/>
      <c r="IUT107" s="600"/>
      <c r="IUU107" s="600"/>
      <c r="IUV107" s="600"/>
      <c r="IUW107" s="600"/>
      <c r="IUX107" s="600"/>
      <c r="IUY107" s="600"/>
      <c r="IUZ107" s="600"/>
      <c r="IVA107" s="600"/>
      <c r="IVB107" s="600"/>
      <c r="IVC107" s="600"/>
      <c r="IVD107" s="600"/>
      <c r="IVE107" s="600"/>
      <c r="IVF107" s="600"/>
      <c r="IVG107" s="600"/>
      <c r="IVH107" s="600"/>
      <c r="IVI107" s="600"/>
      <c r="IVJ107" s="600"/>
      <c r="IVK107" s="600"/>
      <c r="IVL107" s="600"/>
      <c r="IVM107" s="600"/>
      <c r="IVN107" s="600"/>
      <c r="IVO107" s="600"/>
      <c r="IVP107" s="600"/>
      <c r="IVQ107" s="600"/>
      <c r="IVR107" s="600"/>
      <c r="IVS107" s="600"/>
      <c r="IVT107" s="600"/>
      <c r="IVU107" s="600"/>
      <c r="IVV107" s="600"/>
      <c r="IVW107" s="600"/>
      <c r="IVX107" s="600"/>
      <c r="IVY107" s="600"/>
      <c r="IVZ107" s="600"/>
      <c r="IWA107" s="600"/>
      <c r="IWB107" s="600"/>
      <c r="IWC107" s="600"/>
      <c r="IWD107" s="600"/>
      <c r="IWE107" s="600"/>
      <c r="IWF107" s="600"/>
      <c r="IWG107" s="600"/>
      <c r="IWH107" s="600"/>
      <c r="IWI107" s="600"/>
      <c r="IWJ107" s="600"/>
      <c r="IWK107" s="600"/>
      <c r="IWL107" s="600"/>
      <c r="IWM107" s="600"/>
      <c r="IWN107" s="600"/>
      <c r="IWO107" s="600"/>
      <c r="IWP107" s="600"/>
      <c r="IWQ107" s="600"/>
      <c r="IWR107" s="600"/>
      <c r="IWS107" s="600"/>
      <c r="IWT107" s="600"/>
      <c r="IWU107" s="600"/>
      <c r="IWV107" s="600"/>
      <c r="IWW107" s="600"/>
      <c r="IWX107" s="600"/>
      <c r="IWY107" s="600"/>
      <c r="IWZ107" s="600"/>
      <c r="IXA107" s="600"/>
      <c r="IXB107" s="600"/>
      <c r="IXC107" s="600"/>
      <c r="IXD107" s="600"/>
      <c r="IXE107" s="600"/>
      <c r="IXF107" s="600"/>
      <c r="IXG107" s="600"/>
      <c r="IXH107" s="600"/>
      <c r="IXI107" s="600"/>
      <c r="IXJ107" s="600"/>
      <c r="IXK107" s="600"/>
      <c r="IXL107" s="600"/>
      <c r="IXM107" s="600"/>
      <c r="IXN107" s="600"/>
      <c r="IXO107" s="600"/>
      <c r="IXP107" s="600"/>
      <c r="IXQ107" s="600"/>
      <c r="IXR107" s="600"/>
      <c r="IXS107" s="600"/>
      <c r="IXT107" s="600"/>
      <c r="IXU107" s="600"/>
      <c r="IXV107" s="600"/>
      <c r="IXW107" s="600"/>
      <c r="IXX107" s="600"/>
      <c r="IXY107" s="600"/>
      <c r="IXZ107" s="600"/>
      <c r="IYA107" s="600"/>
      <c r="IYB107" s="600"/>
      <c r="IYC107" s="600"/>
      <c r="IYD107" s="600"/>
      <c r="IYE107" s="600"/>
      <c r="IYF107" s="600"/>
      <c r="IYG107" s="600"/>
      <c r="IYH107" s="600"/>
      <c r="IYI107" s="600"/>
      <c r="IYJ107" s="600"/>
      <c r="IYK107" s="600"/>
      <c r="IYL107" s="600"/>
      <c r="IYM107" s="600"/>
      <c r="IYN107" s="600"/>
      <c r="IYO107" s="600"/>
      <c r="IYP107" s="600"/>
      <c r="IYQ107" s="600"/>
      <c r="IYR107" s="600"/>
      <c r="IYS107" s="600"/>
      <c r="IYT107" s="600"/>
      <c r="IYU107" s="600"/>
      <c r="IYV107" s="600"/>
      <c r="IYW107" s="600"/>
      <c r="IYX107" s="600"/>
      <c r="IYY107" s="600"/>
      <c r="IYZ107" s="600"/>
      <c r="IZA107" s="600"/>
      <c r="IZB107" s="600"/>
      <c r="IZC107" s="600"/>
      <c r="IZD107" s="600"/>
      <c r="IZE107" s="600"/>
      <c r="IZF107" s="600"/>
      <c r="IZG107" s="600"/>
      <c r="IZH107" s="600"/>
      <c r="IZI107" s="600"/>
      <c r="IZJ107" s="600"/>
      <c r="IZK107" s="600"/>
      <c r="IZL107" s="600"/>
      <c r="IZM107" s="600"/>
      <c r="IZN107" s="600"/>
      <c r="IZO107" s="600"/>
      <c r="IZP107" s="600"/>
      <c r="IZQ107" s="600"/>
      <c r="IZR107" s="600"/>
      <c r="IZS107" s="600"/>
      <c r="IZT107" s="600"/>
      <c r="IZU107" s="600"/>
      <c r="IZV107" s="600"/>
      <c r="IZW107" s="600"/>
      <c r="IZX107" s="600"/>
      <c r="IZY107" s="600"/>
      <c r="IZZ107" s="600"/>
      <c r="JAA107" s="600"/>
      <c r="JAB107" s="600"/>
      <c r="JAC107" s="600"/>
      <c r="JAD107" s="600"/>
      <c r="JAE107" s="600"/>
      <c r="JAF107" s="600"/>
      <c r="JAG107" s="600"/>
      <c r="JAH107" s="600"/>
      <c r="JAI107" s="600"/>
      <c r="JAJ107" s="600"/>
      <c r="JAK107" s="600"/>
      <c r="JAL107" s="600"/>
      <c r="JAM107" s="600"/>
      <c r="JAN107" s="600"/>
      <c r="JAO107" s="600"/>
      <c r="JAP107" s="600"/>
      <c r="JAQ107" s="600"/>
      <c r="JAR107" s="600"/>
      <c r="JAS107" s="600"/>
      <c r="JAT107" s="600"/>
      <c r="JAU107" s="600"/>
      <c r="JAV107" s="600"/>
      <c r="JAW107" s="600"/>
      <c r="JAX107" s="600"/>
      <c r="JAY107" s="600"/>
      <c r="JAZ107" s="600"/>
      <c r="JBA107" s="600"/>
      <c r="JBB107" s="600"/>
      <c r="JBC107" s="600"/>
      <c r="JBD107" s="600"/>
      <c r="JBE107" s="600"/>
      <c r="JBF107" s="600"/>
      <c r="JBG107" s="600"/>
      <c r="JBH107" s="600"/>
      <c r="JBI107" s="600"/>
      <c r="JBJ107" s="600"/>
      <c r="JBK107" s="600"/>
      <c r="JBL107" s="600"/>
      <c r="JBM107" s="600"/>
      <c r="JBN107" s="600"/>
      <c r="JBO107" s="600"/>
      <c r="JBP107" s="600"/>
      <c r="JBQ107" s="600"/>
      <c r="JBR107" s="600"/>
      <c r="JBS107" s="600"/>
      <c r="JBT107" s="600"/>
      <c r="JBU107" s="600"/>
      <c r="JBV107" s="600"/>
      <c r="JBW107" s="600"/>
      <c r="JBX107" s="600"/>
      <c r="JBY107" s="600"/>
      <c r="JBZ107" s="600"/>
      <c r="JCA107" s="600"/>
      <c r="JCB107" s="600"/>
      <c r="JCC107" s="600"/>
      <c r="JCD107" s="600"/>
      <c r="JCE107" s="600"/>
      <c r="JCF107" s="600"/>
      <c r="JCG107" s="600"/>
      <c r="JCH107" s="600"/>
      <c r="JCI107" s="600"/>
      <c r="JCJ107" s="600"/>
      <c r="JCK107" s="600"/>
      <c r="JCL107" s="600"/>
      <c r="JCM107" s="600"/>
      <c r="JCN107" s="600"/>
      <c r="JCO107" s="600"/>
      <c r="JCP107" s="600"/>
      <c r="JCQ107" s="600"/>
      <c r="JCR107" s="600"/>
      <c r="JCS107" s="600"/>
      <c r="JCT107" s="600"/>
      <c r="JCU107" s="600"/>
      <c r="JCV107" s="600"/>
      <c r="JCW107" s="600"/>
      <c r="JCX107" s="600"/>
      <c r="JCY107" s="600"/>
      <c r="JCZ107" s="600"/>
      <c r="JDA107" s="600"/>
      <c r="JDB107" s="600"/>
      <c r="JDC107" s="600"/>
      <c r="JDD107" s="600"/>
      <c r="JDE107" s="600"/>
      <c r="JDF107" s="600"/>
      <c r="JDG107" s="600"/>
      <c r="JDH107" s="600"/>
      <c r="JDI107" s="600"/>
      <c r="JDJ107" s="600"/>
      <c r="JDK107" s="600"/>
      <c r="JDL107" s="600"/>
      <c r="JDM107" s="600"/>
      <c r="JDN107" s="600"/>
      <c r="JDO107" s="600"/>
      <c r="JDP107" s="600"/>
      <c r="JDQ107" s="600"/>
      <c r="JDR107" s="600"/>
      <c r="JDS107" s="600"/>
      <c r="JDT107" s="600"/>
      <c r="JDU107" s="600"/>
      <c r="JDV107" s="600"/>
      <c r="JDW107" s="600"/>
      <c r="JDX107" s="600"/>
      <c r="JDY107" s="600"/>
      <c r="JDZ107" s="600"/>
      <c r="JEA107" s="600"/>
      <c r="JEB107" s="600"/>
      <c r="JEC107" s="600"/>
      <c r="JED107" s="600"/>
      <c r="JEE107" s="600"/>
      <c r="JEF107" s="600"/>
      <c r="JEG107" s="600"/>
      <c r="JEH107" s="600"/>
      <c r="JEI107" s="600"/>
      <c r="JEJ107" s="600"/>
      <c r="JEK107" s="600"/>
      <c r="JEL107" s="600"/>
      <c r="JEM107" s="600"/>
      <c r="JEN107" s="600"/>
      <c r="JEO107" s="600"/>
      <c r="JEP107" s="600"/>
      <c r="JEQ107" s="600"/>
      <c r="JER107" s="600"/>
      <c r="JES107" s="600"/>
      <c r="JET107" s="600"/>
      <c r="JEU107" s="600"/>
      <c r="JEV107" s="600"/>
      <c r="JEW107" s="600"/>
      <c r="JEX107" s="600"/>
      <c r="JEY107" s="600"/>
      <c r="JEZ107" s="600"/>
      <c r="JFA107" s="600"/>
      <c r="JFB107" s="600"/>
      <c r="JFC107" s="600"/>
      <c r="JFD107" s="600"/>
      <c r="JFE107" s="600"/>
      <c r="JFF107" s="600"/>
      <c r="JFG107" s="600"/>
      <c r="JFH107" s="600"/>
      <c r="JFI107" s="600"/>
      <c r="JFJ107" s="600"/>
      <c r="JFK107" s="600"/>
      <c r="JFL107" s="600"/>
      <c r="JFM107" s="600"/>
      <c r="JFN107" s="600"/>
      <c r="JFO107" s="600"/>
      <c r="JFP107" s="600"/>
      <c r="JFQ107" s="600"/>
      <c r="JFR107" s="600"/>
      <c r="JFS107" s="600"/>
      <c r="JFT107" s="600"/>
      <c r="JFU107" s="600"/>
      <c r="JFV107" s="600"/>
      <c r="JFW107" s="600"/>
      <c r="JFX107" s="600"/>
      <c r="JFY107" s="600"/>
      <c r="JFZ107" s="600"/>
      <c r="JGA107" s="600"/>
      <c r="JGB107" s="600"/>
      <c r="JGC107" s="600"/>
      <c r="JGD107" s="600"/>
      <c r="JGE107" s="600"/>
      <c r="JGF107" s="600"/>
      <c r="JGG107" s="600"/>
      <c r="JGH107" s="600"/>
      <c r="JGI107" s="600"/>
      <c r="JGJ107" s="600"/>
      <c r="JGK107" s="600"/>
      <c r="JGL107" s="600"/>
      <c r="JGM107" s="600"/>
      <c r="JGN107" s="600"/>
      <c r="JGO107" s="600"/>
      <c r="JGP107" s="600"/>
      <c r="JGQ107" s="600"/>
      <c r="JGR107" s="600"/>
      <c r="JGS107" s="600"/>
      <c r="JGT107" s="600"/>
      <c r="JGU107" s="600"/>
      <c r="JGV107" s="600"/>
      <c r="JGW107" s="600"/>
      <c r="JGX107" s="600"/>
      <c r="JGY107" s="600"/>
      <c r="JGZ107" s="600"/>
      <c r="JHA107" s="600"/>
      <c r="JHB107" s="600"/>
      <c r="JHC107" s="600"/>
      <c r="JHD107" s="600"/>
      <c r="JHE107" s="600"/>
      <c r="JHF107" s="600"/>
      <c r="JHG107" s="600"/>
      <c r="JHH107" s="600"/>
      <c r="JHI107" s="600"/>
      <c r="JHJ107" s="600"/>
      <c r="JHK107" s="600"/>
      <c r="JHL107" s="600"/>
      <c r="JHM107" s="600"/>
      <c r="JHN107" s="600"/>
      <c r="JHO107" s="600"/>
      <c r="JHP107" s="600"/>
      <c r="JHQ107" s="600"/>
      <c r="JHR107" s="600"/>
      <c r="JHS107" s="600"/>
      <c r="JHT107" s="600"/>
      <c r="JHU107" s="600"/>
      <c r="JHV107" s="600"/>
      <c r="JHW107" s="600"/>
      <c r="JHX107" s="600"/>
      <c r="JHY107" s="600"/>
      <c r="JHZ107" s="600"/>
      <c r="JIA107" s="600"/>
      <c r="JIB107" s="600"/>
      <c r="JIC107" s="600"/>
      <c r="JID107" s="600"/>
      <c r="JIE107" s="600"/>
      <c r="JIF107" s="600"/>
      <c r="JIG107" s="600"/>
      <c r="JIH107" s="600"/>
      <c r="JII107" s="600"/>
      <c r="JIJ107" s="600"/>
      <c r="JIK107" s="600"/>
      <c r="JIL107" s="600"/>
      <c r="JIM107" s="600"/>
      <c r="JIN107" s="600"/>
      <c r="JIO107" s="600"/>
      <c r="JIP107" s="600"/>
      <c r="JIQ107" s="600"/>
      <c r="JIR107" s="600"/>
      <c r="JIS107" s="600"/>
      <c r="JIT107" s="600"/>
      <c r="JIU107" s="600"/>
      <c r="JIV107" s="600"/>
      <c r="JIW107" s="600"/>
      <c r="JIX107" s="600"/>
      <c r="JIY107" s="600"/>
      <c r="JIZ107" s="600"/>
      <c r="JJA107" s="600"/>
      <c r="JJB107" s="600"/>
      <c r="JJC107" s="600"/>
      <c r="JJD107" s="600"/>
      <c r="JJE107" s="600"/>
      <c r="JJF107" s="600"/>
      <c r="JJG107" s="600"/>
      <c r="JJH107" s="600"/>
      <c r="JJI107" s="600"/>
      <c r="JJJ107" s="600"/>
      <c r="JJK107" s="600"/>
      <c r="JJL107" s="600"/>
      <c r="JJM107" s="600"/>
      <c r="JJN107" s="600"/>
      <c r="JJO107" s="600"/>
      <c r="JJP107" s="600"/>
      <c r="JJQ107" s="600"/>
      <c r="JJR107" s="600"/>
      <c r="JJS107" s="600"/>
      <c r="JJT107" s="600"/>
      <c r="JJU107" s="600"/>
      <c r="JJV107" s="600"/>
      <c r="JJW107" s="600"/>
      <c r="JJX107" s="600"/>
      <c r="JJY107" s="600"/>
      <c r="JJZ107" s="600"/>
      <c r="JKA107" s="600"/>
      <c r="JKB107" s="600"/>
      <c r="JKC107" s="600"/>
      <c r="JKD107" s="600"/>
      <c r="JKE107" s="600"/>
      <c r="JKF107" s="600"/>
      <c r="JKG107" s="600"/>
      <c r="JKH107" s="600"/>
      <c r="JKI107" s="600"/>
      <c r="JKJ107" s="600"/>
      <c r="JKK107" s="600"/>
      <c r="JKL107" s="600"/>
      <c r="JKM107" s="600"/>
      <c r="JKN107" s="600"/>
      <c r="JKO107" s="600"/>
      <c r="JKP107" s="600"/>
      <c r="JKQ107" s="600"/>
      <c r="JKR107" s="600"/>
      <c r="JKS107" s="600"/>
      <c r="JKT107" s="600"/>
      <c r="JKU107" s="600"/>
      <c r="JKV107" s="600"/>
      <c r="JKW107" s="600"/>
      <c r="JKX107" s="600"/>
      <c r="JKY107" s="600"/>
      <c r="JKZ107" s="600"/>
      <c r="JLA107" s="600"/>
      <c r="JLB107" s="600"/>
      <c r="JLC107" s="600"/>
      <c r="JLD107" s="600"/>
      <c r="JLE107" s="600"/>
      <c r="JLF107" s="600"/>
      <c r="JLG107" s="600"/>
      <c r="JLH107" s="600"/>
      <c r="JLI107" s="600"/>
      <c r="JLJ107" s="600"/>
      <c r="JLK107" s="600"/>
      <c r="JLL107" s="600"/>
      <c r="JLM107" s="600"/>
      <c r="JLN107" s="600"/>
      <c r="JLO107" s="600"/>
      <c r="JLP107" s="600"/>
      <c r="JLQ107" s="600"/>
      <c r="JLR107" s="600"/>
      <c r="JLS107" s="600"/>
      <c r="JLT107" s="600"/>
      <c r="JLU107" s="600"/>
      <c r="JLV107" s="600"/>
      <c r="JLW107" s="600"/>
      <c r="JLX107" s="600"/>
      <c r="JLY107" s="600"/>
      <c r="JLZ107" s="600"/>
      <c r="JMA107" s="600"/>
      <c r="JMB107" s="600"/>
      <c r="JMC107" s="600"/>
      <c r="JMD107" s="600"/>
      <c r="JME107" s="600"/>
      <c r="JMF107" s="600"/>
      <c r="JMG107" s="600"/>
      <c r="JMH107" s="600"/>
      <c r="JMI107" s="600"/>
      <c r="JMJ107" s="600"/>
      <c r="JMK107" s="600"/>
      <c r="JML107" s="600"/>
      <c r="JMM107" s="600"/>
      <c r="JMN107" s="600"/>
      <c r="JMO107" s="600"/>
      <c r="JMP107" s="600"/>
      <c r="JMQ107" s="600"/>
      <c r="JMR107" s="600"/>
      <c r="JMS107" s="600"/>
      <c r="JMT107" s="600"/>
      <c r="JMU107" s="600"/>
      <c r="JMV107" s="600"/>
      <c r="JMW107" s="600"/>
      <c r="JMX107" s="600"/>
      <c r="JMY107" s="600"/>
      <c r="JMZ107" s="600"/>
      <c r="JNA107" s="600"/>
      <c r="JNB107" s="600"/>
      <c r="JNC107" s="600"/>
      <c r="JND107" s="600"/>
      <c r="JNE107" s="600"/>
      <c r="JNF107" s="600"/>
      <c r="JNG107" s="600"/>
      <c r="JNH107" s="600"/>
      <c r="JNI107" s="600"/>
      <c r="JNJ107" s="600"/>
      <c r="JNK107" s="600"/>
      <c r="JNL107" s="600"/>
      <c r="JNM107" s="600"/>
      <c r="JNN107" s="600"/>
      <c r="JNO107" s="600"/>
      <c r="JNP107" s="600"/>
      <c r="JNQ107" s="600"/>
      <c r="JNR107" s="600"/>
      <c r="JNS107" s="600"/>
      <c r="JNT107" s="600"/>
      <c r="JNU107" s="600"/>
      <c r="JNV107" s="600"/>
      <c r="JNW107" s="600"/>
      <c r="JNX107" s="600"/>
      <c r="JNY107" s="600"/>
      <c r="JNZ107" s="600"/>
      <c r="JOA107" s="600"/>
      <c r="JOB107" s="600"/>
      <c r="JOC107" s="600"/>
      <c r="JOD107" s="600"/>
      <c r="JOE107" s="600"/>
      <c r="JOF107" s="600"/>
      <c r="JOG107" s="600"/>
      <c r="JOH107" s="600"/>
      <c r="JOI107" s="600"/>
      <c r="JOJ107" s="600"/>
      <c r="JOK107" s="600"/>
      <c r="JOL107" s="600"/>
      <c r="JOM107" s="600"/>
      <c r="JON107" s="600"/>
      <c r="JOO107" s="600"/>
      <c r="JOP107" s="600"/>
      <c r="JOQ107" s="600"/>
      <c r="JOR107" s="600"/>
      <c r="JOS107" s="600"/>
      <c r="JOT107" s="600"/>
      <c r="JOU107" s="600"/>
      <c r="JOV107" s="600"/>
      <c r="JOW107" s="600"/>
      <c r="JOX107" s="600"/>
      <c r="JOY107" s="600"/>
      <c r="JOZ107" s="600"/>
      <c r="JPA107" s="600"/>
      <c r="JPB107" s="600"/>
      <c r="JPC107" s="600"/>
      <c r="JPD107" s="600"/>
      <c r="JPE107" s="600"/>
      <c r="JPF107" s="600"/>
      <c r="JPG107" s="600"/>
      <c r="JPH107" s="600"/>
      <c r="JPI107" s="600"/>
      <c r="JPJ107" s="600"/>
      <c r="JPK107" s="600"/>
      <c r="JPL107" s="600"/>
      <c r="JPM107" s="600"/>
      <c r="JPN107" s="600"/>
      <c r="JPO107" s="600"/>
      <c r="JPP107" s="600"/>
      <c r="JPQ107" s="600"/>
      <c r="JPR107" s="600"/>
      <c r="JPS107" s="600"/>
      <c r="JPT107" s="600"/>
      <c r="JPU107" s="600"/>
      <c r="JPV107" s="600"/>
      <c r="JPW107" s="600"/>
      <c r="JPX107" s="600"/>
      <c r="JPY107" s="600"/>
      <c r="JPZ107" s="600"/>
      <c r="JQA107" s="600"/>
      <c r="JQB107" s="600"/>
      <c r="JQC107" s="600"/>
      <c r="JQD107" s="600"/>
      <c r="JQE107" s="600"/>
      <c r="JQF107" s="600"/>
      <c r="JQG107" s="600"/>
      <c r="JQH107" s="600"/>
      <c r="JQI107" s="600"/>
      <c r="JQJ107" s="600"/>
      <c r="JQK107" s="600"/>
      <c r="JQL107" s="600"/>
      <c r="JQM107" s="600"/>
      <c r="JQN107" s="600"/>
      <c r="JQO107" s="600"/>
      <c r="JQP107" s="600"/>
      <c r="JQQ107" s="600"/>
      <c r="JQR107" s="600"/>
      <c r="JQS107" s="600"/>
      <c r="JQT107" s="600"/>
      <c r="JQU107" s="600"/>
      <c r="JQV107" s="600"/>
      <c r="JQW107" s="600"/>
      <c r="JQX107" s="600"/>
      <c r="JQY107" s="600"/>
      <c r="JQZ107" s="600"/>
      <c r="JRA107" s="600"/>
      <c r="JRB107" s="600"/>
      <c r="JRC107" s="600"/>
      <c r="JRD107" s="600"/>
      <c r="JRE107" s="600"/>
      <c r="JRF107" s="600"/>
      <c r="JRG107" s="600"/>
      <c r="JRH107" s="600"/>
      <c r="JRI107" s="600"/>
      <c r="JRJ107" s="600"/>
      <c r="JRK107" s="600"/>
      <c r="JRL107" s="600"/>
      <c r="JRM107" s="600"/>
      <c r="JRN107" s="600"/>
      <c r="JRO107" s="600"/>
      <c r="JRP107" s="600"/>
      <c r="JRQ107" s="600"/>
      <c r="JRR107" s="600"/>
      <c r="JRS107" s="600"/>
      <c r="JRT107" s="600"/>
      <c r="JRU107" s="600"/>
      <c r="JRV107" s="600"/>
      <c r="JRW107" s="600"/>
      <c r="JRX107" s="600"/>
      <c r="JRY107" s="600"/>
      <c r="JRZ107" s="600"/>
      <c r="JSA107" s="600"/>
      <c r="JSB107" s="600"/>
      <c r="JSC107" s="600"/>
      <c r="JSD107" s="600"/>
      <c r="JSE107" s="600"/>
      <c r="JSF107" s="600"/>
      <c r="JSG107" s="600"/>
      <c r="JSH107" s="600"/>
      <c r="JSI107" s="600"/>
      <c r="JSJ107" s="600"/>
      <c r="JSK107" s="600"/>
      <c r="JSL107" s="600"/>
      <c r="JSM107" s="600"/>
      <c r="JSN107" s="600"/>
      <c r="JSO107" s="600"/>
      <c r="JSP107" s="600"/>
      <c r="JSQ107" s="600"/>
      <c r="JSR107" s="600"/>
      <c r="JSS107" s="600"/>
      <c r="JST107" s="600"/>
      <c r="JSU107" s="600"/>
      <c r="JSV107" s="600"/>
      <c r="JSW107" s="600"/>
      <c r="JSX107" s="600"/>
      <c r="JSY107" s="600"/>
      <c r="JSZ107" s="600"/>
      <c r="JTA107" s="600"/>
      <c r="JTB107" s="600"/>
      <c r="JTC107" s="600"/>
      <c r="JTD107" s="600"/>
      <c r="JTE107" s="600"/>
      <c r="JTF107" s="600"/>
      <c r="JTG107" s="600"/>
      <c r="JTH107" s="600"/>
      <c r="JTI107" s="600"/>
      <c r="JTJ107" s="600"/>
      <c r="JTK107" s="600"/>
      <c r="JTL107" s="600"/>
      <c r="JTM107" s="600"/>
      <c r="JTN107" s="600"/>
      <c r="JTO107" s="600"/>
      <c r="JTP107" s="600"/>
      <c r="JTQ107" s="600"/>
      <c r="JTR107" s="600"/>
      <c r="JTS107" s="600"/>
      <c r="JTT107" s="600"/>
      <c r="JTU107" s="600"/>
      <c r="JTV107" s="600"/>
      <c r="JTW107" s="600"/>
      <c r="JTX107" s="600"/>
      <c r="JTY107" s="600"/>
      <c r="JTZ107" s="600"/>
      <c r="JUA107" s="600"/>
      <c r="JUB107" s="600"/>
      <c r="JUC107" s="600"/>
      <c r="JUD107" s="600"/>
      <c r="JUE107" s="600"/>
      <c r="JUF107" s="600"/>
      <c r="JUG107" s="600"/>
      <c r="JUH107" s="600"/>
      <c r="JUI107" s="600"/>
      <c r="JUJ107" s="600"/>
      <c r="JUK107" s="600"/>
      <c r="JUL107" s="600"/>
      <c r="JUM107" s="600"/>
      <c r="JUN107" s="600"/>
      <c r="JUO107" s="600"/>
      <c r="JUP107" s="600"/>
      <c r="JUQ107" s="600"/>
      <c r="JUR107" s="600"/>
      <c r="JUS107" s="600"/>
      <c r="JUT107" s="600"/>
      <c r="JUU107" s="600"/>
      <c r="JUV107" s="600"/>
      <c r="JUW107" s="600"/>
      <c r="JUX107" s="600"/>
      <c r="JUY107" s="600"/>
      <c r="JUZ107" s="600"/>
      <c r="JVA107" s="600"/>
      <c r="JVB107" s="600"/>
      <c r="JVC107" s="600"/>
      <c r="JVD107" s="600"/>
      <c r="JVE107" s="600"/>
      <c r="JVF107" s="600"/>
      <c r="JVG107" s="600"/>
      <c r="JVH107" s="600"/>
      <c r="JVI107" s="600"/>
      <c r="JVJ107" s="600"/>
      <c r="JVK107" s="600"/>
      <c r="JVL107" s="600"/>
      <c r="JVM107" s="600"/>
      <c r="JVN107" s="600"/>
      <c r="JVO107" s="600"/>
      <c r="JVP107" s="600"/>
      <c r="JVQ107" s="600"/>
      <c r="JVR107" s="600"/>
      <c r="JVS107" s="600"/>
      <c r="JVT107" s="600"/>
      <c r="JVU107" s="600"/>
      <c r="JVV107" s="600"/>
      <c r="JVW107" s="600"/>
      <c r="JVX107" s="600"/>
      <c r="JVY107" s="600"/>
      <c r="JVZ107" s="600"/>
      <c r="JWA107" s="600"/>
      <c r="JWB107" s="600"/>
      <c r="JWC107" s="600"/>
      <c r="JWD107" s="600"/>
      <c r="JWE107" s="600"/>
      <c r="JWF107" s="600"/>
      <c r="JWG107" s="600"/>
      <c r="JWH107" s="600"/>
      <c r="JWI107" s="600"/>
      <c r="JWJ107" s="600"/>
      <c r="JWK107" s="600"/>
      <c r="JWL107" s="600"/>
      <c r="JWM107" s="600"/>
      <c r="JWN107" s="600"/>
      <c r="JWO107" s="600"/>
      <c r="JWP107" s="600"/>
      <c r="JWQ107" s="600"/>
      <c r="JWR107" s="600"/>
      <c r="JWS107" s="600"/>
      <c r="JWT107" s="600"/>
      <c r="JWU107" s="600"/>
      <c r="JWV107" s="600"/>
      <c r="JWW107" s="600"/>
      <c r="JWX107" s="600"/>
      <c r="JWY107" s="600"/>
      <c r="JWZ107" s="600"/>
      <c r="JXA107" s="600"/>
      <c r="JXB107" s="600"/>
      <c r="JXC107" s="600"/>
      <c r="JXD107" s="600"/>
      <c r="JXE107" s="600"/>
      <c r="JXF107" s="600"/>
      <c r="JXG107" s="600"/>
      <c r="JXH107" s="600"/>
      <c r="JXI107" s="600"/>
      <c r="JXJ107" s="600"/>
      <c r="JXK107" s="600"/>
      <c r="JXL107" s="600"/>
      <c r="JXM107" s="600"/>
      <c r="JXN107" s="600"/>
      <c r="JXO107" s="600"/>
      <c r="JXP107" s="600"/>
      <c r="JXQ107" s="600"/>
      <c r="JXR107" s="600"/>
      <c r="JXS107" s="600"/>
      <c r="JXT107" s="600"/>
      <c r="JXU107" s="600"/>
      <c r="JXV107" s="600"/>
      <c r="JXW107" s="600"/>
      <c r="JXX107" s="600"/>
      <c r="JXY107" s="600"/>
      <c r="JXZ107" s="600"/>
      <c r="JYA107" s="600"/>
      <c r="JYB107" s="600"/>
      <c r="JYC107" s="600"/>
      <c r="JYD107" s="600"/>
      <c r="JYE107" s="600"/>
      <c r="JYF107" s="600"/>
      <c r="JYG107" s="600"/>
      <c r="JYH107" s="600"/>
      <c r="JYI107" s="600"/>
      <c r="JYJ107" s="600"/>
      <c r="JYK107" s="600"/>
      <c r="JYL107" s="600"/>
      <c r="JYM107" s="600"/>
      <c r="JYN107" s="600"/>
      <c r="JYO107" s="600"/>
      <c r="JYP107" s="600"/>
      <c r="JYQ107" s="600"/>
      <c r="JYR107" s="600"/>
      <c r="JYS107" s="600"/>
      <c r="JYT107" s="600"/>
      <c r="JYU107" s="600"/>
      <c r="JYV107" s="600"/>
      <c r="JYW107" s="600"/>
      <c r="JYX107" s="600"/>
      <c r="JYY107" s="600"/>
      <c r="JYZ107" s="600"/>
      <c r="JZA107" s="600"/>
      <c r="JZB107" s="600"/>
      <c r="JZC107" s="600"/>
      <c r="JZD107" s="600"/>
      <c r="JZE107" s="600"/>
      <c r="JZF107" s="600"/>
      <c r="JZG107" s="600"/>
      <c r="JZH107" s="600"/>
      <c r="JZI107" s="600"/>
      <c r="JZJ107" s="600"/>
      <c r="JZK107" s="600"/>
      <c r="JZL107" s="600"/>
      <c r="JZM107" s="600"/>
      <c r="JZN107" s="600"/>
      <c r="JZO107" s="600"/>
      <c r="JZP107" s="600"/>
      <c r="JZQ107" s="600"/>
      <c r="JZR107" s="600"/>
      <c r="JZS107" s="600"/>
      <c r="JZT107" s="600"/>
      <c r="JZU107" s="600"/>
      <c r="JZV107" s="600"/>
      <c r="JZW107" s="600"/>
      <c r="JZX107" s="600"/>
      <c r="JZY107" s="600"/>
      <c r="JZZ107" s="600"/>
      <c r="KAA107" s="600"/>
      <c r="KAB107" s="600"/>
      <c r="KAC107" s="600"/>
      <c r="KAD107" s="600"/>
      <c r="KAE107" s="600"/>
      <c r="KAF107" s="600"/>
      <c r="KAG107" s="600"/>
      <c r="KAH107" s="600"/>
      <c r="KAI107" s="600"/>
      <c r="KAJ107" s="600"/>
      <c r="KAK107" s="600"/>
      <c r="KAL107" s="600"/>
      <c r="KAM107" s="600"/>
      <c r="KAN107" s="600"/>
      <c r="KAO107" s="600"/>
      <c r="KAP107" s="600"/>
      <c r="KAQ107" s="600"/>
      <c r="KAR107" s="600"/>
      <c r="KAS107" s="600"/>
      <c r="KAT107" s="600"/>
      <c r="KAU107" s="600"/>
      <c r="KAV107" s="600"/>
      <c r="KAW107" s="600"/>
      <c r="KAX107" s="600"/>
      <c r="KAY107" s="600"/>
      <c r="KAZ107" s="600"/>
      <c r="KBA107" s="600"/>
      <c r="KBB107" s="600"/>
      <c r="KBC107" s="600"/>
      <c r="KBD107" s="600"/>
      <c r="KBE107" s="600"/>
      <c r="KBF107" s="600"/>
      <c r="KBG107" s="600"/>
      <c r="KBH107" s="600"/>
      <c r="KBI107" s="600"/>
      <c r="KBJ107" s="600"/>
      <c r="KBK107" s="600"/>
      <c r="KBL107" s="600"/>
      <c r="KBM107" s="600"/>
      <c r="KBN107" s="600"/>
      <c r="KBO107" s="600"/>
      <c r="KBP107" s="600"/>
      <c r="KBQ107" s="600"/>
      <c r="KBR107" s="600"/>
      <c r="KBS107" s="600"/>
      <c r="KBT107" s="600"/>
      <c r="KBU107" s="600"/>
      <c r="KBV107" s="600"/>
      <c r="KBW107" s="600"/>
      <c r="KBX107" s="600"/>
      <c r="KBY107" s="600"/>
      <c r="KBZ107" s="600"/>
      <c r="KCA107" s="600"/>
      <c r="KCB107" s="600"/>
      <c r="KCC107" s="600"/>
      <c r="KCD107" s="600"/>
      <c r="KCE107" s="600"/>
      <c r="KCF107" s="600"/>
      <c r="KCG107" s="600"/>
      <c r="KCH107" s="600"/>
      <c r="KCI107" s="600"/>
      <c r="KCJ107" s="600"/>
      <c r="KCK107" s="600"/>
      <c r="KCL107" s="600"/>
      <c r="KCM107" s="600"/>
      <c r="KCN107" s="600"/>
      <c r="KCO107" s="600"/>
      <c r="KCP107" s="600"/>
      <c r="KCQ107" s="600"/>
      <c r="KCR107" s="600"/>
      <c r="KCS107" s="600"/>
      <c r="KCT107" s="600"/>
      <c r="KCU107" s="600"/>
      <c r="KCV107" s="600"/>
      <c r="KCW107" s="600"/>
      <c r="KCX107" s="600"/>
      <c r="KCY107" s="600"/>
      <c r="KCZ107" s="600"/>
      <c r="KDA107" s="600"/>
      <c r="KDB107" s="600"/>
      <c r="KDC107" s="600"/>
      <c r="KDD107" s="600"/>
      <c r="KDE107" s="600"/>
      <c r="KDF107" s="600"/>
      <c r="KDG107" s="600"/>
      <c r="KDH107" s="600"/>
      <c r="KDI107" s="600"/>
      <c r="KDJ107" s="600"/>
      <c r="KDK107" s="600"/>
      <c r="KDL107" s="600"/>
      <c r="KDM107" s="600"/>
      <c r="KDN107" s="600"/>
      <c r="KDO107" s="600"/>
      <c r="KDP107" s="600"/>
      <c r="KDQ107" s="600"/>
      <c r="KDR107" s="600"/>
      <c r="KDS107" s="600"/>
      <c r="KDT107" s="600"/>
      <c r="KDU107" s="600"/>
      <c r="KDV107" s="600"/>
      <c r="KDW107" s="600"/>
      <c r="KDX107" s="600"/>
      <c r="KDY107" s="600"/>
      <c r="KDZ107" s="600"/>
      <c r="KEA107" s="600"/>
      <c r="KEB107" s="600"/>
      <c r="KEC107" s="600"/>
      <c r="KED107" s="600"/>
      <c r="KEE107" s="600"/>
      <c r="KEF107" s="600"/>
      <c r="KEG107" s="600"/>
      <c r="KEH107" s="600"/>
      <c r="KEI107" s="600"/>
      <c r="KEJ107" s="600"/>
      <c r="KEK107" s="600"/>
      <c r="KEL107" s="600"/>
      <c r="KEM107" s="600"/>
      <c r="KEN107" s="600"/>
      <c r="KEO107" s="600"/>
      <c r="KEP107" s="600"/>
      <c r="KEQ107" s="600"/>
      <c r="KER107" s="600"/>
      <c r="KES107" s="600"/>
      <c r="KET107" s="600"/>
      <c r="KEU107" s="600"/>
      <c r="KEV107" s="600"/>
      <c r="KEW107" s="600"/>
      <c r="KEX107" s="600"/>
      <c r="KEY107" s="600"/>
      <c r="KEZ107" s="600"/>
      <c r="KFA107" s="600"/>
      <c r="KFB107" s="600"/>
      <c r="KFC107" s="600"/>
      <c r="KFD107" s="600"/>
      <c r="KFE107" s="600"/>
      <c r="KFF107" s="600"/>
      <c r="KFG107" s="600"/>
      <c r="KFH107" s="600"/>
      <c r="KFI107" s="600"/>
      <c r="KFJ107" s="600"/>
      <c r="KFK107" s="600"/>
      <c r="KFL107" s="600"/>
      <c r="KFM107" s="600"/>
      <c r="KFN107" s="600"/>
      <c r="KFO107" s="600"/>
      <c r="KFP107" s="600"/>
      <c r="KFQ107" s="600"/>
      <c r="KFR107" s="600"/>
      <c r="KFS107" s="600"/>
      <c r="KFT107" s="600"/>
      <c r="KFU107" s="600"/>
      <c r="KFV107" s="600"/>
      <c r="KFW107" s="600"/>
      <c r="KFX107" s="600"/>
      <c r="KFY107" s="600"/>
      <c r="KFZ107" s="600"/>
      <c r="KGA107" s="600"/>
      <c r="KGB107" s="600"/>
      <c r="KGC107" s="600"/>
      <c r="KGD107" s="600"/>
      <c r="KGE107" s="600"/>
      <c r="KGF107" s="600"/>
      <c r="KGG107" s="600"/>
      <c r="KGH107" s="600"/>
      <c r="KGI107" s="600"/>
      <c r="KGJ107" s="600"/>
      <c r="KGK107" s="600"/>
      <c r="KGL107" s="600"/>
      <c r="KGM107" s="600"/>
      <c r="KGN107" s="600"/>
      <c r="KGO107" s="600"/>
      <c r="KGP107" s="600"/>
      <c r="KGQ107" s="600"/>
      <c r="KGR107" s="600"/>
      <c r="KGS107" s="600"/>
      <c r="KGT107" s="600"/>
      <c r="KGU107" s="600"/>
      <c r="KGV107" s="600"/>
      <c r="KGW107" s="600"/>
      <c r="KGX107" s="600"/>
      <c r="KGY107" s="600"/>
      <c r="KGZ107" s="600"/>
      <c r="KHA107" s="600"/>
      <c r="KHB107" s="600"/>
      <c r="KHC107" s="600"/>
      <c r="KHD107" s="600"/>
      <c r="KHE107" s="600"/>
      <c r="KHF107" s="600"/>
      <c r="KHG107" s="600"/>
      <c r="KHH107" s="600"/>
      <c r="KHI107" s="600"/>
      <c r="KHJ107" s="600"/>
      <c r="KHK107" s="600"/>
      <c r="KHL107" s="600"/>
      <c r="KHM107" s="600"/>
      <c r="KHN107" s="600"/>
      <c r="KHO107" s="600"/>
      <c r="KHP107" s="600"/>
      <c r="KHQ107" s="600"/>
      <c r="KHR107" s="600"/>
      <c r="KHS107" s="600"/>
      <c r="KHT107" s="600"/>
      <c r="KHU107" s="600"/>
      <c r="KHV107" s="600"/>
      <c r="KHW107" s="600"/>
      <c r="KHX107" s="600"/>
      <c r="KHY107" s="600"/>
      <c r="KHZ107" s="600"/>
      <c r="KIA107" s="600"/>
      <c r="KIB107" s="600"/>
      <c r="KIC107" s="600"/>
      <c r="KID107" s="600"/>
      <c r="KIE107" s="600"/>
      <c r="KIF107" s="600"/>
      <c r="KIG107" s="600"/>
      <c r="KIH107" s="600"/>
      <c r="KII107" s="600"/>
      <c r="KIJ107" s="600"/>
      <c r="KIK107" s="600"/>
      <c r="KIL107" s="600"/>
      <c r="KIM107" s="600"/>
      <c r="KIN107" s="600"/>
      <c r="KIO107" s="600"/>
      <c r="KIP107" s="600"/>
      <c r="KIQ107" s="600"/>
      <c r="KIR107" s="600"/>
      <c r="KIS107" s="600"/>
      <c r="KIT107" s="600"/>
      <c r="KIU107" s="600"/>
      <c r="KIV107" s="600"/>
      <c r="KIW107" s="600"/>
      <c r="KIX107" s="600"/>
      <c r="KIY107" s="600"/>
      <c r="KIZ107" s="600"/>
      <c r="KJA107" s="600"/>
      <c r="KJB107" s="600"/>
      <c r="KJC107" s="600"/>
      <c r="KJD107" s="600"/>
      <c r="KJE107" s="600"/>
      <c r="KJF107" s="600"/>
      <c r="KJG107" s="600"/>
      <c r="KJH107" s="600"/>
      <c r="KJI107" s="600"/>
      <c r="KJJ107" s="600"/>
      <c r="KJK107" s="600"/>
      <c r="KJL107" s="600"/>
      <c r="KJM107" s="600"/>
      <c r="KJN107" s="600"/>
      <c r="KJO107" s="600"/>
      <c r="KJP107" s="600"/>
      <c r="KJQ107" s="600"/>
      <c r="KJR107" s="600"/>
      <c r="KJS107" s="600"/>
      <c r="KJT107" s="600"/>
      <c r="KJU107" s="600"/>
      <c r="KJV107" s="600"/>
      <c r="KJW107" s="600"/>
      <c r="KJX107" s="600"/>
      <c r="KJY107" s="600"/>
      <c r="KJZ107" s="600"/>
      <c r="KKA107" s="600"/>
      <c r="KKB107" s="600"/>
      <c r="KKC107" s="600"/>
      <c r="KKD107" s="600"/>
      <c r="KKE107" s="600"/>
      <c r="KKF107" s="600"/>
      <c r="KKG107" s="600"/>
      <c r="KKH107" s="600"/>
      <c r="KKI107" s="600"/>
      <c r="KKJ107" s="600"/>
      <c r="KKK107" s="600"/>
      <c r="KKL107" s="600"/>
      <c r="KKM107" s="600"/>
      <c r="KKN107" s="600"/>
      <c r="KKO107" s="600"/>
      <c r="KKP107" s="600"/>
      <c r="KKQ107" s="600"/>
      <c r="KKR107" s="600"/>
      <c r="KKS107" s="600"/>
      <c r="KKT107" s="600"/>
      <c r="KKU107" s="600"/>
      <c r="KKV107" s="600"/>
      <c r="KKW107" s="600"/>
      <c r="KKX107" s="600"/>
      <c r="KKY107" s="600"/>
      <c r="KKZ107" s="600"/>
      <c r="KLA107" s="600"/>
      <c r="KLB107" s="600"/>
      <c r="KLC107" s="600"/>
      <c r="KLD107" s="600"/>
      <c r="KLE107" s="600"/>
      <c r="KLF107" s="600"/>
      <c r="KLG107" s="600"/>
      <c r="KLH107" s="600"/>
      <c r="KLI107" s="600"/>
      <c r="KLJ107" s="600"/>
      <c r="KLK107" s="600"/>
      <c r="KLL107" s="600"/>
      <c r="KLM107" s="600"/>
      <c r="KLN107" s="600"/>
      <c r="KLO107" s="600"/>
      <c r="KLP107" s="600"/>
      <c r="KLQ107" s="600"/>
      <c r="KLR107" s="600"/>
      <c r="KLS107" s="600"/>
      <c r="KLT107" s="600"/>
      <c r="KLU107" s="600"/>
      <c r="KLV107" s="600"/>
      <c r="KLW107" s="600"/>
      <c r="KLX107" s="600"/>
      <c r="KLY107" s="600"/>
      <c r="KLZ107" s="600"/>
      <c r="KMA107" s="600"/>
      <c r="KMB107" s="600"/>
      <c r="KMC107" s="600"/>
      <c r="KMD107" s="600"/>
      <c r="KME107" s="600"/>
      <c r="KMF107" s="600"/>
      <c r="KMG107" s="600"/>
      <c r="KMH107" s="600"/>
      <c r="KMI107" s="600"/>
      <c r="KMJ107" s="600"/>
      <c r="KMK107" s="600"/>
      <c r="KML107" s="600"/>
      <c r="KMM107" s="600"/>
      <c r="KMN107" s="600"/>
      <c r="KMO107" s="600"/>
      <c r="KMP107" s="600"/>
      <c r="KMQ107" s="600"/>
      <c r="KMR107" s="600"/>
      <c r="KMS107" s="600"/>
      <c r="KMT107" s="600"/>
      <c r="KMU107" s="600"/>
      <c r="KMV107" s="600"/>
      <c r="KMW107" s="600"/>
      <c r="KMX107" s="600"/>
      <c r="KMY107" s="600"/>
      <c r="KMZ107" s="600"/>
      <c r="KNA107" s="600"/>
      <c r="KNB107" s="600"/>
      <c r="KNC107" s="600"/>
      <c r="KND107" s="600"/>
      <c r="KNE107" s="600"/>
      <c r="KNF107" s="600"/>
      <c r="KNG107" s="600"/>
      <c r="KNH107" s="600"/>
      <c r="KNI107" s="600"/>
      <c r="KNJ107" s="600"/>
      <c r="KNK107" s="600"/>
      <c r="KNL107" s="600"/>
      <c r="KNM107" s="600"/>
      <c r="KNN107" s="600"/>
      <c r="KNO107" s="600"/>
      <c r="KNP107" s="600"/>
      <c r="KNQ107" s="600"/>
      <c r="KNR107" s="600"/>
      <c r="KNS107" s="600"/>
      <c r="KNT107" s="600"/>
      <c r="KNU107" s="600"/>
      <c r="KNV107" s="600"/>
      <c r="KNW107" s="600"/>
      <c r="KNX107" s="600"/>
      <c r="KNY107" s="600"/>
      <c r="KNZ107" s="600"/>
      <c r="KOA107" s="600"/>
      <c r="KOB107" s="600"/>
      <c r="KOC107" s="600"/>
      <c r="KOD107" s="600"/>
      <c r="KOE107" s="600"/>
      <c r="KOF107" s="600"/>
      <c r="KOG107" s="600"/>
      <c r="KOH107" s="600"/>
      <c r="KOI107" s="600"/>
      <c r="KOJ107" s="600"/>
      <c r="KOK107" s="600"/>
      <c r="KOL107" s="600"/>
      <c r="KOM107" s="600"/>
      <c r="KON107" s="600"/>
      <c r="KOO107" s="600"/>
      <c r="KOP107" s="600"/>
      <c r="KOQ107" s="600"/>
      <c r="KOR107" s="600"/>
      <c r="KOS107" s="600"/>
      <c r="KOT107" s="600"/>
      <c r="KOU107" s="600"/>
      <c r="KOV107" s="600"/>
      <c r="KOW107" s="600"/>
      <c r="KOX107" s="600"/>
      <c r="KOY107" s="600"/>
      <c r="KOZ107" s="600"/>
      <c r="KPA107" s="600"/>
      <c r="KPB107" s="600"/>
      <c r="KPC107" s="600"/>
      <c r="KPD107" s="600"/>
      <c r="KPE107" s="600"/>
      <c r="KPF107" s="600"/>
      <c r="KPG107" s="600"/>
      <c r="KPH107" s="600"/>
      <c r="KPI107" s="600"/>
      <c r="KPJ107" s="600"/>
      <c r="KPK107" s="600"/>
      <c r="KPL107" s="600"/>
      <c r="KPM107" s="600"/>
      <c r="KPN107" s="600"/>
      <c r="KPO107" s="600"/>
      <c r="KPP107" s="600"/>
      <c r="KPQ107" s="600"/>
      <c r="KPR107" s="600"/>
      <c r="KPS107" s="600"/>
      <c r="KPT107" s="600"/>
      <c r="KPU107" s="600"/>
      <c r="KPV107" s="600"/>
      <c r="KPW107" s="600"/>
      <c r="KPX107" s="600"/>
      <c r="KPY107" s="600"/>
      <c r="KPZ107" s="600"/>
      <c r="KQA107" s="600"/>
      <c r="KQB107" s="600"/>
      <c r="KQC107" s="600"/>
      <c r="KQD107" s="600"/>
      <c r="KQE107" s="600"/>
      <c r="KQF107" s="600"/>
      <c r="KQG107" s="600"/>
      <c r="KQH107" s="600"/>
      <c r="KQI107" s="600"/>
      <c r="KQJ107" s="600"/>
      <c r="KQK107" s="600"/>
      <c r="KQL107" s="600"/>
      <c r="KQM107" s="600"/>
      <c r="KQN107" s="600"/>
      <c r="KQO107" s="600"/>
      <c r="KQP107" s="600"/>
      <c r="KQQ107" s="600"/>
      <c r="KQR107" s="600"/>
      <c r="KQS107" s="600"/>
      <c r="KQT107" s="600"/>
      <c r="KQU107" s="600"/>
      <c r="KQV107" s="600"/>
      <c r="KQW107" s="600"/>
      <c r="KQX107" s="600"/>
      <c r="KQY107" s="600"/>
      <c r="KQZ107" s="600"/>
      <c r="KRA107" s="600"/>
      <c r="KRB107" s="600"/>
      <c r="KRC107" s="600"/>
      <c r="KRD107" s="600"/>
      <c r="KRE107" s="600"/>
      <c r="KRF107" s="600"/>
      <c r="KRG107" s="600"/>
      <c r="KRH107" s="600"/>
      <c r="KRI107" s="600"/>
      <c r="KRJ107" s="600"/>
      <c r="KRK107" s="600"/>
      <c r="KRL107" s="600"/>
      <c r="KRM107" s="600"/>
      <c r="KRN107" s="600"/>
      <c r="KRO107" s="600"/>
      <c r="KRP107" s="600"/>
      <c r="KRQ107" s="600"/>
      <c r="KRR107" s="600"/>
      <c r="KRS107" s="600"/>
      <c r="KRT107" s="600"/>
      <c r="KRU107" s="600"/>
      <c r="KRV107" s="600"/>
      <c r="KRW107" s="600"/>
      <c r="KRX107" s="600"/>
      <c r="KRY107" s="600"/>
      <c r="KRZ107" s="600"/>
      <c r="KSA107" s="600"/>
      <c r="KSB107" s="600"/>
      <c r="KSC107" s="600"/>
      <c r="KSD107" s="600"/>
      <c r="KSE107" s="600"/>
      <c r="KSF107" s="600"/>
      <c r="KSG107" s="600"/>
      <c r="KSH107" s="600"/>
      <c r="KSI107" s="600"/>
      <c r="KSJ107" s="600"/>
      <c r="KSK107" s="600"/>
      <c r="KSL107" s="600"/>
      <c r="KSM107" s="600"/>
      <c r="KSN107" s="600"/>
      <c r="KSO107" s="600"/>
      <c r="KSP107" s="600"/>
      <c r="KSQ107" s="600"/>
      <c r="KSR107" s="600"/>
      <c r="KSS107" s="600"/>
      <c r="KST107" s="600"/>
      <c r="KSU107" s="600"/>
      <c r="KSV107" s="600"/>
      <c r="KSW107" s="600"/>
      <c r="KSX107" s="600"/>
      <c r="KSY107" s="600"/>
      <c r="KSZ107" s="600"/>
      <c r="KTA107" s="600"/>
      <c r="KTB107" s="600"/>
      <c r="KTC107" s="600"/>
      <c r="KTD107" s="600"/>
      <c r="KTE107" s="600"/>
      <c r="KTF107" s="600"/>
      <c r="KTG107" s="600"/>
      <c r="KTH107" s="600"/>
      <c r="KTI107" s="600"/>
      <c r="KTJ107" s="600"/>
      <c r="KTK107" s="600"/>
      <c r="KTL107" s="600"/>
      <c r="KTM107" s="600"/>
      <c r="KTN107" s="600"/>
      <c r="KTO107" s="600"/>
      <c r="KTP107" s="600"/>
      <c r="KTQ107" s="600"/>
      <c r="KTR107" s="600"/>
      <c r="KTS107" s="600"/>
      <c r="KTT107" s="600"/>
      <c r="KTU107" s="600"/>
      <c r="KTV107" s="600"/>
      <c r="KTW107" s="600"/>
      <c r="KTX107" s="600"/>
      <c r="KTY107" s="600"/>
      <c r="KTZ107" s="600"/>
      <c r="KUA107" s="600"/>
      <c r="KUB107" s="600"/>
      <c r="KUC107" s="600"/>
      <c r="KUD107" s="600"/>
      <c r="KUE107" s="600"/>
      <c r="KUF107" s="600"/>
      <c r="KUG107" s="600"/>
      <c r="KUH107" s="600"/>
      <c r="KUI107" s="600"/>
      <c r="KUJ107" s="600"/>
      <c r="KUK107" s="600"/>
      <c r="KUL107" s="600"/>
      <c r="KUM107" s="600"/>
      <c r="KUN107" s="600"/>
      <c r="KUO107" s="600"/>
      <c r="KUP107" s="600"/>
      <c r="KUQ107" s="600"/>
      <c r="KUR107" s="600"/>
      <c r="KUS107" s="600"/>
      <c r="KUT107" s="600"/>
      <c r="KUU107" s="600"/>
      <c r="KUV107" s="600"/>
      <c r="KUW107" s="600"/>
      <c r="KUX107" s="600"/>
      <c r="KUY107" s="600"/>
      <c r="KUZ107" s="600"/>
      <c r="KVA107" s="600"/>
      <c r="KVB107" s="600"/>
      <c r="KVC107" s="600"/>
      <c r="KVD107" s="600"/>
      <c r="KVE107" s="600"/>
      <c r="KVF107" s="600"/>
      <c r="KVG107" s="600"/>
      <c r="KVH107" s="600"/>
      <c r="KVI107" s="600"/>
      <c r="KVJ107" s="600"/>
      <c r="KVK107" s="600"/>
      <c r="KVL107" s="600"/>
      <c r="KVM107" s="600"/>
      <c r="KVN107" s="600"/>
      <c r="KVO107" s="600"/>
      <c r="KVP107" s="600"/>
      <c r="KVQ107" s="600"/>
      <c r="KVR107" s="600"/>
      <c r="KVS107" s="600"/>
      <c r="KVT107" s="600"/>
      <c r="KVU107" s="600"/>
      <c r="KVV107" s="600"/>
      <c r="KVW107" s="600"/>
      <c r="KVX107" s="600"/>
      <c r="KVY107" s="600"/>
      <c r="KVZ107" s="600"/>
      <c r="KWA107" s="600"/>
      <c r="KWB107" s="600"/>
      <c r="KWC107" s="600"/>
      <c r="KWD107" s="600"/>
      <c r="KWE107" s="600"/>
      <c r="KWF107" s="600"/>
      <c r="KWG107" s="600"/>
      <c r="KWH107" s="600"/>
      <c r="KWI107" s="600"/>
      <c r="KWJ107" s="600"/>
      <c r="KWK107" s="600"/>
      <c r="KWL107" s="600"/>
      <c r="KWM107" s="600"/>
      <c r="KWN107" s="600"/>
      <c r="KWO107" s="600"/>
      <c r="KWP107" s="600"/>
      <c r="KWQ107" s="600"/>
      <c r="KWR107" s="600"/>
      <c r="KWS107" s="600"/>
      <c r="KWT107" s="600"/>
      <c r="KWU107" s="600"/>
      <c r="KWV107" s="600"/>
      <c r="KWW107" s="600"/>
      <c r="KWX107" s="600"/>
      <c r="KWY107" s="600"/>
      <c r="KWZ107" s="600"/>
      <c r="KXA107" s="600"/>
      <c r="KXB107" s="600"/>
      <c r="KXC107" s="600"/>
      <c r="KXD107" s="600"/>
      <c r="KXE107" s="600"/>
      <c r="KXF107" s="600"/>
      <c r="KXG107" s="600"/>
      <c r="KXH107" s="600"/>
      <c r="KXI107" s="600"/>
      <c r="KXJ107" s="600"/>
      <c r="KXK107" s="600"/>
      <c r="KXL107" s="600"/>
      <c r="KXM107" s="600"/>
      <c r="KXN107" s="600"/>
      <c r="KXO107" s="600"/>
      <c r="KXP107" s="600"/>
      <c r="KXQ107" s="600"/>
      <c r="KXR107" s="600"/>
      <c r="KXS107" s="600"/>
      <c r="KXT107" s="600"/>
      <c r="KXU107" s="600"/>
      <c r="KXV107" s="600"/>
      <c r="KXW107" s="600"/>
      <c r="KXX107" s="600"/>
      <c r="KXY107" s="600"/>
      <c r="KXZ107" s="600"/>
      <c r="KYA107" s="600"/>
      <c r="KYB107" s="600"/>
      <c r="KYC107" s="600"/>
      <c r="KYD107" s="600"/>
      <c r="KYE107" s="600"/>
      <c r="KYF107" s="600"/>
      <c r="KYG107" s="600"/>
      <c r="KYH107" s="600"/>
      <c r="KYI107" s="600"/>
      <c r="KYJ107" s="600"/>
      <c r="KYK107" s="600"/>
      <c r="KYL107" s="600"/>
      <c r="KYM107" s="600"/>
      <c r="KYN107" s="600"/>
      <c r="KYO107" s="600"/>
      <c r="KYP107" s="600"/>
      <c r="KYQ107" s="600"/>
      <c r="KYR107" s="600"/>
      <c r="KYS107" s="600"/>
      <c r="KYT107" s="600"/>
      <c r="KYU107" s="600"/>
      <c r="KYV107" s="600"/>
      <c r="KYW107" s="600"/>
      <c r="KYX107" s="600"/>
      <c r="KYY107" s="600"/>
      <c r="KYZ107" s="600"/>
      <c r="KZA107" s="600"/>
      <c r="KZB107" s="600"/>
      <c r="KZC107" s="600"/>
      <c r="KZD107" s="600"/>
      <c r="KZE107" s="600"/>
      <c r="KZF107" s="600"/>
      <c r="KZG107" s="600"/>
      <c r="KZH107" s="600"/>
      <c r="KZI107" s="600"/>
      <c r="KZJ107" s="600"/>
      <c r="KZK107" s="600"/>
      <c r="KZL107" s="600"/>
      <c r="KZM107" s="600"/>
      <c r="KZN107" s="600"/>
      <c r="KZO107" s="600"/>
      <c r="KZP107" s="600"/>
      <c r="KZQ107" s="600"/>
      <c r="KZR107" s="600"/>
      <c r="KZS107" s="600"/>
      <c r="KZT107" s="600"/>
      <c r="KZU107" s="600"/>
      <c r="KZV107" s="600"/>
      <c r="KZW107" s="600"/>
      <c r="KZX107" s="600"/>
      <c r="KZY107" s="600"/>
      <c r="KZZ107" s="600"/>
      <c r="LAA107" s="600"/>
      <c r="LAB107" s="600"/>
      <c r="LAC107" s="600"/>
      <c r="LAD107" s="600"/>
      <c r="LAE107" s="600"/>
      <c r="LAF107" s="600"/>
      <c r="LAG107" s="600"/>
      <c r="LAH107" s="600"/>
      <c r="LAI107" s="600"/>
      <c r="LAJ107" s="600"/>
      <c r="LAK107" s="600"/>
      <c r="LAL107" s="600"/>
      <c r="LAM107" s="600"/>
      <c r="LAN107" s="600"/>
      <c r="LAO107" s="600"/>
      <c r="LAP107" s="600"/>
      <c r="LAQ107" s="600"/>
      <c r="LAR107" s="600"/>
      <c r="LAS107" s="600"/>
      <c r="LAT107" s="600"/>
      <c r="LAU107" s="600"/>
      <c r="LAV107" s="600"/>
      <c r="LAW107" s="600"/>
      <c r="LAX107" s="600"/>
      <c r="LAY107" s="600"/>
      <c r="LAZ107" s="600"/>
      <c r="LBA107" s="600"/>
      <c r="LBB107" s="600"/>
      <c r="LBC107" s="600"/>
      <c r="LBD107" s="600"/>
      <c r="LBE107" s="600"/>
      <c r="LBF107" s="600"/>
      <c r="LBG107" s="600"/>
      <c r="LBH107" s="600"/>
      <c r="LBI107" s="600"/>
      <c r="LBJ107" s="600"/>
      <c r="LBK107" s="600"/>
      <c r="LBL107" s="600"/>
      <c r="LBM107" s="600"/>
      <c r="LBN107" s="600"/>
      <c r="LBO107" s="600"/>
      <c r="LBP107" s="600"/>
      <c r="LBQ107" s="600"/>
      <c r="LBR107" s="600"/>
      <c r="LBS107" s="600"/>
      <c r="LBT107" s="600"/>
      <c r="LBU107" s="600"/>
      <c r="LBV107" s="600"/>
      <c r="LBW107" s="600"/>
      <c r="LBX107" s="600"/>
      <c r="LBY107" s="600"/>
      <c r="LBZ107" s="600"/>
      <c r="LCA107" s="600"/>
      <c r="LCB107" s="600"/>
      <c r="LCC107" s="600"/>
      <c r="LCD107" s="600"/>
      <c r="LCE107" s="600"/>
      <c r="LCF107" s="600"/>
      <c r="LCG107" s="600"/>
      <c r="LCH107" s="600"/>
      <c r="LCI107" s="600"/>
      <c r="LCJ107" s="600"/>
      <c r="LCK107" s="600"/>
      <c r="LCL107" s="600"/>
      <c r="LCM107" s="600"/>
      <c r="LCN107" s="600"/>
      <c r="LCO107" s="600"/>
      <c r="LCP107" s="600"/>
      <c r="LCQ107" s="600"/>
      <c r="LCR107" s="600"/>
      <c r="LCS107" s="600"/>
      <c r="LCT107" s="600"/>
      <c r="LCU107" s="600"/>
      <c r="LCV107" s="600"/>
      <c r="LCW107" s="600"/>
      <c r="LCX107" s="600"/>
      <c r="LCY107" s="600"/>
      <c r="LCZ107" s="600"/>
      <c r="LDA107" s="600"/>
      <c r="LDB107" s="600"/>
      <c r="LDC107" s="600"/>
      <c r="LDD107" s="600"/>
      <c r="LDE107" s="600"/>
      <c r="LDF107" s="600"/>
      <c r="LDG107" s="600"/>
      <c r="LDH107" s="600"/>
      <c r="LDI107" s="600"/>
      <c r="LDJ107" s="600"/>
      <c r="LDK107" s="600"/>
      <c r="LDL107" s="600"/>
      <c r="LDM107" s="600"/>
      <c r="LDN107" s="600"/>
      <c r="LDO107" s="600"/>
      <c r="LDP107" s="600"/>
      <c r="LDQ107" s="600"/>
      <c r="LDR107" s="600"/>
      <c r="LDS107" s="600"/>
      <c r="LDT107" s="600"/>
      <c r="LDU107" s="600"/>
      <c r="LDV107" s="600"/>
      <c r="LDW107" s="600"/>
      <c r="LDX107" s="600"/>
      <c r="LDY107" s="600"/>
      <c r="LDZ107" s="600"/>
      <c r="LEA107" s="600"/>
      <c r="LEB107" s="600"/>
      <c r="LEC107" s="600"/>
      <c r="LED107" s="600"/>
      <c r="LEE107" s="600"/>
      <c r="LEF107" s="600"/>
      <c r="LEG107" s="600"/>
      <c r="LEH107" s="600"/>
      <c r="LEI107" s="600"/>
      <c r="LEJ107" s="600"/>
      <c r="LEK107" s="600"/>
      <c r="LEL107" s="600"/>
      <c r="LEM107" s="600"/>
      <c r="LEN107" s="600"/>
      <c r="LEO107" s="600"/>
      <c r="LEP107" s="600"/>
      <c r="LEQ107" s="600"/>
      <c r="LER107" s="600"/>
      <c r="LES107" s="600"/>
      <c r="LET107" s="600"/>
      <c r="LEU107" s="600"/>
      <c r="LEV107" s="600"/>
      <c r="LEW107" s="600"/>
      <c r="LEX107" s="600"/>
      <c r="LEY107" s="600"/>
      <c r="LEZ107" s="600"/>
      <c r="LFA107" s="600"/>
      <c r="LFB107" s="600"/>
      <c r="LFC107" s="600"/>
      <c r="LFD107" s="600"/>
      <c r="LFE107" s="600"/>
      <c r="LFF107" s="600"/>
      <c r="LFG107" s="600"/>
      <c r="LFH107" s="600"/>
      <c r="LFI107" s="600"/>
      <c r="LFJ107" s="600"/>
      <c r="LFK107" s="600"/>
      <c r="LFL107" s="600"/>
      <c r="LFM107" s="600"/>
      <c r="LFN107" s="600"/>
      <c r="LFO107" s="600"/>
      <c r="LFP107" s="600"/>
      <c r="LFQ107" s="600"/>
      <c r="LFR107" s="600"/>
      <c r="LFS107" s="600"/>
      <c r="LFT107" s="600"/>
      <c r="LFU107" s="600"/>
      <c r="LFV107" s="600"/>
      <c r="LFW107" s="600"/>
      <c r="LFX107" s="600"/>
      <c r="LFY107" s="600"/>
      <c r="LFZ107" s="600"/>
      <c r="LGA107" s="600"/>
      <c r="LGB107" s="600"/>
      <c r="LGC107" s="600"/>
      <c r="LGD107" s="600"/>
      <c r="LGE107" s="600"/>
      <c r="LGF107" s="600"/>
      <c r="LGG107" s="600"/>
      <c r="LGH107" s="600"/>
      <c r="LGI107" s="600"/>
      <c r="LGJ107" s="600"/>
      <c r="LGK107" s="600"/>
      <c r="LGL107" s="600"/>
      <c r="LGM107" s="600"/>
      <c r="LGN107" s="600"/>
      <c r="LGO107" s="600"/>
      <c r="LGP107" s="600"/>
      <c r="LGQ107" s="600"/>
      <c r="LGR107" s="600"/>
      <c r="LGS107" s="600"/>
      <c r="LGT107" s="600"/>
      <c r="LGU107" s="600"/>
      <c r="LGV107" s="600"/>
      <c r="LGW107" s="600"/>
      <c r="LGX107" s="600"/>
      <c r="LGY107" s="600"/>
      <c r="LGZ107" s="600"/>
      <c r="LHA107" s="600"/>
      <c r="LHB107" s="600"/>
      <c r="LHC107" s="600"/>
      <c r="LHD107" s="600"/>
      <c r="LHE107" s="600"/>
      <c r="LHF107" s="600"/>
      <c r="LHG107" s="600"/>
      <c r="LHH107" s="600"/>
      <c r="LHI107" s="600"/>
      <c r="LHJ107" s="600"/>
      <c r="LHK107" s="600"/>
      <c r="LHL107" s="600"/>
      <c r="LHM107" s="600"/>
      <c r="LHN107" s="600"/>
      <c r="LHO107" s="600"/>
      <c r="LHP107" s="600"/>
      <c r="LHQ107" s="600"/>
      <c r="LHR107" s="600"/>
      <c r="LHS107" s="600"/>
      <c r="LHT107" s="600"/>
      <c r="LHU107" s="600"/>
      <c r="LHV107" s="600"/>
      <c r="LHW107" s="600"/>
      <c r="LHX107" s="600"/>
      <c r="LHY107" s="600"/>
      <c r="LHZ107" s="600"/>
      <c r="LIA107" s="600"/>
      <c r="LIB107" s="600"/>
      <c r="LIC107" s="600"/>
      <c r="LID107" s="600"/>
      <c r="LIE107" s="600"/>
      <c r="LIF107" s="600"/>
      <c r="LIG107" s="600"/>
      <c r="LIH107" s="600"/>
      <c r="LII107" s="600"/>
      <c r="LIJ107" s="600"/>
      <c r="LIK107" s="600"/>
      <c r="LIL107" s="600"/>
      <c r="LIM107" s="600"/>
      <c r="LIN107" s="600"/>
      <c r="LIO107" s="600"/>
      <c r="LIP107" s="600"/>
      <c r="LIQ107" s="600"/>
      <c r="LIR107" s="600"/>
      <c r="LIS107" s="600"/>
      <c r="LIT107" s="600"/>
      <c r="LIU107" s="600"/>
      <c r="LIV107" s="600"/>
      <c r="LIW107" s="600"/>
      <c r="LIX107" s="600"/>
      <c r="LIY107" s="600"/>
      <c r="LIZ107" s="600"/>
      <c r="LJA107" s="600"/>
      <c r="LJB107" s="600"/>
      <c r="LJC107" s="600"/>
      <c r="LJD107" s="600"/>
      <c r="LJE107" s="600"/>
      <c r="LJF107" s="600"/>
      <c r="LJG107" s="600"/>
      <c r="LJH107" s="600"/>
      <c r="LJI107" s="600"/>
      <c r="LJJ107" s="600"/>
      <c r="LJK107" s="600"/>
      <c r="LJL107" s="600"/>
      <c r="LJM107" s="600"/>
      <c r="LJN107" s="600"/>
      <c r="LJO107" s="600"/>
      <c r="LJP107" s="600"/>
      <c r="LJQ107" s="600"/>
      <c r="LJR107" s="600"/>
      <c r="LJS107" s="600"/>
      <c r="LJT107" s="600"/>
      <c r="LJU107" s="600"/>
      <c r="LJV107" s="600"/>
      <c r="LJW107" s="600"/>
      <c r="LJX107" s="600"/>
      <c r="LJY107" s="600"/>
      <c r="LJZ107" s="600"/>
      <c r="LKA107" s="600"/>
      <c r="LKB107" s="600"/>
      <c r="LKC107" s="600"/>
      <c r="LKD107" s="600"/>
      <c r="LKE107" s="600"/>
      <c r="LKF107" s="600"/>
      <c r="LKG107" s="600"/>
      <c r="LKH107" s="600"/>
      <c r="LKI107" s="600"/>
      <c r="LKJ107" s="600"/>
      <c r="LKK107" s="600"/>
      <c r="LKL107" s="600"/>
      <c r="LKM107" s="600"/>
      <c r="LKN107" s="600"/>
      <c r="LKO107" s="600"/>
      <c r="LKP107" s="600"/>
      <c r="LKQ107" s="600"/>
      <c r="LKR107" s="600"/>
      <c r="LKS107" s="600"/>
      <c r="LKT107" s="600"/>
      <c r="LKU107" s="600"/>
      <c r="LKV107" s="600"/>
      <c r="LKW107" s="600"/>
      <c r="LKX107" s="600"/>
      <c r="LKY107" s="600"/>
      <c r="LKZ107" s="600"/>
      <c r="LLA107" s="600"/>
      <c r="LLB107" s="600"/>
      <c r="LLC107" s="600"/>
      <c r="LLD107" s="600"/>
      <c r="LLE107" s="600"/>
      <c r="LLF107" s="600"/>
      <c r="LLG107" s="600"/>
      <c r="LLH107" s="600"/>
      <c r="LLI107" s="600"/>
      <c r="LLJ107" s="600"/>
      <c r="LLK107" s="600"/>
      <c r="LLL107" s="600"/>
      <c r="LLM107" s="600"/>
      <c r="LLN107" s="600"/>
      <c r="LLO107" s="600"/>
      <c r="LLP107" s="600"/>
      <c r="LLQ107" s="600"/>
      <c r="LLR107" s="600"/>
      <c r="LLS107" s="600"/>
      <c r="LLT107" s="600"/>
      <c r="LLU107" s="600"/>
      <c r="LLV107" s="600"/>
      <c r="LLW107" s="600"/>
      <c r="LLX107" s="600"/>
      <c r="LLY107" s="600"/>
      <c r="LLZ107" s="600"/>
      <c r="LMA107" s="600"/>
      <c r="LMB107" s="600"/>
      <c r="LMC107" s="600"/>
      <c r="LMD107" s="600"/>
      <c r="LME107" s="600"/>
      <c r="LMF107" s="600"/>
      <c r="LMG107" s="600"/>
      <c r="LMH107" s="600"/>
      <c r="LMI107" s="600"/>
      <c r="LMJ107" s="600"/>
      <c r="LMK107" s="600"/>
      <c r="LML107" s="600"/>
      <c r="LMM107" s="600"/>
      <c r="LMN107" s="600"/>
      <c r="LMO107" s="600"/>
      <c r="LMP107" s="600"/>
      <c r="LMQ107" s="600"/>
      <c r="LMR107" s="600"/>
      <c r="LMS107" s="600"/>
      <c r="LMT107" s="600"/>
      <c r="LMU107" s="600"/>
      <c r="LMV107" s="600"/>
      <c r="LMW107" s="600"/>
      <c r="LMX107" s="600"/>
      <c r="LMY107" s="600"/>
      <c r="LMZ107" s="600"/>
      <c r="LNA107" s="600"/>
      <c r="LNB107" s="600"/>
      <c r="LNC107" s="600"/>
      <c r="LND107" s="600"/>
      <c r="LNE107" s="600"/>
      <c r="LNF107" s="600"/>
      <c r="LNG107" s="600"/>
      <c r="LNH107" s="600"/>
      <c r="LNI107" s="600"/>
      <c r="LNJ107" s="600"/>
      <c r="LNK107" s="600"/>
      <c r="LNL107" s="600"/>
      <c r="LNM107" s="600"/>
      <c r="LNN107" s="600"/>
      <c r="LNO107" s="600"/>
      <c r="LNP107" s="600"/>
      <c r="LNQ107" s="600"/>
      <c r="LNR107" s="600"/>
      <c r="LNS107" s="600"/>
      <c r="LNT107" s="600"/>
      <c r="LNU107" s="600"/>
      <c r="LNV107" s="600"/>
      <c r="LNW107" s="600"/>
      <c r="LNX107" s="600"/>
      <c r="LNY107" s="600"/>
      <c r="LNZ107" s="600"/>
      <c r="LOA107" s="600"/>
      <c r="LOB107" s="600"/>
      <c r="LOC107" s="600"/>
      <c r="LOD107" s="600"/>
      <c r="LOE107" s="600"/>
      <c r="LOF107" s="600"/>
      <c r="LOG107" s="600"/>
      <c r="LOH107" s="600"/>
      <c r="LOI107" s="600"/>
      <c r="LOJ107" s="600"/>
      <c r="LOK107" s="600"/>
      <c r="LOL107" s="600"/>
      <c r="LOM107" s="600"/>
      <c r="LON107" s="600"/>
      <c r="LOO107" s="600"/>
      <c r="LOP107" s="600"/>
      <c r="LOQ107" s="600"/>
      <c r="LOR107" s="600"/>
      <c r="LOS107" s="600"/>
      <c r="LOT107" s="600"/>
      <c r="LOU107" s="600"/>
      <c r="LOV107" s="600"/>
      <c r="LOW107" s="600"/>
      <c r="LOX107" s="600"/>
      <c r="LOY107" s="600"/>
      <c r="LOZ107" s="600"/>
      <c r="LPA107" s="600"/>
      <c r="LPB107" s="600"/>
      <c r="LPC107" s="600"/>
      <c r="LPD107" s="600"/>
      <c r="LPE107" s="600"/>
      <c r="LPF107" s="600"/>
      <c r="LPG107" s="600"/>
      <c r="LPH107" s="600"/>
      <c r="LPI107" s="600"/>
      <c r="LPJ107" s="600"/>
      <c r="LPK107" s="600"/>
      <c r="LPL107" s="600"/>
      <c r="LPM107" s="600"/>
      <c r="LPN107" s="600"/>
      <c r="LPO107" s="600"/>
      <c r="LPP107" s="600"/>
      <c r="LPQ107" s="600"/>
      <c r="LPR107" s="600"/>
      <c r="LPS107" s="600"/>
      <c r="LPT107" s="600"/>
      <c r="LPU107" s="600"/>
      <c r="LPV107" s="600"/>
      <c r="LPW107" s="600"/>
      <c r="LPX107" s="600"/>
      <c r="LPY107" s="600"/>
      <c r="LPZ107" s="600"/>
      <c r="LQA107" s="600"/>
      <c r="LQB107" s="600"/>
      <c r="LQC107" s="600"/>
      <c r="LQD107" s="600"/>
      <c r="LQE107" s="600"/>
      <c r="LQF107" s="600"/>
      <c r="LQG107" s="600"/>
      <c r="LQH107" s="600"/>
      <c r="LQI107" s="600"/>
      <c r="LQJ107" s="600"/>
      <c r="LQK107" s="600"/>
      <c r="LQL107" s="600"/>
      <c r="LQM107" s="600"/>
      <c r="LQN107" s="600"/>
      <c r="LQO107" s="600"/>
      <c r="LQP107" s="600"/>
      <c r="LQQ107" s="600"/>
      <c r="LQR107" s="600"/>
      <c r="LQS107" s="600"/>
      <c r="LQT107" s="600"/>
      <c r="LQU107" s="600"/>
      <c r="LQV107" s="600"/>
      <c r="LQW107" s="600"/>
      <c r="LQX107" s="600"/>
      <c r="LQY107" s="600"/>
      <c r="LQZ107" s="600"/>
      <c r="LRA107" s="600"/>
      <c r="LRB107" s="600"/>
      <c r="LRC107" s="600"/>
      <c r="LRD107" s="600"/>
      <c r="LRE107" s="600"/>
      <c r="LRF107" s="600"/>
      <c r="LRG107" s="600"/>
      <c r="LRH107" s="600"/>
      <c r="LRI107" s="600"/>
      <c r="LRJ107" s="600"/>
      <c r="LRK107" s="600"/>
      <c r="LRL107" s="600"/>
      <c r="LRM107" s="600"/>
      <c r="LRN107" s="600"/>
      <c r="LRO107" s="600"/>
      <c r="LRP107" s="600"/>
      <c r="LRQ107" s="600"/>
      <c r="LRR107" s="600"/>
      <c r="LRS107" s="600"/>
      <c r="LRT107" s="600"/>
      <c r="LRU107" s="600"/>
      <c r="LRV107" s="600"/>
      <c r="LRW107" s="600"/>
      <c r="LRX107" s="600"/>
      <c r="LRY107" s="600"/>
      <c r="LRZ107" s="600"/>
      <c r="LSA107" s="600"/>
      <c r="LSB107" s="600"/>
      <c r="LSC107" s="600"/>
      <c r="LSD107" s="600"/>
      <c r="LSE107" s="600"/>
      <c r="LSF107" s="600"/>
      <c r="LSG107" s="600"/>
      <c r="LSH107" s="600"/>
      <c r="LSI107" s="600"/>
      <c r="LSJ107" s="600"/>
      <c r="LSK107" s="600"/>
      <c r="LSL107" s="600"/>
      <c r="LSM107" s="600"/>
      <c r="LSN107" s="600"/>
      <c r="LSO107" s="600"/>
      <c r="LSP107" s="600"/>
      <c r="LSQ107" s="600"/>
      <c r="LSR107" s="600"/>
      <c r="LSS107" s="600"/>
      <c r="LST107" s="600"/>
      <c r="LSU107" s="600"/>
      <c r="LSV107" s="600"/>
      <c r="LSW107" s="600"/>
      <c r="LSX107" s="600"/>
      <c r="LSY107" s="600"/>
      <c r="LSZ107" s="600"/>
      <c r="LTA107" s="600"/>
      <c r="LTB107" s="600"/>
      <c r="LTC107" s="600"/>
      <c r="LTD107" s="600"/>
      <c r="LTE107" s="600"/>
      <c r="LTF107" s="600"/>
      <c r="LTG107" s="600"/>
      <c r="LTH107" s="600"/>
      <c r="LTI107" s="600"/>
      <c r="LTJ107" s="600"/>
      <c r="LTK107" s="600"/>
      <c r="LTL107" s="600"/>
      <c r="LTM107" s="600"/>
      <c r="LTN107" s="600"/>
      <c r="LTO107" s="600"/>
      <c r="LTP107" s="600"/>
      <c r="LTQ107" s="600"/>
      <c r="LTR107" s="600"/>
      <c r="LTS107" s="600"/>
      <c r="LTT107" s="600"/>
      <c r="LTU107" s="600"/>
      <c r="LTV107" s="600"/>
      <c r="LTW107" s="600"/>
      <c r="LTX107" s="600"/>
      <c r="LTY107" s="600"/>
      <c r="LTZ107" s="600"/>
      <c r="LUA107" s="600"/>
      <c r="LUB107" s="600"/>
      <c r="LUC107" s="600"/>
      <c r="LUD107" s="600"/>
      <c r="LUE107" s="600"/>
      <c r="LUF107" s="600"/>
      <c r="LUG107" s="600"/>
      <c r="LUH107" s="600"/>
      <c r="LUI107" s="600"/>
      <c r="LUJ107" s="600"/>
      <c r="LUK107" s="600"/>
      <c r="LUL107" s="600"/>
      <c r="LUM107" s="600"/>
      <c r="LUN107" s="600"/>
      <c r="LUO107" s="600"/>
      <c r="LUP107" s="600"/>
      <c r="LUQ107" s="600"/>
      <c r="LUR107" s="600"/>
      <c r="LUS107" s="600"/>
      <c r="LUT107" s="600"/>
      <c r="LUU107" s="600"/>
      <c r="LUV107" s="600"/>
      <c r="LUW107" s="600"/>
      <c r="LUX107" s="600"/>
      <c r="LUY107" s="600"/>
      <c r="LUZ107" s="600"/>
      <c r="LVA107" s="600"/>
      <c r="LVB107" s="600"/>
      <c r="LVC107" s="600"/>
      <c r="LVD107" s="600"/>
      <c r="LVE107" s="600"/>
      <c r="LVF107" s="600"/>
      <c r="LVG107" s="600"/>
      <c r="LVH107" s="600"/>
      <c r="LVI107" s="600"/>
      <c r="LVJ107" s="600"/>
      <c r="LVK107" s="600"/>
      <c r="LVL107" s="600"/>
      <c r="LVM107" s="600"/>
      <c r="LVN107" s="600"/>
      <c r="LVO107" s="600"/>
      <c r="LVP107" s="600"/>
      <c r="LVQ107" s="600"/>
      <c r="LVR107" s="600"/>
      <c r="LVS107" s="600"/>
      <c r="LVT107" s="600"/>
      <c r="LVU107" s="600"/>
      <c r="LVV107" s="600"/>
      <c r="LVW107" s="600"/>
      <c r="LVX107" s="600"/>
      <c r="LVY107" s="600"/>
      <c r="LVZ107" s="600"/>
      <c r="LWA107" s="600"/>
      <c r="LWB107" s="600"/>
      <c r="LWC107" s="600"/>
      <c r="LWD107" s="600"/>
      <c r="LWE107" s="600"/>
      <c r="LWF107" s="600"/>
      <c r="LWG107" s="600"/>
      <c r="LWH107" s="600"/>
      <c r="LWI107" s="600"/>
      <c r="LWJ107" s="600"/>
      <c r="LWK107" s="600"/>
      <c r="LWL107" s="600"/>
      <c r="LWM107" s="600"/>
      <c r="LWN107" s="600"/>
      <c r="LWO107" s="600"/>
      <c r="LWP107" s="600"/>
      <c r="LWQ107" s="600"/>
      <c r="LWR107" s="600"/>
      <c r="LWS107" s="600"/>
      <c r="LWT107" s="600"/>
      <c r="LWU107" s="600"/>
      <c r="LWV107" s="600"/>
      <c r="LWW107" s="600"/>
      <c r="LWX107" s="600"/>
      <c r="LWY107" s="600"/>
      <c r="LWZ107" s="600"/>
      <c r="LXA107" s="600"/>
      <c r="LXB107" s="600"/>
      <c r="LXC107" s="600"/>
      <c r="LXD107" s="600"/>
      <c r="LXE107" s="600"/>
      <c r="LXF107" s="600"/>
      <c r="LXG107" s="600"/>
      <c r="LXH107" s="600"/>
      <c r="LXI107" s="600"/>
      <c r="LXJ107" s="600"/>
      <c r="LXK107" s="600"/>
      <c r="LXL107" s="600"/>
      <c r="LXM107" s="600"/>
      <c r="LXN107" s="600"/>
      <c r="LXO107" s="600"/>
      <c r="LXP107" s="600"/>
      <c r="LXQ107" s="600"/>
      <c r="LXR107" s="600"/>
      <c r="LXS107" s="600"/>
      <c r="LXT107" s="600"/>
      <c r="LXU107" s="600"/>
      <c r="LXV107" s="600"/>
      <c r="LXW107" s="600"/>
      <c r="LXX107" s="600"/>
      <c r="LXY107" s="600"/>
      <c r="LXZ107" s="600"/>
      <c r="LYA107" s="600"/>
      <c r="LYB107" s="600"/>
      <c r="LYC107" s="600"/>
      <c r="LYD107" s="600"/>
      <c r="LYE107" s="600"/>
      <c r="LYF107" s="600"/>
      <c r="LYG107" s="600"/>
      <c r="LYH107" s="600"/>
      <c r="LYI107" s="600"/>
      <c r="LYJ107" s="600"/>
      <c r="LYK107" s="600"/>
      <c r="LYL107" s="600"/>
      <c r="LYM107" s="600"/>
      <c r="LYN107" s="600"/>
      <c r="LYO107" s="600"/>
      <c r="LYP107" s="600"/>
      <c r="LYQ107" s="600"/>
      <c r="LYR107" s="600"/>
      <c r="LYS107" s="600"/>
      <c r="LYT107" s="600"/>
      <c r="LYU107" s="600"/>
      <c r="LYV107" s="600"/>
      <c r="LYW107" s="600"/>
      <c r="LYX107" s="600"/>
      <c r="LYY107" s="600"/>
      <c r="LYZ107" s="600"/>
      <c r="LZA107" s="600"/>
      <c r="LZB107" s="600"/>
      <c r="LZC107" s="600"/>
      <c r="LZD107" s="600"/>
      <c r="LZE107" s="600"/>
      <c r="LZF107" s="600"/>
      <c r="LZG107" s="600"/>
      <c r="LZH107" s="600"/>
      <c r="LZI107" s="600"/>
      <c r="LZJ107" s="600"/>
      <c r="LZK107" s="600"/>
      <c r="LZL107" s="600"/>
      <c r="LZM107" s="600"/>
      <c r="LZN107" s="600"/>
      <c r="LZO107" s="600"/>
      <c r="LZP107" s="600"/>
      <c r="LZQ107" s="600"/>
      <c r="LZR107" s="600"/>
      <c r="LZS107" s="600"/>
      <c r="LZT107" s="600"/>
      <c r="LZU107" s="600"/>
      <c r="LZV107" s="600"/>
      <c r="LZW107" s="600"/>
      <c r="LZX107" s="600"/>
      <c r="LZY107" s="600"/>
      <c r="LZZ107" s="600"/>
      <c r="MAA107" s="600"/>
      <c r="MAB107" s="600"/>
      <c r="MAC107" s="600"/>
      <c r="MAD107" s="600"/>
      <c r="MAE107" s="600"/>
      <c r="MAF107" s="600"/>
      <c r="MAG107" s="600"/>
      <c r="MAH107" s="600"/>
      <c r="MAI107" s="600"/>
      <c r="MAJ107" s="600"/>
      <c r="MAK107" s="600"/>
      <c r="MAL107" s="600"/>
      <c r="MAM107" s="600"/>
      <c r="MAN107" s="600"/>
      <c r="MAO107" s="600"/>
      <c r="MAP107" s="600"/>
      <c r="MAQ107" s="600"/>
      <c r="MAR107" s="600"/>
      <c r="MAS107" s="600"/>
      <c r="MAT107" s="600"/>
      <c r="MAU107" s="600"/>
      <c r="MAV107" s="600"/>
      <c r="MAW107" s="600"/>
      <c r="MAX107" s="600"/>
      <c r="MAY107" s="600"/>
      <c r="MAZ107" s="600"/>
      <c r="MBA107" s="600"/>
      <c r="MBB107" s="600"/>
      <c r="MBC107" s="600"/>
      <c r="MBD107" s="600"/>
      <c r="MBE107" s="600"/>
      <c r="MBF107" s="600"/>
      <c r="MBG107" s="600"/>
      <c r="MBH107" s="600"/>
      <c r="MBI107" s="600"/>
      <c r="MBJ107" s="600"/>
      <c r="MBK107" s="600"/>
      <c r="MBL107" s="600"/>
      <c r="MBM107" s="600"/>
      <c r="MBN107" s="600"/>
      <c r="MBO107" s="600"/>
      <c r="MBP107" s="600"/>
      <c r="MBQ107" s="600"/>
      <c r="MBR107" s="600"/>
      <c r="MBS107" s="600"/>
      <c r="MBT107" s="600"/>
      <c r="MBU107" s="600"/>
      <c r="MBV107" s="600"/>
      <c r="MBW107" s="600"/>
      <c r="MBX107" s="600"/>
      <c r="MBY107" s="600"/>
      <c r="MBZ107" s="600"/>
      <c r="MCA107" s="600"/>
      <c r="MCB107" s="600"/>
      <c r="MCC107" s="600"/>
      <c r="MCD107" s="600"/>
      <c r="MCE107" s="600"/>
      <c r="MCF107" s="600"/>
      <c r="MCG107" s="600"/>
      <c r="MCH107" s="600"/>
      <c r="MCI107" s="600"/>
      <c r="MCJ107" s="600"/>
      <c r="MCK107" s="600"/>
      <c r="MCL107" s="600"/>
      <c r="MCM107" s="600"/>
      <c r="MCN107" s="600"/>
      <c r="MCO107" s="600"/>
      <c r="MCP107" s="600"/>
      <c r="MCQ107" s="600"/>
      <c r="MCR107" s="600"/>
      <c r="MCS107" s="600"/>
      <c r="MCT107" s="600"/>
      <c r="MCU107" s="600"/>
      <c r="MCV107" s="600"/>
      <c r="MCW107" s="600"/>
      <c r="MCX107" s="600"/>
      <c r="MCY107" s="600"/>
      <c r="MCZ107" s="600"/>
      <c r="MDA107" s="600"/>
      <c r="MDB107" s="600"/>
      <c r="MDC107" s="600"/>
      <c r="MDD107" s="600"/>
      <c r="MDE107" s="600"/>
      <c r="MDF107" s="600"/>
      <c r="MDG107" s="600"/>
      <c r="MDH107" s="600"/>
      <c r="MDI107" s="600"/>
      <c r="MDJ107" s="600"/>
      <c r="MDK107" s="600"/>
      <c r="MDL107" s="600"/>
      <c r="MDM107" s="600"/>
      <c r="MDN107" s="600"/>
      <c r="MDO107" s="600"/>
      <c r="MDP107" s="600"/>
      <c r="MDQ107" s="600"/>
      <c r="MDR107" s="600"/>
      <c r="MDS107" s="600"/>
      <c r="MDT107" s="600"/>
      <c r="MDU107" s="600"/>
      <c r="MDV107" s="600"/>
      <c r="MDW107" s="600"/>
      <c r="MDX107" s="600"/>
      <c r="MDY107" s="600"/>
      <c r="MDZ107" s="600"/>
      <c r="MEA107" s="600"/>
      <c r="MEB107" s="600"/>
      <c r="MEC107" s="600"/>
      <c r="MED107" s="600"/>
      <c r="MEE107" s="600"/>
      <c r="MEF107" s="600"/>
      <c r="MEG107" s="600"/>
      <c r="MEH107" s="600"/>
      <c r="MEI107" s="600"/>
      <c r="MEJ107" s="600"/>
      <c r="MEK107" s="600"/>
      <c r="MEL107" s="600"/>
      <c r="MEM107" s="600"/>
      <c r="MEN107" s="600"/>
      <c r="MEO107" s="600"/>
      <c r="MEP107" s="600"/>
      <c r="MEQ107" s="600"/>
      <c r="MER107" s="600"/>
      <c r="MES107" s="600"/>
      <c r="MET107" s="600"/>
      <c r="MEU107" s="600"/>
      <c r="MEV107" s="600"/>
      <c r="MEW107" s="600"/>
      <c r="MEX107" s="600"/>
      <c r="MEY107" s="600"/>
      <c r="MEZ107" s="600"/>
      <c r="MFA107" s="600"/>
      <c r="MFB107" s="600"/>
      <c r="MFC107" s="600"/>
      <c r="MFD107" s="600"/>
      <c r="MFE107" s="600"/>
      <c r="MFF107" s="600"/>
      <c r="MFG107" s="600"/>
      <c r="MFH107" s="600"/>
      <c r="MFI107" s="600"/>
      <c r="MFJ107" s="600"/>
      <c r="MFK107" s="600"/>
      <c r="MFL107" s="600"/>
      <c r="MFM107" s="600"/>
      <c r="MFN107" s="600"/>
      <c r="MFO107" s="600"/>
      <c r="MFP107" s="600"/>
      <c r="MFQ107" s="600"/>
      <c r="MFR107" s="600"/>
      <c r="MFS107" s="600"/>
      <c r="MFT107" s="600"/>
      <c r="MFU107" s="600"/>
      <c r="MFV107" s="600"/>
      <c r="MFW107" s="600"/>
      <c r="MFX107" s="600"/>
      <c r="MFY107" s="600"/>
      <c r="MFZ107" s="600"/>
      <c r="MGA107" s="600"/>
      <c r="MGB107" s="600"/>
      <c r="MGC107" s="600"/>
      <c r="MGD107" s="600"/>
      <c r="MGE107" s="600"/>
      <c r="MGF107" s="600"/>
      <c r="MGG107" s="600"/>
      <c r="MGH107" s="600"/>
      <c r="MGI107" s="600"/>
      <c r="MGJ107" s="600"/>
      <c r="MGK107" s="600"/>
      <c r="MGL107" s="600"/>
      <c r="MGM107" s="600"/>
      <c r="MGN107" s="600"/>
      <c r="MGO107" s="600"/>
      <c r="MGP107" s="600"/>
      <c r="MGQ107" s="600"/>
      <c r="MGR107" s="600"/>
      <c r="MGS107" s="600"/>
      <c r="MGT107" s="600"/>
      <c r="MGU107" s="600"/>
      <c r="MGV107" s="600"/>
      <c r="MGW107" s="600"/>
      <c r="MGX107" s="600"/>
      <c r="MGY107" s="600"/>
      <c r="MGZ107" s="600"/>
      <c r="MHA107" s="600"/>
      <c r="MHB107" s="600"/>
      <c r="MHC107" s="600"/>
      <c r="MHD107" s="600"/>
      <c r="MHE107" s="600"/>
      <c r="MHF107" s="600"/>
      <c r="MHG107" s="600"/>
      <c r="MHH107" s="600"/>
      <c r="MHI107" s="600"/>
      <c r="MHJ107" s="600"/>
      <c r="MHK107" s="600"/>
      <c r="MHL107" s="600"/>
      <c r="MHM107" s="600"/>
      <c r="MHN107" s="600"/>
      <c r="MHO107" s="600"/>
      <c r="MHP107" s="600"/>
      <c r="MHQ107" s="600"/>
      <c r="MHR107" s="600"/>
      <c r="MHS107" s="600"/>
      <c r="MHT107" s="600"/>
      <c r="MHU107" s="600"/>
      <c r="MHV107" s="600"/>
      <c r="MHW107" s="600"/>
      <c r="MHX107" s="600"/>
      <c r="MHY107" s="600"/>
      <c r="MHZ107" s="600"/>
      <c r="MIA107" s="600"/>
      <c r="MIB107" s="600"/>
      <c r="MIC107" s="600"/>
      <c r="MID107" s="600"/>
      <c r="MIE107" s="600"/>
      <c r="MIF107" s="600"/>
      <c r="MIG107" s="600"/>
      <c r="MIH107" s="600"/>
      <c r="MII107" s="600"/>
      <c r="MIJ107" s="600"/>
      <c r="MIK107" s="600"/>
      <c r="MIL107" s="600"/>
      <c r="MIM107" s="600"/>
      <c r="MIN107" s="600"/>
      <c r="MIO107" s="600"/>
      <c r="MIP107" s="600"/>
      <c r="MIQ107" s="600"/>
      <c r="MIR107" s="600"/>
      <c r="MIS107" s="600"/>
      <c r="MIT107" s="600"/>
      <c r="MIU107" s="600"/>
      <c r="MIV107" s="600"/>
      <c r="MIW107" s="600"/>
      <c r="MIX107" s="600"/>
      <c r="MIY107" s="600"/>
      <c r="MIZ107" s="600"/>
      <c r="MJA107" s="600"/>
      <c r="MJB107" s="600"/>
      <c r="MJC107" s="600"/>
      <c r="MJD107" s="600"/>
      <c r="MJE107" s="600"/>
      <c r="MJF107" s="600"/>
      <c r="MJG107" s="600"/>
      <c r="MJH107" s="600"/>
      <c r="MJI107" s="600"/>
      <c r="MJJ107" s="600"/>
      <c r="MJK107" s="600"/>
      <c r="MJL107" s="600"/>
      <c r="MJM107" s="600"/>
      <c r="MJN107" s="600"/>
      <c r="MJO107" s="600"/>
      <c r="MJP107" s="600"/>
      <c r="MJQ107" s="600"/>
      <c r="MJR107" s="600"/>
      <c r="MJS107" s="600"/>
      <c r="MJT107" s="600"/>
      <c r="MJU107" s="600"/>
      <c r="MJV107" s="600"/>
      <c r="MJW107" s="600"/>
      <c r="MJX107" s="600"/>
      <c r="MJY107" s="600"/>
      <c r="MJZ107" s="600"/>
      <c r="MKA107" s="600"/>
      <c r="MKB107" s="600"/>
      <c r="MKC107" s="600"/>
      <c r="MKD107" s="600"/>
      <c r="MKE107" s="600"/>
      <c r="MKF107" s="600"/>
      <c r="MKG107" s="600"/>
      <c r="MKH107" s="600"/>
      <c r="MKI107" s="600"/>
      <c r="MKJ107" s="600"/>
      <c r="MKK107" s="600"/>
      <c r="MKL107" s="600"/>
      <c r="MKM107" s="600"/>
      <c r="MKN107" s="600"/>
      <c r="MKO107" s="600"/>
      <c r="MKP107" s="600"/>
      <c r="MKQ107" s="600"/>
      <c r="MKR107" s="600"/>
      <c r="MKS107" s="600"/>
      <c r="MKT107" s="600"/>
      <c r="MKU107" s="600"/>
      <c r="MKV107" s="600"/>
      <c r="MKW107" s="600"/>
      <c r="MKX107" s="600"/>
      <c r="MKY107" s="600"/>
      <c r="MKZ107" s="600"/>
      <c r="MLA107" s="600"/>
      <c r="MLB107" s="600"/>
      <c r="MLC107" s="600"/>
      <c r="MLD107" s="600"/>
      <c r="MLE107" s="600"/>
      <c r="MLF107" s="600"/>
      <c r="MLG107" s="600"/>
      <c r="MLH107" s="600"/>
      <c r="MLI107" s="600"/>
      <c r="MLJ107" s="600"/>
      <c r="MLK107" s="600"/>
      <c r="MLL107" s="600"/>
      <c r="MLM107" s="600"/>
      <c r="MLN107" s="600"/>
      <c r="MLO107" s="600"/>
      <c r="MLP107" s="600"/>
      <c r="MLQ107" s="600"/>
      <c r="MLR107" s="600"/>
      <c r="MLS107" s="600"/>
      <c r="MLT107" s="600"/>
      <c r="MLU107" s="600"/>
      <c r="MLV107" s="600"/>
      <c r="MLW107" s="600"/>
      <c r="MLX107" s="600"/>
      <c r="MLY107" s="600"/>
      <c r="MLZ107" s="600"/>
      <c r="MMA107" s="600"/>
      <c r="MMB107" s="600"/>
      <c r="MMC107" s="600"/>
      <c r="MMD107" s="600"/>
      <c r="MME107" s="600"/>
      <c r="MMF107" s="600"/>
      <c r="MMG107" s="600"/>
      <c r="MMH107" s="600"/>
      <c r="MMI107" s="600"/>
      <c r="MMJ107" s="600"/>
      <c r="MMK107" s="600"/>
      <c r="MML107" s="600"/>
      <c r="MMM107" s="600"/>
      <c r="MMN107" s="600"/>
      <c r="MMO107" s="600"/>
      <c r="MMP107" s="600"/>
      <c r="MMQ107" s="600"/>
      <c r="MMR107" s="600"/>
      <c r="MMS107" s="600"/>
      <c r="MMT107" s="600"/>
      <c r="MMU107" s="600"/>
      <c r="MMV107" s="600"/>
      <c r="MMW107" s="600"/>
      <c r="MMX107" s="600"/>
      <c r="MMY107" s="600"/>
      <c r="MMZ107" s="600"/>
      <c r="MNA107" s="600"/>
      <c r="MNB107" s="600"/>
      <c r="MNC107" s="600"/>
      <c r="MND107" s="600"/>
      <c r="MNE107" s="600"/>
      <c r="MNF107" s="600"/>
      <c r="MNG107" s="600"/>
      <c r="MNH107" s="600"/>
      <c r="MNI107" s="600"/>
      <c r="MNJ107" s="600"/>
      <c r="MNK107" s="600"/>
      <c r="MNL107" s="600"/>
      <c r="MNM107" s="600"/>
      <c r="MNN107" s="600"/>
      <c r="MNO107" s="600"/>
      <c r="MNP107" s="600"/>
      <c r="MNQ107" s="600"/>
      <c r="MNR107" s="600"/>
      <c r="MNS107" s="600"/>
      <c r="MNT107" s="600"/>
      <c r="MNU107" s="600"/>
      <c r="MNV107" s="600"/>
      <c r="MNW107" s="600"/>
      <c r="MNX107" s="600"/>
      <c r="MNY107" s="600"/>
      <c r="MNZ107" s="600"/>
      <c r="MOA107" s="600"/>
      <c r="MOB107" s="600"/>
      <c r="MOC107" s="600"/>
      <c r="MOD107" s="600"/>
      <c r="MOE107" s="600"/>
      <c r="MOF107" s="600"/>
      <c r="MOG107" s="600"/>
      <c r="MOH107" s="600"/>
      <c r="MOI107" s="600"/>
      <c r="MOJ107" s="600"/>
      <c r="MOK107" s="600"/>
      <c r="MOL107" s="600"/>
      <c r="MOM107" s="600"/>
      <c r="MON107" s="600"/>
      <c r="MOO107" s="600"/>
      <c r="MOP107" s="600"/>
      <c r="MOQ107" s="600"/>
      <c r="MOR107" s="600"/>
      <c r="MOS107" s="600"/>
      <c r="MOT107" s="600"/>
      <c r="MOU107" s="600"/>
      <c r="MOV107" s="600"/>
      <c r="MOW107" s="600"/>
      <c r="MOX107" s="600"/>
      <c r="MOY107" s="600"/>
      <c r="MOZ107" s="600"/>
      <c r="MPA107" s="600"/>
      <c r="MPB107" s="600"/>
      <c r="MPC107" s="600"/>
      <c r="MPD107" s="600"/>
      <c r="MPE107" s="600"/>
      <c r="MPF107" s="600"/>
      <c r="MPG107" s="600"/>
      <c r="MPH107" s="600"/>
      <c r="MPI107" s="600"/>
      <c r="MPJ107" s="600"/>
      <c r="MPK107" s="600"/>
      <c r="MPL107" s="600"/>
      <c r="MPM107" s="600"/>
      <c r="MPN107" s="600"/>
      <c r="MPO107" s="600"/>
      <c r="MPP107" s="600"/>
      <c r="MPQ107" s="600"/>
      <c r="MPR107" s="600"/>
      <c r="MPS107" s="600"/>
      <c r="MPT107" s="600"/>
      <c r="MPU107" s="600"/>
      <c r="MPV107" s="600"/>
      <c r="MPW107" s="600"/>
      <c r="MPX107" s="600"/>
      <c r="MPY107" s="600"/>
      <c r="MPZ107" s="600"/>
      <c r="MQA107" s="600"/>
      <c r="MQB107" s="600"/>
      <c r="MQC107" s="600"/>
      <c r="MQD107" s="600"/>
      <c r="MQE107" s="600"/>
      <c r="MQF107" s="600"/>
      <c r="MQG107" s="600"/>
      <c r="MQH107" s="600"/>
      <c r="MQI107" s="600"/>
      <c r="MQJ107" s="600"/>
      <c r="MQK107" s="600"/>
      <c r="MQL107" s="600"/>
      <c r="MQM107" s="600"/>
      <c r="MQN107" s="600"/>
      <c r="MQO107" s="600"/>
      <c r="MQP107" s="600"/>
      <c r="MQQ107" s="600"/>
      <c r="MQR107" s="600"/>
      <c r="MQS107" s="600"/>
      <c r="MQT107" s="600"/>
      <c r="MQU107" s="600"/>
      <c r="MQV107" s="600"/>
      <c r="MQW107" s="600"/>
      <c r="MQX107" s="600"/>
      <c r="MQY107" s="600"/>
      <c r="MQZ107" s="600"/>
      <c r="MRA107" s="600"/>
      <c r="MRB107" s="600"/>
      <c r="MRC107" s="600"/>
      <c r="MRD107" s="600"/>
      <c r="MRE107" s="600"/>
      <c r="MRF107" s="600"/>
      <c r="MRG107" s="600"/>
      <c r="MRH107" s="600"/>
      <c r="MRI107" s="600"/>
      <c r="MRJ107" s="600"/>
      <c r="MRK107" s="600"/>
      <c r="MRL107" s="600"/>
      <c r="MRM107" s="600"/>
      <c r="MRN107" s="600"/>
      <c r="MRO107" s="600"/>
      <c r="MRP107" s="600"/>
      <c r="MRQ107" s="600"/>
      <c r="MRR107" s="600"/>
      <c r="MRS107" s="600"/>
      <c r="MRT107" s="600"/>
      <c r="MRU107" s="600"/>
      <c r="MRV107" s="600"/>
      <c r="MRW107" s="600"/>
      <c r="MRX107" s="600"/>
      <c r="MRY107" s="600"/>
      <c r="MRZ107" s="600"/>
      <c r="MSA107" s="600"/>
      <c r="MSB107" s="600"/>
      <c r="MSC107" s="600"/>
      <c r="MSD107" s="600"/>
      <c r="MSE107" s="600"/>
      <c r="MSF107" s="600"/>
      <c r="MSG107" s="600"/>
      <c r="MSH107" s="600"/>
      <c r="MSI107" s="600"/>
      <c r="MSJ107" s="600"/>
      <c r="MSK107" s="600"/>
      <c r="MSL107" s="600"/>
      <c r="MSM107" s="600"/>
      <c r="MSN107" s="600"/>
      <c r="MSO107" s="600"/>
      <c r="MSP107" s="600"/>
      <c r="MSQ107" s="600"/>
      <c r="MSR107" s="600"/>
      <c r="MSS107" s="600"/>
      <c r="MST107" s="600"/>
      <c r="MSU107" s="600"/>
      <c r="MSV107" s="600"/>
      <c r="MSW107" s="600"/>
      <c r="MSX107" s="600"/>
      <c r="MSY107" s="600"/>
      <c r="MSZ107" s="600"/>
      <c r="MTA107" s="600"/>
      <c r="MTB107" s="600"/>
      <c r="MTC107" s="600"/>
      <c r="MTD107" s="600"/>
      <c r="MTE107" s="600"/>
      <c r="MTF107" s="600"/>
      <c r="MTG107" s="600"/>
      <c r="MTH107" s="600"/>
      <c r="MTI107" s="600"/>
      <c r="MTJ107" s="600"/>
      <c r="MTK107" s="600"/>
      <c r="MTL107" s="600"/>
      <c r="MTM107" s="600"/>
      <c r="MTN107" s="600"/>
      <c r="MTO107" s="600"/>
      <c r="MTP107" s="600"/>
      <c r="MTQ107" s="600"/>
      <c r="MTR107" s="600"/>
      <c r="MTS107" s="600"/>
      <c r="MTT107" s="600"/>
      <c r="MTU107" s="600"/>
      <c r="MTV107" s="600"/>
      <c r="MTW107" s="600"/>
      <c r="MTX107" s="600"/>
      <c r="MTY107" s="600"/>
      <c r="MTZ107" s="600"/>
      <c r="MUA107" s="600"/>
      <c r="MUB107" s="600"/>
      <c r="MUC107" s="600"/>
      <c r="MUD107" s="600"/>
      <c r="MUE107" s="600"/>
      <c r="MUF107" s="600"/>
      <c r="MUG107" s="600"/>
      <c r="MUH107" s="600"/>
      <c r="MUI107" s="600"/>
      <c r="MUJ107" s="600"/>
      <c r="MUK107" s="600"/>
      <c r="MUL107" s="600"/>
      <c r="MUM107" s="600"/>
      <c r="MUN107" s="600"/>
      <c r="MUO107" s="600"/>
      <c r="MUP107" s="600"/>
      <c r="MUQ107" s="600"/>
      <c r="MUR107" s="600"/>
      <c r="MUS107" s="600"/>
      <c r="MUT107" s="600"/>
      <c r="MUU107" s="600"/>
      <c r="MUV107" s="600"/>
      <c r="MUW107" s="600"/>
      <c r="MUX107" s="600"/>
      <c r="MUY107" s="600"/>
      <c r="MUZ107" s="600"/>
      <c r="MVA107" s="600"/>
      <c r="MVB107" s="600"/>
      <c r="MVC107" s="600"/>
      <c r="MVD107" s="600"/>
      <c r="MVE107" s="600"/>
      <c r="MVF107" s="600"/>
      <c r="MVG107" s="600"/>
      <c r="MVH107" s="600"/>
      <c r="MVI107" s="600"/>
      <c r="MVJ107" s="600"/>
      <c r="MVK107" s="600"/>
      <c r="MVL107" s="600"/>
      <c r="MVM107" s="600"/>
      <c r="MVN107" s="600"/>
      <c r="MVO107" s="600"/>
      <c r="MVP107" s="600"/>
      <c r="MVQ107" s="600"/>
      <c r="MVR107" s="600"/>
      <c r="MVS107" s="600"/>
      <c r="MVT107" s="600"/>
      <c r="MVU107" s="600"/>
      <c r="MVV107" s="600"/>
      <c r="MVW107" s="600"/>
      <c r="MVX107" s="600"/>
      <c r="MVY107" s="600"/>
      <c r="MVZ107" s="600"/>
      <c r="MWA107" s="600"/>
      <c r="MWB107" s="600"/>
      <c r="MWC107" s="600"/>
      <c r="MWD107" s="600"/>
      <c r="MWE107" s="600"/>
      <c r="MWF107" s="600"/>
      <c r="MWG107" s="600"/>
      <c r="MWH107" s="600"/>
      <c r="MWI107" s="600"/>
      <c r="MWJ107" s="600"/>
      <c r="MWK107" s="600"/>
      <c r="MWL107" s="600"/>
      <c r="MWM107" s="600"/>
      <c r="MWN107" s="600"/>
      <c r="MWO107" s="600"/>
      <c r="MWP107" s="600"/>
      <c r="MWQ107" s="600"/>
      <c r="MWR107" s="600"/>
      <c r="MWS107" s="600"/>
      <c r="MWT107" s="600"/>
      <c r="MWU107" s="600"/>
      <c r="MWV107" s="600"/>
      <c r="MWW107" s="600"/>
      <c r="MWX107" s="600"/>
      <c r="MWY107" s="600"/>
      <c r="MWZ107" s="600"/>
      <c r="MXA107" s="600"/>
      <c r="MXB107" s="600"/>
      <c r="MXC107" s="600"/>
      <c r="MXD107" s="600"/>
      <c r="MXE107" s="600"/>
      <c r="MXF107" s="600"/>
      <c r="MXG107" s="600"/>
      <c r="MXH107" s="600"/>
      <c r="MXI107" s="600"/>
      <c r="MXJ107" s="600"/>
      <c r="MXK107" s="600"/>
      <c r="MXL107" s="600"/>
      <c r="MXM107" s="600"/>
      <c r="MXN107" s="600"/>
      <c r="MXO107" s="600"/>
      <c r="MXP107" s="600"/>
      <c r="MXQ107" s="600"/>
      <c r="MXR107" s="600"/>
      <c r="MXS107" s="600"/>
      <c r="MXT107" s="600"/>
      <c r="MXU107" s="600"/>
      <c r="MXV107" s="600"/>
      <c r="MXW107" s="600"/>
      <c r="MXX107" s="600"/>
      <c r="MXY107" s="600"/>
      <c r="MXZ107" s="600"/>
      <c r="MYA107" s="600"/>
      <c r="MYB107" s="600"/>
      <c r="MYC107" s="600"/>
      <c r="MYD107" s="600"/>
      <c r="MYE107" s="600"/>
      <c r="MYF107" s="600"/>
      <c r="MYG107" s="600"/>
      <c r="MYH107" s="600"/>
      <c r="MYI107" s="600"/>
      <c r="MYJ107" s="600"/>
      <c r="MYK107" s="600"/>
      <c r="MYL107" s="600"/>
      <c r="MYM107" s="600"/>
      <c r="MYN107" s="600"/>
      <c r="MYO107" s="600"/>
      <c r="MYP107" s="600"/>
      <c r="MYQ107" s="600"/>
      <c r="MYR107" s="600"/>
      <c r="MYS107" s="600"/>
      <c r="MYT107" s="600"/>
      <c r="MYU107" s="600"/>
      <c r="MYV107" s="600"/>
      <c r="MYW107" s="600"/>
      <c r="MYX107" s="600"/>
      <c r="MYY107" s="600"/>
      <c r="MYZ107" s="600"/>
      <c r="MZA107" s="600"/>
      <c r="MZB107" s="600"/>
      <c r="MZC107" s="600"/>
      <c r="MZD107" s="600"/>
      <c r="MZE107" s="600"/>
      <c r="MZF107" s="600"/>
      <c r="MZG107" s="600"/>
      <c r="MZH107" s="600"/>
      <c r="MZI107" s="600"/>
      <c r="MZJ107" s="600"/>
      <c r="MZK107" s="600"/>
      <c r="MZL107" s="600"/>
      <c r="MZM107" s="600"/>
      <c r="MZN107" s="600"/>
      <c r="MZO107" s="600"/>
      <c r="MZP107" s="600"/>
      <c r="MZQ107" s="600"/>
      <c r="MZR107" s="600"/>
      <c r="MZS107" s="600"/>
      <c r="MZT107" s="600"/>
      <c r="MZU107" s="600"/>
      <c r="MZV107" s="600"/>
      <c r="MZW107" s="600"/>
      <c r="MZX107" s="600"/>
      <c r="MZY107" s="600"/>
      <c r="MZZ107" s="600"/>
      <c r="NAA107" s="600"/>
      <c r="NAB107" s="600"/>
      <c r="NAC107" s="600"/>
      <c r="NAD107" s="600"/>
      <c r="NAE107" s="600"/>
      <c r="NAF107" s="600"/>
      <c r="NAG107" s="600"/>
      <c r="NAH107" s="600"/>
      <c r="NAI107" s="600"/>
      <c r="NAJ107" s="600"/>
      <c r="NAK107" s="600"/>
      <c r="NAL107" s="600"/>
      <c r="NAM107" s="600"/>
      <c r="NAN107" s="600"/>
      <c r="NAO107" s="600"/>
      <c r="NAP107" s="600"/>
      <c r="NAQ107" s="600"/>
      <c r="NAR107" s="600"/>
      <c r="NAS107" s="600"/>
      <c r="NAT107" s="600"/>
      <c r="NAU107" s="600"/>
      <c r="NAV107" s="600"/>
      <c r="NAW107" s="600"/>
      <c r="NAX107" s="600"/>
      <c r="NAY107" s="600"/>
      <c r="NAZ107" s="600"/>
      <c r="NBA107" s="600"/>
      <c r="NBB107" s="600"/>
      <c r="NBC107" s="600"/>
      <c r="NBD107" s="600"/>
      <c r="NBE107" s="600"/>
      <c r="NBF107" s="600"/>
      <c r="NBG107" s="600"/>
      <c r="NBH107" s="600"/>
      <c r="NBI107" s="600"/>
      <c r="NBJ107" s="600"/>
      <c r="NBK107" s="600"/>
      <c r="NBL107" s="600"/>
      <c r="NBM107" s="600"/>
      <c r="NBN107" s="600"/>
      <c r="NBO107" s="600"/>
      <c r="NBP107" s="600"/>
      <c r="NBQ107" s="600"/>
      <c r="NBR107" s="600"/>
      <c r="NBS107" s="600"/>
      <c r="NBT107" s="600"/>
      <c r="NBU107" s="600"/>
      <c r="NBV107" s="600"/>
      <c r="NBW107" s="600"/>
      <c r="NBX107" s="600"/>
      <c r="NBY107" s="600"/>
      <c r="NBZ107" s="600"/>
      <c r="NCA107" s="600"/>
      <c r="NCB107" s="600"/>
      <c r="NCC107" s="600"/>
      <c r="NCD107" s="600"/>
      <c r="NCE107" s="600"/>
      <c r="NCF107" s="600"/>
      <c r="NCG107" s="600"/>
      <c r="NCH107" s="600"/>
      <c r="NCI107" s="600"/>
      <c r="NCJ107" s="600"/>
      <c r="NCK107" s="600"/>
      <c r="NCL107" s="600"/>
      <c r="NCM107" s="600"/>
      <c r="NCN107" s="600"/>
      <c r="NCO107" s="600"/>
      <c r="NCP107" s="600"/>
      <c r="NCQ107" s="600"/>
      <c r="NCR107" s="600"/>
      <c r="NCS107" s="600"/>
      <c r="NCT107" s="600"/>
      <c r="NCU107" s="600"/>
      <c r="NCV107" s="600"/>
      <c r="NCW107" s="600"/>
      <c r="NCX107" s="600"/>
      <c r="NCY107" s="600"/>
      <c r="NCZ107" s="600"/>
      <c r="NDA107" s="600"/>
      <c r="NDB107" s="600"/>
      <c r="NDC107" s="600"/>
      <c r="NDD107" s="600"/>
      <c r="NDE107" s="600"/>
      <c r="NDF107" s="600"/>
      <c r="NDG107" s="600"/>
      <c r="NDH107" s="600"/>
      <c r="NDI107" s="600"/>
      <c r="NDJ107" s="600"/>
      <c r="NDK107" s="600"/>
      <c r="NDL107" s="600"/>
      <c r="NDM107" s="600"/>
      <c r="NDN107" s="600"/>
      <c r="NDO107" s="600"/>
      <c r="NDP107" s="600"/>
      <c r="NDQ107" s="600"/>
      <c r="NDR107" s="600"/>
      <c r="NDS107" s="600"/>
      <c r="NDT107" s="600"/>
      <c r="NDU107" s="600"/>
      <c r="NDV107" s="600"/>
      <c r="NDW107" s="600"/>
      <c r="NDX107" s="600"/>
      <c r="NDY107" s="600"/>
      <c r="NDZ107" s="600"/>
      <c r="NEA107" s="600"/>
      <c r="NEB107" s="600"/>
      <c r="NEC107" s="600"/>
      <c r="NED107" s="600"/>
      <c r="NEE107" s="600"/>
      <c r="NEF107" s="600"/>
      <c r="NEG107" s="600"/>
      <c r="NEH107" s="600"/>
      <c r="NEI107" s="600"/>
      <c r="NEJ107" s="600"/>
      <c r="NEK107" s="600"/>
      <c r="NEL107" s="600"/>
      <c r="NEM107" s="600"/>
      <c r="NEN107" s="600"/>
      <c r="NEO107" s="600"/>
      <c r="NEP107" s="600"/>
      <c r="NEQ107" s="600"/>
      <c r="NER107" s="600"/>
      <c r="NES107" s="600"/>
      <c r="NET107" s="600"/>
      <c r="NEU107" s="600"/>
      <c r="NEV107" s="600"/>
      <c r="NEW107" s="600"/>
      <c r="NEX107" s="600"/>
      <c r="NEY107" s="600"/>
      <c r="NEZ107" s="600"/>
      <c r="NFA107" s="600"/>
      <c r="NFB107" s="600"/>
      <c r="NFC107" s="600"/>
      <c r="NFD107" s="600"/>
      <c r="NFE107" s="600"/>
      <c r="NFF107" s="600"/>
      <c r="NFG107" s="600"/>
      <c r="NFH107" s="600"/>
      <c r="NFI107" s="600"/>
      <c r="NFJ107" s="600"/>
      <c r="NFK107" s="600"/>
      <c r="NFL107" s="600"/>
      <c r="NFM107" s="600"/>
      <c r="NFN107" s="600"/>
      <c r="NFO107" s="600"/>
      <c r="NFP107" s="600"/>
      <c r="NFQ107" s="600"/>
      <c r="NFR107" s="600"/>
      <c r="NFS107" s="600"/>
      <c r="NFT107" s="600"/>
      <c r="NFU107" s="600"/>
      <c r="NFV107" s="600"/>
      <c r="NFW107" s="600"/>
      <c r="NFX107" s="600"/>
      <c r="NFY107" s="600"/>
      <c r="NFZ107" s="600"/>
      <c r="NGA107" s="600"/>
      <c r="NGB107" s="600"/>
      <c r="NGC107" s="600"/>
      <c r="NGD107" s="600"/>
      <c r="NGE107" s="600"/>
      <c r="NGF107" s="600"/>
      <c r="NGG107" s="600"/>
      <c r="NGH107" s="600"/>
      <c r="NGI107" s="600"/>
      <c r="NGJ107" s="600"/>
      <c r="NGK107" s="600"/>
      <c r="NGL107" s="600"/>
      <c r="NGM107" s="600"/>
      <c r="NGN107" s="600"/>
      <c r="NGO107" s="600"/>
      <c r="NGP107" s="600"/>
      <c r="NGQ107" s="600"/>
      <c r="NGR107" s="600"/>
      <c r="NGS107" s="600"/>
      <c r="NGT107" s="600"/>
      <c r="NGU107" s="600"/>
      <c r="NGV107" s="600"/>
      <c r="NGW107" s="600"/>
      <c r="NGX107" s="600"/>
      <c r="NGY107" s="600"/>
      <c r="NGZ107" s="600"/>
      <c r="NHA107" s="600"/>
      <c r="NHB107" s="600"/>
      <c r="NHC107" s="600"/>
      <c r="NHD107" s="600"/>
      <c r="NHE107" s="600"/>
      <c r="NHF107" s="600"/>
      <c r="NHG107" s="600"/>
      <c r="NHH107" s="600"/>
      <c r="NHI107" s="600"/>
      <c r="NHJ107" s="600"/>
      <c r="NHK107" s="600"/>
      <c r="NHL107" s="600"/>
      <c r="NHM107" s="600"/>
      <c r="NHN107" s="600"/>
      <c r="NHO107" s="600"/>
      <c r="NHP107" s="600"/>
      <c r="NHQ107" s="600"/>
      <c r="NHR107" s="600"/>
      <c r="NHS107" s="600"/>
      <c r="NHT107" s="600"/>
      <c r="NHU107" s="600"/>
      <c r="NHV107" s="600"/>
      <c r="NHW107" s="600"/>
      <c r="NHX107" s="600"/>
      <c r="NHY107" s="600"/>
      <c r="NHZ107" s="600"/>
      <c r="NIA107" s="600"/>
      <c r="NIB107" s="600"/>
      <c r="NIC107" s="600"/>
      <c r="NID107" s="600"/>
      <c r="NIE107" s="600"/>
      <c r="NIF107" s="600"/>
      <c r="NIG107" s="600"/>
      <c r="NIH107" s="600"/>
      <c r="NII107" s="600"/>
      <c r="NIJ107" s="600"/>
      <c r="NIK107" s="600"/>
      <c r="NIL107" s="600"/>
      <c r="NIM107" s="600"/>
      <c r="NIN107" s="600"/>
      <c r="NIO107" s="600"/>
      <c r="NIP107" s="600"/>
      <c r="NIQ107" s="600"/>
      <c r="NIR107" s="600"/>
      <c r="NIS107" s="600"/>
      <c r="NIT107" s="600"/>
      <c r="NIU107" s="600"/>
      <c r="NIV107" s="600"/>
      <c r="NIW107" s="600"/>
      <c r="NIX107" s="600"/>
      <c r="NIY107" s="600"/>
      <c r="NIZ107" s="600"/>
      <c r="NJA107" s="600"/>
      <c r="NJB107" s="600"/>
      <c r="NJC107" s="600"/>
      <c r="NJD107" s="600"/>
      <c r="NJE107" s="600"/>
      <c r="NJF107" s="600"/>
      <c r="NJG107" s="600"/>
      <c r="NJH107" s="600"/>
      <c r="NJI107" s="600"/>
      <c r="NJJ107" s="600"/>
      <c r="NJK107" s="600"/>
      <c r="NJL107" s="600"/>
      <c r="NJM107" s="600"/>
      <c r="NJN107" s="600"/>
      <c r="NJO107" s="600"/>
      <c r="NJP107" s="600"/>
      <c r="NJQ107" s="600"/>
      <c r="NJR107" s="600"/>
      <c r="NJS107" s="600"/>
      <c r="NJT107" s="600"/>
      <c r="NJU107" s="600"/>
      <c r="NJV107" s="600"/>
      <c r="NJW107" s="600"/>
      <c r="NJX107" s="600"/>
      <c r="NJY107" s="600"/>
      <c r="NJZ107" s="600"/>
      <c r="NKA107" s="600"/>
      <c r="NKB107" s="600"/>
      <c r="NKC107" s="600"/>
      <c r="NKD107" s="600"/>
      <c r="NKE107" s="600"/>
      <c r="NKF107" s="600"/>
      <c r="NKG107" s="600"/>
      <c r="NKH107" s="600"/>
      <c r="NKI107" s="600"/>
      <c r="NKJ107" s="600"/>
      <c r="NKK107" s="600"/>
      <c r="NKL107" s="600"/>
      <c r="NKM107" s="600"/>
      <c r="NKN107" s="600"/>
      <c r="NKO107" s="600"/>
      <c r="NKP107" s="600"/>
      <c r="NKQ107" s="600"/>
      <c r="NKR107" s="600"/>
      <c r="NKS107" s="600"/>
      <c r="NKT107" s="600"/>
      <c r="NKU107" s="600"/>
      <c r="NKV107" s="600"/>
      <c r="NKW107" s="600"/>
      <c r="NKX107" s="600"/>
      <c r="NKY107" s="600"/>
      <c r="NKZ107" s="600"/>
      <c r="NLA107" s="600"/>
      <c r="NLB107" s="600"/>
      <c r="NLC107" s="600"/>
      <c r="NLD107" s="600"/>
      <c r="NLE107" s="600"/>
      <c r="NLF107" s="600"/>
      <c r="NLG107" s="600"/>
      <c r="NLH107" s="600"/>
      <c r="NLI107" s="600"/>
      <c r="NLJ107" s="600"/>
      <c r="NLK107" s="600"/>
      <c r="NLL107" s="600"/>
      <c r="NLM107" s="600"/>
      <c r="NLN107" s="600"/>
      <c r="NLO107" s="600"/>
      <c r="NLP107" s="600"/>
      <c r="NLQ107" s="600"/>
      <c r="NLR107" s="600"/>
      <c r="NLS107" s="600"/>
      <c r="NLT107" s="600"/>
      <c r="NLU107" s="600"/>
      <c r="NLV107" s="600"/>
      <c r="NLW107" s="600"/>
      <c r="NLX107" s="600"/>
      <c r="NLY107" s="600"/>
      <c r="NLZ107" s="600"/>
      <c r="NMA107" s="600"/>
      <c r="NMB107" s="600"/>
      <c r="NMC107" s="600"/>
      <c r="NMD107" s="600"/>
      <c r="NME107" s="600"/>
      <c r="NMF107" s="600"/>
      <c r="NMG107" s="600"/>
      <c r="NMH107" s="600"/>
      <c r="NMI107" s="600"/>
      <c r="NMJ107" s="600"/>
      <c r="NMK107" s="600"/>
      <c r="NML107" s="600"/>
      <c r="NMM107" s="600"/>
      <c r="NMN107" s="600"/>
      <c r="NMO107" s="600"/>
      <c r="NMP107" s="600"/>
      <c r="NMQ107" s="600"/>
      <c r="NMR107" s="600"/>
      <c r="NMS107" s="600"/>
      <c r="NMT107" s="600"/>
      <c r="NMU107" s="600"/>
      <c r="NMV107" s="600"/>
      <c r="NMW107" s="600"/>
      <c r="NMX107" s="600"/>
      <c r="NMY107" s="600"/>
      <c r="NMZ107" s="600"/>
      <c r="NNA107" s="600"/>
      <c r="NNB107" s="600"/>
      <c r="NNC107" s="600"/>
      <c r="NND107" s="600"/>
      <c r="NNE107" s="600"/>
      <c r="NNF107" s="600"/>
      <c r="NNG107" s="600"/>
      <c r="NNH107" s="600"/>
      <c r="NNI107" s="600"/>
      <c r="NNJ107" s="600"/>
      <c r="NNK107" s="600"/>
      <c r="NNL107" s="600"/>
      <c r="NNM107" s="600"/>
      <c r="NNN107" s="600"/>
      <c r="NNO107" s="600"/>
      <c r="NNP107" s="600"/>
      <c r="NNQ107" s="600"/>
      <c r="NNR107" s="600"/>
      <c r="NNS107" s="600"/>
      <c r="NNT107" s="600"/>
      <c r="NNU107" s="600"/>
      <c r="NNV107" s="600"/>
      <c r="NNW107" s="600"/>
      <c r="NNX107" s="600"/>
      <c r="NNY107" s="600"/>
      <c r="NNZ107" s="600"/>
      <c r="NOA107" s="600"/>
      <c r="NOB107" s="600"/>
      <c r="NOC107" s="600"/>
      <c r="NOD107" s="600"/>
      <c r="NOE107" s="600"/>
      <c r="NOF107" s="600"/>
      <c r="NOG107" s="600"/>
      <c r="NOH107" s="600"/>
      <c r="NOI107" s="600"/>
      <c r="NOJ107" s="600"/>
      <c r="NOK107" s="600"/>
      <c r="NOL107" s="600"/>
      <c r="NOM107" s="600"/>
      <c r="NON107" s="600"/>
      <c r="NOO107" s="600"/>
      <c r="NOP107" s="600"/>
      <c r="NOQ107" s="600"/>
      <c r="NOR107" s="600"/>
      <c r="NOS107" s="600"/>
      <c r="NOT107" s="600"/>
      <c r="NOU107" s="600"/>
      <c r="NOV107" s="600"/>
      <c r="NOW107" s="600"/>
      <c r="NOX107" s="600"/>
      <c r="NOY107" s="600"/>
      <c r="NOZ107" s="600"/>
      <c r="NPA107" s="600"/>
      <c r="NPB107" s="600"/>
      <c r="NPC107" s="600"/>
      <c r="NPD107" s="600"/>
      <c r="NPE107" s="600"/>
      <c r="NPF107" s="600"/>
      <c r="NPG107" s="600"/>
      <c r="NPH107" s="600"/>
      <c r="NPI107" s="600"/>
      <c r="NPJ107" s="600"/>
      <c r="NPK107" s="600"/>
      <c r="NPL107" s="600"/>
      <c r="NPM107" s="600"/>
      <c r="NPN107" s="600"/>
      <c r="NPO107" s="600"/>
      <c r="NPP107" s="600"/>
      <c r="NPQ107" s="600"/>
      <c r="NPR107" s="600"/>
      <c r="NPS107" s="600"/>
      <c r="NPT107" s="600"/>
      <c r="NPU107" s="600"/>
      <c r="NPV107" s="600"/>
      <c r="NPW107" s="600"/>
      <c r="NPX107" s="600"/>
      <c r="NPY107" s="600"/>
      <c r="NPZ107" s="600"/>
      <c r="NQA107" s="600"/>
      <c r="NQB107" s="600"/>
      <c r="NQC107" s="600"/>
      <c r="NQD107" s="600"/>
      <c r="NQE107" s="600"/>
      <c r="NQF107" s="600"/>
      <c r="NQG107" s="600"/>
      <c r="NQH107" s="600"/>
      <c r="NQI107" s="600"/>
      <c r="NQJ107" s="600"/>
      <c r="NQK107" s="600"/>
      <c r="NQL107" s="600"/>
      <c r="NQM107" s="600"/>
      <c r="NQN107" s="600"/>
      <c r="NQO107" s="600"/>
      <c r="NQP107" s="600"/>
      <c r="NQQ107" s="600"/>
      <c r="NQR107" s="600"/>
      <c r="NQS107" s="600"/>
      <c r="NQT107" s="600"/>
      <c r="NQU107" s="600"/>
      <c r="NQV107" s="600"/>
      <c r="NQW107" s="600"/>
      <c r="NQX107" s="600"/>
      <c r="NQY107" s="600"/>
      <c r="NQZ107" s="600"/>
      <c r="NRA107" s="600"/>
      <c r="NRB107" s="600"/>
      <c r="NRC107" s="600"/>
      <c r="NRD107" s="600"/>
      <c r="NRE107" s="600"/>
      <c r="NRF107" s="600"/>
      <c r="NRG107" s="600"/>
      <c r="NRH107" s="600"/>
      <c r="NRI107" s="600"/>
      <c r="NRJ107" s="600"/>
      <c r="NRK107" s="600"/>
      <c r="NRL107" s="600"/>
      <c r="NRM107" s="600"/>
      <c r="NRN107" s="600"/>
      <c r="NRO107" s="600"/>
      <c r="NRP107" s="600"/>
      <c r="NRQ107" s="600"/>
      <c r="NRR107" s="600"/>
      <c r="NRS107" s="600"/>
      <c r="NRT107" s="600"/>
      <c r="NRU107" s="600"/>
      <c r="NRV107" s="600"/>
      <c r="NRW107" s="600"/>
      <c r="NRX107" s="600"/>
      <c r="NRY107" s="600"/>
      <c r="NRZ107" s="600"/>
      <c r="NSA107" s="600"/>
      <c r="NSB107" s="600"/>
      <c r="NSC107" s="600"/>
      <c r="NSD107" s="600"/>
      <c r="NSE107" s="600"/>
      <c r="NSF107" s="600"/>
      <c r="NSG107" s="600"/>
      <c r="NSH107" s="600"/>
      <c r="NSI107" s="600"/>
      <c r="NSJ107" s="600"/>
      <c r="NSK107" s="600"/>
      <c r="NSL107" s="600"/>
      <c r="NSM107" s="600"/>
      <c r="NSN107" s="600"/>
      <c r="NSO107" s="600"/>
      <c r="NSP107" s="600"/>
      <c r="NSQ107" s="600"/>
      <c r="NSR107" s="600"/>
      <c r="NSS107" s="600"/>
      <c r="NST107" s="600"/>
      <c r="NSU107" s="600"/>
      <c r="NSV107" s="600"/>
      <c r="NSW107" s="600"/>
      <c r="NSX107" s="600"/>
      <c r="NSY107" s="600"/>
      <c r="NSZ107" s="600"/>
      <c r="NTA107" s="600"/>
      <c r="NTB107" s="600"/>
      <c r="NTC107" s="600"/>
      <c r="NTD107" s="600"/>
      <c r="NTE107" s="600"/>
      <c r="NTF107" s="600"/>
      <c r="NTG107" s="600"/>
      <c r="NTH107" s="600"/>
      <c r="NTI107" s="600"/>
      <c r="NTJ107" s="600"/>
      <c r="NTK107" s="600"/>
      <c r="NTL107" s="600"/>
      <c r="NTM107" s="600"/>
      <c r="NTN107" s="600"/>
      <c r="NTO107" s="600"/>
      <c r="NTP107" s="600"/>
      <c r="NTQ107" s="600"/>
      <c r="NTR107" s="600"/>
      <c r="NTS107" s="600"/>
      <c r="NTT107" s="600"/>
      <c r="NTU107" s="600"/>
      <c r="NTV107" s="600"/>
      <c r="NTW107" s="600"/>
      <c r="NTX107" s="600"/>
      <c r="NTY107" s="600"/>
      <c r="NTZ107" s="600"/>
      <c r="NUA107" s="600"/>
      <c r="NUB107" s="600"/>
      <c r="NUC107" s="600"/>
      <c r="NUD107" s="600"/>
      <c r="NUE107" s="600"/>
      <c r="NUF107" s="600"/>
      <c r="NUG107" s="600"/>
      <c r="NUH107" s="600"/>
      <c r="NUI107" s="600"/>
      <c r="NUJ107" s="600"/>
      <c r="NUK107" s="600"/>
      <c r="NUL107" s="600"/>
      <c r="NUM107" s="600"/>
      <c r="NUN107" s="600"/>
      <c r="NUO107" s="600"/>
      <c r="NUP107" s="600"/>
      <c r="NUQ107" s="600"/>
      <c r="NUR107" s="600"/>
      <c r="NUS107" s="600"/>
      <c r="NUT107" s="600"/>
      <c r="NUU107" s="600"/>
      <c r="NUV107" s="600"/>
      <c r="NUW107" s="600"/>
      <c r="NUX107" s="600"/>
      <c r="NUY107" s="600"/>
      <c r="NUZ107" s="600"/>
      <c r="NVA107" s="600"/>
      <c r="NVB107" s="600"/>
      <c r="NVC107" s="600"/>
      <c r="NVD107" s="600"/>
      <c r="NVE107" s="600"/>
      <c r="NVF107" s="600"/>
      <c r="NVG107" s="600"/>
      <c r="NVH107" s="600"/>
      <c r="NVI107" s="600"/>
      <c r="NVJ107" s="600"/>
      <c r="NVK107" s="600"/>
      <c r="NVL107" s="600"/>
      <c r="NVM107" s="600"/>
      <c r="NVN107" s="600"/>
      <c r="NVO107" s="600"/>
      <c r="NVP107" s="600"/>
      <c r="NVQ107" s="600"/>
      <c r="NVR107" s="600"/>
      <c r="NVS107" s="600"/>
      <c r="NVT107" s="600"/>
      <c r="NVU107" s="600"/>
      <c r="NVV107" s="600"/>
      <c r="NVW107" s="600"/>
      <c r="NVX107" s="600"/>
      <c r="NVY107" s="600"/>
      <c r="NVZ107" s="600"/>
      <c r="NWA107" s="600"/>
      <c r="NWB107" s="600"/>
      <c r="NWC107" s="600"/>
      <c r="NWD107" s="600"/>
      <c r="NWE107" s="600"/>
      <c r="NWF107" s="600"/>
      <c r="NWG107" s="600"/>
      <c r="NWH107" s="600"/>
      <c r="NWI107" s="600"/>
      <c r="NWJ107" s="600"/>
      <c r="NWK107" s="600"/>
      <c r="NWL107" s="600"/>
      <c r="NWM107" s="600"/>
      <c r="NWN107" s="600"/>
      <c r="NWO107" s="600"/>
      <c r="NWP107" s="600"/>
      <c r="NWQ107" s="600"/>
      <c r="NWR107" s="600"/>
      <c r="NWS107" s="600"/>
      <c r="NWT107" s="600"/>
      <c r="NWU107" s="600"/>
      <c r="NWV107" s="600"/>
      <c r="NWW107" s="600"/>
      <c r="NWX107" s="600"/>
      <c r="NWY107" s="600"/>
      <c r="NWZ107" s="600"/>
      <c r="NXA107" s="600"/>
      <c r="NXB107" s="600"/>
      <c r="NXC107" s="600"/>
      <c r="NXD107" s="600"/>
      <c r="NXE107" s="600"/>
      <c r="NXF107" s="600"/>
      <c r="NXG107" s="600"/>
      <c r="NXH107" s="600"/>
      <c r="NXI107" s="600"/>
      <c r="NXJ107" s="600"/>
      <c r="NXK107" s="600"/>
      <c r="NXL107" s="600"/>
      <c r="NXM107" s="600"/>
      <c r="NXN107" s="600"/>
      <c r="NXO107" s="600"/>
      <c r="NXP107" s="600"/>
      <c r="NXQ107" s="600"/>
      <c r="NXR107" s="600"/>
      <c r="NXS107" s="600"/>
      <c r="NXT107" s="600"/>
      <c r="NXU107" s="600"/>
      <c r="NXV107" s="600"/>
      <c r="NXW107" s="600"/>
      <c r="NXX107" s="600"/>
      <c r="NXY107" s="600"/>
      <c r="NXZ107" s="600"/>
      <c r="NYA107" s="600"/>
      <c r="NYB107" s="600"/>
      <c r="NYC107" s="600"/>
      <c r="NYD107" s="600"/>
      <c r="NYE107" s="600"/>
      <c r="NYF107" s="600"/>
      <c r="NYG107" s="600"/>
      <c r="NYH107" s="600"/>
      <c r="NYI107" s="600"/>
      <c r="NYJ107" s="600"/>
      <c r="NYK107" s="600"/>
      <c r="NYL107" s="600"/>
      <c r="NYM107" s="600"/>
      <c r="NYN107" s="600"/>
      <c r="NYO107" s="600"/>
      <c r="NYP107" s="600"/>
      <c r="NYQ107" s="600"/>
      <c r="NYR107" s="600"/>
      <c r="NYS107" s="600"/>
      <c r="NYT107" s="600"/>
      <c r="NYU107" s="600"/>
      <c r="NYV107" s="600"/>
      <c r="NYW107" s="600"/>
      <c r="NYX107" s="600"/>
      <c r="NYY107" s="600"/>
      <c r="NYZ107" s="600"/>
      <c r="NZA107" s="600"/>
      <c r="NZB107" s="600"/>
      <c r="NZC107" s="600"/>
      <c r="NZD107" s="600"/>
      <c r="NZE107" s="600"/>
      <c r="NZF107" s="600"/>
      <c r="NZG107" s="600"/>
      <c r="NZH107" s="600"/>
      <c r="NZI107" s="600"/>
      <c r="NZJ107" s="600"/>
      <c r="NZK107" s="600"/>
      <c r="NZL107" s="600"/>
      <c r="NZM107" s="600"/>
      <c r="NZN107" s="600"/>
      <c r="NZO107" s="600"/>
      <c r="NZP107" s="600"/>
      <c r="NZQ107" s="600"/>
      <c r="NZR107" s="600"/>
      <c r="NZS107" s="600"/>
      <c r="NZT107" s="600"/>
      <c r="NZU107" s="600"/>
      <c r="NZV107" s="600"/>
      <c r="NZW107" s="600"/>
      <c r="NZX107" s="600"/>
      <c r="NZY107" s="600"/>
      <c r="NZZ107" s="600"/>
      <c r="OAA107" s="600"/>
      <c r="OAB107" s="600"/>
      <c r="OAC107" s="600"/>
      <c r="OAD107" s="600"/>
      <c r="OAE107" s="600"/>
      <c r="OAF107" s="600"/>
      <c r="OAG107" s="600"/>
      <c r="OAH107" s="600"/>
      <c r="OAI107" s="600"/>
      <c r="OAJ107" s="600"/>
      <c r="OAK107" s="600"/>
      <c r="OAL107" s="600"/>
      <c r="OAM107" s="600"/>
      <c r="OAN107" s="600"/>
      <c r="OAO107" s="600"/>
      <c r="OAP107" s="600"/>
      <c r="OAQ107" s="600"/>
      <c r="OAR107" s="600"/>
      <c r="OAS107" s="600"/>
      <c r="OAT107" s="600"/>
      <c r="OAU107" s="600"/>
      <c r="OAV107" s="600"/>
      <c r="OAW107" s="600"/>
      <c r="OAX107" s="600"/>
      <c r="OAY107" s="600"/>
      <c r="OAZ107" s="600"/>
      <c r="OBA107" s="600"/>
      <c r="OBB107" s="600"/>
      <c r="OBC107" s="600"/>
      <c r="OBD107" s="600"/>
      <c r="OBE107" s="600"/>
      <c r="OBF107" s="600"/>
      <c r="OBG107" s="600"/>
      <c r="OBH107" s="600"/>
      <c r="OBI107" s="600"/>
      <c r="OBJ107" s="600"/>
      <c r="OBK107" s="600"/>
      <c r="OBL107" s="600"/>
      <c r="OBM107" s="600"/>
      <c r="OBN107" s="600"/>
      <c r="OBO107" s="600"/>
      <c r="OBP107" s="600"/>
      <c r="OBQ107" s="600"/>
      <c r="OBR107" s="600"/>
      <c r="OBS107" s="600"/>
      <c r="OBT107" s="600"/>
      <c r="OBU107" s="600"/>
      <c r="OBV107" s="600"/>
      <c r="OBW107" s="600"/>
      <c r="OBX107" s="600"/>
      <c r="OBY107" s="600"/>
      <c r="OBZ107" s="600"/>
      <c r="OCA107" s="600"/>
      <c r="OCB107" s="600"/>
      <c r="OCC107" s="600"/>
      <c r="OCD107" s="600"/>
      <c r="OCE107" s="600"/>
      <c r="OCF107" s="600"/>
      <c r="OCG107" s="600"/>
      <c r="OCH107" s="600"/>
      <c r="OCI107" s="600"/>
      <c r="OCJ107" s="600"/>
      <c r="OCK107" s="600"/>
      <c r="OCL107" s="600"/>
      <c r="OCM107" s="600"/>
      <c r="OCN107" s="600"/>
      <c r="OCO107" s="600"/>
      <c r="OCP107" s="600"/>
      <c r="OCQ107" s="600"/>
      <c r="OCR107" s="600"/>
      <c r="OCS107" s="600"/>
      <c r="OCT107" s="600"/>
      <c r="OCU107" s="600"/>
      <c r="OCV107" s="600"/>
      <c r="OCW107" s="600"/>
      <c r="OCX107" s="600"/>
      <c r="OCY107" s="600"/>
      <c r="OCZ107" s="600"/>
      <c r="ODA107" s="600"/>
      <c r="ODB107" s="600"/>
      <c r="ODC107" s="600"/>
      <c r="ODD107" s="600"/>
      <c r="ODE107" s="600"/>
      <c r="ODF107" s="600"/>
      <c r="ODG107" s="600"/>
      <c r="ODH107" s="600"/>
      <c r="ODI107" s="600"/>
      <c r="ODJ107" s="600"/>
      <c r="ODK107" s="600"/>
      <c r="ODL107" s="600"/>
      <c r="ODM107" s="600"/>
      <c r="ODN107" s="600"/>
      <c r="ODO107" s="600"/>
      <c r="ODP107" s="600"/>
      <c r="ODQ107" s="600"/>
      <c r="ODR107" s="600"/>
      <c r="ODS107" s="600"/>
      <c r="ODT107" s="600"/>
      <c r="ODU107" s="600"/>
      <c r="ODV107" s="600"/>
      <c r="ODW107" s="600"/>
      <c r="ODX107" s="600"/>
      <c r="ODY107" s="600"/>
      <c r="ODZ107" s="600"/>
      <c r="OEA107" s="600"/>
      <c r="OEB107" s="600"/>
      <c r="OEC107" s="600"/>
      <c r="OED107" s="600"/>
      <c r="OEE107" s="600"/>
      <c r="OEF107" s="600"/>
      <c r="OEG107" s="600"/>
      <c r="OEH107" s="600"/>
      <c r="OEI107" s="600"/>
      <c r="OEJ107" s="600"/>
      <c r="OEK107" s="600"/>
      <c r="OEL107" s="600"/>
      <c r="OEM107" s="600"/>
      <c r="OEN107" s="600"/>
      <c r="OEO107" s="600"/>
      <c r="OEP107" s="600"/>
      <c r="OEQ107" s="600"/>
      <c r="OER107" s="600"/>
      <c r="OES107" s="600"/>
      <c r="OET107" s="600"/>
      <c r="OEU107" s="600"/>
      <c r="OEV107" s="600"/>
      <c r="OEW107" s="600"/>
      <c r="OEX107" s="600"/>
      <c r="OEY107" s="600"/>
      <c r="OEZ107" s="600"/>
      <c r="OFA107" s="600"/>
      <c r="OFB107" s="600"/>
      <c r="OFC107" s="600"/>
      <c r="OFD107" s="600"/>
      <c r="OFE107" s="600"/>
      <c r="OFF107" s="600"/>
      <c r="OFG107" s="600"/>
      <c r="OFH107" s="600"/>
      <c r="OFI107" s="600"/>
      <c r="OFJ107" s="600"/>
      <c r="OFK107" s="600"/>
      <c r="OFL107" s="600"/>
      <c r="OFM107" s="600"/>
      <c r="OFN107" s="600"/>
      <c r="OFO107" s="600"/>
      <c r="OFP107" s="600"/>
      <c r="OFQ107" s="600"/>
      <c r="OFR107" s="600"/>
      <c r="OFS107" s="600"/>
      <c r="OFT107" s="600"/>
      <c r="OFU107" s="600"/>
      <c r="OFV107" s="600"/>
      <c r="OFW107" s="600"/>
      <c r="OFX107" s="600"/>
      <c r="OFY107" s="600"/>
      <c r="OFZ107" s="600"/>
      <c r="OGA107" s="600"/>
      <c r="OGB107" s="600"/>
      <c r="OGC107" s="600"/>
      <c r="OGD107" s="600"/>
      <c r="OGE107" s="600"/>
      <c r="OGF107" s="600"/>
      <c r="OGG107" s="600"/>
      <c r="OGH107" s="600"/>
      <c r="OGI107" s="600"/>
      <c r="OGJ107" s="600"/>
      <c r="OGK107" s="600"/>
      <c r="OGL107" s="600"/>
      <c r="OGM107" s="600"/>
      <c r="OGN107" s="600"/>
      <c r="OGO107" s="600"/>
      <c r="OGP107" s="600"/>
      <c r="OGQ107" s="600"/>
      <c r="OGR107" s="600"/>
      <c r="OGS107" s="600"/>
      <c r="OGT107" s="600"/>
      <c r="OGU107" s="600"/>
      <c r="OGV107" s="600"/>
      <c r="OGW107" s="600"/>
      <c r="OGX107" s="600"/>
      <c r="OGY107" s="600"/>
      <c r="OGZ107" s="600"/>
      <c r="OHA107" s="600"/>
      <c r="OHB107" s="600"/>
      <c r="OHC107" s="600"/>
      <c r="OHD107" s="600"/>
      <c r="OHE107" s="600"/>
      <c r="OHF107" s="600"/>
      <c r="OHG107" s="600"/>
      <c r="OHH107" s="600"/>
      <c r="OHI107" s="600"/>
      <c r="OHJ107" s="600"/>
      <c r="OHK107" s="600"/>
      <c r="OHL107" s="600"/>
      <c r="OHM107" s="600"/>
      <c r="OHN107" s="600"/>
      <c r="OHO107" s="600"/>
      <c r="OHP107" s="600"/>
      <c r="OHQ107" s="600"/>
      <c r="OHR107" s="600"/>
      <c r="OHS107" s="600"/>
      <c r="OHT107" s="600"/>
      <c r="OHU107" s="600"/>
      <c r="OHV107" s="600"/>
      <c r="OHW107" s="600"/>
      <c r="OHX107" s="600"/>
      <c r="OHY107" s="600"/>
      <c r="OHZ107" s="600"/>
      <c r="OIA107" s="600"/>
      <c r="OIB107" s="600"/>
      <c r="OIC107" s="600"/>
      <c r="OID107" s="600"/>
      <c r="OIE107" s="600"/>
      <c r="OIF107" s="600"/>
      <c r="OIG107" s="600"/>
      <c r="OIH107" s="600"/>
      <c r="OII107" s="600"/>
      <c r="OIJ107" s="600"/>
      <c r="OIK107" s="600"/>
      <c r="OIL107" s="600"/>
      <c r="OIM107" s="600"/>
      <c r="OIN107" s="600"/>
      <c r="OIO107" s="600"/>
      <c r="OIP107" s="600"/>
      <c r="OIQ107" s="600"/>
      <c r="OIR107" s="600"/>
      <c r="OIS107" s="600"/>
      <c r="OIT107" s="600"/>
      <c r="OIU107" s="600"/>
      <c r="OIV107" s="600"/>
      <c r="OIW107" s="600"/>
      <c r="OIX107" s="600"/>
      <c r="OIY107" s="600"/>
      <c r="OIZ107" s="600"/>
      <c r="OJA107" s="600"/>
      <c r="OJB107" s="600"/>
      <c r="OJC107" s="600"/>
      <c r="OJD107" s="600"/>
      <c r="OJE107" s="600"/>
      <c r="OJF107" s="600"/>
      <c r="OJG107" s="600"/>
      <c r="OJH107" s="600"/>
      <c r="OJI107" s="600"/>
      <c r="OJJ107" s="600"/>
      <c r="OJK107" s="600"/>
      <c r="OJL107" s="600"/>
      <c r="OJM107" s="600"/>
      <c r="OJN107" s="600"/>
      <c r="OJO107" s="600"/>
      <c r="OJP107" s="600"/>
      <c r="OJQ107" s="600"/>
      <c r="OJR107" s="600"/>
      <c r="OJS107" s="600"/>
      <c r="OJT107" s="600"/>
      <c r="OJU107" s="600"/>
      <c r="OJV107" s="600"/>
      <c r="OJW107" s="600"/>
      <c r="OJX107" s="600"/>
      <c r="OJY107" s="600"/>
      <c r="OJZ107" s="600"/>
      <c r="OKA107" s="600"/>
      <c r="OKB107" s="600"/>
      <c r="OKC107" s="600"/>
      <c r="OKD107" s="600"/>
      <c r="OKE107" s="600"/>
      <c r="OKF107" s="600"/>
      <c r="OKG107" s="600"/>
      <c r="OKH107" s="600"/>
      <c r="OKI107" s="600"/>
      <c r="OKJ107" s="600"/>
      <c r="OKK107" s="600"/>
      <c r="OKL107" s="600"/>
      <c r="OKM107" s="600"/>
      <c r="OKN107" s="600"/>
      <c r="OKO107" s="600"/>
      <c r="OKP107" s="600"/>
      <c r="OKQ107" s="600"/>
      <c r="OKR107" s="600"/>
      <c r="OKS107" s="600"/>
      <c r="OKT107" s="600"/>
      <c r="OKU107" s="600"/>
      <c r="OKV107" s="600"/>
      <c r="OKW107" s="600"/>
      <c r="OKX107" s="600"/>
      <c r="OKY107" s="600"/>
      <c r="OKZ107" s="600"/>
      <c r="OLA107" s="600"/>
      <c r="OLB107" s="600"/>
      <c r="OLC107" s="600"/>
      <c r="OLD107" s="600"/>
      <c r="OLE107" s="600"/>
      <c r="OLF107" s="600"/>
      <c r="OLG107" s="600"/>
      <c r="OLH107" s="600"/>
      <c r="OLI107" s="600"/>
      <c r="OLJ107" s="600"/>
      <c r="OLK107" s="600"/>
      <c r="OLL107" s="600"/>
      <c r="OLM107" s="600"/>
      <c r="OLN107" s="600"/>
      <c r="OLO107" s="600"/>
      <c r="OLP107" s="600"/>
      <c r="OLQ107" s="600"/>
      <c r="OLR107" s="600"/>
      <c r="OLS107" s="600"/>
      <c r="OLT107" s="600"/>
      <c r="OLU107" s="600"/>
      <c r="OLV107" s="600"/>
      <c r="OLW107" s="600"/>
      <c r="OLX107" s="600"/>
      <c r="OLY107" s="600"/>
      <c r="OLZ107" s="600"/>
      <c r="OMA107" s="600"/>
      <c r="OMB107" s="600"/>
      <c r="OMC107" s="600"/>
      <c r="OMD107" s="600"/>
      <c r="OME107" s="600"/>
      <c r="OMF107" s="600"/>
      <c r="OMG107" s="600"/>
      <c r="OMH107" s="600"/>
      <c r="OMI107" s="600"/>
      <c r="OMJ107" s="600"/>
      <c r="OMK107" s="600"/>
      <c r="OML107" s="600"/>
      <c r="OMM107" s="600"/>
      <c r="OMN107" s="600"/>
      <c r="OMO107" s="600"/>
      <c r="OMP107" s="600"/>
      <c r="OMQ107" s="600"/>
      <c r="OMR107" s="600"/>
      <c r="OMS107" s="600"/>
      <c r="OMT107" s="600"/>
      <c r="OMU107" s="600"/>
      <c r="OMV107" s="600"/>
      <c r="OMW107" s="600"/>
      <c r="OMX107" s="600"/>
      <c r="OMY107" s="600"/>
      <c r="OMZ107" s="600"/>
      <c r="ONA107" s="600"/>
      <c r="ONB107" s="600"/>
      <c r="ONC107" s="600"/>
      <c r="OND107" s="600"/>
      <c r="ONE107" s="600"/>
      <c r="ONF107" s="600"/>
      <c r="ONG107" s="600"/>
      <c r="ONH107" s="600"/>
      <c r="ONI107" s="600"/>
      <c r="ONJ107" s="600"/>
      <c r="ONK107" s="600"/>
      <c r="ONL107" s="600"/>
      <c r="ONM107" s="600"/>
      <c r="ONN107" s="600"/>
      <c r="ONO107" s="600"/>
      <c r="ONP107" s="600"/>
      <c r="ONQ107" s="600"/>
      <c r="ONR107" s="600"/>
      <c r="ONS107" s="600"/>
      <c r="ONT107" s="600"/>
      <c r="ONU107" s="600"/>
      <c r="ONV107" s="600"/>
      <c r="ONW107" s="600"/>
      <c r="ONX107" s="600"/>
      <c r="ONY107" s="600"/>
      <c r="ONZ107" s="600"/>
      <c r="OOA107" s="600"/>
      <c r="OOB107" s="600"/>
      <c r="OOC107" s="600"/>
      <c r="OOD107" s="600"/>
      <c r="OOE107" s="600"/>
      <c r="OOF107" s="600"/>
      <c r="OOG107" s="600"/>
      <c r="OOH107" s="600"/>
      <c r="OOI107" s="600"/>
      <c r="OOJ107" s="600"/>
      <c r="OOK107" s="600"/>
      <c r="OOL107" s="600"/>
      <c r="OOM107" s="600"/>
      <c r="OON107" s="600"/>
      <c r="OOO107" s="600"/>
      <c r="OOP107" s="600"/>
      <c r="OOQ107" s="600"/>
      <c r="OOR107" s="600"/>
      <c r="OOS107" s="600"/>
      <c r="OOT107" s="600"/>
      <c r="OOU107" s="600"/>
      <c r="OOV107" s="600"/>
      <c r="OOW107" s="600"/>
      <c r="OOX107" s="600"/>
      <c r="OOY107" s="600"/>
      <c r="OOZ107" s="600"/>
      <c r="OPA107" s="600"/>
      <c r="OPB107" s="600"/>
      <c r="OPC107" s="600"/>
      <c r="OPD107" s="600"/>
      <c r="OPE107" s="600"/>
      <c r="OPF107" s="600"/>
      <c r="OPG107" s="600"/>
      <c r="OPH107" s="600"/>
      <c r="OPI107" s="600"/>
      <c r="OPJ107" s="600"/>
      <c r="OPK107" s="600"/>
      <c r="OPL107" s="600"/>
      <c r="OPM107" s="600"/>
      <c r="OPN107" s="600"/>
      <c r="OPO107" s="600"/>
      <c r="OPP107" s="600"/>
      <c r="OPQ107" s="600"/>
      <c r="OPR107" s="600"/>
      <c r="OPS107" s="600"/>
      <c r="OPT107" s="600"/>
      <c r="OPU107" s="600"/>
      <c r="OPV107" s="600"/>
      <c r="OPW107" s="600"/>
      <c r="OPX107" s="600"/>
      <c r="OPY107" s="600"/>
      <c r="OPZ107" s="600"/>
      <c r="OQA107" s="600"/>
      <c r="OQB107" s="600"/>
      <c r="OQC107" s="600"/>
      <c r="OQD107" s="600"/>
      <c r="OQE107" s="600"/>
      <c r="OQF107" s="600"/>
      <c r="OQG107" s="600"/>
      <c r="OQH107" s="600"/>
      <c r="OQI107" s="600"/>
      <c r="OQJ107" s="600"/>
      <c r="OQK107" s="600"/>
      <c r="OQL107" s="600"/>
      <c r="OQM107" s="600"/>
      <c r="OQN107" s="600"/>
      <c r="OQO107" s="600"/>
      <c r="OQP107" s="600"/>
      <c r="OQQ107" s="600"/>
      <c r="OQR107" s="600"/>
      <c r="OQS107" s="600"/>
      <c r="OQT107" s="600"/>
      <c r="OQU107" s="600"/>
      <c r="OQV107" s="600"/>
      <c r="OQW107" s="600"/>
      <c r="OQX107" s="600"/>
      <c r="OQY107" s="600"/>
      <c r="OQZ107" s="600"/>
      <c r="ORA107" s="600"/>
      <c r="ORB107" s="600"/>
      <c r="ORC107" s="600"/>
      <c r="ORD107" s="600"/>
      <c r="ORE107" s="600"/>
      <c r="ORF107" s="600"/>
      <c r="ORG107" s="600"/>
      <c r="ORH107" s="600"/>
      <c r="ORI107" s="600"/>
      <c r="ORJ107" s="600"/>
      <c r="ORK107" s="600"/>
      <c r="ORL107" s="600"/>
      <c r="ORM107" s="600"/>
      <c r="ORN107" s="600"/>
      <c r="ORO107" s="600"/>
      <c r="ORP107" s="600"/>
      <c r="ORQ107" s="600"/>
      <c r="ORR107" s="600"/>
      <c r="ORS107" s="600"/>
      <c r="ORT107" s="600"/>
      <c r="ORU107" s="600"/>
      <c r="ORV107" s="600"/>
      <c r="ORW107" s="600"/>
      <c r="ORX107" s="600"/>
      <c r="ORY107" s="600"/>
      <c r="ORZ107" s="600"/>
      <c r="OSA107" s="600"/>
      <c r="OSB107" s="600"/>
      <c r="OSC107" s="600"/>
      <c r="OSD107" s="600"/>
      <c r="OSE107" s="600"/>
      <c r="OSF107" s="600"/>
      <c r="OSG107" s="600"/>
      <c r="OSH107" s="600"/>
      <c r="OSI107" s="600"/>
      <c r="OSJ107" s="600"/>
      <c r="OSK107" s="600"/>
      <c r="OSL107" s="600"/>
      <c r="OSM107" s="600"/>
      <c r="OSN107" s="600"/>
      <c r="OSO107" s="600"/>
      <c r="OSP107" s="600"/>
      <c r="OSQ107" s="600"/>
      <c r="OSR107" s="600"/>
      <c r="OSS107" s="600"/>
      <c r="OST107" s="600"/>
      <c r="OSU107" s="600"/>
      <c r="OSV107" s="600"/>
      <c r="OSW107" s="600"/>
      <c r="OSX107" s="600"/>
      <c r="OSY107" s="600"/>
      <c r="OSZ107" s="600"/>
      <c r="OTA107" s="600"/>
      <c r="OTB107" s="600"/>
      <c r="OTC107" s="600"/>
      <c r="OTD107" s="600"/>
      <c r="OTE107" s="600"/>
      <c r="OTF107" s="600"/>
      <c r="OTG107" s="600"/>
      <c r="OTH107" s="600"/>
      <c r="OTI107" s="600"/>
      <c r="OTJ107" s="600"/>
      <c r="OTK107" s="600"/>
      <c r="OTL107" s="600"/>
      <c r="OTM107" s="600"/>
      <c r="OTN107" s="600"/>
      <c r="OTO107" s="600"/>
      <c r="OTP107" s="600"/>
      <c r="OTQ107" s="600"/>
      <c r="OTR107" s="600"/>
      <c r="OTS107" s="600"/>
      <c r="OTT107" s="600"/>
      <c r="OTU107" s="600"/>
      <c r="OTV107" s="600"/>
      <c r="OTW107" s="600"/>
      <c r="OTX107" s="600"/>
      <c r="OTY107" s="600"/>
      <c r="OTZ107" s="600"/>
      <c r="OUA107" s="600"/>
      <c r="OUB107" s="600"/>
      <c r="OUC107" s="600"/>
      <c r="OUD107" s="600"/>
      <c r="OUE107" s="600"/>
      <c r="OUF107" s="600"/>
      <c r="OUG107" s="600"/>
      <c r="OUH107" s="600"/>
      <c r="OUI107" s="600"/>
      <c r="OUJ107" s="600"/>
      <c r="OUK107" s="600"/>
      <c r="OUL107" s="600"/>
      <c r="OUM107" s="600"/>
      <c r="OUN107" s="600"/>
      <c r="OUO107" s="600"/>
      <c r="OUP107" s="600"/>
      <c r="OUQ107" s="600"/>
      <c r="OUR107" s="600"/>
      <c r="OUS107" s="600"/>
      <c r="OUT107" s="600"/>
      <c r="OUU107" s="600"/>
      <c r="OUV107" s="600"/>
      <c r="OUW107" s="600"/>
      <c r="OUX107" s="600"/>
      <c r="OUY107" s="600"/>
      <c r="OUZ107" s="600"/>
      <c r="OVA107" s="600"/>
      <c r="OVB107" s="600"/>
      <c r="OVC107" s="600"/>
      <c r="OVD107" s="600"/>
      <c r="OVE107" s="600"/>
      <c r="OVF107" s="600"/>
      <c r="OVG107" s="600"/>
      <c r="OVH107" s="600"/>
      <c r="OVI107" s="600"/>
      <c r="OVJ107" s="600"/>
      <c r="OVK107" s="600"/>
      <c r="OVL107" s="600"/>
      <c r="OVM107" s="600"/>
      <c r="OVN107" s="600"/>
      <c r="OVO107" s="600"/>
      <c r="OVP107" s="600"/>
      <c r="OVQ107" s="600"/>
      <c r="OVR107" s="600"/>
      <c r="OVS107" s="600"/>
      <c r="OVT107" s="600"/>
      <c r="OVU107" s="600"/>
      <c r="OVV107" s="600"/>
      <c r="OVW107" s="600"/>
      <c r="OVX107" s="600"/>
      <c r="OVY107" s="600"/>
      <c r="OVZ107" s="600"/>
      <c r="OWA107" s="600"/>
      <c r="OWB107" s="600"/>
      <c r="OWC107" s="600"/>
      <c r="OWD107" s="600"/>
      <c r="OWE107" s="600"/>
      <c r="OWF107" s="600"/>
      <c r="OWG107" s="600"/>
      <c r="OWH107" s="600"/>
      <c r="OWI107" s="600"/>
      <c r="OWJ107" s="600"/>
      <c r="OWK107" s="600"/>
      <c r="OWL107" s="600"/>
      <c r="OWM107" s="600"/>
      <c r="OWN107" s="600"/>
      <c r="OWO107" s="600"/>
      <c r="OWP107" s="600"/>
      <c r="OWQ107" s="600"/>
      <c r="OWR107" s="600"/>
      <c r="OWS107" s="600"/>
      <c r="OWT107" s="600"/>
      <c r="OWU107" s="600"/>
      <c r="OWV107" s="600"/>
      <c r="OWW107" s="600"/>
      <c r="OWX107" s="600"/>
      <c r="OWY107" s="600"/>
      <c r="OWZ107" s="600"/>
      <c r="OXA107" s="600"/>
      <c r="OXB107" s="600"/>
      <c r="OXC107" s="600"/>
      <c r="OXD107" s="600"/>
      <c r="OXE107" s="600"/>
      <c r="OXF107" s="600"/>
      <c r="OXG107" s="600"/>
      <c r="OXH107" s="600"/>
      <c r="OXI107" s="600"/>
      <c r="OXJ107" s="600"/>
      <c r="OXK107" s="600"/>
      <c r="OXL107" s="600"/>
      <c r="OXM107" s="600"/>
      <c r="OXN107" s="600"/>
      <c r="OXO107" s="600"/>
      <c r="OXP107" s="600"/>
      <c r="OXQ107" s="600"/>
      <c r="OXR107" s="600"/>
      <c r="OXS107" s="600"/>
      <c r="OXT107" s="600"/>
      <c r="OXU107" s="600"/>
      <c r="OXV107" s="600"/>
      <c r="OXW107" s="600"/>
      <c r="OXX107" s="600"/>
      <c r="OXY107" s="600"/>
      <c r="OXZ107" s="600"/>
      <c r="OYA107" s="600"/>
      <c r="OYB107" s="600"/>
      <c r="OYC107" s="600"/>
      <c r="OYD107" s="600"/>
      <c r="OYE107" s="600"/>
      <c r="OYF107" s="600"/>
      <c r="OYG107" s="600"/>
      <c r="OYH107" s="600"/>
      <c r="OYI107" s="600"/>
      <c r="OYJ107" s="600"/>
      <c r="OYK107" s="600"/>
      <c r="OYL107" s="600"/>
      <c r="OYM107" s="600"/>
      <c r="OYN107" s="600"/>
      <c r="OYO107" s="600"/>
      <c r="OYP107" s="600"/>
      <c r="OYQ107" s="600"/>
      <c r="OYR107" s="600"/>
      <c r="OYS107" s="600"/>
      <c r="OYT107" s="600"/>
      <c r="OYU107" s="600"/>
      <c r="OYV107" s="600"/>
      <c r="OYW107" s="600"/>
      <c r="OYX107" s="600"/>
      <c r="OYY107" s="600"/>
      <c r="OYZ107" s="600"/>
      <c r="OZA107" s="600"/>
      <c r="OZB107" s="600"/>
      <c r="OZC107" s="600"/>
      <c r="OZD107" s="600"/>
      <c r="OZE107" s="600"/>
      <c r="OZF107" s="600"/>
      <c r="OZG107" s="600"/>
      <c r="OZH107" s="600"/>
      <c r="OZI107" s="600"/>
      <c r="OZJ107" s="600"/>
      <c r="OZK107" s="600"/>
      <c r="OZL107" s="600"/>
      <c r="OZM107" s="600"/>
      <c r="OZN107" s="600"/>
      <c r="OZO107" s="600"/>
      <c r="OZP107" s="600"/>
      <c r="OZQ107" s="600"/>
      <c r="OZR107" s="600"/>
      <c r="OZS107" s="600"/>
      <c r="OZT107" s="600"/>
      <c r="OZU107" s="600"/>
      <c r="OZV107" s="600"/>
      <c r="OZW107" s="600"/>
      <c r="OZX107" s="600"/>
      <c r="OZY107" s="600"/>
      <c r="OZZ107" s="600"/>
      <c r="PAA107" s="600"/>
      <c r="PAB107" s="600"/>
      <c r="PAC107" s="600"/>
      <c r="PAD107" s="600"/>
      <c r="PAE107" s="600"/>
      <c r="PAF107" s="600"/>
      <c r="PAG107" s="600"/>
      <c r="PAH107" s="600"/>
      <c r="PAI107" s="600"/>
      <c r="PAJ107" s="600"/>
      <c r="PAK107" s="600"/>
      <c r="PAL107" s="600"/>
      <c r="PAM107" s="600"/>
      <c r="PAN107" s="600"/>
      <c r="PAO107" s="600"/>
      <c r="PAP107" s="600"/>
      <c r="PAQ107" s="600"/>
      <c r="PAR107" s="600"/>
      <c r="PAS107" s="600"/>
      <c r="PAT107" s="600"/>
      <c r="PAU107" s="600"/>
      <c r="PAV107" s="600"/>
      <c r="PAW107" s="600"/>
      <c r="PAX107" s="600"/>
      <c r="PAY107" s="600"/>
      <c r="PAZ107" s="600"/>
      <c r="PBA107" s="600"/>
      <c r="PBB107" s="600"/>
      <c r="PBC107" s="600"/>
      <c r="PBD107" s="600"/>
      <c r="PBE107" s="600"/>
      <c r="PBF107" s="600"/>
      <c r="PBG107" s="600"/>
      <c r="PBH107" s="600"/>
      <c r="PBI107" s="600"/>
      <c r="PBJ107" s="600"/>
      <c r="PBK107" s="600"/>
      <c r="PBL107" s="600"/>
      <c r="PBM107" s="600"/>
      <c r="PBN107" s="600"/>
      <c r="PBO107" s="600"/>
      <c r="PBP107" s="600"/>
      <c r="PBQ107" s="600"/>
      <c r="PBR107" s="600"/>
      <c r="PBS107" s="600"/>
      <c r="PBT107" s="600"/>
      <c r="PBU107" s="600"/>
      <c r="PBV107" s="600"/>
      <c r="PBW107" s="600"/>
      <c r="PBX107" s="600"/>
      <c r="PBY107" s="600"/>
      <c r="PBZ107" s="600"/>
      <c r="PCA107" s="600"/>
      <c r="PCB107" s="600"/>
      <c r="PCC107" s="600"/>
      <c r="PCD107" s="600"/>
      <c r="PCE107" s="600"/>
      <c r="PCF107" s="600"/>
      <c r="PCG107" s="600"/>
      <c r="PCH107" s="600"/>
      <c r="PCI107" s="600"/>
      <c r="PCJ107" s="600"/>
      <c r="PCK107" s="600"/>
      <c r="PCL107" s="600"/>
      <c r="PCM107" s="600"/>
      <c r="PCN107" s="600"/>
      <c r="PCO107" s="600"/>
      <c r="PCP107" s="600"/>
      <c r="PCQ107" s="600"/>
      <c r="PCR107" s="600"/>
      <c r="PCS107" s="600"/>
      <c r="PCT107" s="600"/>
      <c r="PCU107" s="600"/>
      <c r="PCV107" s="600"/>
      <c r="PCW107" s="600"/>
      <c r="PCX107" s="600"/>
      <c r="PCY107" s="600"/>
      <c r="PCZ107" s="600"/>
      <c r="PDA107" s="600"/>
      <c r="PDB107" s="600"/>
      <c r="PDC107" s="600"/>
      <c r="PDD107" s="600"/>
      <c r="PDE107" s="600"/>
      <c r="PDF107" s="600"/>
      <c r="PDG107" s="600"/>
      <c r="PDH107" s="600"/>
      <c r="PDI107" s="600"/>
      <c r="PDJ107" s="600"/>
      <c r="PDK107" s="600"/>
      <c r="PDL107" s="600"/>
      <c r="PDM107" s="600"/>
      <c r="PDN107" s="600"/>
      <c r="PDO107" s="600"/>
      <c r="PDP107" s="600"/>
      <c r="PDQ107" s="600"/>
      <c r="PDR107" s="600"/>
      <c r="PDS107" s="600"/>
      <c r="PDT107" s="600"/>
      <c r="PDU107" s="600"/>
      <c r="PDV107" s="600"/>
      <c r="PDW107" s="600"/>
      <c r="PDX107" s="600"/>
      <c r="PDY107" s="600"/>
      <c r="PDZ107" s="600"/>
      <c r="PEA107" s="600"/>
      <c r="PEB107" s="600"/>
      <c r="PEC107" s="600"/>
      <c r="PED107" s="600"/>
      <c r="PEE107" s="600"/>
      <c r="PEF107" s="600"/>
      <c r="PEG107" s="600"/>
      <c r="PEH107" s="600"/>
      <c r="PEI107" s="600"/>
      <c r="PEJ107" s="600"/>
      <c r="PEK107" s="600"/>
      <c r="PEL107" s="600"/>
      <c r="PEM107" s="600"/>
      <c r="PEN107" s="600"/>
      <c r="PEO107" s="600"/>
      <c r="PEP107" s="600"/>
      <c r="PEQ107" s="600"/>
      <c r="PER107" s="600"/>
      <c r="PES107" s="600"/>
      <c r="PET107" s="600"/>
      <c r="PEU107" s="600"/>
      <c r="PEV107" s="600"/>
      <c r="PEW107" s="600"/>
      <c r="PEX107" s="600"/>
      <c r="PEY107" s="600"/>
      <c r="PEZ107" s="600"/>
      <c r="PFA107" s="600"/>
      <c r="PFB107" s="600"/>
      <c r="PFC107" s="600"/>
      <c r="PFD107" s="600"/>
      <c r="PFE107" s="600"/>
      <c r="PFF107" s="600"/>
      <c r="PFG107" s="600"/>
      <c r="PFH107" s="600"/>
      <c r="PFI107" s="600"/>
      <c r="PFJ107" s="600"/>
      <c r="PFK107" s="600"/>
      <c r="PFL107" s="600"/>
      <c r="PFM107" s="600"/>
      <c r="PFN107" s="600"/>
      <c r="PFO107" s="600"/>
      <c r="PFP107" s="600"/>
      <c r="PFQ107" s="600"/>
      <c r="PFR107" s="600"/>
      <c r="PFS107" s="600"/>
      <c r="PFT107" s="600"/>
      <c r="PFU107" s="600"/>
      <c r="PFV107" s="600"/>
      <c r="PFW107" s="600"/>
      <c r="PFX107" s="600"/>
      <c r="PFY107" s="600"/>
      <c r="PFZ107" s="600"/>
      <c r="PGA107" s="600"/>
      <c r="PGB107" s="600"/>
      <c r="PGC107" s="600"/>
      <c r="PGD107" s="600"/>
      <c r="PGE107" s="600"/>
      <c r="PGF107" s="600"/>
      <c r="PGG107" s="600"/>
      <c r="PGH107" s="600"/>
      <c r="PGI107" s="600"/>
      <c r="PGJ107" s="600"/>
      <c r="PGK107" s="600"/>
      <c r="PGL107" s="600"/>
      <c r="PGM107" s="600"/>
      <c r="PGN107" s="600"/>
      <c r="PGO107" s="600"/>
      <c r="PGP107" s="600"/>
      <c r="PGQ107" s="600"/>
      <c r="PGR107" s="600"/>
      <c r="PGS107" s="600"/>
      <c r="PGT107" s="600"/>
      <c r="PGU107" s="600"/>
      <c r="PGV107" s="600"/>
      <c r="PGW107" s="600"/>
      <c r="PGX107" s="600"/>
      <c r="PGY107" s="600"/>
      <c r="PGZ107" s="600"/>
      <c r="PHA107" s="600"/>
      <c r="PHB107" s="600"/>
      <c r="PHC107" s="600"/>
      <c r="PHD107" s="600"/>
      <c r="PHE107" s="600"/>
      <c r="PHF107" s="600"/>
      <c r="PHG107" s="600"/>
      <c r="PHH107" s="600"/>
      <c r="PHI107" s="600"/>
      <c r="PHJ107" s="600"/>
      <c r="PHK107" s="600"/>
      <c r="PHL107" s="600"/>
      <c r="PHM107" s="600"/>
      <c r="PHN107" s="600"/>
      <c r="PHO107" s="600"/>
      <c r="PHP107" s="600"/>
      <c r="PHQ107" s="600"/>
      <c r="PHR107" s="600"/>
      <c r="PHS107" s="600"/>
      <c r="PHT107" s="600"/>
      <c r="PHU107" s="600"/>
      <c r="PHV107" s="600"/>
      <c r="PHW107" s="600"/>
      <c r="PHX107" s="600"/>
      <c r="PHY107" s="600"/>
      <c r="PHZ107" s="600"/>
      <c r="PIA107" s="600"/>
      <c r="PIB107" s="600"/>
      <c r="PIC107" s="600"/>
      <c r="PID107" s="600"/>
      <c r="PIE107" s="600"/>
      <c r="PIF107" s="600"/>
      <c r="PIG107" s="600"/>
      <c r="PIH107" s="600"/>
      <c r="PII107" s="600"/>
      <c r="PIJ107" s="600"/>
      <c r="PIK107" s="600"/>
      <c r="PIL107" s="600"/>
      <c r="PIM107" s="600"/>
      <c r="PIN107" s="600"/>
      <c r="PIO107" s="600"/>
      <c r="PIP107" s="600"/>
      <c r="PIQ107" s="600"/>
      <c r="PIR107" s="600"/>
      <c r="PIS107" s="600"/>
      <c r="PIT107" s="600"/>
      <c r="PIU107" s="600"/>
      <c r="PIV107" s="600"/>
      <c r="PIW107" s="600"/>
      <c r="PIX107" s="600"/>
      <c r="PIY107" s="600"/>
      <c r="PIZ107" s="600"/>
      <c r="PJA107" s="600"/>
      <c r="PJB107" s="600"/>
      <c r="PJC107" s="600"/>
      <c r="PJD107" s="600"/>
      <c r="PJE107" s="600"/>
      <c r="PJF107" s="600"/>
      <c r="PJG107" s="600"/>
      <c r="PJH107" s="600"/>
      <c r="PJI107" s="600"/>
      <c r="PJJ107" s="600"/>
      <c r="PJK107" s="600"/>
      <c r="PJL107" s="600"/>
      <c r="PJM107" s="600"/>
      <c r="PJN107" s="600"/>
      <c r="PJO107" s="600"/>
      <c r="PJP107" s="600"/>
      <c r="PJQ107" s="600"/>
      <c r="PJR107" s="600"/>
      <c r="PJS107" s="600"/>
      <c r="PJT107" s="600"/>
      <c r="PJU107" s="600"/>
      <c r="PJV107" s="600"/>
      <c r="PJW107" s="600"/>
      <c r="PJX107" s="600"/>
      <c r="PJY107" s="600"/>
      <c r="PJZ107" s="600"/>
      <c r="PKA107" s="600"/>
      <c r="PKB107" s="600"/>
      <c r="PKC107" s="600"/>
      <c r="PKD107" s="600"/>
      <c r="PKE107" s="600"/>
      <c r="PKF107" s="600"/>
      <c r="PKG107" s="600"/>
      <c r="PKH107" s="600"/>
      <c r="PKI107" s="600"/>
      <c r="PKJ107" s="600"/>
      <c r="PKK107" s="600"/>
      <c r="PKL107" s="600"/>
      <c r="PKM107" s="600"/>
      <c r="PKN107" s="600"/>
      <c r="PKO107" s="600"/>
      <c r="PKP107" s="600"/>
      <c r="PKQ107" s="600"/>
      <c r="PKR107" s="600"/>
      <c r="PKS107" s="600"/>
      <c r="PKT107" s="600"/>
      <c r="PKU107" s="600"/>
      <c r="PKV107" s="600"/>
      <c r="PKW107" s="600"/>
      <c r="PKX107" s="600"/>
      <c r="PKY107" s="600"/>
      <c r="PKZ107" s="600"/>
      <c r="PLA107" s="600"/>
      <c r="PLB107" s="600"/>
      <c r="PLC107" s="600"/>
      <c r="PLD107" s="600"/>
      <c r="PLE107" s="600"/>
      <c r="PLF107" s="600"/>
      <c r="PLG107" s="600"/>
      <c r="PLH107" s="600"/>
      <c r="PLI107" s="600"/>
      <c r="PLJ107" s="600"/>
      <c r="PLK107" s="600"/>
      <c r="PLL107" s="600"/>
      <c r="PLM107" s="600"/>
      <c r="PLN107" s="600"/>
      <c r="PLO107" s="600"/>
      <c r="PLP107" s="600"/>
      <c r="PLQ107" s="600"/>
      <c r="PLR107" s="600"/>
      <c r="PLS107" s="600"/>
      <c r="PLT107" s="600"/>
      <c r="PLU107" s="600"/>
      <c r="PLV107" s="600"/>
      <c r="PLW107" s="600"/>
      <c r="PLX107" s="600"/>
      <c r="PLY107" s="600"/>
      <c r="PLZ107" s="600"/>
      <c r="PMA107" s="600"/>
      <c r="PMB107" s="600"/>
      <c r="PMC107" s="600"/>
      <c r="PMD107" s="600"/>
      <c r="PME107" s="600"/>
      <c r="PMF107" s="600"/>
      <c r="PMG107" s="600"/>
      <c r="PMH107" s="600"/>
      <c r="PMI107" s="600"/>
      <c r="PMJ107" s="600"/>
      <c r="PMK107" s="600"/>
      <c r="PML107" s="600"/>
      <c r="PMM107" s="600"/>
      <c r="PMN107" s="600"/>
      <c r="PMO107" s="600"/>
      <c r="PMP107" s="600"/>
      <c r="PMQ107" s="600"/>
      <c r="PMR107" s="600"/>
      <c r="PMS107" s="600"/>
      <c r="PMT107" s="600"/>
      <c r="PMU107" s="600"/>
      <c r="PMV107" s="600"/>
      <c r="PMW107" s="600"/>
      <c r="PMX107" s="600"/>
      <c r="PMY107" s="600"/>
      <c r="PMZ107" s="600"/>
      <c r="PNA107" s="600"/>
      <c r="PNB107" s="600"/>
      <c r="PNC107" s="600"/>
      <c r="PND107" s="600"/>
      <c r="PNE107" s="600"/>
      <c r="PNF107" s="600"/>
      <c r="PNG107" s="600"/>
      <c r="PNH107" s="600"/>
      <c r="PNI107" s="600"/>
      <c r="PNJ107" s="600"/>
      <c r="PNK107" s="600"/>
      <c r="PNL107" s="600"/>
      <c r="PNM107" s="600"/>
      <c r="PNN107" s="600"/>
      <c r="PNO107" s="600"/>
      <c r="PNP107" s="600"/>
      <c r="PNQ107" s="600"/>
      <c r="PNR107" s="600"/>
      <c r="PNS107" s="600"/>
      <c r="PNT107" s="600"/>
      <c r="PNU107" s="600"/>
      <c r="PNV107" s="600"/>
      <c r="PNW107" s="600"/>
      <c r="PNX107" s="600"/>
      <c r="PNY107" s="600"/>
      <c r="PNZ107" s="600"/>
      <c r="POA107" s="600"/>
      <c r="POB107" s="600"/>
      <c r="POC107" s="600"/>
      <c r="POD107" s="600"/>
      <c r="POE107" s="600"/>
      <c r="POF107" s="600"/>
      <c r="POG107" s="600"/>
      <c r="POH107" s="600"/>
      <c r="POI107" s="600"/>
      <c r="POJ107" s="600"/>
      <c r="POK107" s="600"/>
      <c r="POL107" s="600"/>
      <c r="POM107" s="600"/>
      <c r="PON107" s="600"/>
      <c r="POO107" s="600"/>
      <c r="POP107" s="600"/>
      <c r="POQ107" s="600"/>
      <c r="POR107" s="600"/>
      <c r="POS107" s="600"/>
      <c r="POT107" s="600"/>
      <c r="POU107" s="600"/>
      <c r="POV107" s="600"/>
      <c r="POW107" s="600"/>
      <c r="POX107" s="600"/>
      <c r="POY107" s="600"/>
      <c r="POZ107" s="600"/>
      <c r="PPA107" s="600"/>
      <c r="PPB107" s="600"/>
      <c r="PPC107" s="600"/>
      <c r="PPD107" s="600"/>
      <c r="PPE107" s="600"/>
      <c r="PPF107" s="600"/>
      <c r="PPG107" s="600"/>
      <c r="PPH107" s="600"/>
      <c r="PPI107" s="600"/>
      <c r="PPJ107" s="600"/>
      <c r="PPK107" s="600"/>
      <c r="PPL107" s="600"/>
      <c r="PPM107" s="600"/>
      <c r="PPN107" s="600"/>
      <c r="PPO107" s="600"/>
      <c r="PPP107" s="600"/>
      <c r="PPQ107" s="600"/>
      <c r="PPR107" s="600"/>
      <c r="PPS107" s="600"/>
      <c r="PPT107" s="600"/>
      <c r="PPU107" s="600"/>
      <c r="PPV107" s="600"/>
      <c r="PPW107" s="600"/>
      <c r="PPX107" s="600"/>
      <c r="PPY107" s="600"/>
      <c r="PPZ107" s="600"/>
      <c r="PQA107" s="600"/>
      <c r="PQB107" s="600"/>
      <c r="PQC107" s="600"/>
      <c r="PQD107" s="600"/>
      <c r="PQE107" s="600"/>
      <c r="PQF107" s="600"/>
      <c r="PQG107" s="600"/>
      <c r="PQH107" s="600"/>
      <c r="PQI107" s="600"/>
      <c r="PQJ107" s="600"/>
      <c r="PQK107" s="600"/>
      <c r="PQL107" s="600"/>
      <c r="PQM107" s="600"/>
      <c r="PQN107" s="600"/>
      <c r="PQO107" s="600"/>
      <c r="PQP107" s="600"/>
      <c r="PQQ107" s="600"/>
      <c r="PQR107" s="600"/>
      <c r="PQS107" s="600"/>
      <c r="PQT107" s="600"/>
      <c r="PQU107" s="600"/>
      <c r="PQV107" s="600"/>
      <c r="PQW107" s="600"/>
      <c r="PQX107" s="600"/>
      <c r="PQY107" s="600"/>
      <c r="PQZ107" s="600"/>
      <c r="PRA107" s="600"/>
      <c r="PRB107" s="600"/>
      <c r="PRC107" s="600"/>
      <c r="PRD107" s="600"/>
      <c r="PRE107" s="600"/>
      <c r="PRF107" s="600"/>
      <c r="PRG107" s="600"/>
      <c r="PRH107" s="600"/>
      <c r="PRI107" s="600"/>
      <c r="PRJ107" s="600"/>
      <c r="PRK107" s="600"/>
      <c r="PRL107" s="600"/>
      <c r="PRM107" s="600"/>
      <c r="PRN107" s="600"/>
      <c r="PRO107" s="600"/>
      <c r="PRP107" s="600"/>
      <c r="PRQ107" s="600"/>
      <c r="PRR107" s="600"/>
      <c r="PRS107" s="600"/>
      <c r="PRT107" s="600"/>
      <c r="PRU107" s="600"/>
      <c r="PRV107" s="600"/>
      <c r="PRW107" s="600"/>
      <c r="PRX107" s="600"/>
      <c r="PRY107" s="600"/>
      <c r="PRZ107" s="600"/>
      <c r="PSA107" s="600"/>
      <c r="PSB107" s="600"/>
      <c r="PSC107" s="600"/>
      <c r="PSD107" s="600"/>
      <c r="PSE107" s="600"/>
      <c r="PSF107" s="600"/>
      <c r="PSG107" s="600"/>
      <c r="PSH107" s="600"/>
      <c r="PSI107" s="600"/>
      <c r="PSJ107" s="600"/>
      <c r="PSK107" s="600"/>
      <c r="PSL107" s="600"/>
      <c r="PSM107" s="600"/>
      <c r="PSN107" s="600"/>
      <c r="PSO107" s="600"/>
      <c r="PSP107" s="600"/>
      <c r="PSQ107" s="600"/>
      <c r="PSR107" s="600"/>
      <c r="PSS107" s="600"/>
      <c r="PST107" s="600"/>
      <c r="PSU107" s="600"/>
      <c r="PSV107" s="600"/>
      <c r="PSW107" s="600"/>
      <c r="PSX107" s="600"/>
      <c r="PSY107" s="600"/>
      <c r="PSZ107" s="600"/>
      <c r="PTA107" s="600"/>
      <c r="PTB107" s="600"/>
      <c r="PTC107" s="600"/>
      <c r="PTD107" s="600"/>
      <c r="PTE107" s="600"/>
      <c r="PTF107" s="600"/>
      <c r="PTG107" s="600"/>
      <c r="PTH107" s="600"/>
      <c r="PTI107" s="600"/>
      <c r="PTJ107" s="600"/>
      <c r="PTK107" s="600"/>
      <c r="PTL107" s="600"/>
      <c r="PTM107" s="600"/>
      <c r="PTN107" s="600"/>
      <c r="PTO107" s="600"/>
      <c r="PTP107" s="600"/>
      <c r="PTQ107" s="600"/>
      <c r="PTR107" s="600"/>
      <c r="PTS107" s="600"/>
      <c r="PTT107" s="600"/>
      <c r="PTU107" s="600"/>
      <c r="PTV107" s="600"/>
      <c r="PTW107" s="600"/>
      <c r="PTX107" s="600"/>
      <c r="PTY107" s="600"/>
      <c r="PTZ107" s="600"/>
      <c r="PUA107" s="600"/>
      <c r="PUB107" s="600"/>
      <c r="PUC107" s="600"/>
      <c r="PUD107" s="600"/>
      <c r="PUE107" s="600"/>
      <c r="PUF107" s="600"/>
      <c r="PUG107" s="600"/>
      <c r="PUH107" s="600"/>
      <c r="PUI107" s="600"/>
      <c r="PUJ107" s="600"/>
      <c r="PUK107" s="600"/>
      <c r="PUL107" s="600"/>
      <c r="PUM107" s="600"/>
      <c r="PUN107" s="600"/>
      <c r="PUO107" s="600"/>
      <c r="PUP107" s="600"/>
      <c r="PUQ107" s="600"/>
      <c r="PUR107" s="600"/>
      <c r="PUS107" s="600"/>
      <c r="PUT107" s="600"/>
      <c r="PUU107" s="600"/>
      <c r="PUV107" s="600"/>
      <c r="PUW107" s="600"/>
      <c r="PUX107" s="600"/>
      <c r="PUY107" s="600"/>
      <c r="PUZ107" s="600"/>
      <c r="PVA107" s="600"/>
      <c r="PVB107" s="600"/>
      <c r="PVC107" s="600"/>
      <c r="PVD107" s="600"/>
      <c r="PVE107" s="600"/>
      <c r="PVF107" s="600"/>
      <c r="PVG107" s="600"/>
      <c r="PVH107" s="600"/>
      <c r="PVI107" s="600"/>
      <c r="PVJ107" s="600"/>
      <c r="PVK107" s="600"/>
      <c r="PVL107" s="600"/>
      <c r="PVM107" s="600"/>
      <c r="PVN107" s="600"/>
      <c r="PVO107" s="600"/>
      <c r="PVP107" s="600"/>
      <c r="PVQ107" s="600"/>
      <c r="PVR107" s="600"/>
      <c r="PVS107" s="600"/>
      <c r="PVT107" s="600"/>
      <c r="PVU107" s="600"/>
      <c r="PVV107" s="600"/>
      <c r="PVW107" s="600"/>
      <c r="PVX107" s="600"/>
      <c r="PVY107" s="600"/>
      <c r="PVZ107" s="600"/>
      <c r="PWA107" s="600"/>
      <c r="PWB107" s="600"/>
      <c r="PWC107" s="600"/>
      <c r="PWD107" s="600"/>
      <c r="PWE107" s="600"/>
      <c r="PWF107" s="600"/>
      <c r="PWG107" s="600"/>
      <c r="PWH107" s="600"/>
      <c r="PWI107" s="600"/>
      <c r="PWJ107" s="600"/>
      <c r="PWK107" s="600"/>
      <c r="PWL107" s="600"/>
      <c r="PWM107" s="600"/>
      <c r="PWN107" s="600"/>
      <c r="PWO107" s="600"/>
      <c r="PWP107" s="600"/>
      <c r="PWQ107" s="600"/>
      <c r="PWR107" s="600"/>
      <c r="PWS107" s="600"/>
      <c r="PWT107" s="600"/>
      <c r="PWU107" s="600"/>
      <c r="PWV107" s="600"/>
      <c r="PWW107" s="600"/>
      <c r="PWX107" s="600"/>
      <c r="PWY107" s="600"/>
      <c r="PWZ107" s="600"/>
      <c r="PXA107" s="600"/>
      <c r="PXB107" s="600"/>
      <c r="PXC107" s="600"/>
      <c r="PXD107" s="600"/>
      <c r="PXE107" s="600"/>
      <c r="PXF107" s="600"/>
      <c r="PXG107" s="600"/>
      <c r="PXH107" s="600"/>
      <c r="PXI107" s="600"/>
      <c r="PXJ107" s="600"/>
      <c r="PXK107" s="600"/>
      <c r="PXL107" s="600"/>
      <c r="PXM107" s="600"/>
      <c r="PXN107" s="600"/>
      <c r="PXO107" s="600"/>
      <c r="PXP107" s="600"/>
      <c r="PXQ107" s="600"/>
      <c r="PXR107" s="600"/>
      <c r="PXS107" s="600"/>
      <c r="PXT107" s="600"/>
      <c r="PXU107" s="600"/>
      <c r="PXV107" s="600"/>
      <c r="PXW107" s="600"/>
      <c r="PXX107" s="600"/>
      <c r="PXY107" s="600"/>
      <c r="PXZ107" s="600"/>
      <c r="PYA107" s="600"/>
      <c r="PYB107" s="600"/>
      <c r="PYC107" s="600"/>
      <c r="PYD107" s="600"/>
      <c r="PYE107" s="600"/>
      <c r="PYF107" s="600"/>
      <c r="PYG107" s="600"/>
      <c r="PYH107" s="600"/>
      <c r="PYI107" s="600"/>
      <c r="PYJ107" s="600"/>
      <c r="PYK107" s="600"/>
      <c r="PYL107" s="600"/>
      <c r="PYM107" s="600"/>
      <c r="PYN107" s="600"/>
      <c r="PYO107" s="600"/>
      <c r="PYP107" s="600"/>
      <c r="PYQ107" s="600"/>
      <c r="PYR107" s="600"/>
      <c r="PYS107" s="600"/>
      <c r="PYT107" s="600"/>
      <c r="PYU107" s="600"/>
      <c r="PYV107" s="600"/>
      <c r="PYW107" s="600"/>
      <c r="PYX107" s="600"/>
      <c r="PYY107" s="600"/>
      <c r="PYZ107" s="600"/>
      <c r="PZA107" s="600"/>
      <c r="PZB107" s="600"/>
      <c r="PZC107" s="600"/>
      <c r="PZD107" s="600"/>
      <c r="PZE107" s="600"/>
      <c r="PZF107" s="600"/>
      <c r="PZG107" s="600"/>
      <c r="PZH107" s="600"/>
      <c r="PZI107" s="600"/>
      <c r="PZJ107" s="600"/>
      <c r="PZK107" s="600"/>
      <c r="PZL107" s="600"/>
      <c r="PZM107" s="600"/>
      <c r="PZN107" s="600"/>
      <c r="PZO107" s="600"/>
      <c r="PZP107" s="600"/>
      <c r="PZQ107" s="600"/>
      <c r="PZR107" s="600"/>
      <c r="PZS107" s="600"/>
      <c r="PZT107" s="600"/>
      <c r="PZU107" s="600"/>
      <c r="PZV107" s="600"/>
      <c r="PZW107" s="600"/>
      <c r="PZX107" s="600"/>
      <c r="PZY107" s="600"/>
      <c r="PZZ107" s="600"/>
      <c r="QAA107" s="600"/>
      <c r="QAB107" s="600"/>
      <c r="QAC107" s="600"/>
      <c r="QAD107" s="600"/>
      <c r="QAE107" s="600"/>
      <c r="QAF107" s="600"/>
      <c r="QAG107" s="600"/>
      <c r="QAH107" s="600"/>
      <c r="QAI107" s="600"/>
      <c r="QAJ107" s="600"/>
      <c r="QAK107" s="600"/>
      <c r="QAL107" s="600"/>
      <c r="QAM107" s="600"/>
      <c r="QAN107" s="600"/>
      <c r="QAO107" s="600"/>
      <c r="QAP107" s="600"/>
      <c r="QAQ107" s="600"/>
      <c r="QAR107" s="600"/>
      <c r="QAS107" s="600"/>
      <c r="QAT107" s="600"/>
      <c r="QAU107" s="600"/>
      <c r="QAV107" s="600"/>
      <c r="QAW107" s="600"/>
      <c r="QAX107" s="600"/>
      <c r="QAY107" s="600"/>
      <c r="QAZ107" s="600"/>
      <c r="QBA107" s="600"/>
      <c r="QBB107" s="600"/>
      <c r="QBC107" s="600"/>
      <c r="QBD107" s="600"/>
      <c r="QBE107" s="600"/>
      <c r="QBF107" s="600"/>
      <c r="QBG107" s="600"/>
      <c r="QBH107" s="600"/>
      <c r="QBI107" s="600"/>
      <c r="QBJ107" s="600"/>
      <c r="QBK107" s="600"/>
      <c r="QBL107" s="600"/>
      <c r="QBM107" s="600"/>
      <c r="QBN107" s="600"/>
      <c r="QBO107" s="600"/>
      <c r="QBP107" s="600"/>
      <c r="QBQ107" s="600"/>
      <c r="QBR107" s="600"/>
      <c r="QBS107" s="600"/>
      <c r="QBT107" s="600"/>
      <c r="QBU107" s="600"/>
      <c r="QBV107" s="600"/>
      <c r="QBW107" s="600"/>
      <c r="QBX107" s="600"/>
      <c r="QBY107" s="600"/>
      <c r="QBZ107" s="600"/>
      <c r="QCA107" s="600"/>
      <c r="QCB107" s="600"/>
      <c r="QCC107" s="600"/>
      <c r="QCD107" s="600"/>
      <c r="QCE107" s="600"/>
      <c r="QCF107" s="600"/>
      <c r="QCG107" s="600"/>
      <c r="QCH107" s="600"/>
      <c r="QCI107" s="600"/>
      <c r="QCJ107" s="600"/>
      <c r="QCK107" s="600"/>
      <c r="QCL107" s="600"/>
      <c r="QCM107" s="600"/>
      <c r="QCN107" s="600"/>
      <c r="QCO107" s="600"/>
      <c r="QCP107" s="600"/>
      <c r="QCQ107" s="600"/>
      <c r="QCR107" s="600"/>
      <c r="QCS107" s="600"/>
      <c r="QCT107" s="600"/>
      <c r="QCU107" s="600"/>
      <c r="QCV107" s="600"/>
      <c r="QCW107" s="600"/>
      <c r="QCX107" s="600"/>
      <c r="QCY107" s="600"/>
      <c r="QCZ107" s="600"/>
      <c r="QDA107" s="600"/>
      <c r="QDB107" s="600"/>
      <c r="QDC107" s="600"/>
      <c r="QDD107" s="600"/>
      <c r="QDE107" s="600"/>
      <c r="QDF107" s="600"/>
      <c r="QDG107" s="600"/>
      <c r="QDH107" s="600"/>
      <c r="QDI107" s="600"/>
      <c r="QDJ107" s="600"/>
      <c r="QDK107" s="600"/>
      <c r="QDL107" s="600"/>
      <c r="QDM107" s="600"/>
      <c r="QDN107" s="600"/>
      <c r="QDO107" s="600"/>
      <c r="QDP107" s="600"/>
      <c r="QDQ107" s="600"/>
      <c r="QDR107" s="600"/>
      <c r="QDS107" s="600"/>
      <c r="QDT107" s="600"/>
      <c r="QDU107" s="600"/>
      <c r="QDV107" s="600"/>
      <c r="QDW107" s="600"/>
      <c r="QDX107" s="600"/>
      <c r="QDY107" s="600"/>
      <c r="QDZ107" s="600"/>
      <c r="QEA107" s="600"/>
      <c r="QEB107" s="600"/>
      <c r="QEC107" s="600"/>
      <c r="QED107" s="600"/>
      <c r="QEE107" s="600"/>
      <c r="QEF107" s="600"/>
      <c r="QEG107" s="600"/>
      <c r="QEH107" s="600"/>
      <c r="QEI107" s="600"/>
      <c r="QEJ107" s="600"/>
      <c r="QEK107" s="600"/>
      <c r="QEL107" s="600"/>
      <c r="QEM107" s="600"/>
      <c r="QEN107" s="600"/>
      <c r="QEO107" s="600"/>
      <c r="QEP107" s="600"/>
      <c r="QEQ107" s="600"/>
      <c r="QER107" s="600"/>
      <c r="QES107" s="600"/>
      <c r="QET107" s="600"/>
      <c r="QEU107" s="600"/>
      <c r="QEV107" s="600"/>
      <c r="QEW107" s="600"/>
      <c r="QEX107" s="600"/>
      <c r="QEY107" s="600"/>
      <c r="QEZ107" s="600"/>
      <c r="QFA107" s="600"/>
      <c r="QFB107" s="600"/>
      <c r="QFC107" s="600"/>
      <c r="QFD107" s="600"/>
      <c r="QFE107" s="600"/>
      <c r="QFF107" s="600"/>
      <c r="QFG107" s="600"/>
      <c r="QFH107" s="600"/>
      <c r="QFI107" s="600"/>
      <c r="QFJ107" s="600"/>
      <c r="QFK107" s="600"/>
      <c r="QFL107" s="600"/>
      <c r="QFM107" s="600"/>
      <c r="QFN107" s="600"/>
      <c r="QFO107" s="600"/>
      <c r="QFP107" s="600"/>
      <c r="QFQ107" s="600"/>
      <c r="QFR107" s="600"/>
      <c r="QFS107" s="600"/>
      <c r="QFT107" s="600"/>
      <c r="QFU107" s="600"/>
      <c r="QFV107" s="600"/>
      <c r="QFW107" s="600"/>
      <c r="QFX107" s="600"/>
      <c r="QFY107" s="600"/>
      <c r="QFZ107" s="600"/>
      <c r="QGA107" s="600"/>
      <c r="QGB107" s="600"/>
      <c r="QGC107" s="600"/>
      <c r="QGD107" s="600"/>
      <c r="QGE107" s="600"/>
      <c r="QGF107" s="600"/>
      <c r="QGG107" s="600"/>
      <c r="QGH107" s="600"/>
      <c r="QGI107" s="600"/>
      <c r="QGJ107" s="600"/>
      <c r="QGK107" s="600"/>
      <c r="QGL107" s="600"/>
      <c r="QGM107" s="600"/>
      <c r="QGN107" s="600"/>
      <c r="QGO107" s="600"/>
      <c r="QGP107" s="600"/>
      <c r="QGQ107" s="600"/>
      <c r="QGR107" s="600"/>
      <c r="QGS107" s="600"/>
      <c r="QGT107" s="600"/>
      <c r="QGU107" s="600"/>
      <c r="QGV107" s="600"/>
      <c r="QGW107" s="600"/>
      <c r="QGX107" s="600"/>
      <c r="QGY107" s="600"/>
      <c r="QGZ107" s="600"/>
      <c r="QHA107" s="600"/>
      <c r="QHB107" s="600"/>
      <c r="QHC107" s="600"/>
      <c r="QHD107" s="600"/>
      <c r="QHE107" s="600"/>
      <c r="QHF107" s="600"/>
      <c r="QHG107" s="600"/>
      <c r="QHH107" s="600"/>
      <c r="QHI107" s="600"/>
      <c r="QHJ107" s="600"/>
      <c r="QHK107" s="600"/>
      <c r="QHL107" s="600"/>
      <c r="QHM107" s="600"/>
      <c r="QHN107" s="600"/>
      <c r="QHO107" s="600"/>
      <c r="QHP107" s="600"/>
      <c r="QHQ107" s="600"/>
      <c r="QHR107" s="600"/>
      <c r="QHS107" s="600"/>
      <c r="QHT107" s="600"/>
      <c r="QHU107" s="600"/>
      <c r="QHV107" s="600"/>
      <c r="QHW107" s="600"/>
      <c r="QHX107" s="600"/>
      <c r="QHY107" s="600"/>
      <c r="QHZ107" s="600"/>
      <c r="QIA107" s="600"/>
      <c r="QIB107" s="600"/>
      <c r="QIC107" s="600"/>
      <c r="QID107" s="600"/>
      <c r="QIE107" s="600"/>
      <c r="QIF107" s="600"/>
      <c r="QIG107" s="600"/>
      <c r="QIH107" s="600"/>
      <c r="QII107" s="600"/>
      <c r="QIJ107" s="600"/>
      <c r="QIK107" s="600"/>
      <c r="QIL107" s="600"/>
      <c r="QIM107" s="600"/>
      <c r="QIN107" s="600"/>
      <c r="QIO107" s="600"/>
      <c r="QIP107" s="600"/>
      <c r="QIQ107" s="600"/>
      <c r="QIR107" s="600"/>
      <c r="QIS107" s="600"/>
      <c r="QIT107" s="600"/>
      <c r="QIU107" s="600"/>
      <c r="QIV107" s="600"/>
      <c r="QIW107" s="600"/>
      <c r="QIX107" s="600"/>
      <c r="QIY107" s="600"/>
      <c r="QIZ107" s="600"/>
      <c r="QJA107" s="600"/>
      <c r="QJB107" s="600"/>
      <c r="QJC107" s="600"/>
      <c r="QJD107" s="600"/>
      <c r="QJE107" s="600"/>
      <c r="QJF107" s="600"/>
      <c r="QJG107" s="600"/>
      <c r="QJH107" s="600"/>
      <c r="QJI107" s="600"/>
      <c r="QJJ107" s="600"/>
      <c r="QJK107" s="600"/>
      <c r="QJL107" s="600"/>
      <c r="QJM107" s="600"/>
      <c r="QJN107" s="600"/>
      <c r="QJO107" s="600"/>
      <c r="QJP107" s="600"/>
      <c r="QJQ107" s="600"/>
      <c r="QJR107" s="600"/>
      <c r="QJS107" s="600"/>
      <c r="QJT107" s="600"/>
      <c r="QJU107" s="600"/>
      <c r="QJV107" s="600"/>
      <c r="QJW107" s="600"/>
      <c r="QJX107" s="600"/>
      <c r="QJY107" s="600"/>
      <c r="QJZ107" s="600"/>
      <c r="QKA107" s="600"/>
      <c r="QKB107" s="600"/>
      <c r="QKC107" s="600"/>
      <c r="QKD107" s="600"/>
      <c r="QKE107" s="600"/>
      <c r="QKF107" s="600"/>
      <c r="QKG107" s="600"/>
      <c r="QKH107" s="600"/>
      <c r="QKI107" s="600"/>
      <c r="QKJ107" s="600"/>
      <c r="QKK107" s="600"/>
      <c r="QKL107" s="600"/>
      <c r="QKM107" s="600"/>
      <c r="QKN107" s="600"/>
      <c r="QKO107" s="600"/>
      <c r="QKP107" s="600"/>
      <c r="QKQ107" s="600"/>
      <c r="QKR107" s="600"/>
      <c r="QKS107" s="600"/>
      <c r="QKT107" s="600"/>
      <c r="QKU107" s="600"/>
      <c r="QKV107" s="600"/>
      <c r="QKW107" s="600"/>
      <c r="QKX107" s="600"/>
      <c r="QKY107" s="600"/>
      <c r="QKZ107" s="600"/>
      <c r="QLA107" s="600"/>
      <c r="QLB107" s="600"/>
      <c r="QLC107" s="600"/>
      <c r="QLD107" s="600"/>
      <c r="QLE107" s="600"/>
      <c r="QLF107" s="600"/>
      <c r="QLG107" s="600"/>
      <c r="QLH107" s="600"/>
      <c r="QLI107" s="600"/>
      <c r="QLJ107" s="600"/>
      <c r="QLK107" s="600"/>
      <c r="QLL107" s="600"/>
      <c r="QLM107" s="600"/>
      <c r="QLN107" s="600"/>
      <c r="QLO107" s="600"/>
      <c r="QLP107" s="600"/>
      <c r="QLQ107" s="600"/>
      <c r="QLR107" s="600"/>
      <c r="QLS107" s="600"/>
      <c r="QLT107" s="600"/>
      <c r="QLU107" s="600"/>
      <c r="QLV107" s="600"/>
      <c r="QLW107" s="600"/>
      <c r="QLX107" s="600"/>
      <c r="QLY107" s="600"/>
      <c r="QLZ107" s="600"/>
      <c r="QMA107" s="600"/>
      <c r="QMB107" s="600"/>
      <c r="QMC107" s="600"/>
      <c r="QMD107" s="600"/>
      <c r="QME107" s="600"/>
      <c r="QMF107" s="600"/>
      <c r="QMG107" s="600"/>
      <c r="QMH107" s="600"/>
      <c r="QMI107" s="600"/>
      <c r="QMJ107" s="600"/>
      <c r="QMK107" s="600"/>
      <c r="QML107" s="600"/>
      <c r="QMM107" s="600"/>
      <c r="QMN107" s="600"/>
      <c r="QMO107" s="600"/>
      <c r="QMP107" s="600"/>
      <c r="QMQ107" s="600"/>
      <c r="QMR107" s="600"/>
      <c r="QMS107" s="600"/>
      <c r="QMT107" s="600"/>
      <c r="QMU107" s="600"/>
      <c r="QMV107" s="600"/>
      <c r="QMW107" s="600"/>
      <c r="QMX107" s="600"/>
      <c r="QMY107" s="600"/>
      <c r="QMZ107" s="600"/>
      <c r="QNA107" s="600"/>
      <c r="QNB107" s="600"/>
      <c r="QNC107" s="600"/>
      <c r="QND107" s="600"/>
      <c r="QNE107" s="600"/>
      <c r="QNF107" s="600"/>
      <c r="QNG107" s="600"/>
      <c r="QNH107" s="600"/>
      <c r="QNI107" s="600"/>
      <c r="QNJ107" s="600"/>
      <c r="QNK107" s="600"/>
      <c r="QNL107" s="600"/>
      <c r="QNM107" s="600"/>
      <c r="QNN107" s="600"/>
      <c r="QNO107" s="600"/>
      <c r="QNP107" s="600"/>
      <c r="QNQ107" s="600"/>
      <c r="QNR107" s="600"/>
      <c r="QNS107" s="600"/>
      <c r="QNT107" s="600"/>
      <c r="QNU107" s="600"/>
      <c r="QNV107" s="600"/>
      <c r="QNW107" s="600"/>
      <c r="QNX107" s="600"/>
      <c r="QNY107" s="600"/>
      <c r="QNZ107" s="600"/>
      <c r="QOA107" s="600"/>
      <c r="QOB107" s="600"/>
      <c r="QOC107" s="600"/>
      <c r="QOD107" s="600"/>
      <c r="QOE107" s="600"/>
      <c r="QOF107" s="600"/>
      <c r="QOG107" s="600"/>
      <c r="QOH107" s="600"/>
      <c r="QOI107" s="600"/>
      <c r="QOJ107" s="600"/>
      <c r="QOK107" s="600"/>
      <c r="QOL107" s="600"/>
      <c r="QOM107" s="600"/>
      <c r="QON107" s="600"/>
      <c r="QOO107" s="600"/>
      <c r="QOP107" s="600"/>
      <c r="QOQ107" s="600"/>
      <c r="QOR107" s="600"/>
      <c r="QOS107" s="600"/>
      <c r="QOT107" s="600"/>
      <c r="QOU107" s="600"/>
      <c r="QOV107" s="600"/>
      <c r="QOW107" s="600"/>
      <c r="QOX107" s="600"/>
      <c r="QOY107" s="600"/>
      <c r="QOZ107" s="600"/>
      <c r="QPA107" s="600"/>
      <c r="QPB107" s="600"/>
      <c r="QPC107" s="600"/>
      <c r="QPD107" s="600"/>
      <c r="QPE107" s="600"/>
      <c r="QPF107" s="600"/>
      <c r="QPG107" s="600"/>
      <c r="QPH107" s="600"/>
      <c r="QPI107" s="600"/>
      <c r="QPJ107" s="600"/>
      <c r="QPK107" s="600"/>
      <c r="QPL107" s="600"/>
      <c r="QPM107" s="600"/>
      <c r="QPN107" s="600"/>
      <c r="QPO107" s="600"/>
      <c r="QPP107" s="600"/>
      <c r="QPQ107" s="600"/>
      <c r="QPR107" s="600"/>
      <c r="QPS107" s="600"/>
      <c r="QPT107" s="600"/>
      <c r="QPU107" s="600"/>
      <c r="QPV107" s="600"/>
      <c r="QPW107" s="600"/>
      <c r="QPX107" s="600"/>
      <c r="QPY107" s="600"/>
      <c r="QPZ107" s="600"/>
      <c r="QQA107" s="600"/>
      <c r="QQB107" s="600"/>
      <c r="QQC107" s="600"/>
      <c r="QQD107" s="600"/>
      <c r="QQE107" s="600"/>
      <c r="QQF107" s="600"/>
      <c r="QQG107" s="600"/>
      <c r="QQH107" s="600"/>
      <c r="QQI107" s="600"/>
      <c r="QQJ107" s="600"/>
      <c r="QQK107" s="600"/>
      <c r="QQL107" s="600"/>
      <c r="QQM107" s="600"/>
      <c r="QQN107" s="600"/>
      <c r="QQO107" s="600"/>
      <c r="QQP107" s="600"/>
      <c r="QQQ107" s="600"/>
      <c r="QQR107" s="600"/>
      <c r="QQS107" s="600"/>
      <c r="QQT107" s="600"/>
      <c r="QQU107" s="600"/>
      <c r="QQV107" s="600"/>
      <c r="QQW107" s="600"/>
      <c r="QQX107" s="600"/>
      <c r="QQY107" s="600"/>
      <c r="QQZ107" s="600"/>
      <c r="QRA107" s="600"/>
      <c r="QRB107" s="600"/>
      <c r="QRC107" s="600"/>
      <c r="QRD107" s="600"/>
      <c r="QRE107" s="600"/>
      <c r="QRF107" s="600"/>
      <c r="QRG107" s="600"/>
      <c r="QRH107" s="600"/>
      <c r="QRI107" s="600"/>
      <c r="QRJ107" s="600"/>
      <c r="QRK107" s="600"/>
      <c r="QRL107" s="600"/>
      <c r="QRM107" s="600"/>
      <c r="QRN107" s="600"/>
      <c r="QRO107" s="600"/>
      <c r="QRP107" s="600"/>
      <c r="QRQ107" s="600"/>
      <c r="QRR107" s="600"/>
      <c r="QRS107" s="600"/>
      <c r="QRT107" s="600"/>
      <c r="QRU107" s="600"/>
      <c r="QRV107" s="600"/>
      <c r="QRW107" s="600"/>
      <c r="QRX107" s="600"/>
      <c r="QRY107" s="600"/>
      <c r="QRZ107" s="600"/>
      <c r="QSA107" s="600"/>
      <c r="QSB107" s="600"/>
      <c r="QSC107" s="600"/>
      <c r="QSD107" s="600"/>
      <c r="QSE107" s="600"/>
      <c r="QSF107" s="600"/>
      <c r="QSG107" s="600"/>
      <c r="QSH107" s="600"/>
      <c r="QSI107" s="600"/>
      <c r="QSJ107" s="600"/>
      <c r="QSK107" s="600"/>
      <c r="QSL107" s="600"/>
      <c r="QSM107" s="600"/>
      <c r="QSN107" s="600"/>
      <c r="QSO107" s="600"/>
      <c r="QSP107" s="600"/>
      <c r="QSQ107" s="600"/>
      <c r="QSR107" s="600"/>
      <c r="QSS107" s="600"/>
      <c r="QST107" s="600"/>
      <c r="QSU107" s="600"/>
      <c r="QSV107" s="600"/>
      <c r="QSW107" s="600"/>
      <c r="QSX107" s="600"/>
      <c r="QSY107" s="600"/>
      <c r="QSZ107" s="600"/>
      <c r="QTA107" s="600"/>
      <c r="QTB107" s="600"/>
      <c r="QTC107" s="600"/>
      <c r="QTD107" s="600"/>
      <c r="QTE107" s="600"/>
      <c r="QTF107" s="600"/>
      <c r="QTG107" s="600"/>
      <c r="QTH107" s="600"/>
      <c r="QTI107" s="600"/>
      <c r="QTJ107" s="600"/>
      <c r="QTK107" s="600"/>
      <c r="QTL107" s="600"/>
      <c r="QTM107" s="600"/>
      <c r="QTN107" s="600"/>
      <c r="QTO107" s="600"/>
      <c r="QTP107" s="600"/>
      <c r="QTQ107" s="600"/>
      <c r="QTR107" s="600"/>
      <c r="QTS107" s="600"/>
      <c r="QTT107" s="600"/>
      <c r="QTU107" s="600"/>
      <c r="QTV107" s="600"/>
      <c r="QTW107" s="600"/>
      <c r="QTX107" s="600"/>
      <c r="QTY107" s="600"/>
      <c r="QTZ107" s="600"/>
      <c r="QUA107" s="600"/>
      <c r="QUB107" s="600"/>
      <c r="QUC107" s="600"/>
      <c r="QUD107" s="600"/>
      <c r="QUE107" s="600"/>
      <c r="QUF107" s="600"/>
      <c r="QUG107" s="600"/>
      <c r="QUH107" s="600"/>
      <c r="QUI107" s="600"/>
      <c r="QUJ107" s="600"/>
      <c r="QUK107" s="600"/>
      <c r="QUL107" s="600"/>
      <c r="QUM107" s="600"/>
      <c r="QUN107" s="600"/>
      <c r="QUO107" s="600"/>
      <c r="QUP107" s="600"/>
      <c r="QUQ107" s="600"/>
      <c r="QUR107" s="600"/>
      <c r="QUS107" s="600"/>
      <c r="QUT107" s="600"/>
      <c r="QUU107" s="600"/>
      <c r="QUV107" s="600"/>
      <c r="QUW107" s="600"/>
      <c r="QUX107" s="600"/>
      <c r="QUY107" s="600"/>
      <c r="QUZ107" s="600"/>
      <c r="QVA107" s="600"/>
      <c r="QVB107" s="600"/>
      <c r="QVC107" s="600"/>
      <c r="QVD107" s="600"/>
      <c r="QVE107" s="600"/>
      <c r="QVF107" s="600"/>
      <c r="QVG107" s="600"/>
      <c r="QVH107" s="600"/>
      <c r="QVI107" s="600"/>
      <c r="QVJ107" s="600"/>
      <c r="QVK107" s="600"/>
      <c r="QVL107" s="600"/>
      <c r="QVM107" s="600"/>
      <c r="QVN107" s="600"/>
      <c r="QVO107" s="600"/>
      <c r="QVP107" s="600"/>
      <c r="QVQ107" s="600"/>
      <c r="QVR107" s="600"/>
      <c r="QVS107" s="600"/>
      <c r="QVT107" s="600"/>
      <c r="QVU107" s="600"/>
      <c r="QVV107" s="600"/>
      <c r="QVW107" s="600"/>
      <c r="QVX107" s="600"/>
      <c r="QVY107" s="600"/>
      <c r="QVZ107" s="600"/>
      <c r="QWA107" s="600"/>
      <c r="QWB107" s="600"/>
      <c r="QWC107" s="600"/>
      <c r="QWD107" s="600"/>
      <c r="QWE107" s="600"/>
      <c r="QWF107" s="600"/>
      <c r="QWG107" s="600"/>
      <c r="QWH107" s="600"/>
      <c r="QWI107" s="600"/>
      <c r="QWJ107" s="600"/>
      <c r="QWK107" s="600"/>
      <c r="QWL107" s="600"/>
      <c r="QWM107" s="600"/>
      <c r="QWN107" s="600"/>
      <c r="QWO107" s="600"/>
      <c r="QWP107" s="600"/>
      <c r="QWQ107" s="600"/>
      <c r="QWR107" s="600"/>
      <c r="QWS107" s="600"/>
      <c r="QWT107" s="600"/>
      <c r="QWU107" s="600"/>
      <c r="QWV107" s="600"/>
      <c r="QWW107" s="600"/>
      <c r="QWX107" s="600"/>
      <c r="QWY107" s="600"/>
      <c r="QWZ107" s="600"/>
      <c r="QXA107" s="600"/>
      <c r="QXB107" s="600"/>
      <c r="QXC107" s="600"/>
      <c r="QXD107" s="600"/>
      <c r="QXE107" s="600"/>
      <c r="QXF107" s="600"/>
      <c r="QXG107" s="600"/>
      <c r="QXH107" s="600"/>
      <c r="QXI107" s="600"/>
      <c r="QXJ107" s="600"/>
      <c r="QXK107" s="600"/>
      <c r="QXL107" s="600"/>
      <c r="QXM107" s="600"/>
      <c r="QXN107" s="600"/>
      <c r="QXO107" s="600"/>
      <c r="QXP107" s="600"/>
      <c r="QXQ107" s="600"/>
      <c r="QXR107" s="600"/>
      <c r="QXS107" s="600"/>
      <c r="QXT107" s="600"/>
      <c r="QXU107" s="600"/>
      <c r="QXV107" s="600"/>
      <c r="QXW107" s="600"/>
      <c r="QXX107" s="600"/>
      <c r="QXY107" s="600"/>
      <c r="QXZ107" s="600"/>
      <c r="QYA107" s="600"/>
      <c r="QYB107" s="600"/>
      <c r="QYC107" s="600"/>
      <c r="QYD107" s="600"/>
      <c r="QYE107" s="600"/>
      <c r="QYF107" s="600"/>
      <c r="QYG107" s="600"/>
      <c r="QYH107" s="600"/>
      <c r="QYI107" s="600"/>
      <c r="QYJ107" s="600"/>
      <c r="QYK107" s="600"/>
      <c r="QYL107" s="600"/>
      <c r="QYM107" s="600"/>
      <c r="QYN107" s="600"/>
      <c r="QYO107" s="600"/>
      <c r="QYP107" s="600"/>
      <c r="QYQ107" s="600"/>
      <c r="QYR107" s="600"/>
      <c r="QYS107" s="600"/>
      <c r="QYT107" s="600"/>
      <c r="QYU107" s="600"/>
      <c r="QYV107" s="600"/>
      <c r="QYW107" s="600"/>
      <c r="QYX107" s="600"/>
      <c r="QYY107" s="600"/>
      <c r="QYZ107" s="600"/>
      <c r="QZA107" s="600"/>
      <c r="QZB107" s="600"/>
      <c r="QZC107" s="600"/>
      <c r="QZD107" s="600"/>
      <c r="QZE107" s="600"/>
      <c r="QZF107" s="600"/>
      <c r="QZG107" s="600"/>
      <c r="QZH107" s="600"/>
      <c r="QZI107" s="600"/>
      <c r="QZJ107" s="600"/>
      <c r="QZK107" s="600"/>
      <c r="QZL107" s="600"/>
      <c r="QZM107" s="600"/>
      <c r="QZN107" s="600"/>
      <c r="QZO107" s="600"/>
      <c r="QZP107" s="600"/>
      <c r="QZQ107" s="600"/>
      <c r="QZR107" s="600"/>
      <c r="QZS107" s="600"/>
      <c r="QZT107" s="600"/>
      <c r="QZU107" s="600"/>
      <c r="QZV107" s="600"/>
      <c r="QZW107" s="600"/>
      <c r="QZX107" s="600"/>
      <c r="QZY107" s="600"/>
      <c r="QZZ107" s="600"/>
      <c r="RAA107" s="600"/>
      <c r="RAB107" s="600"/>
      <c r="RAC107" s="600"/>
      <c r="RAD107" s="600"/>
      <c r="RAE107" s="600"/>
      <c r="RAF107" s="600"/>
      <c r="RAG107" s="600"/>
      <c r="RAH107" s="600"/>
      <c r="RAI107" s="600"/>
      <c r="RAJ107" s="600"/>
      <c r="RAK107" s="600"/>
      <c r="RAL107" s="600"/>
      <c r="RAM107" s="600"/>
      <c r="RAN107" s="600"/>
      <c r="RAO107" s="600"/>
      <c r="RAP107" s="600"/>
      <c r="RAQ107" s="600"/>
      <c r="RAR107" s="600"/>
      <c r="RAS107" s="600"/>
      <c r="RAT107" s="600"/>
      <c r="RAU107" s="600"/>
      <c r="RAV107" s="600"/>
      <c r="RAW107" s="600"/>
      <c r="RAX107" s="600"/>
      <c r="RAY107" s="600"/>
      <c r="RAZ107" s="600"/>
      <c r="RBA107" s="600"/>
      <c r="RBB107" s="600"/>
      <c r="RBC107" s="600"/>
      <c r="RBD107" s="600"/>
      <c r="RBE107" s="600"/>
      <c r="RBF107" s="600"/>
      <c r="RBG107" s="600"/>
      <c r="RBH107" s="600"/>
      <c r="RBI107" s="600"/>
      <c r="RBJ107" s="600"/>
      <c r="RBK107" s="600"/>
      <c r="RBL107" s="600"/>
      <c r="RBM107" s="600"/>
      <c r="RBN107" s="600"/>
      <c r="RBO107" s="600"/>
      <c r="RBP107" s="600"/>
      <c r="RBQ107" s="600"/>
      <c r="RBR107" s="600"/>
      <c r="RBS107" s="600"/>
      <c r="RBT107" s="600"/>
      <c r="RBU107" s="600"/>
      <c r="RBV107" s="600"/>
      <c r="RBW107" s="600"/>
      <c r="RBX107" s="600"/>
      <c r="RBY107" s="600"/>
      <c r="RBZ107" s="600"/>
      <c r="RCA107" s="600"/>
      <c r="RCB107" s="600"/>
      <c r="RCC107" s="600"/>
      <c r="RCD107" s="600"/>
      <c r="RCE107" s="600"/>
      <c r="RCF107" s="600"/>
      <c r="RCG107" s="600"/>
      <c r="RCH107" s="600"/>
      <c r="RCI107" s="600"/>
      <c r="RCJ107" s="600"/>
      <c r="RCK107" s="600"/>
      <c r="RCL107" s="600"/>
      <c r="RCM107" s="600"/>
      <c r="RCN107" s="600"/>
      <c r="RCO107" s="600"/>
      <c r="RCP107" s="600"/>
      <c r="RCQ107" s="600"/>
      <c r="RCR107" s="600"/>
      <c r="RCS107" s="600"/>
      <c r="RCT107" s="600"/>
      <c r="RCU107" s="600"/>
      <c r="RCV107" s="600"/>
      <c r="RCW107" s="600"/>
      <c r="RCX107" s="600"/>
      <c r="RCY107" s="600"/>
      <c r="RCZ107" s="600"/>
      <c r="RDA107" s="600"/>
      <c r="RDB107" s="600"/>
      <c r="RDC107" s="600"/>
      <c r="RDD107" s="600"/>
      <c r="RDE107" s="600"/>
      <c r="RDF107" s="600"/>
      <c r="RDG107" s="600"/>
      <c r="RDH107" s="600"/>
      <c r="RDI107" s="600"/>
      <c r="RDJ107" s="600"/>
      <c r="RDK107" s="600"/>
      <c r="RDL107" s="600"/>
      <c r="RDM107" s="600"/>
      <c r="RDN107" s="600"/>
      <c r="RDO107" s="600"/>
      <c r="RDP107" s="600"/>
      <c r="RDQ107" s="600"/>
      <c r="RDR107" s="600"/>
      <c r="RDS107" s="600"/>
      <c r="RDT107" s="600"/>
      <c r="RDU107" s="600"/>
      <c r="RDV107" s="600"/>
      <c r="RDW107" s="600"/>
      <c r="RDX107" s="600"/>
      <c r="RDY107" s="600"/>
      <c r="RDZ107" s="600"/>
      <c r="REA107" s="600"/>
      <c r="REB107" s="600"/>
      <c r="REC107" s="600"/>
      <c r="RED107" s="600"/>
      <c r="REE107" s="600"/>
      <c r="REF107" s="600"/>
      <c r="REG107" s="600"/>
      <c r="REH107" s="600"/>
      <c r="REI107" s="600"/>
      <c r="REJ107" s="600"/>
      <c r="REK107" s="600"/>
      <c r="REL107" s="600"/>
      <c r="REM107" s="600"/>
      <c r="REN107" s="600"/>
      <c r="REO107" s="600"/>
      <c r="REP107" s="600"/>
      <c r="REQ107" s="600"/>
      <c r="RER107" s="600"/>
      <c r="RES107" s="600"/>
      <c r="RET107" s="600"/>
      <c r="REU107" s="600"/>
      <c r="REV107" s="600"/>
      <c r="REW107" s="600"/>
      <c r="REX107" s="600"/>
      <c r="REY107" s="600"/>
      <c r="REZ107" s="600"/>
      <c r="RFA107" s="600"/>
      <c r="RFB107" s="600"/>
      <c r="RFC107" s="600"/>
      <c r="RFD107" s="600"/>
      <c r="RFE107" s="600"/>
      <c r="RFF107" s="600"/>
      <c r="RFG107" s="600"/>
      <c r="RFH107" s="600"/>
      <c r="RFI107" s="600"/>
      <c r="RFJ107" s="600"/>
      <c r="RFK107" s="600"/>
      <c r="RFL107" s="600"/>
      <c r="RFM107" s="600"/>
      <c r="RFN107" s="600"/>
      <c r="RFO107" s="600"/>
      <c r="RFP107" s="600"/>
      <c r="RFQ107" s="600"/>
      <c r="RFR107" s="600"/>
      <c r="RFS107" s="600"/>
      <c r="RFT107" s="600"/>
      <c r="RFU107" s="600"/>
      <c r="RFV107" s="600"/>
      <c r="RFW107" s="600"/>
      <c r="RFX107" s="600"/>
      <c r="RFY107" s="600"/>
      <c r="RFZ107" s="600"/>
      <c r="RGA107" s="600"/>
      <c r="RGB107" s="600"/>
      <c r="RGC107" s="600"/>
      <c r="RGD107" s="600"/>
      <c r="RGE107" s="600"/>
      <c r="RGF107" s="600"/>
      <c r="RGG107" s="600"/>
      <c r="RGH107" s="600"/>
      <c r="RGI107" s="600"/>
      <c r="RGJ107" s="600"/>
      <c r="RGK107" s="600"/>
      <c r="RGL107" s="600"/>
      <c r="RGM107" s="600"/>
      <c r="RGN107" s="600"/>
      <c r="RGO107" s="600"/>
      <c r="RGP107" s="600"/>
      <c r="RGQ107" s="600"/>
      <c r="RGR107" s="600"/>
      <c r="RGS107" s="600"/>
      <c r="RGT107" s="600"/>
      <c r="RGU107" s="600"/>
      <c r="RGV107" s="600"/>
      <c r="RGW107" s="600"/>
      <c r="RGX107" s="600"/>
      <c r="RGY107" s="600"/>
      <c r="RGZ107" s="600"/>
      <c r="RHA107" s="600"/>
      <c r="RHB107" s="600"/>
      <c r="RHC107" s="600"/>
      <c r="RHD107" s="600"/>
      <c r="RHE107" s="600"/>
      <c r="RHF107" s="600"/>
      <c r="RHG107" s="600"/>
      <c r="RHH107" s="600"/>
      <c r="RHI107" s="600"/>
      <c r="RHJ107" s="600"/>
      <c r="RHK107" s="600"/>
      <c r="RHL107" s="600"/>
      <c r="RHM107" s="600"/>
      <c r="RHN107" s="600"/>
      <c r="RHO107" s="600"/>
      <c r="RHP107" s="600"/>
      <c r="RHQ107" s="600"/>
      <c r="RHR107" s="600"/>
      <c r="RHS107" s="600"/>
      <c r="RHT107" s="600"/>
      <c r="RHU107" s="600"/>
      <c r="RHV107" s="600"/>
      <c r="RHW107" s="600"/>
      <c r="RHX107" s="600"/>
      <c r="RHY107" s="600"/>
      <c r="RHZ107" s="600"/>
      <c r="RIA107" s="600"/>
      <c r="RIB107" s="600"/>
      <c r="RIC107" s="600"/>
      <c r="RID107" s="600"/>
      <c r="RIE107" s="600"/>
      <c r="RIF107" s="600"/>
      <c r="RIG107" s="600"/>
      <c r="RIH107" s="600"/>
      <c r="RII107" s="600"/>
      <c r="RIJ107" s="600"/>
      <c r="RIK107" s="600"/>
      <c r="RIL107" s="600"/>
      <c r="RIM107" s="600"/>
      <c r="RIN107" s="600"/>
      <c r="RIO107" s="600"/>
      <c r="RIP107" s="600"/>
      <c r="RIQ107" s="600"/>
      <c r="RIR107" s="600"/>
      <c r="RIS107" s="600"/>
      <c r="RIT107" s="600"/>
      <c r="RIU107" s="600"/>
      <c r="RIV107" s="600"/>
      <c r="RIW107" s="600"/>
      <c r="RIX107" s="600"/>
      <c r="RIY107" s="600"/>
      <c r="RIZ107" s="600"/>
      <c r="RJA107" s="600"/>
      <c r="RJB107" s="600"/>
      <c r="RJC107" s="600"/>
      <c r="RJD107" s="600"/>
      <c r="RJE107" s="600"/>
      <c r="RJF107" s="600"/>
      <c r="RJG107" s="600"/>
      <c r="RJH107" s="600"/>
      <c r="RJI107" s="600"/>
      <c r="RJJ107" s="600"/>
      <c r="RJK107" s="600"/>
      <c r="RJL107" s="600"/>
      <c r="RJM107" s="600"/>
      <c r="RJN107" s="600"/>
      <c r="RJO107" s="600"/>
      <c r="RJP107" s="600"/>
      <c r="RJQ107" s="600"/>
      <c r="RJR107" s="600"/>
      <c r="RJS107" s="600"/>
      <c r="RJT107" s="600"/>
      <c r="RJU107" s="600"/>
      <c r="RJV107" s="600"/>
      <c r="RJW107" s="600"/>
      <c r="RJX107" s="600"/>
      <c r="RJY107" s="600"/>
      <c r="RJZ107" s="600"/>
      <c r="RKA107" s="600"/>
      <c r="RKB107" s="600"/>
      <c r="RKC107" s="600"/>
      <c r="RKD107" s="600"/>
      <c r="RKE107" s="600"/>
      <c r="RKF107" s="600"/>
      <c r="RKG107" s="600"/>
      <c r="RKH107" s="600"/>
      <c r="RKI107" s="600"/>
      <c r="RKJ107" s="600"/>
      <c r="RKK107" s="600"/>
      <c r="RKL107" s="600"/>
      <c r="RKM107" s="600"/>
      <c r="RKN107" s="600"/>
      <c r="RKO107" s="600"/>
      <c r="RKP107" s="600"/>
      <c r="RKQ107" s="600"/>
      <c r="RKR107" s="600"/>
      <c r="RKS107" s="600"/>
      <c r="RKT107" s="600"/>
      <c r="RKU107" s="600"/>
      <c r="RKV107" s="600"/>
      <c r="RKW107" s="600"/>
      <c r="RKX107" s="600"/>
      <c r="RKY107" s="600"/>
      <c r="RKZ107" s="600"/>
      <c r="RLA107" s="600"/>
      <c r="RLB107" s="600"/>
      <c r="RLC107" s="600"/>
      <c r="RLD107" s="600"/>
      <c r="RLE107" s="600"/>
      <c r="RLF107" s="600"/>
      <c r="RLG107" s="600"/>
      <c r="RLH107" s="600"/>
      <c r="RLI107" s="600"/>
      <c r="RLJ107" s="600"/>
      <c r="RLK107" s="600"/>
      <c r="RLL107" s="600"/>
      <c r="RLM107" s="600"/>
      <c r="RLN107" s="600"/>
      <c r="RLO107" s="600"/>
      <c r="RLP107" s="600"/>
      <c r="RLQ107" s="600"/>
      <c r="RLR107" s="600"/>
      <c r="RLS107" s="600"/>
      <c r="RLT107" s="600"/>
      <c r="RLU107" s="600"/>
      <c r="RLV107" s="600"/>
      <c r="RLW107" s="600"/>
      <c r="RLX107" s="600"/>
      <c r="RLY107" s="600"/>
      <c r="RLZ107" s="600"/>
      <c r="RMA107" s="600"/>
      <c r="RMB107" s="600"/>
      <c r="RMC107" s="600"/>
      <c r="RMD107" s="600"/>
      <c r="RME107" s="600"/>
      <c r="RMF107" s="600"/>
      <c r="RMG107" s="600"/>
      <c r="RMH107" s="600"/>
      <c r="RMI107" s="600"/>
      <c r="RMJ107" s="600"/>
      <c r="RMK107" s="600"/>
      <c r="RML107" s="600"/>
      <c r="RMM107" s="600"/>
      <c r="RMN107" s="600"/>
      <c r="RMO107" s="600"/>
      <c r="RMP107" s="600"/>
      <c r="RMQ107" s="600"/>
      <c r="RMR107" s="600"/>
      <c r="RMS107" s="600"/>
      <c r="RMT107" s="600"/>
      <c r="RMU107" s="600"/>
      <c r="RMV107" s="600"/>
      <c r="RMW107" s="600"/>
      <c r="RMX107" s="600"/>
      <c r="RMY107" s="600"/>
      <c r="RMZ107" s="600"/>
      <c r="RNA107" s="600"/>
      <c r="RNB107" s="600"/>
      <c r="RNC107" s="600"/>
      <c r="RND107" s="600"/>
      <c r="RNE107" s="600"/>
      <c r="RNF107" s="600"/>
      <c r="RNG107" s="600"/>
      <c r="RNH107" s="600"/>
      <c r="RNI107" s="600"/>
      <c r="RNJ107" s="600"/>
      <c r="RNK107" s="600"/>
      <c r="RNL107" s="600"/>
      <c r="RNM107" s="600"/>
      <c r="RNN107" s="600"/>
      <c r="RNO107" s="600"/>
      <c r="RNP107" s="600"/>
      <c r="RNQ107" s="600"/>
      <c r="RNR107" s="600"/>
      <c r="RNS107" s="600"/>
      <c r="RNT107" s="600"/>
      <c r="RNU107" s="600"/>
      <c r="RNV107" s="600"/>
      <c r="RNW107" s="600"/>
      <c r="RNX107" s="600"/>
      <c r="RNY107" s="600"/>
      <c r="RNZ107" s="600"/>
      <c r="ROA107" s="600"/>
      <c r="ROB107" s="600"/>
      <c r="ROC107" s="600"/>
      <c r="ROD107" s="600"/>
      <c r="ROE107" s="600"/>
      <c r="ROF107" s="600"/>
      <c r="ROG107" s="600"/>
      <c r="ROH107" s="600"/>
      <c r="ROI107" s="600"/>
      <c r="ROJ107" s="600"/>
      <c r="ROK107" s="600"/>
      <c r="ROL107" s="600"/>
      <c r="ROM107" s="600"/>
      <c r="RON107" s="600"/>
      <c r="ROO107" s="600"/>
      <c r="ROP107" s="600"/>
      <c r="ROQ107" s="600"/>
      <c r="ROR107" s="600"/>
      <c r="ROS107" s="600"/>
      <c r="ROT107" s="600"/>
      <c r="ROU107" s="600"/>
      <c r="ROV107" s="600"/>
      <c r="ROW107" s="600"/>
      <c r="ROX107" s="600"/>
      <c r="ROY107" s="600"/>
      <c r="ROZ107" s="600"/>
      <c r="RPA107" s="600"/>
      <c r="RPB107" s="600"/>
      <c r="RPC107" s="600"/>
      <c r="RPD107" s="600"/>
      <c r="RPE107" s="600"/>
      <c r="RPF107" s="600"/>
      <c r="RPG107" s="600"/>
      <c r="RPH107" s="600"/>
      <c r="RPI107" s="600"/>
      <c r="RPJ107" s="600"/>
      <c r="RPK107" s="600"/>
      <c r="RPL107" s="600"/>
      <c r="RPM107" s="600"/>
      <c r="RPN107" s="600"/>
      <c r="RPO107" s="600"/>
      <c r="RPP107" s="600"/>
      <c r="RPQ107" s="600"/>
      <c r="RPR107" s="600"/>
      <c r="RPS107" s="600"/>
      <c r="RPT107" s="600"/>
      <c r="RPU107" s="600"/>
      <c r="RPV107" s="600"/>
      <c r="RPW107" s="600"/>
      <c r="RPX107" s="600"/>
      <c r="RPY107" s="600"/>
      <c r="RPZ107" s="600"/>
      <c r="RQA107" s="600"/>
      <c r="RQB107" s="600"/>
      <c r="RQC107" s="600"/>
      <c r="RQD107" s="600"/>
      <c r="RQE107" s="600"/>
      <c r="RQF107" s="600"/>
      <c r="RQG107" s="600"/>
      <c r="RQH107" s="600"/>
      <c r="RQI107" s="600"/>
      <c r="RQJ107" s="600"/>
      <c r="RQK107" s="600"/>
      <c r="RQL107" s="600"/>
      <c r="RQM107" s="600"/>
      <c r="RQN107" s="600"/>
      <c r="RQO107" s="600"/>
      <c r="RQP107" s="600"/>
      <c r="RQQ107" s="600"/>
      <c r="RQR107" s="600"/>
      <c r="RQS107" s="600"/>
      <c r="RQT107" s="600"/>
      <c r="RQU107" s="600"/>
      <c r="RQV107" s="600"/>
      <c r="RQW107" s="600"/>
      <c r="RQX107" s="600"/>
      <c r="RQY107" s="600"/>
      <c r="RQZ107" s="600"/>
      <c r="RRA107" s="600"/>
      <c r="RRB107" s="600"/>
      <c r="RRC107" s="600"/>
      <c r="RRD107" s="600"/>
      <c r="RRE107" s="600"/>
      <c r="RRF107" s="600"/>
      <c r="RRG107" s="600"/>
      <c r="RRH107" s="600"/>
      <c r="RRI107" s="600"/>
      <c r="RRJ107" s="600"/>
      <c r="RRK107" s="600"/>
      <c r="RRL107" s="600"/>
      <c r="RRM107" s="600"/>
      <c r="RRN107" s="600"/>
      <c r="RRO107" s="600"/>
      <c r="RRP107" s="600"/>
      <c r="RRQ107" s="600"/>
      <c r="RRR107" s="600"/>
      <c r="RRS107" s="600"/>
      <c r="RRT107" s="600"/>
      <c r="RRU107" s="600"/>
      <c r="RRV107" s="600"/>
      <c r="RRW107" s="600"/>
      <c r="RRX107" s="600"/>
      <c r="RRY107" s="600"/>
      <c r="RRZ107" s="600"/>
      <c r="RSA107" s="600"/>
      <c r="RSB107" s="600"/>
      <c r="RSC107" s="600"/>
      <c r="RSD107" s="600"/>
      <c r="RSE107" s="600"/>
      <c r="RSF107" s="600"/>
      <c r="RSG107" s="600"/>
      <c r="RSH107" s="600"/>
      <c r="RSI107" s="600"/>
      <c r="RSJ107" s="600"/>
      <c r="RSK107" s="600"/>
      <c r="RSL107" s="600"/>
      <c r="RSM107" s="600"/>
      <c r="RSN107" s="600"/>
      <c r="RSO107" s="600"/>
      <c r="RSP107" s="600"/>
      <c r="RSQ107" s="600"/>
      <c r="RSR107" s="600"/>
      <c r="RSS107" s="600"/>
      <c r="RST107" s="600"/>
      <c r="RSU107" s="600"/>
      <c r="RSV107" s="600"/>
      <c r="RSW107" s="600"/>
      <c r="RSX107" s="600"/>
      <c r="RSY107" s="600"/>
      <c r="RSZ107" s="600"/>
      <c r="RTA107" s="600"/>
      <c r="RTB107" s="600"/>
      <c r="RTC107" s="600"/>
      <c r="RTD107" s="600"/>
      <c r="RTE107" s="600"/>
      <c r="RTF107" s="600"/>
      <c r="RTG107" s="600"/>
      <c r="RTH107" s="600"/>
      <c r="RTI107" s="600"/>
      <c r="RTJ107" s="600"/>
      <c r="RTK107" s="600"/>
      <c r="RTL107" s="600"/>
      <c r="RTM107" s="600"/>
      <c r="RTN107" s="600"/>
      <c r="RTO107" s="600"/>
      <c r="RTP107" s="600"/>
      <c r="RTQ107" s="600"/>
      <c r="RTR107" s="600"/>
      <c r="RTS107" s="600"/>
      <c r="RTT107" s="600"/>
      <c r="RTU107" s="600"/>
      <c r="RTV107" s="600"/>
      <c r="RTW107" s="600"/>
      <c r="RTX107" s="600"/>
      <c r="RTY107" s="600"/>
      <c r="RTZ107" s="600"/>
      <c r="RUA107" s="600"/>
      <c r="RUB107" s="600"/>
      <c r="RUC107" s="600"/>
      <c r="RUD107" s="600"/>
      <c r="RUE107" s="600"/>
      <c r="RUF107" s="600"/>
      <c r="RUG107" s="600"/>
      <c r="RUH107" s="600"/>
      <c r="RUI107" s="600"/>
      <c r="RUJ107" s="600"/>
      <c r="RUK107" s="600"/>
      <c r="RUL107" s="600"/>
      <c r="RUM107" s="600"/>
      <c r="RUN107" s="600"/>
      <c r="RUO107" s="600"/>
      <c r="RUP107" s="600"/>
      <c r="RUQ107" s="600"/>
      <c r="RUR107" s="600"/>
      <c r="RUS107" s="600"/>
      <c r="RUT107" s="600"/>
      <c r="RUU107" s="600"/>
      <c r="RUV107" s="600"/>
      <c r="RUW107" s="600"/>
      <c r="RUX107" s="600"/>
      <c r="RUY107" s="600"/>
      <c r="RUZ107" s="600"/>
      <c r="RVA107" s="600"/>
      <c r="RVB107" s="600"/>
      <c r="RVC107" s="600"/>
      <c r="RVD107" s="600"/>
      <c r="RVE107" s="600"/>
      <c r="RVF107" s="600"/>
      <c r="RVG107" s="600"/>
      <c r="RVH107" s="600"/>
      <c r="RVI107" s="600"/>
      <c r="RVJ107" s="600"/>
      <c r="RVK107" s="600"/>
      <c r="RVL107" s="600"/>
      <c r="RVM107" s="600"/>
      <c r="RVN107" s="600"/>
      <c r="RVO107" s="600"/>
      <c r="RVP107" s="600"/>
      <c r="RVQ107" s="600"/>
      <c r="RVR107" s="600"/>
      <c r="RVS107" s="600"/>
      <c r="RVT107" s="600"/>
      <c r="RVU107" s="600"/>
      <c r="RVV107" s="600"/>
      <c r="RVW107" s="600"/>
      <c r="RVX107" s="600"/>
      <c r="RVY107" s="600"/>
      <c r="RVZ107" s="600"/>
      <c r="RWA107" s="600"/>
      <c r="RWB107" s="600"/>
      <c r="RWC107" s="600"/>
      <c r="RWD107" s="600"/>
      <c r="RWE107" s="600"/>
      <c r="RWF107" s="600"/>
      <c r="RWG107" s="600"/>
      <c r="RWH107" s="600"/>
      <c r="RWI107" s="600"/>
      <c r="RWJ107" s="600"/>
      <c r="RWK107" s="600"/>
      <c r="RWL107" s="600"/>
      <c r="RWM107" s="600"/>
      <c r="RWN107" s="600"/>
      <c r="RWO107" s="600"/>
      <c r="RWP107" s="600"/>
      <c r="RWQ107" s="600"/>
      <c r="RWR107" s="600"/>
      <c r="RWS107" s="600"/>
      <c r="RWT107" s="600"/>
      <c r="RWU107" s="600"/>
      <c r="RWV107" s="600"/>
      <c r="RWW107" s="600"/>
      <c r="RWX107" s="600"/>
      <c r="RWY107" s="600"/>
      <c r="RWZ107" s="600"/>
      <c r="RXA107" s="600"/>
      <c r="RXB107" s="600"/>
      <c r="RXC107" s="600"/>
      <c r="RXD107" s="600"/>
      <c r="RXE107" s="600"/>
      <c r="RXF107" s="600"/>
      <c r="RXG107" s="600"/>
      <c r="RXH107" s="600"/>
      <c r="RXI107" s="600"/>
      <c r="RXJ107" s="600"/>
      <c r="RXK107" s="600"/>
      <c r="RXL107" s="600"/>
      <c r="RXM107" s="600"/>
      <c r="RXN107" s="600"/>
      <c r="RXO107" s="600"/>
      <c r="RXP107" s="600"/>
      <c r="RXQ107" s="600"/>
      <c r="RXR107" s="600"/>
      <c r="RXS107" s="600"/>
      <c r="RXT107" s="600"/>
      <c r="RXU107" s="600"/>
      <c r="RXV107" s="600"/>
      <c r="RXW107" s="600"/>
      <c r="RXX107" s="600"/>
      <c r="RXY107" s="600"/>
      <c r="RXZ107" s="600"/>
      <c r="RYA107" s="600"/>
      <c r="RYB107" s="600"/>
      <c r="RYC107" s="600"/>
      <c r="RYD107" s="600"/>
      <c r="RYE107" s="600"/>
      <c r="RYF107" s="600"/>
      <c r="RYG107" s="600"/>
      <c r="RYH107" s="600"/>
      <c r="RYI107" s="600"/>
      <c r="RYJ107" s="600"/>
      <c r="RYK107" s="600"/>
      <c r="RYL107" s="600"/>
      <c r="RYM107" s="600"/>
      <c r="RYN107" s="600"/>
      <c r="RYO107" s="600"/>
      <c r="RYP107" s="600"/>
      <c r="RYQ107" s="600"/>
      <c r="RYR107" s="600"/>
      <c r="RYS107" s="600"/>
      <c r="RYT107" s="600"/>
      <c r="RYU107" s="600"/>
      <c r="RYV107" s="600"/>
      <c r="RYW107" s="600"/>
      <c r="RYX107" s="600"/>
      <c r="RYY107" s="600"/>
      <c r="RYZ107" s="600"/>
      <c r="RZA107" s="600"/>
      <c r="RZB107" s="600"/>
      <c r="RZC107" s="600"/>
      <c r="RZD107" s="600"/>
      <c r="RZE107" s="600"/>
      <c r="RZF107" s="600"/>
      <c r="RZG107" s="600"/>
      <c r="RZH107" s="600"/>
      <c r="RZI107" s="600"/>
      <c r="RZJ107" s="600"/>
      <c r="RZK107" s="600"/>
      <c r="RZL107" s="600"/>
      <c r="RZM107" s="600"/>
      <c r="RZN107" s="600"/>
      <c r="RZO107" s="600"/>
      <c r="RZP107" s="600"/>
      <c r="RZQ107" s="600"/>
      <c r="RZR107" s="600"/>
      <c r="RZS107" s="600"/>
      <c r="RZT107" s="600"/>
      <c r="RZU107" s="600"/>
      <c r="RZV107" s="600"/>
      <c r="RZW107" s="600"/>
      <c r="RZX107" s="600"/>
      <c r="RZY107" s="600"/>
      <c r="RZZ107" s="600"/>
      <c r="SAA107" s="600"/>
      <c r="SAB107" s="600"/>
      <c r="SAC107" s="600"/>
      <c r="SAD107" s="600"/>
      <c r="SAE107" s="600"/>
      <c r="SAF107" s="600"/>
      <c r="SAG107" s="600"/>
      <c r="SAH107" s="600"/>
      <c r="SAI107" s="600"/>
      <c r="SAJ107" s="600"/>
      <c r="SAK107" s="600"/>
      <c r="SAL107" s="600"/>
      <c r="SAM107" s="600"/>
      <c r="SAN107" s="600"/>
      <c r="SAO107" s="600"/>
      <c r="SAP107" s="600"/>
      <c r="SAQ107" s="600"/>
      <c r="SAR107" s="600"/>
      <c r="SAS107" s="600"/>
      <c r="SAT107" s="600"/>
      <c r="SAU107" s="600"/>
      <c r="SAV107" s="600"/>
      <c r="SAW107" s="600"/>
      <c r="SAX107" s="600"/>
      <c r="SAY107" s="600"/>
      <c r="SAZ107" s="600"/>
      <c r="SBA107" s="600"/>
      <c r="SBB107" s="600"/>
      <c r="SBC107" s="600"/>
      <c r="SBD107" s="600"/>
      <c r="SBE107" s="600"/>
      <c r="SBF107" s="600"/>
      <c r="SBG107" s="600"/>
      <c r="SBH107" s="600"/>
      <c r="SBI107" s="600"/>
      <c r="SBJ107" s="600"/>
      <c r="SBK107" s="600"/>
      <c r="SBL107" s="600"/>
      <c r="SBM107" s="600"/>
      <c r="SBN107" s="600"/>
      <c r="SBO107" s="600"/>
      <c r="SBP107" s="600"/>
      <c r="SBQ107" s="600"/>
      <c r="SBR107" s="600"/>
      <c r="SBS107" s="600"/>
      <c r="SBT107" s="600"/>
      <c r="SBU107" s="600"/>
      <c r="SBV107" s="600"/>
      <c r="SBW107" s="600"/>
      <c r="SBX107" s="600"/>
      <c r="SBY107" s="600"/>
      <c r="SBZ107" s="600"/>
      <c r="SCA107" s="600"/>
      <c r="SCB107" s="600"/>
      <c r="SCC107" s="600"/>
      <c r="SCD107" s="600"/>
      <c r="SCE107" s="600"/>
      <c r="SCF107" s="600"/>
      <c r="SCG107" s="600"/>
      <c r="SCH107" s="600"/>
      <c r="SCI107" s="600"/>
      <c r="SCJ107" s="600"/>
      <c r="SCK107" s="600"/>
      <c r="SCL107" s="600"/>
      <c r="SCM107" s="600"/>
      <c r="SCN107" s="600"/>
      <c r="SCO107" s="600"/>
      <c r="SCP107" s="600"/>
      <c r="SCQ107" s="600"/>
      <c r="SCR107" s="600"/>
      <c r="SCS107" s="600"/>
      <c r="SCT107" s="600"/>
      <c r="SCU107" s="600"/>
      <c r="SCV107" s="600"/>
      <c r="SCW107" s="600"/>
      <c r="SCX107" s="600"/>
      <c r="SCY107" s="600"/>
      <c r="SCZ107" s="600"/>
      <c r="SDA107" s="600"/>
      <c r="SDB107" s="600"/>
      <c r="SDC107" s="600"/>
      <c r="SDD107" s="600"/>
      <c r="SDE107" s="600"/>
      <c r="SDF107" s="600"/>
      <c r="SDG107" s="600"/>
      <c r="SDH107" s="600"/>
      <c r="SDI107" s="600"/>
      <c r="SDJ107" s="600"/>
      <c r="SDK107" s="600"/>
      <c r="SDL107" s="600"/>
      <c r="SDM107" s="600"/>
      <c r="SDN107" s="600"/>
      <c r="SDO107" s="600"/>
      <c r="SDP107" s="600"/>
      <c r="SDQ107" s="600"/>
      <c r="SDR107" s="600"/>
      <c r="SDS107" s="600"/>
      <c r="SDT107" s="600"/>
      <c r="SDU107" s="600"/>
      <c r="SDV107" s="600"/>
      <c r="SDW107" s="600"/>
      <c r="SDX107" s="600"/>
      <c r="SDY107" s="600"/>
      <c r="SDZ107" s="600"/>
      <c r="SEA107" s="600"/>
      <c r="SEB107" s="600"/>
      <c r="SEC107" s="600"/>
      <c r="SED107" s="600"/>
      <c r="SEE107" s="600"/>
      <c r="SEF107" s="600"/>
      <c r="SEG107" s="600"/>
      <c r="SEH107" s="600"/>
      <c r="SEI107" s="600"/>
      <c r="SEJ107" s="600"/>
      <c r="SEK107" s="600"/>
      <c r="SEL107" s="600"/>
      <c r="SEM107" s="600"/>
      <c r="SEN107" s="600"/>
      <c r="SEO107" s="600"/>
      <c r="SEP107" s="600"/>
      <c r="SEQ107" s="600"/>
      <c r="SER107" s="600"/>
      <c r="SES107" s="600"/>
      <c r="SET107" s="600"/>
      <c r="SEU107" s="600"/>
      <c r="SEV107" s="600"/>
      <c r="SEW107" s="600"/>
      <c r="SEX107" s="600"/>
      <c r="SEY107" s="600"/>
      <c r="SEZ107" s="600"/>
      <c r="SFA107" s="600"/>
      <c r="SFB107" s="600"/>
      <c r="SFC107" s="600"/>
      <c r="SFD107" s="600"/>
      <c r="SFE107" s="600"/>
      <c r="SFF107" s="600"/>
      <c r="SFG107" s="600"/>
      <c r="SFH107" s="600"/>
      <c r="SFI107" s="600"/>
      <c r="SFJ107" s="600"/>
      <c r="SFK107" s="600"/>
      <c r="SFL107" s="600"/>
      <c r="SFM107" s="600"/>
      <c r="SFN107" s="600"/>
      <c r="SFO107" s="600"/>
      <c r="SFP107" s="600"/>
      <c r="SFQ107" s="600"/>
      <c r="SFR107" s="600"/>
      <c r="SFS107" s="600"/>
      <c r="SFT107" s="600"/>
      <c r="SFU107" s="600"/>
      <c r="SFV107" s="600"/>
      <c r="SFW107" s="600"/>
      <c r="SFX107" s="600"/>
      <c r="SFY107" s="600"/>
      <c r="SFZ107" s="600"/>
      <c r="SGA107" s="600"/>
      <c r="SGB107" s="600"/>
      <c r="SGC107" s="600"/>
      <c r="SGD107" s="600"/>
      <c r="SGE107" s="600"/>
      <c r="SGF107" s="600"/>
      <c r="SGG107" s="600"/>
      <c r="SGH107" s="600"/>
      <c r="SGI107" s="600"/>
      <c r="SGJ107" s="600"/>
      <c r="SGK107" s="600"/>
      <c r="SGL107" s="600"/>
      <c r="SGM107" s="600"/>
      <c r="SGN107" s="600"/>
      <c r="SGO107" s="600"/>
      <c r="SGP107" s="600"/>
      <c r="SGQ107" s="600"/>
      <c r="SGR107" s="600"/>
      <c r="SGS107" s="600"/>
      <c r="SGT107" s="600"/>
      <c r="SGU107" s="600"/>
      <c r="SGV107" s="600"/>
      <c r="SGW107" s="600"/>
      <c r="SGX107" s="600"/>
      <c r="SGY107" s="600"/>
      <c r="SGZ107" s="600"/>
      <c r="SHA107" s="600"/>
      <c r="SHB107" s="600"/>
      <c r="SHC107" s="600"/>
      <c r="SHD107" s="600"/>
      <c r="SHE107" s="600"/>
      <c r="SHF107" s="600"/>
      <c r="SHG107" s="600"/>
      <c r="SHH107" s="600"/>
      <c r="SHI107" s="600"/>
      <c r="SHJ107" s="600"/>
      <c r="SHK107" s="600"/>
      <c r="SHL107" s="600"/>
      <c r="SHM107" s="600"/>
      <c r="SHN107" s="600"/>
      <c r="SHO107" s="600"/>
      <c r="SHP107" s="600"/>
      <c r="SHQ107" s="600"/>
      <c r="SHR107" s="600"/>
      <c r="SHS107" s="600"/>
      <c r="SHT107" s="600"/>
      <c r="SHU107" s="600"/>
      <c r="SHV107" s="600"/>
      <c r="SHW107" s="600"/>
      <c r="SHX107" s="600"/>
      <c r="SHY107" s="600"/>
      <c r="SHZ107" s="600"/>
      <c r="SIA107" s="600"/>
      <c r="SIB107" s="600"/>
      <c r="SIC107" s="600"/>
      <c r="SID107" s="600"/>
      <c r="SIE107" s="600"/>
      <c r="SIF107" s="600"/>
      <c r="SIG107" s="600"/>
      <c r="SIH107" s="600"/>
      <c r="SII107" s="600"/>
      <c r="SIJ107" s="600"/>
      <c r="SIK107" s="600"/>
      <c r="SIL107" s="600"/>
      <c r="SIM107" s="600"/>
      <c r="SIN107" s="600"/>
      <c r="SIO107" s="600"/>
      <c r="SIP107" s="600"/>
      <c r="SIQ107" s="600"/>
      <c r="SIR107" s="600"/>
      <c r="SIS107" s="600"/>
      <c r="SIT107" s="600"/>
      <c r="SIU107" s="600"/>
      <c r="SIV107" s="600"/>
      <c r="SIW107" s="600"/>
      <c r="SIX107" s="600"/>
      <c r="SIY107" s="600"/>
      <c r="SIZ107" s="600"/>
      <c r="SJA107" s="600"/>
      <c r="SJB107" s="600"/>
      <c r="SJC107" s="600"/>
      <c r="SJD107" s="600"/>
      <c r="SJE107" s="600"/>
      <c r="SJF107" s="600"/>
      <c r="SJG107" s="600"/>
      <c r="SJH107" s="600"/>
      <c r="SJI107" s="600"/>
      <c r="SJJ107" s="600"/>
      <c r="SJK107" s="600"/>
      <c r="SJL107" s="600"/>
      <c r="SJM107" s="600"/>
      <c r="SJN107" s="600"/>
      <c r="SJO107" s="600"/>
      <c r="SJP107" s="600"/>
      <c r="SJQ107" s="600"/>
      <c r="SJR107" s="600"/>
      <c r="SJS107" s="600"/>
      <c r="SJT107" s="600"/>
      <c r="SJU107" s="600"/>
      <c r="SJV107" s="600"/>
      <c r="SJW107" s="600"/>
      <c r="SJX107" s="600"/>
      <c r="SJY107" s="600"/>
      <c r="SJZ107" s="600"/>
      <c r="SKA107" s="600"/>
      <c r="SKB107" s="600"/>
      <c r="SKC107" s="600"/>
      <c r="SKD107" s="600"/>
      <c r="SKE107" s="600"/>
      <c r="SKF107" s="600"/>
      <c r="SKG107" s="600"/>
      <c r="SKH107" s="600"/>
      <c r="SKI107" s="600"/>
      <c r="SKJ107" s="600"/>
      <c r="SKK107" s="600"/>
      <c r="SKL107" s="600"/>
      <c r="SKM107" s="600"/>
      <c r="SKN107" s="600"/>
      <c r="SKO107" s="600"/>
      <c r="SKP107" s="600"/>
      <c r="SKQ107" s="600"/>
      <c r="SKR107" s="600"/>
      <c r="SKS107" s="600"/>
      <c r="SKT107" s="600"/>
      <c r="SKU107" s="600"/>
      <c r="SKV107" s="600"/>
      <c r="SKW107" s="600"/>
      <c r="SKX107" s="600"/>
      <c r="SKY107" s="600"/>
      <c r="SKZ107" s="600"/>
      <c r="SLA107" s="600"/>
      <c r="SLB107" s="600"/>
      <c r="SLC107" s="600"/>
      <c r="SLD107" s="600"/>
      <c r="SLE107" s="600"/>
      <c r="SLF107" s="600"/>
      <c r="SLG107" s="600"/>
      <c r="SLH107" s="600"/>
      <c r="SLI107" s="600"/>
      <c r="SLJ107" s="600"/>
      <c r="SLK107" s="600"/>
      <c r="SLL107" s="600"/>
      <c r="SLM107" s="600"/>
      <c r="SLN107" s="600"/>
      <c r="SLO107" s="600"/>
      <c r="SLP107" s="600"/>
      <c r="SLQ107" s="600"/>
      <c r="SLR107" s="600"/>
      <c r="SLS107" s="600"/>
      <c r="SLT107" s="600"/>
      <c r="SLU107" s="600"/>
      <c r="SLV107" s="600"/>
      <c r="SLW107" s="600"/>
      <c r="SLX107" s="600"/>
      <c r="SLY107" s="600"/>
      <c r="SLZ107" s="600"/>
      <c r="SMA107" s="600"/>
      <c r="SMB107" s="600"/>
      <c r="SMC107" s="600"/>
      <c r="SMD107" s="600"/>
      <c r="SME107" s="600"/>
      <c r="SMF107" s="600"/>
      <c r="SMG107" s="600"/>
      <c r="SMH107" s="600"/>
      <c r="SMI107" s="600"/>
      <c r="SMJ107" s="600"/>
      <c r="SMK107" s="600"/>
      <c r="SML107" s="600"/>
      <c r="SMM107" s="600"/>
      <c r="SMN107" s="600"/>
      <c r="SMO107" s="600"/>
      <c r="SMP107" s="600"/>
      <c r="SMQ107" s="600"/>
      <c r="SMR107" s="600"/>
      <c r="SMS107" s="600"/>
      <c r="SMT107" s="600"/>
      <c r="SMU107" s="600"/>
      <c r="SMV107" s="600"/>
      <c r="SMW107" s="600"/>
      <c r="SMX107" s="600"/>
      <c r="SMY107" s="600"/>
      <c r="SMZ107" s="600"/>
      <c r="SNA107" s="600"/>
      <c r="SNB107" s="600"/>
      <c r="SNC107" s="600"/>
      <c r="SND107" s="600"/>
      <c r="SNE107" s="600"/>
      <c r="SNF107" s="600"/>
      <c r="SNG107" s="600"/>
      <c r="SNH107" s="600"/>
      <c r="SNI107" s="600"/>
      <c r="SNJ107" s="600"/>
      <c r="SNK107" s="600"/>
      <c r="SNL107" s="600"/>
      <c r="SNM107" s="600"/>
      <c r="SNN107" s="600"/>
      <c r="SNO107" s="600"/>
      <c r="SNP107" s="600"/>
      <c r="SNQ107" s="600"/>
      <c r="SNR107" s="600"/>
      <c r="SNS107" s="600"/>
      <c r="SNT107" s="600"/>
      <c r="SNU107" s="600"/>
      <c r="SNV107" s="600"/>
      <c r="SNW107" s="600"/>
      <c r="SNX107" s="600"/>
      <c r="SNY107" s="600"/>
      <c r="SNZ107" s="600"/>
      <c r="SOA107" s="600"/>
      <c r="SOB107" s="600"/>
      <c r="SOC107" s="600"/>
      <c r="SOD107" s="600"/>
      <c r="SOE107" s="600"/>
      <c r="SOF107" s="600"/>
      <c r="SOG107" s="600"/>
      <c r="SOH107" s="600"/>
      <c r="SOI107" s="600"/>
      <c r="SOJ107" s="600"/>
      <c r="SOK107" s="600"/>
      <c r="SOL107" s="600"/>
      <c r="SOM107" s="600"/>
      <c r="SON107" s="600"/>
      <c r="SOO107" s="600"/>
      <c r="SOP107" s="600"/>
      <c r="SOQ107" s="600"/>
      <c r="SOR107" s="600"/>
      <c r="SOS107" s="600"/>
      <c r="SOT107" s="600"/>
      <c r="SOU107" s="600"/>
      <c r="SOV107" s="600"/>
      <c r="SOW107" s="600"/>
      <c r="SOX107" s="600"/>
      <c r="SOY107" s="600"/>
      <c r="SOZ107" s="600"/>
      <c r="SPA107" s="600"/>
      <c r="SPB107" s="600"/>
      <c r="SPC107" s="600"/>
      <c r="SPD107" s="600"/>
      <c r="SPE107" s="600"/>
      <c r="SPF107" s="600"/>
      <c r="SPG107" s="600"/>
      <c r="SPH107" s="600"/>
      <c r="SPI107" s="600"/>
      <c r="SPJ107" s="600"/>
      <c r="SPK107" s="600"/>
      <c r="SPL107" s="600"/>
      <c r="SPM107" s="600"/>
      <c r="SPN107" s="600"/>
      <c r="SPO107" s="600"/>
      <c r="SPP107" s="600"/>
      <c r="SPQ107" s="600"/>
      <c r="SPR107" s="600"/>
      <c r="SPS107" s="600"/>
      <c r="SPT107" s="600"/>
      <c r="SPU107" s="600"/>
      <c r="SPV107" s="600"/>
      <c r="SPW107" s="600"/>
      <c r="SPX107" s="600"/>
      <c r="SPY107" s="600"/>
      <c r="SPZ107" s="600"/>
      <c r="SQA107" s="600"/>
      <c r="SQB107" s="600"/>
      <c r="SQC107" s="600"/>
      <c r="SQD107" s="600"/>
      <c r="SQE107" s="600"/>
      <c r="SQF107" s="600"/>
      <c r="SQG107" s="600"/>
      <c r="SQH107" s="600"/>
      <c r="SQI107" s="600"/>
      <c r="SQJ107" s="600"/>
      <c r="SQK107" s="600"/>
      <c r="SQL107" s="600"/>
      <c r="SQM107" s="600"/>
      <c r="SQN107" s="600"/>
      <c r="SQO107" s="600"/>
      <c r="SQP107" s="600"/>
      <c r="SQQ107" s="600"/>
      <c r="SQR107" s="600"/>
      <c r="SQS107" s="600"/>
      <c r="SQT107" s="600"/>
      <c r="SQU107" s="600"/>
      <c r="SQV107" s="600"/>
      <c r="SQW107" s="600"/>
      <c r="SQX107" s="600"/>
      <c r="SQY107" s="600"/>
      <c r="SQZ107" s="600"/>
      <c r="SRA107" s="600"/>
      <c r="SRB107" s="600"/>
      <c r="SRC107" s="600"/>
      <c r="SRD107" s="600"/>
      <c r="SRE107" s="600"/>
      <c r="SRF107" s="600"/>
      <c r="SRG107" s="600"/>
      <c r="SRH107" s="600"/>
      <c r="SRI107" s="600"/>
      <c r="SRJ107" s="600"/>
      <c r="SRK107" s="600"/>
      <c r="SRL107" s="600"/>
      <c r="SRM107" s="600"/>
      <c r="SRN107" s="600"/>
      <c r="SRO107" s="600"/>
      <c r="SRP107" s="600"/>
      <c r="SRQ107" s="600"/>
      <c r="SRR107" s="600"/>
      <c r="SRS107" s="600"/>
      <c r="SRT107" s="600"/>
      <c r="SRU107" s="600"/>
      <c r="SRV107" s="600"/>
      <c r="SRW107" s="600"/>
      <c r="SRX107" s="600"/>
      <c r="SRY107" s="600"/>
      <c r="SRZ107" s="600"/>
      <c r="SSA107" s="600"/>
      <c r="SSB107" s="600"/>
      <c r="SSC107" s="600"/>
      <c r="SSD107" s="600"/>
      <c r="SSE107" s="600"/>
      <c r="SSF107" s="600"/>
      <c r="SSG107" s="600"/>
      <c r="SSH107" s="600"/>
      <c r="SSI107" s="600"/>
      <c r="SSJ107" s="600"/>
      <c r="SSK107" s="600"/>
      <c r="SSL107" s="600"/>
      <c r="SSM107" s="600"/>
      <c r="SSN107" s="600"/>
      <c r="SSO107" s="600"/>
      <c r="SSP107" s="600"/>
      <c r="SSQ107" s="600"/>
      <c r="SSR107" s="600"/>
      <c r="SSS107" s="600"/>
      <c r="SST107" s="600"/>
      <c r="SSU107" s="600"/>
      <c r="SSV107" s="600"/>
      <c r="SSW107" s="600"/>
      <c r="SSX107" s="600"/>
      <c r="SSY107" s="600"/>
      <c r="SSZ107" s="600"/>
      <c r="STA107" s="600"/>
      <c r="STB107" s="600"/>
      <c r="STC107" s="600"/>
      <c r="STD107" s="600"/>
      <c r="STE107" s="600"/>
      <c r="STF107" s="600"/>
      <c r="STG107" s="600"/>
      <c r="STH107" s="600"/>
      <c r="STI107" s="600"/>
      <c r="STJ107" s="600"/>
      <c r="STK107" s="600"/>
      <c r="STL107" s="600"/>
      <c r="STM107" s="600"/>
      <c r="STN107" s="600"/>
      <c r="STO107" s="600"/>
      <c r="STP107" s="600"/>
      <c r="STQ107" s="600"/>
      <c r="STR107" s="600"/>
      <c r="STS107" s="600"/>
      <c r="STT107" s="600"/>
      <c r="STU107" s="600"/>
      <c r="STV107" s="600"/>
      <c r="STW107" s="600"/>
      <c r="STX107" s="600"/>
      <c r="STY107" s="600"/>
      <c r="STZ107" s="600"/>
      <c r="SUA107" s="600"/>
      <c r="SUB107" s="600"/>
      <c r="SUC107" s="600"/>
      <c r="SUD107" s="600"/>
      <c r="SUE107" s="600"/>
      <c r="SUF107" s="600"/>
      <c r="SUG107" s="600"/>
      <c r="SUH107" s="600"/>
      <c r="SUI107" s="600"/>
      <c r="SUJ107" s="600"/>
      <c r="SUK107" s="600"/>
      <c r="SUL107" s="600"/>
      <c r="SUM107" s="600"/>
      <c r="SUN107" s="600"/>
      <c r="SUO107" s="600"/>
      <c r="SUP107" s="600"/>
      <c r="SUQ107" s="600"/>
      <c r="SUR107" s="600"/>
      <c r="SUS107" s="600"/>
      <c r="SUT107" s="600"/>
      <c r="SUU107" s="600"/>
      <c r="SUV107" s="600"/>
      <c r="SUW107" s="600"/>
      <c r="SUX107" s="600"/>
      <c r="SUY107" s="600"/>
      <c r="SUZ107" s="600"/>
      <c r="SVA107" s="600"/>
      <c r="SVB107" s="600"/>
      <c r="SVC107" s="600"/>
      <c r="SVD107" s="600"/>
      <c r="SVE107" s="600"/>
      <c r="SVF107" s="600"/>
      <c r="SVG107" s="600"/>
      <c r="SVH107" s="600"/>
      <c r="SVI107" s="600"/>
      <c r="SVJ107" s="600"/>
      <c r="SVK107" s="600"/>
      <c r="SVL107" s="600"/>
      <c r="SVM107" s="600"/>
      <c r="SVN107" s="600"/>
      <c r="SVO107" s="600"/>
      <c r="SVP107" s="600"/>
      <c r="SVQ107" s="600"/>
      <c r="SVR107" s="600"/>
      <c r="SVS107" s="600"/>
      <c r="SVT107" s="600"/>
      <c r="SVU107" s="600"/>
      <c r="SVV107" s="600"/>
      <c r="SVW107" s="600"/>
      <c r="SVX107" s="600"/>
      <c r="SVY107" s="600"/>
      <c r="SVZ107" s="600"/>
      <c r="SWA107" s="600"/>
      <c r="SWB107" s="600"/>
      <c r="SWC107" s="600"/>
      <c r="SWD107" s="600"/>
      <c r="SWE107" s="600"/>
      <c r="SWF107" s="600"/>
      <c r="SWG107" s="600"/>
      <c r="SWH107" s="600"/>
      <c r="SWI107" s="600"/>
      <c r="SWJ107" s="600"/>
      <c r="SWK107" s="600"/>
      <c r="SWL107" s="600"/>
      <c r="SWM107" s="600"/>
      <c r="SWN107" s="600"/>
      <c r="SWO107" s="600"/>
      <c r="SWP107" s="600"/>
      <c r="SWQ107" s="600"/>
      <c r="SWR107" s="600"/>
      <c r="SWS107" s="600"/>
      <c r="SWT107" s="600"/>
      <c r="SWU107" s="600"/>
      <c r="SWV107" s="600"/>
      <c r="SWW107" s="600"/>
      <c r="SWX107" s="600"/>
      <c r="SWY107" s="600"/>
      <c r="SWZ107" s="600"/>
      <c r="SXA107" s="600"/>
      <c r="SXB107" s="600"/>
      <c r="SXC107" s="600"/>
      <c r="SXD107" s="600"/>
      <c r="SXE107" s="600"/>
      <c r="SXF107" s="600"/>
      <c r="SXG107" s="600"/>
      <c r="SXH107" s="600"/>
      <c r="SXI107" s="600"/>
      <c r="SXJ107" s="600"/>
      <c r="SXK107" s="600"/>
      <c r="SXL107" s="600"/>
      <c r="SXM107" s="600"/>
      <c r="SXN107" s="600"/>
      <c r="SXO107" s="600"/>
      <c r="SXP107" s="600"/>
      <c r="SXQ107" s="600"/>
      <c r="SXR107" s="600"/>
      <c r="SXS107" s="600"/>
      <c r="SXT107" s="600"/>
      <c r="SXU107" s="600"/>
      <c r="SXV107" s="600"/>
      <c r="SXW107" s="600"/>
      <c r="SXX107" s="600"/>
      <c r="SXY107" s="600"/>
      <c r="SXZ107" s="600"/>
      <c r="SYA107" s="600"/>
      <c r="SYB107" s="600"/>
      <c r="SYC107" s="600"/>
      <c r="SYD107" s="600"/>
      <c r="SYE107" s="600"/>
      <c r="SYF107" s="600"/>
      <c r="SYG107" s="600"/>
      <c r="SYH107" s="600"/>
      <c r="SYI107" s="600"/>
      <c r="SYJ107" s="600"/>
      <c r="SYK107" s="600"/>
      <c r="SYL107" s="600"/>
      <c r="SYM107" s="600"/>
      <c r="SYN107" s="600"/>
      <c r="SYO107" s="600"/>
      <c r="SYP107" s="600"/>
      <c r="SYQ107" s="600"/>
      <c r="SYR107" s="600"/>
      <c r="SYS107" s="600"/>
      <c r="SYT107" s="600"/>
      <c r="SYU107" s="600"/>
      <c r="SYV107" s="600"/>
      <c r="SYW107" s="600"/>
      <c r="SYX107" s="600"/>
      <c r="SYY107" s="600"/>
      <c r="SYZ107" s="600"/>
      <c r="SZA107" s="600"/>
      <c r="SZB107" s="600"/>
      <c r="SZC107" s="600"/>
      <c r="SZD107" s="600"/>
      <c r="SZE107" s="600"/>
      <c r="SZF107" s="600"/>
      <c r="SZG107" s="600"/>
      <c r="SZH107" s="600"/>
      <c r="SZI107" s="600"/>
      <c r="SZJ107" s="600"/>
      <c r="SZK107" s="600"/>
      <c r="SZL107" s="600"/>
      <c r="SZM107" s="600"/>
      <c r="SZN107" s="600"/>
      <c r="SZO107" s="600"/>
      <c r="SZP107" s="600"/>
      <c r="SZQ107" s="600"/>
      <c r="SZR107" s="600"/>
      <c r="SZS107" s="600"/>
      <c r="SZT107" s="600"/>
      <c r="SZU107" s="600"/>
      <c r="SZV107" s="600"/>
      <c r="SZW107" s="600"/>
      <c r="SZX107" s="600"/>
      <c r="SZY107" s="600"/>
      <c r="SZZ107" s="600"/>
      <c r="TAA107" s="600"/>
      <c r="TAB107" s="600"/>
      <c r="TAC107" s="600"/>
      <c r="TAD107" s="600"/>
      <c r="TAE107" s="600"/>
      <c r="TAF107" s="600"/>
      <c r="TAG107" s="600"/>
      <c r="TAH107" s="600"/>
      <c r="TAI107" s="600"/>
      <c r="TAJ107" s="600"/>
      <c r="TAK107" s="600"/>
      <c r="TAL107" s="600"/>
      <c r="TAM107" s="600"/>
      <c r="TAN107" s="600"/>
      <c r="TAO107" s="600"/>
      <c r="TAP107" s="600"/>
      <c r="TAQ107" s="600"/>
      <c r="TAR107" s="600"/>
      <c r="TAS107" s="600"/>
      <c r="TAT107" s="600"/>
      <c r="TAU107" s="600"/>
      <c r="TAV107" s="600"/>
      <c r="TAW107" s="600"/>
      <c r="TAX107" s="600"/>
      <c r="TAY107" s="600"/>
      <c r="TAZ107" s="600"/>
      <c r="TBA107" s="600"/>
      <c r="TBB107" s="600"/>
      <c r="TBC107" s="600"/>
      <c r="TBD107" s="600"/>
      <c r="TBE107" s="600"/>
      <c r="TBF107" s="600"/>
      <c r="TBG107" s="600"/>
      <c r="TBH107" s="600"/>
      <c r="TBI107" s="600"/>
      <c r="TBJ107" s="600"/>
      <c r="TBK107" s="600"/>
      <c r="TBL107" s="600"/>
      <c r="TBM107" s="600"/>
      <c r="TBN107" s="600"/>
      <c r="TBO107" s="600"/>
      <c r="TBP107" s="600"/>
      <c r="TBQ107" s="600"/>
      <c r="TBR107" s="600"/>
      <c r="TBS107" s="600"/>
      <c r="TBT107" s="600"/>
      <c r="TBU107" s="600"/>
      <c r="TBV107" s="600"/>
      <c r="TBW107" s="600"/>
      <c r="TBX107" s="600"/>
      <c r="TBY107" s="600"/>
      <c r="TBZ107" s="600"/>
      <c r="TCA107" s="600"/>
      <c r="TCB107" s="600"/>
      <c r="TCC107" s="600"/>
      <c r="TCD107" s="600"/>
      <c r="TCE107" s="600"/>
      <c r="TCF107" s="600"/>
      <c r="TCG107" s="600"/>
      <c r="TCH107" s="600"/>
      <c r="TCI107" s="600"/>
      <c r="TCJ107" s="600"/>
      <c r="TCK107" s="600"/>
      <c r="TCL107" s="600"/>
      <c r="TCM107" s="600"/>
      <c r="TCN107" s="600"/>
      <c r="TCO107" s="600"/>
      <c r="TCP107" s="600"/>
      <c r="TCQ107" s="600"/>
      <c r="TCR107" s="600"/>
      <c r="TCS107" s="600"/>
      <c r="TCT107" s="600"/>
      <c r="TCU107" s="600"/>
      <c r="TCV107" s="600"/>
      <c r="TCW107" s="600"/>
      <c r="TCX107" s="600"/>
      <c r="TCY107" s="600"/>
      <c r="TCZ107" s="600"/>
      <c r="TDA107" s="600"/>
      <c r="TDB107" s="600"/>
      <c r="TDC107" s="600"/>
      <c r="TDD107" s="600"/>
      <c r="TDE107" s="600"/>
      <c r="TDF107" s="600"/>
      <c r="TDG107" s="600"/>
      <c r="TDH107" s="600"/>
      <c r="TDI107" s="600"/>
      <c r="TDJ107" s="600"/>
      <c r="TDK107" s="600"/>
      <c r="TDL107" s="600"/>
      <c r="TDM107" s="600"/>
      <c r="TDN107" s="600"/>
      <c r="TDO107" s="600"/>
      <c r="TDP107" s="600"/>
      <c r="TDQ107" s="600"/>
      <c r="TDR107" s="600"/>
      <c r="TDS107" s="600"/>
      <c r="TDT107" s="600"/>
      <c r="TDU107" s="600"/>
      <c r="TDV107" s="600"/>
      <c r="TDW107" s="600"/>
      <c r="TDX107" s="600"/>
      <c r="TDY107" s="600"/>
      <c r="TDZ107" s="600"/>
      <c r="TEA107" s="600"/>
      <c r="TEB107" s="600"/>
      <c r="TEC107" s="600"/>
      <c r="TED107" s="600"/>
      <c r="TEE107" s="600"/>
      <c r="TEF107" s="600"/>
      <c r="TEG107" s="600"/>
      <c r="TEH107" s="600"/>
      <c r="TEI107" s="600"/>
      <c r="TEJ107" s="600"/>
      <c r="TEK107" s="600"/>
      <c r="TEL107" s="600"/>
      <c r="TEM107" s="600"/>
      <c r="TEN107" s="600"/>
      <c r="TEO107" s="600"/>
      <c r="TEP107" s="600"/>
      <c r="TEQ107" s="600"/>
      <c r="TER107" s="600"/>
      <c r="TES107" s="600"/>
      <c r="TET107" s="600"/>
      <c r="TEU107" s="600"/>
      <c r="TEV107" s="600"/>
      <c r="TEW107" s="600"/>
      <c r="TEX107" s="600"/>
      <c r="TEY107" s="600"/>
      <c r="TEZ107" s="600"/>
      <c r="TFA107" s="600"/>
      <c r="TFB107" s="600"/>
      <c r="TFC107" s="600"/>
      <c r="TFD107" s="600"/>
      <c r="TFE107" s="600"/>
      <c r="TFF107" s="600"/>
      <c r="TFG107" s="600"/>
      <c r="TFH107" s="600"/>
      <c r="TFI107" s="600"/>
      <c r="TFJ107" s="600"/>
      <c r="TFK107" s="600"/>
      <c r="TFL107" s="600"/>
      <c r="TFM107" s="600"/>
      <c r="TFN107" s="600"/>
      <c r="TFO107" s="600"/>
      <c r="TFP107" s="600"/>
      <c r="TFQ107" s="600"/>
      <c r="TFR107" s="600"/>
      <c r="TFS107" s="600"/>
      <c r="TFT107" s="600"/>
      <c r="TFU107" s="600"/>
      <c r="TFV107" s="600"/>
      <c r="TFW107" s="600"/>
      <c r="TFX107" s="600"/>
      <c r="TFY107" s="600"/>
      <c r="TFZ107" s="600"/>
      <c r="TGA107" s="600"/>
      <c r="TGB107" s="600"/>
      <c r="TGC107" s="600"/>
      <c r="TGD107" s="600"/>
      <c r="TGE107" s="600"/>
      <c r="TGF107" s="600"/>
      <c r="TGG107" s="600"/>
      <c r="TGH107" s="600"/>
      <c r="TGI107" s="600"/>
      <c r="TGJ107" s="600"/>
      <c r="TGK107" s="600"/>
      <c r="TGL107" s="600"/>
      <c r="TGM107" s="600"/>
      <c r="TGN107" s="600"/>
      <c r="TGO107" s="600"/>
      <c r="TGP107" s="600"/>
      <c r="TGQ107" s="600"/>
      <c r="TGR107" s="600"/>
      <c r="TGS107" s="600"/>
      <c r="TGT107" s="600"/>
      <c r="TGU107" s="600"/>
      <c r="TGV107" s="600"/>
      <c r="TGW107" s="600"/>
      <c r="TGX107" s="600"/>
      <c r="TGY107" s="600"/>
      <c r="TGZ107" s="600"/>
      <c r="THA107" s="600"/>
      <c r="THB107" s="600"/>
      <c r="THC107" s="600"/>
      <c r="THD107" s="600"/>
      <c r="THE107" s="600"/>
      <c r="THF107" s="600"/>
      <c r="THG107" s="600"/>
      <c r="THH107" s="600"/>
      <c r="THI107" s="600"/>
      <c r="THJ107" s="600"/>
      <c r="THK107" s="600"/>
      <c r="THL107" s="600"/>
      <c r="THM107" s="600"/>
      <c r="THN107" s="600"/>
      <c r="THO107" s="600"/>
      <c r="THP107" s="600"/>
      <c r="THQ107" s="600"/>
      <c r="THR107" s="600"/>
      <c r="THS107" s="600"/>
      <c r="THT107" s="600"/>
      <c r="THU107" s="600"/>
      <c r="THV107" s="600"/>
      <c r="THW107" s="600"/>
      <c r="THX107" s="600"/>
      <c r="THY107" s="600"/>
      <c r="THZ107" s="600"/>
      <c r="TIA107" s="600"/>
      <c r="TIB107" s="600"/>
      <c r="TIC107" s="600"/>
      <c r="TID107" s="600"/>
      <c r="TIE107" s="600"/>
      <c r="TIF107" s="600"/>
      <c r="TIG107" s="600"/>
      <c r="TIH107" s="600"/>
      <c r="TII107" s="600"/>
      <c r="TIJ107" s="600"/>
      <c r="TIK107" s="600"/>
      <c r="TIL107" s="600"/>
      <c r="TIM107" s="600"/>
      <c r="TIN107" s="600"/>
      <c r="TIO107" s="600"/>
      <c r="TIP107" s="600"/>
      <c r="TIQ107" s="600"/>
      <c r="TIR107" s="600"/>
      <c r="TIS107" s="600"/>
      <c r="TIT107" s="600"/>
      <c r="TIU107" s="600"/>
      <c r="TIV107" s="600"/>
      <c r="TIW107" s="600"/>
      <c r="TIX107" s="600"/>
      <c r="TIY107" s="600"/>
      <c r="TIZ107" s="600"/>
      <c r="TJA107" s="600"/>
      <c r="TJB107" s="600"/>
      <c r="TJC107" s="600"/>
      <c r="TJD107" s="600"/>
      <c r="TJE107" s="600"/>
      <c r="TJF107" s="600"/>
      <c r="TJG107" s="600"/>
      <c r="TJH107" s="600"/>
      <c r="TJI107" s="600"/>
      <c r="TJJ107" s="600"/>
      <c r="TJK107" s="600"/>
      <c r="TJL107" s="600"/>
      <c r="TJM107" s="600"/>
      <c r="TJN107" s="600"/>
      <c r="TJO107" s="600"/>
      <c r="TJP107" s="600"/>
      <c r="TJQ107" s="600"/>
      <c r="TJR107" s="600"/>
      <c r="TJS107" s="600"/>
      <c r="TJT107" s="600"/>
      <c r="TJU107" s="600"/>
      <c r="TJV107" s="600"/>
      <c r="TJW107" s="600"/>
      <c r="TJX107" s="600"/>
      <c r="TJY107" s="600"/>
      <c r="TJZ107" s="600"/>
      <c r="TKA107" s="600"/>
      <c r="TKB107" s="600"/>
      <c r="TKC107" s="600"/>
      <c r="TKD107" s="600"/>
      <c r="TKE107" s="600"/>
      <c r="TKF107" s="600"/>
      <c r="TKG107" s="600"/>
      <c r="TKH107" s="600"/>
      <c r="TKI107" s="600"/>
      <c r="TKJ107" s="600"/>
      <c r="TKK107" s="600"/>
      <c r="TKL107" s="600"/>
      <c r="TKM107" s="600"/>
      <c r="TKN107" s="600"/>
      <c r="TKO107" s="600"/>
      <c r="TKP107" s="600"/>
      <c r="TKQ107" s="600"/>
      <c r="TKR107" s="600"/>
      <c r="TKS107" s="600"/>
      <c r="TKT107" s="600"/>
      <c r="TKU107" s="600"/>
      <c r="TKV107" s="600"/>
      <c r="TKW107" s="600"/>
      <c r="TKX107" s="600"/>
      <c r="TKY107" s="600"/>
      <c r="TKZ107" s="600"/>
      <c r="TLA107" s="600"/>
      <c r="TLB107" s="600"/>
      <c r="TLC107" s="600"/>
      <c r="TLD107" s="600"/>
      <c r="TLE107" s="600"/>
      <c r="TLF107" s="600"/>
      <c r="TLG107" s="600"/>
      <c r="TLH107" s="600"/>
      <c r="TLI107" s="600"/>
      <c r="TLJ107" s="600"/>
      <c r="TLK107" s="600"/>
      <c r="TLL107" s="600"/>
      <c r="TLM107" s="600"/>
      <c r="TLN107" s="600"/>
      <c r="TLO107" s="600"/>
      <c r="TLP107" s="600"/>
      <c r="TLQ107" s="600"/>
      <c r="TLR107" s="600"/>
      <c r="TLS107" s="600"/>
      <c r="TLT107" s="600"/>
      <c r="TLU107" s="600"/>
      <c r="TLV107" s="600"/>
      <c r="TLW107" s="600"/>
      <c r="TLX107" s="600"/>
      <c r="TLY107" s="600"/>
      <c r="TLZ107" s="600"/>
      <c r="TMA107" s="600"/>
      <c r="TMB107" s="600"/>
      <c r="TMC107" s="600"/>
      <c r="TMD107" s="600"/>
      <c r="TME107" s="600"/>
      <c r="TMF107" s="600"/>
      <c r="TMG107" s="600"/>
      <c r="TMH107" s="600"/>
      <c r="TMI107" s="600"/>
      <c r="TMJ107" s="600"/>
      <c r="TMK107" s="600"/>
      <c r="TML107" s="600"/>
      <c r="TMM107" s="600"/>
      <c r="TMN107" s="600"/>
      <c r="TMO107" s="600"/>
      <c r="TMP107" s="600"/>
      <c r="TMQ107" s="600"/>
      <c r="TMR107" s="600"/>
      <c r="TMS107" s="600"/>
      <c r="TMT107" s="600"/>
      <c r="TMU107" s="600"/>
      <c r="TMV107" s="600"/>
      <c r="TMW107" s="600"/>
      <c r="TMX107" s="600"/>
      <c r="TMY107" s="600"/>
      <c r="TMZ107" s="600"/>
      <c r="TNA107" s="600"/>
      <c r="TNB107" s="600"/>
      <c r="TNC107" s="600"/>
      <c r="TND107" s="600"/>
      <c r="TNE107" s="600"/>
      <c r="TNF107" s="600"/>
      <c r="TNG107" s="600"/>
      <c r="TNH107" s="600"/>
      <c r="TNI107" s="600"/>
      <c r="TNJ107" s="600"/>
      <c r="TNK107" s="600"/>
      <c r="TNL107" s="600"/>
      <c r="TNM107" s="600"/>
      <c r="TNN107" s="600"/>
      <c r="TNO107" s="600"/>
      <c r="TNP107" s="600"/>
      <c r="TNQ107" s="600"/>
      <c r="TNR107" s="600"/>
      <c r="TNS107" s="600"/>
      <c r="TNT107" s="600"/>
      <c r="TNU107" s="600"/>
      <c r="TNV107" s="600"/>
      <c r="TNW107" s="600"/>
      <c r="TNX107" s="600"/>
      <c r="TNY107" s="600"/>
      <c r="TNZ107" s="600"/>
      <c r="TOA107" s="600"/>
      <c r="TOB107" s="600"/>
      <c r="TOC107" s="600"/>
      <c r="TOD107" s="600"/>
      <c r="TOE107" s="600"/>
      <c r="TOF107" s="600"/>
      <c r="TOG107" s="600"/>
      <c r="TOH107" s="600"/>
      <c r="TOI107" s="600"/>
      <c r="TOJ107" s="600"/>
      <c r="TOK107" s="600"/>
      <c r="TOL107" s="600"/>
      <c r="TOM107" s="600"/>
      <c r="TON107" s="600"/>
      <c r="TOO107" s="600"/>
      <c r="TOP107" s="600"/>
      <c r="TOQ107" s="600"/>
      <c r="TOR107" s="600"/>
      <c r="TOS107" s="600"/>
      <c r="TOT107" s="600"/>
      <c r="TOU107" s="600"/>
      <c r="TOV107" s="600"/>
      <c r="TOW107" s="600"/>
      <c r="TOX107" s="600"/>
      <c r="TOY107" s="600"/>
      <c r="TOZ107" s="600"/>
      <c r="TPA107" s="600"/>
      <c r="TPB107" s="600"/>
      <c r="TPC107" s="600"/>
      <c r="TPD107" s="600"/>
      <c r="TPE107" s="600"/>
      <c r="TPF107" s="600"/>
      <c r="TPG107" s="600"/>
      <c r="TPH107" s="600"/>
      <c r="TPI107" s="600"/>
      <c r="TPJ107" s="600"/>
      <c r="TPK107" s="600"/>
      <c r="TPL107" s="600"/>
      <c r="TPM107" s="600"/>
      <c r="TPN107" s="600"/>
      <c r="TPO107" s="600"/>
      <c r="TPP107" s="600"/>
      <c r="TPQ107" s="600"/>
      <c r="TPR107" s="600"/>
      <c r="TPS107" s="600"/>
      <c r="TPT107" s="600"/>
      <c r="TPU107" s="600"/>
      <c r="TPV107" s="600"/>
      <c r="TPW107" s="600"/>
      <c r="TPX107" s="600"/>
      <c r="TPY107" s="600"/>
      <c r="TPZ107" s="600"/>
      <c r="TQA107" s="600"/>
      <c r="TQB107" s="600"/>
      <c r="TQC107" s="600"/>
      <c r="TQD107" s="600"/>
      <c r="TQE107" s="600"/>
      <c r="TQF107" s="600"/>
      <c r="TQG107" s="600"/>
      <c r="TQH107" s="600"/>
      <c r="TQI107" s="600"/>
      <c r="TQJ107" s="600"/>
      <c r="TQK107" s="600"/>
      <c r="TQL107" s="600"/>
      <c r="TQM107" s="600"/>
      <c r="TQN107" s="600"/>
      <c r="TQO107" s="600"/>
      <c r="TQP107" s="600"/>
      <c r="TQQ107" s="600"/>
      <c r="TQR107" s="600"/>
      <c r="TQS107" s="600"/>
      <c r="TQT107" s="600"/>
      <c r="TQU107" s="600"/>
      <c r="TQV107" s="600"/>
      <c r="TQW107" s="600"/>
      <c r="TQX107" s="600"/>
      <c r="TQY107" s="600"/>
      <c r="TQZ107" s="600"/>
      <c r="TRA107" s="600"/>
      <c r="TRB107" s="600"/>
      <c r="TRC107" s="600"/>
      <c r="TRD107" s="600"/>
      <c r="TRE107" s="600"/>
      <c r="TRF107" s="600"/>
      <c r="TRG107" s="600"/>
      <c r="TRH107" s="600"/>
      <c r="TRI107" s="600"/>
      <c r="TRJ107" s="600"/>
      <c r="TRK107" s="600"/>
      <c r="TRL107" s="600"/>
      <c r="TRM107" s="600"/>
      <c r="TRN107" s="600"/>
      <c r="TRO107" s="600"/>
      <c r="TRP107" s="600"/>
      <c r="TRQ107" s="600"/>
      <c r="TRR107" s="600"/>
      <c r="TRS107" s="600"/>
      <c r="TRT107" s="600"/>
      <c r="TRU107" s="600"/>
      <c r="TRV107" s="600"/>
      <c r="TRW107" s="600"/>
      <c r="TRX107" s="600"/>
      <c r="TRY107" s="600"/>
      <c r="TRZ107" s="600"/>
      <c r="TSA107" s="600"/>
      <c r="TSB107" s="600"/>
      <c r="TSC107" s="600"/>
      <c r="TSD107" s="600"/>
      <c r="TSE107" s="600"/>
      <c r="TSF107" s="600"/>
      <c r="TSG107" s="600"/>
      <c r="TSH107" s="600"/>
      <c r="TSI107" s="600"/>
      <c r="TSJ107" s="600"/>
      <c r="TSK107" s="600"/>
      <c r="TSL107" s="600"/>
      <c r="TSM107" s="600"/>
      <c r="TSN107" s="600"/>
      <c r="TSO107" s="600"/>
      <c r="TSP107" s="600"/>
      <c r="TSQ107" s="600"/>
      <c r="TSR107" s="600"/>
      <c r="TSS107" s="600"/>
      <c r="TST107" s="600"/>
      <c r="TSU107" s="600"/>
      <c r="TSV107" s="600"/>
      <c r="TSW107" s="600"/>
      <c r="TSX107" s="600"/>
      <c r="TSY107" s="600"/>
      <c r="TSZ107" s="600"/>
      <c r="TTA107" s="600"/>
      <c r="TTB107" s="600"/>
      <c r="TTC107" s="600"/>
      <c r="TTD107" s="600"/>
      <c r="TTE107" s="600"/>
      <c r="TTF107" s="600"/>
      <c r="TTG107" s="600"/>
      <c r="TTH107" s="600"/>
      <c r="TTI107" s="600"/>
      <c r="TTJ107" s="600"/>
      <c r="TTK107" s="600"/>
      <c r="TTL107" s="600"/>
      <c r="TTM107" s="600"/>
      <c r="TTN107" s="600"/>
      <c r="TTO107" s="600"/>
      <c r="TTP107" s="600"/>
      <c r="TTQ107" s="600"/>
      <c r="TTR107" s="600"/>
      <c r="TTS107" s="600"/>
      <c r="TTT107" s="600"/>
      <c r="TTU107" s="600"/>
      <c r="TTV107" s="600"/>
      <c r="TTW107" s="600"/>
      <c r="TTX107" s="600"/>
      <c r="TTY107" s="600"/>
      <c r="TTZ107" s="600"/>
      <c r="TUA107" s="600"/>
      <c r="TUB107" s="600"/>
      <c r="TUC107" s="600"/>
      <c r="TUD107" s="600"/>
      <c r="TUE107" s="600"/>
      <c r="TUF107" s="600"/>
      <c r="TUG107" s="600"/>
      <c r="TUH107" s="600"/>
      <c r="TUI107" s="600"/>
      <c r="TUJ107" s="600"/>
      <c r="TUK107" s="600"/>
      <c r="TUL107" s="600"/>
      <c r="TUM107" s="600"/>
      <c r="TUN107" s="600"/>
      <c r="TUO107" s="600"/>
      <c r="TUP107" s="600"/>
      <c r="TUQ107" s="600"/>
      <c r="TUR107" s="600"/>
      <c r="TUS107" s="600"/>
      <c r="TUT107" s="600"/>
      <c r="TUU107" s="600"/>
      <c r="TUV107" s="600"/>
      <c r="TUW107" s="600"/>
      <c r="TUX107" s="600"/>
      <c r="TUY107" s="600"/>
      <c r="TUZ107" s="600"/>
      <c r="TVA107" s="600"/>
      <c r="TVB107" s="600"/>
      <c r="TVC107" s="600"/>
      <c r="TVD107" s="600"/>
      <c r="TVE107" s="600"/>
      <c r="TVF107" s="600"/>
      <c r="TVG107" s="600"/>
      <c r="TVH107" s="600"/>
      <c r="TVI107" s="600"/>
      <c r="TVJ107" s="600"/>
      <c r="TVK107" s="600"/>
      <c r="TVL107" s="600"/>
      <c r="TVM107" s="600"/>
      <c r="TVN107" s="600"/>
      <c r="TVO107" s="600"/>
      <c r="TVP107" s="600"/>
      <c r="TVQ107" s="600"/>
      <c r="TVR107" s="600"/>
      <c r="TVS107" s="600"/>
      <c r="TVT107" s="600"/>
      <c r="TVU107" s="600"/>
      <c r="TVV107" s="600"/>
      <c r="TVW107" s="600"/>
      <c r="TVX107" s="600"/>
      <c r="TVY107" s="600"/>
      <c r="TVZ107" s="600"/>
      <c r="TWA107" s="600"/>
      <c r="TWB107" s="600"/>
      <c r="TWC107" s="600"/>
      <c r="TWD107" s="600"/>
      <c r="TWE107" s="600"/>
      <c r="TWF107" s="600"/>
      <c r="TWG107" s="600"/>
      <c r="TWH107" s="600"/>
      <c r="TWI107" s="600"/>
      <c r="TWJ107" s="600"/>
      <c r="TWK107" s="600"/>
      <c r="TWL107" s="600"/>
      <c r="TWM107" s="600"/>
      <c r="TWN107" s="600"/>
      <c r="TWO107" s="600"/>
      <c r="TWP107" s="600"/>
      <c r="TWQ107" s="600"/>
      <c r="TWR107" s="600"/>
      <c r="TWS107" s="600"/>
      <c r="TWT107" s="600"/>
      <c r="TWU107" s="600"/>
      <c r="TWV107" s="600"/>
      <c r="TWW107" s="600"/>
      <c r="TWX107" s="600"/>
      <c r="TWY107" s="600"/>
      <c r="TWZ107" s="600"/>
      <c r="TXA107" s="600"/>
      <c r="TXB107" s="600"/>
      <c r="TXC107" s="600"/>
      <c r="TXD107" s="600"/>
      <c r="TXE107" s="600"/>
      <c r="TXF107" s="600"/>
      <c r="TXG107" s="600"/>
      <c r="TXH107" s="600"/>
      <c r="TXI107" s="600"/>
      <c r="TXJ107" s="600"/>
      <c r="TXK107" s="600"/>
      <c r="TXL107" s="600"/>
      <c r="TXM107" s="600"/>
      <c r="TXN107" s="600"/>
      <c r="TXO107" s="600"/>
      <c r="TXP107" s="600"/>
      <c r="TXQ107" s="600"/>
      <c r="TXR107" s="600"/>
      <c r="TXS107" s="600"/>
      <c r="TXT107" s="600"/>
      <c r="TXU107" s="600"/>
      <c r="TXV107" s="600"/>
      <c r="TXW107" s="600"/>
      <c r="TXX107" s="600"/>
      <c r="TXY107" s="600"/>
      <c r="TXZ107" s="600"/>
      <c r="TYA107" s="600"/>
      <c r="TYB107" s="600"/>
      <c r="TYC107" s="600"/>
      <c r="TYD107" s="600"/>
      <c r="TYE107" s="600"/>
      <c r="TYF107" s="600"/>
      <c r="TYG107" s="600"/>
      <c r="TYH107" s="600"/>
      <c r="TYI107" s="600"/>
      <c r="TYJ107" s="600"/>
      <c r="TYK107" s="600"/>
      <c r="TYL107" s="600"/>
      <c r="TYM107" s="600"/>
      <c r="TYN107" s="600"/>
      <c r="TYO107" s="600"/>
      <c r="TYP107" s="600"/>
      <c r="TYQ107" s="600"/>
      <c r="TYR107" s="600"/>
      <c r="TYS107" s="600"/>
      <c r="TYT107" s="600"/>
      <c r="TYU107" s="600"/>
      <c r="TYV107" s="600"/>
      <c r="TYW107" s="600"/>
      <c r="TYX107" s="600"/>
      <c r="TYY107" s="600"/>
      <c r="TYZ107" s="600"/>
      <c r="TZA107" s="600"/>
      <c r="TZB107" s="600"/>
      <c r="TZC107" s="600"/>
      <c r="TZD107" s="600"/>
      <c r="TZE107" s="600"/>
      <c r="TZF107" s="600"/>
      <c r="TZG107" s="600"/>
      <c r="TZH107" s="600"/>
      <c r="TZI107" s="600"/>
      <c r="TZJ107" s="600"/>
      <c r="TZK107" s="600"/>
      <c r="TZL107" s="600"/>
      <c r="TZM107" s="600"/>
      <c r="TZN107" s="600"/>
      <c r="TZO107" s="600"/>
      <c r="TZP107" s="600"/>
      <c r="TZQ107" s="600"/>
      <c r="TZR107" s="600"/>
      <c r="TZS107" s="600"/>
      <c r="TZT107" s="600"/>
      <c r="TZU107" s="600"/>
      <c r="TZV107" s="600"/>
      <c r="TZW107" s="600"/>
      <c r="TZX107" s="600"/>
      <c r="TZY107" s="600"/>
      <c r="TZZ107" s="600"/>
      <c r="UAA107" s="600"/>
      <c r="UAB107" s="600"/>
      <c r="UAC107" s="600"/>
      <c r="UAD107" s="600"/>
      <c r="UAE107" s="600"/>
      <c r="UAF107" s="600"/>
      <c r="UAG107" s="600"/>
      <c r="UAH107" s="600"/>
      <c r="UAI107" s="600"/>
      <c r="UAJ107" s="600"/>
      <c r="UAK107" s="600"/>
      <c r="UAL107" s="600"/>
      <c r="UAM107" s="600"/>
      <c r="UAN107" s="600"/>
      <c r="UAO107" s="600"/>
      <c r="UAP107" s="600"/>
      <c r="UAQ107" s="600"/>
      <c r="UAR107" s="600"/>
      <c r="UAS107" s="600"/>
      <c r="UAT107" s="600"/>
      <c r="UAU107" s="600"/>
      <c r="UAV107" s="600"/>
      <c r="UAW107" s="600"/>
      <c r="UAX107" s="600"/>
      <c r="UAY107" s="600"/>
      <c r="UAZ107" s="600"/>
      <c r="UBA107" s="600"/>
      <c r="UBB107" s="600"/>
      <c r="UBC107" s="600"/>
      <c r="UBD107" s="600"/>
      <c r="UBE107" s="600"/>
      <c r="UBF107" s="600"/>
      <c r="UBG107" s="600"/>
      <c r="UBH107" s="600"/>
      <c r="UBI107" s="600"/>
      <c r="UBJ107" s="600"/>
      <c r="UBK107" s="600"/>
      <c r="UBL107" s="600"/>
      <c r="UBM107" s="600"/>
      <c r="UBN107" s="600"/>
      <c r="UBO107" s="600"/>
      <c r="UBP107" s="600"/>
      <c r="UBQ107" s="600"/>
      <c r="UBR107" s="600"/>
      <c r="UBS107" s="600"/>
      <c r="UBT107" s="600"/>
      <c r="UBU107" s="600"/>
      <c r="UBV107" s="600"/>
      <c r="UBW107" s="600"/>
      <c r="UBX107" s="600"/>
      <c r="UBY107" s="600"/>
      <c r="UBZ107" s="600"/>
      <c r="UCA107" s="600"/>
      <c r="UCB107" s="600"/>
      <c r="UCC107" s="600"/>
      <c r="UCD107" s="600"/>
      <c r="UCE107" s="600"/>
      <c r="UCF107" s="600"/>
      <c r="UCG107" s="600"/>
      <c r="UCH107" s="600"/>
      <c r="UCI107" s="600"/>
      <c r="UCJ107" s="600"/>
      <c r="UCK107" s="600"/>
      <c r="UCL107" s="600"/>
      <c r="UCM107" s="600"/>
      <c r="UCN107" s="600"/>
      <c r="UCO107" s="600"/>
      <c r="UCP107" s="600"/>
      <c r="UCQ107" s="600"/>
      <c r="UCR107" s="600"/>
      <c r="UCS107" s="600"/>
      <c r="UCT107" s="600"/>
      <c r="UCU107" s="600"/>
      <c r="UCV107" s="600"/>
      <c r="UCW107" s="600"/>
      <c r="UCX107" s="600"/>
      <c r="UCY107" s="600"/>
      <c r="UCZ107" s="600"/>
      <c r="UDA107" s="600"/>
      <c r="UDB107" s="600"/>
      <c r="UDC107" s="600"/>
      <c r="UDD107" s="600"/>
      <c r="UDE107" s="600"/>
      <c r="UDF107" s="600"/>
      <c r="UDG107" s="600"/>
      <c r="UDH107" s="600"/>
      <c r="UDI107" s="600"/>
      <c r="UDJ107" s="600"/>
      <c r="UDK107" s="600"/>
      <c r="UDL107" s="600"/>
      <c r="UDM107" s="600"/>
      <c r="UDN107" s="600"/>
      <c r="UDO107" s="600"/>
      <c r="UDP107" s="600"/>
      <c r="UDQ107" s="600"/>
      <c r="UDR107" s="600"/>
      <c r="UDS107" s="600"/>
      <c r="UDT107" s="600"/>
      <c r="UDU107" s="600"/>
      <c r="UDV107" s="600"/>
      <c r="UDW107" s="600"/>
      <c r="UDX107" s="600"/>
      <c r="UDY107" s="600"/>
      <c r="UDZ107" s="600"/>
      <c r="UEA107" s="600"/>
      <c r="UEB107" s="600"/>
      <c r="UEC107" s="600"/>
      <c r="UED107" s="600"/>
      <c r="UEE107" s="600"/>
      <c r="UEF107" s="600"/>
      <c r="UEG107" s="600"/>
      <c r="UEH107" s="600"/>
      <c r="UEI107" s="600"/>
      <c r="UEJ107" s="600"/>
      <c r="UEK107" s="600"/>
      <c r="UEL107" s="600"/>
      <c r="UEM107" s="600"/>
      <c r="UEN107" s="600"/>
      <c r="UEO107" s="600"/>
      <c r="UEP107" s="600"/>
      <c r="UEQ107" s="600"/>
      <c r="UER107" s="600"/>
      <c r="UES107" s="600"/>
      <c r="UET107" s="600"/>
      <c r="UEU107" s="600"/>
      <c r="UEV107" s="600"/>
      <c r="UEW107" s="600"/>
      <c r="UEX107" s="600"/>
      <c r="UEY107" s="600"/>
      <c r="UEZ107" s="600"/>
      <c r="UFA107" s="600"/>
      <c r="UFB107" s="600"/>
      <c r="UFC107" s="600"/>
      <c r="UFD107" s="600"/>
      <c r="UFE107" s="600"/>
      <c r="UFF107" s="600"/>
      <c r="UFG107" s="600"/>
      <c r="UFH107" s="600"/>
      <c r="UFI107" s="600"/>
      <c r="UFJ107" s="600"/>
      <c r="UFK107" s="600"/>
      <c r="UFL107" s="600"/>
      <c r="UFM107" s="600"/>
      <c r="UFN107" s="600"/>
      <c r="UFO107" s="600"/>
      <c r="UFP107" s="600"/>
      <c r="UFQ107" s="600"/>
      <c r="UFR107" s="600"/>
      <c r="UFS107" s="600"/>
      <c r="UFT107" s="600"/>
      <c r="UFU107" s="600"/>
      <c r="UFV107" s="600"/>
      <c r="UFW107" s="600"/>
      <c r="UFX107" s="600"/>
      <c r="UFY107" s="600"/>
      <c r="UFZ107" s="600"/>
      <c r="UGA107" s="600"/>
      <c r="UGB107" s="600"/>
      <c r="UGC107" s="600"/>
      <c r="UGD107" s="600"/>
      <c r="UGE107" s="600"/>
      <c r="UGF107" s="600"/>
      <c r="UGG107" s="600"/>
      <c r="UGH107" s="600"/>
      <c r="UGI107" s="600"/>
      <c r="UGJ107" s="600"/>
      <c r="UGK107" s="600"/>
      <c r="UGL107" s="600"/>
      <c r="UGM107" s="600"/>
      <c r="UGN107" s="600"/>
      <c r="UGO107" s="600"/>
      <c r="UGP107" s="600"/>
      <c r="UGQ107" s="600"/>
      <c r="UGR107" s="600"/>
      <c r="UGS107" s="600"/>
      <c r="UGT107" s="600"/>
      <c r="UGU107" s="600"/>
      <c r="UGV107" s="600"/>
      <c r="UGW107" s="600"/>
      <c r="UGX107" s="600"/>
      <c r="UGY107" s="600"/>
      <c r="UGZ107" s="600"/>
      <c r="UHA107" s="600"/>
      <c r="UHB107" s="600"/>
      <c r="UHC107" s="600"/>
      <c r="UHD107" s="600"/>
      <c r="UHE107" s="600"/>
      <c r="UHF107" s="600"/>
      <c r="UHG107" s="600"/>
      <c r="UHH107" s="600"/>
      <c r="UHI107" s="600"/>
      <c r="UHJ107" s="600"/>
      <c r="UHK107" s="600"/>
      <c r="UHL107" s="600"/>
      <c r="UHM107" s="600"/>
      <c r="UHN107" s="600"/>
      <c r="UHO107" s="600"/>
      <c r="UHP107" s="600"/>
      <c r="UHQ107" s="600"/>
      <c r="UHR107" s="600"/>
      <c r="UHS107" s="600"/>
      <c r="UHT107" s="600"/>
      <c r="UHU107" s="600"/>
      <c r="UHV107" s="600"/>
      <c r="UHW107" s="600"/>
      <c r="UHX107" s="600"/>
      <c r="UHY107" s="600"/>
      <c r="UHZ107" s="600"/>
      <c r="UIA107" s="600"/>
      <c r="UIB107" s="600"/>
      <c r="UIC107" s="600"/>
      <c r="UID107" s="600"/>
      <c r="UIE107" s="600"/>
      <c r="UIF107" s="600"/>
      <c r="UIG107" s="600"/>
      <c r="UIH107" s="600"/>
      <c r="UII107" s="600"/>
      <c r="UIJ107" s="600"/>
      <c r="UIK107" s="600"/>
      <c r="UIL107" s="600"/>
      <c r="UIM107" s="600"/>
      <c r="UIN107" s="600"/>
      <c r="UIO107" s="600"/>
      <c r="UIP107" s="600"/>
      <c r="UIQ107" s="600"/>
      <c r="UIR107" s="600"/>
      <c r="UIS107" s="600"/>
      <c r="UIT107" s="600"/>
      <c r="UIU107" s="600"/>
      <c r="UIV107" s="600"/>
      <c r="UIW107" s="600"/>
      <c r="UIX107" s="600"/>
      <c r="UIY107" s="600"/>
      <c r="UIZ107" s="600"/>
      <c r="UJA107" s="600"/>
      <c r="UJB107" s="600"/>
      <c r="UJC107" s="600"/>
      <c r="UJD107" s="600"/>
      <c r="UJE107" s="600"/>
      <c r="UJF107" s="600"/>
      <c r="UJG107" s="600"/>
      <c r="UJH107" s="600"/>
      <c r="UJI107" s="600"/>
      <c r="UJJ107" s="600"/>
      <c r="UJK107" s="600"/>
      <c r="UJL107" s="600"/>
      <c r="UJM107" s="600"/>
      <c r="UJN107" s="600"/>
      <c r="UJO107" s="600"/>
      <c r="UJP107" s="600"/>
      <c r="UJQ107" s="600"/>
      <c r="UJR107" s="600"/>
      <c r="UJS107" s="600"/>
      <c r="UJT107" s="600"/>
      <c r="UJU107" s="600"/>
      <c r="UJV107" s="600"/>
      <c r="UJW107" s="600"/>
      <c r="UJX107" s="600"/>
      <c r="UJY107" s="600"/>
      <c r="UJZ107" s="600"/>
      <c r="UKA107" s="600"/>
      <c r="UKB107" s="600"/>
      <c r="UKC107" s="600"/>
      <c r="UKD107" s="600"/>
      <c r="UKE107" s="600"/>
      <c r="UKF107" s="600"/>
      <c r="UKG107" s="600"/>
      <c r="UKH107" s="600"/>
      <c r="UKI107" s="600"/>
      <c r="UKJ107" s="600"/>
      <c r="UKK107" s="600"/>
      <c r="UKL107" s="600"/>
      <c r="UKM107" s="600"/>
      <c r="UKN107" s="600"/>
      <c r="UKO107" s="600"/>
      <c r="UKP107" s="600"/>
      <c r="UKQ107" s="600"/>
      <c r="UKR107" s="600"/>
      <c r="UKS107" s="600"/>
      <c r="UKT107" s="600"/>
      <c r="UKU107" s="600"/>
      <c r="UKV107" s="600"/>
      <c r="UKW107" s="600"/>
      <c r="UKX107" s="600"/>
      <c r="UKY107" s="600"/>
      <c r="UKZ107" s="600"/>
      <c r="ULA107" s="600"/>
      <c r="ULB107" s="600"/>
      <c r="ULC107" s="600"/>
      <c r="ULD107" s="600"/>
      <c r="ULE107" s="600"/>
      <c r="ULF107" s="600"/>
      <c r="ULG107" s="600"/>
      <c r="ULH107" s="600"/>
      <c r="ULI107" s="600"/>
      <c r="ULJ107" s="600"/>
      <c r="ULK107" s="600"/>
      <c r="ULL107" s="600"/>
      <c r="ULM107" s="600"/>
      <c r="ULN107" s="600"/>
      <c r="ULO107" s="600"/>
      <c r="ULP107" s="600"/>
      <c r="ULQ107" s="600"/>
      <c r="ULR107" s="600"/>
      <c r="ULS107" s="600"/>
      <c r="ULT107" s="600"/>
      <c r="ULU107" s="600"/>
      <c r="ULV107" s="600"/>
      <c r="ULW107" s="600"/>
      <c r="ULX107" s="600"/>
      <c r="ULY107" s="600"/>
      <c r="ULZ107" s="600"/>
      <c r="UMA107" s="600"/>
      <c r="UMB107" s="600"/>
      <c r="UMC107" s="600"/>
      <c r="UMD107" s="600"/>
      <c r="UME107" s="600"/>
      <c r="UMF107" s="600"/>
      <c r="UMG107" s="600"/>
      <c r="UMH107" s="600"/>
      <c r="UMI107" s="600"/>
      <c r="UMJ107" s="600"/>
      <c r="UMK107" s="600"/>
      <c r="UML107" s="600"/>
      <c r="UMM107" s="600"/>
      <c r="UMN107" s="600"/>
      <c r="UMO107" s="600"/>
      <c r="UMP107" s="600"/>
      <c r="UMQ107" s="600"/>
      <c r="UMR107" s="600"/>
      <c r="UMS107" s="600"/>
      <c r="UMT107" s="600"/>
      <c r="UMU107" s="600"/>
      <c r="UMV107" s="600"/>
      <c r="UMW107" s="600"/>
      <c r="UMX107" s="600"/>
      <c r="UMY107" s="600"/>
      <c r="UMZ107" s="600"/>
      <c r="UNA107" s="600"/>
      <c r="UNB107" s="600"/>
      <c r="UNC107" s="600"/>
      <c r="UND107" s="600"/>
      <c r="UNE107" s="600"/>
      <c r="UNF107" s="600"/>
      <c r="UNG107" s="600"/>
      <c r="UNH107" s="600"/>
      <c r="UNI107" s="600"/>
      <c r="UNJ107" s="600"/>
      <c r="UNK107" s="600"/>
      <c r="UNL107" s="600"/>
      <c r="UNM107" s="600"/>
      <c r="UNN107" s="600"/>
      <c r="UNO107" s="600"/>
      <c r="UNP107" s="600"/>
      <c r="UNQ107" s="600"/>
      <c r="UNR107" s="600"/>
      <c r="UNS107" s="600"/>
      <c r="UNT107" s="600"/>
      <c r="UNU107" s="600"/>
      <c r="UNV107" s="600"/>
      <c r="UNW107" s="600"/>
      <c r="UNX107" s="600"/>
      <c r="UNY107" s="600"/>
      <c r="UNZ107" s="600"/>
      <c r="UOA107" s="600"/>
      <c r="UOB107" s="600"/>
      <c r="UOC107" s="600"/>
      <c r="UOD107" s="600"/>
      <c r="UOE107" s="600"/>
      <c r="UOF107" s="600"/>
      <c r="UOG107" s="600"/>
      <c r="UOH107" s="600"/>
      <c r="UOI107" s="600"/>
      <c r="UOJ107" s="600"/>
      <c r="UOK107" s="600"/>
      <c r="UOL107" s="600"/>
      <c r="UOM107" s="600"/>
      <c r="UON107" s="600"/>
      <c r="UOO107" s="600"/>
      <c r="UOP107" s="600"/>
      <c r="UOQ107" s="600"/>
      <c r="UOR107" s="600"/>
      <c r="UOS107" s="600"/>
      <c r="UOT107" s="600"/>
      <c r="UOU107" s="600"/>
      <c r="UOV107" s="600"/>
      <c r="UOW107" s="600"/>
      <c r="UOX107" s="600"/>
      <c r="UOY107" s="600"/>
      <c r="UOZ107" s="600"/>
      <c r="UPA107" s="600"/>
      <c r="UPB107" s="600"/>
      <c r="UPC107" s="600"/>
      <c r="UPD107" s="600"/>
      <c r="UPE107" s="600"/>
      <c r="UPF107" s="600"/>
      <c r="UPG107" s="600"/>
      <c r="UPH107" s="600"/>
      <c r="UPI107" s="600"/>
      <c r="UPJ107" s="600"/>
      <c r="UPK107" s="600"/>
      <c r="UPL107" s="600"/>
      <c r="UPM107" s="600"/>
      <c r="UPN107" s="600"/>
      <c r="UPO107" s="600"/>
      <c r="UPP107" s="600"/>
      <c r="UPQ107" s="600"/>
      <c r="UPR107" s="600"/>
      <c r="UPS107" s="600"/>
      <c r="UPT107" s="600"/>
      <c r="UPU107" s="600"/>
      <c r="UPV107" s="600"/>
      <c r="UPW107" s="600"/>
      <c r="UPX107" s="600"/>
      <c r="UPY107" s="600"/>
      <c r="UPZ107" s="600"/>
      <c r="UQA107" s="600"/>
      <c r="UQB107" s="600"/>
      <c r="UQC107" s="600"/>
      <c r="UQD107" s="600"/>
      <c r="UQE107" s="600"/>
      <c r="UQF107" s="600"/>
      <c r="UQG107" s="600"/>
      <c r="UQH107" s="600"/>
      <c r="UQI107" s="600"/>
      <c r="UQJ107" s="600"/>
      <c r="UQK107" s="600"/>
      <c r="UQL107" s="600"/>
      <c r="UQM107" s="600"/>
      <c r="UQN107" s="600"/>
      <c r="UQO107" s="600"/>
      <c r="UQP107" s="600"/>
      <c r="UQQ107" s="600"/>
      <c r="UQR107" s="600"/>
      <c r="UQS107" s="600"/>
      <c r="UQT107" s="600"/>
      <c r="UQU107" s="600"/>
      <c r="UQV107" s="600"/>
      <c r="UQW107" s="600"/>
      <c r="UQX107" s="600"/>
      <c r="UQY107" s="600"/>
      <c r="UQZ107" s="600"/>
      <c r="URA107" s="600"/>
      <c r="URB107" s="600"/>
      <c r="URC107" s="600"/>
      <c r="URD107" s="600"/>
      <c r="URE107" s="600"/>
      <c r="URF107" s="600"/>
      <c r="URG107" s="600"/>
      <c r="URH107" s="600"/>
      <c r="URI107" s="600"/>
      <c r="URJ107" s="600"/>
      <c r="URK107" s="600"/>
      <c r="URL107" s="600"/>
      <c r="URM107" s="600"/>
      <c r="URN107" s="600"/>
      <c r="URO107" s="600"/>
      <c r="URP107" s="600"/>
      <c r="URQ107" s="600"/>
      <c r="URR107" s="600"/>
      <c r="URS107" s="600"/>
      <c r="URT107" s="600"/>
      <c r="URU107" s="600"/>
      <c r="URV107" s="600"/>
      <c r="URW107" s="600"/>
      <c r="URX107" s="600"/>
      <c r="URY107" s="600"/>
      <c r="URZ107" s="600"/>
      <c r="USA107" s="600"/>
      <c r="USB107" s="600"/>
      <c r="USC107" s="600"/>
      <c r="USD107" s="600"/>
      <c r="USE107" s="600"/>
      <c r="USF107" s="600"/>
      <c r="USG107" s="600"/>
      <c r="USH107" s="600"/>
      <c r="USI107" s="600"/>
      <c r="USJ107" s="600"/>
      <c r="USK107" s="600"/>
      <c r="USL107" s="600"/>
      <c r="USM107" s="600"/>
      <c r="USN107" s="600"/>
      <c r="USO107" s="600"/>
      <c r="USP107" s="600"/>
      <c r="USQ107" s="600"/>
      <c r="USR107" s="600"/>
      <c r="USS107" s="600"/>
      <c r="UST107" s="600"/>
      <c r="USU107" s="600"/>
      <c r="USV107" s="600"/>
      <c r="USW107" s="600"/>
      <c r="USX107" s="600"/>
      <c r="USY107" s="600"/>
      <c r="USZ107" s="600"/>
      <c r="UTA107" s="600"/>
      <c r="UTB107" s="600"/>
      <c r="UTC107" s="600"/>
      <c r="UTD107" s="600"/>
      <c r="UTE107" s="600"/>
      <c r="UTF107" s="600"/>
      <c r="UTG107" s="600"/>
      <c r="UTH107" s="600"/>
      <c r="UTI107" s="600"/>
      <c r="UTJ107" s="600"/>
      <c r="UTK107" s="600"/>
      <c r="UTL107" s="600"/>
      <c r="UTM107" s="600"/>
      <c r="UTN107" s="600"/>
      <c r="UTO107" s="600"/>
      <c r="UTP107" s="600"/>
      <c r="UTQ107" s="600"/>
      <c r="UTR107" s="600"/>
      <c r="UTS107" s="600"/>
      <c r="UTT107" s="600"/>
      <c r="UTU107" s="600"/>
      <c r="UTV107" s="600"/>
      <c r="UTW107" s="600"/>
      <c r="UTX107" s="600"/>
      <c r="UTY107" s="600"/>
      <c r="UTZ107" s="600"/>
      <c r="UUA107" s="600"/>
      <c r="UUB107" s="600"/>
      <c r="UUC107" s="600"/>
      <c r="UUD107" s="600"/>
      <c r="UUE107" s="600"/>
      <c r="UUF107" s="600"/>
      <c r="UUG107" s="600"/>
      <c r="UUH107" s="600"/>
      <c r="UUI107" s="600"/>
      <c r="UUJ107" s="600"/>
      <c r="UUK107" s="600"/>
      <c r="UUL107" s="600"/>
      <c r="UUM107" s="600"/>
      <c r="UUN107" s="600"/>
      <c r="UUO107" s="600"/>
      <c r="UUP107" s="600"/>
      <c r="UUQ107" s="600"/>
      <c r="UUR107" s="600"/>
      <c r="UUS107" s="600"/>
      <c r="UUT107" s="600"/>
      <c r="UUU107" s="600"/>
      <c r="UUV107" s="600"/>
      <c r="UUW107" s="600"/>
      <c r="UUX107" s="600"/>
      <c r="UUY107" s="600"/>
      <c r="UUZ107" s="600"/>
      <c r="UVA107" s="600"/>
      <c r="UVB107" s="600"/>
      <c r="UVC107" s="600"/>
      <c r="UVD107" s="600"/>
      <c r="UVE107" s="600"/>
      <c r="UVF107" s="600"/>
      <c r="UVG107" s="600"/>
      <c r="UVH107" s="600"/>
      <c r="UVI107" s="600"/>
      <c r="UVJ107" s="600"/>
      <c r="UVK107" s="600"/>
      <c r="UVL107" s="600"/>
      <c r="UVM107" s="600"/>
      <c r="UVN107" s="600"/>
      <c r="UVO107" s="600"/>
      <c r="UVP107" s="600"/>
      <c r="UVQ107" s="600"/>
      <c r="UVR107" s="600"/>
      <c r="UVS107" s="600"/>
      <c r="UVT107" s="600"/>
      <c r="UVU107" s="600"/>
      <c r="UVV107" s="600"/>
      <c r="UVW107" s="600"/>
      <c r="UVX107" s="600"/>
      <c r="UVY107" s="600"/>
      <c r="UVZ107" s="600"/>
      <c r="UWA107" s="600"/>
      <c r="UWB107" s="600"/>
      <c r="UWC107" s="600"/>
      <c r="UWD107" s="600"/>
      <c r="UWE107" s="600"/>
      <c r="UWF107" s="600"/>
      <c r="UWG107" s="600"/>
      <c r="UWH107" s="600"/>
      <c r="UWI107" s="600"/>
      <c r="UWJ107" s="600"/>
      <c r="UWK107" s="600"/>
      <c r="UWL107" s="600"/>
      <c r="UWM107" s="600"/>
      <c r="UWN107" s="600"/>
      <c r="UWO107" s="600"/>
      <c r="UWP107" s="600"/>
      <c r="UWQ107" s="600"/>
      <c r="UWR107" s="600"/>
      <c r="UWS107" s="600"/>
      <c r="UWT107" s="600"/>
      <c r="UWU107" s="600"/>
      <c r="UWV107" s="600"/>
      <c r="UWW107" s="600"/>
      <c r="UWX107" s="600"/>
      <c r="UWY107" s="600"/>
      <c r="UWZ107" s="600"/>
      <c r="UXA107" s="600"/>
      <c r="UXB107" s="600"/>
      <c r="UXC107" s="600"/>
      <c r="UXD107" s="600"/>
      <c r="UXE107" s="600"/>
      <c r="UXF107" s="600"/>
      <c r="UXG107" s="600"/>
      <c r="UXH107" s="600"/>
      <c r="UXI107" s="600"/>
      <c r="UXJ107" s="600"/>
      <c r="UXK107" s="600"/>
      <c r="UXL107" s="600"/>
      <c r="UXM107" s="600"/>
      <c r="UXN107" s="600"/>
      <c r="UXO107" s="600"/>
      <c r="UXP107" s="600"/>
      <c r="UXQ107" s="600"/>
      <c r="UXR107" s="600"/>
      <c r="UXS107" s="600"/>
      <c r="UXT107" s="600"/>
      <c r="UXU107" s="600"/>
      <c r="UXV107" s="600"/>
      <c r="UXW107" s="600"/>
      <c r="UXX107" s="600"/>
      <c r="UXY107" s="600"/>
      <c r="UXZ107" s="600"/>
      <c r="UYA107" s="600"/>
      <c r="UYB107" s="600"/>
      <c r="UYC107" s="600"/>
      <c r="UYD107" s="600"/>
      <c r="UYE107" s="600"/>
      <c r="UYF107" s="600"/>
      <c r="UYG107" s="600"/>
      <c r="UYH107" s="600"/>
      <c r="UYI107" s="600"/>
      <c r="UYJ107" s="600"/>
      <c r="UYK107" s="600"/>
      <c r="UYL107" s="600"/>
      <c r="UYM107" s="600"/>
      <c r="UYN107" s="600"/>
      <c r="UYO107" s="600"/>
      <c r="UYP107" s="600"/>
      <c r="UYQ107" s="600"/>
      <c r="UYR107" s="600"/>
      <c r="UYS107" s="600"/>
      <c r="UYT107" s="600"/>
      <c r="UYU107" s="600"/>
      <c r="UYV107" s="600"/>
      <c r="UYW107" s="600"/>
      <c r="UYX107" s="600"/>
      <c r="UYY107" s="600"/>
      <c r="UYZ107" s="600"/>
      <c r="UZA107" s="600"/>
      <c r="UZB107" s="600"/>
      <c r="UZC107" s="600"/>
      <c r="UZD107" s="600"/>
      <c r="UZE107" s="600"/>
      <c r="UZF107" s="600"/>
      <c r="UZG107" s="600"/>
      <c r="UZH107" s="600"/>
      <c r="UZI107" s="600"/>
      <c r="UZJ107" s="600"/>
      <c r="UZK107" s="600"/>
      <c r="UZL107" s="600"/>
      <c r="UZM107" s="600"/>
      <c r="UZN107" s="600"/>
      <c r="UZO107" s="600"/>
      <c r="UZP107" s="600"/>
      <c r="UZQ107" s="600"/>
      <c r="UZR107" s="600"/>
      <c r="UZS107" s="600"/>
      <c r="UZT107" s="600"/>
      <c r="UZU107" s="600"/>
      <c r="UZV107" s="600"/>
      <c r="UZW107" s="600"/>
      <c r="UZX107" s="600"/>
      <c r="UZY107" s="600"/>
      <c r="UZZ107" s="600"/>
      <c r="VAA107" s="600"/>
      <c r="VAB107" s="600"/>
      <c r="VAC107" s="600"/>
      <c r="VAD107" s="600"/>
      <c r="VAE107" s="600"/>
      <c r="VAF107" s="600"/>
      <c r="VAG107" s="600"/>
      <c r="VAH107" s="600"/>
      <c r="VAI107" s="600"/>
      <c r="VAJ107" s="600"/>
      <c r="VAK107" s="600"/>
      <c r="VAL107" s="600"/>
      <c r="VAM107" s="600"/>
      <c r="VAN107" s="600"/>
      <c r="VAO107" s="600"/>
      <c r="VAP107" s="600"/>
      <c r="VAQ107" s="600"/>
      <c r="VAR107" s="600"/>
      <c r="VAS107" s="600"/>
      <c r="VAT107" s="600"/>
      <c r="VAU107" s="600"/>
      <c r="VAV107" s="600"/>
      <c r="VAW107" s="600"/>
      <c r="VAX107" s="600"/>
      <c r="VAY107" s="600"/>
      <c r="VAZ107" s="600"/>
      <c r="VBA107" s="600"/>
      <c r="VBB107" s="600"/>
      <c r="VBC107" s="600"/>
      <c r="VBD107" s="600"/>
      <c r="VBE107" s="600"/>
      <c r="VBF107" s="600"/>
      <c r="VBG107" s="600"/>
      <c r="VBH107" s="600"/>
      <c r="VBI107" s="600"/>
      <c r="VBJ107" s="600"/>
      <c r="VBK107" s="600"/>
      <c r="VBL107" s="600"/>
      <c r="VBM107" s="600"/>
      <c r="VBN107" s="600"/>
      <c r="VBO107" s="600"/>
      <c r="VBP107" s="600"/>
      <c r="VBQ107" s="600"/>
      <c r="VBR107" s="600"/>
      <c r="VBS107" s="600"/>
      <c r="VBT107" s="600"/>
      <c r="VBU107" s="600"/>
      <c r="VBV107" s="600"/>
      <c r="VBW107" s="600"/>
      <c r="VBX107" s="600"/>
      <c r="VBY107" s="600"/>
      <c r="VBZ107" s="600"/>
      <c r="VCA107" s="600"/>
      <c r="VCB107" s="600"/>
      <c r="VCC107" s="600"/>
      <c r="VCD107" s="600"/>
      <c r="VCE107" s="600"/>
      <c r="VCF107" s="600"/>
      <c r="VCG107" s="600"/>
      <c r="VCH107" s="600"/>
      <c r="VCI107" s="600"/>
      <c r="VCJ107" s="600"/>
      <c r="VCK107" s="600"/>
      <c r="VCL107" s="600"/>
      <c r="VCM107" s="600"/>
      <c r="VCN107" s="600"/>
      <c r="VCO107" s="600"/>
      <c r="VCP107" s="600"/>
      <c r="VCQ107" s="600"/>
      <c r="VCR107" s="600"/>
      <c r="VCS107" s="600"/>
      <c r="VCT107" s="600"/>
      <c r="VCU107" s="600"/>
      <c r="VCV107" s="600"/>
      <c r="VCW107" s="600"/>
      <c r="VCX107" s="600"/>
      <c r="VCY107" s="600"/>
      <c r="VCZ107" s="600"/>
      <c r="VDA107" s="600"/>
      <c r="VDB107" s="600"/>
      <c r="VDC107" s="600"/>
      <c r="VDD107" s="600"/>
      <c r="VDE107" s="600"/>
      <c r="VDF107" s="600"/>
      <c r="VDG107" s="600"/>
      <c r="VDH107" s="600"/>
      <c r="VDI107" s="600"/>
      <c r="VDJ107" s="600"/>
      <c r="VDK107" s="600"/>
      <c r="VDL107" s="600"/>
      <c r="VDM107" s="600"/>
      <c r="VDN107" s="600"/>
      <c r="VDO107" s="600"/>
      <c r="VDP107" s="600"/>
      <c r="VDQ107" s="600"/>
      <c r="VDR107" s="600"/>
      <c r="VDS107" s="600"/>
      <c r="VDT107" s="600"/>
      <c r="VDU107" s="600"/>
      <c r="VDV107" s="600"/>
      <c r="VDW107" s="600"/>
      <c r="VDX107" s="600"/>
      <c r="VDY107" s="600"/>
      <c r="VDZ107" s="600"/>
      <c r="VEA107" s="600"/>
      <c r="VEB107" s="600"/>
      <c r="VEC107" s="600"/>
      <c r="VED107" s="600"/>
      <c r="VEE107" s="600"/>
      <c r="VEF107" s="600"/>
      <c r="VEG107" s="600"/>
      <c r="VEH107" s="600"/>
      <c r="VEI107" s="600"/>
      <c r="VEJ107" s="600"/>
      <c r="VEK107" s="600"/>
      <c r="VEL107" s="600"/>
      <c r="VEM107" s="600"/>
      <c r="VEN107" s="600"/>
      <c r="VEO107" s="600"/>
      <c r="VEP107" s="600"/>
      <c r="VEQ107" s="600"/>
      <c r="VER107" s="600"/>
      <c r="VES107" s="600"/>
      <c r="VET107" s="600"/>
      <c r="VEU107" s="600"/>
      <c r="VEV107" s="600"/>
      <c r="VEW107" s="600"/>
      <c r="VEX107" s="600"/>
      <c r="VEY107" s="600"/>
      <c r="VEZ107" s="600"/>
      <c r="VFA107" s="600"/>
      <c r="VFB107" s="600"/>
      <c r="VFC107" s="600"/>
      <c r="VFD107" s="600"/>
      <c r="VFE107" s="600"/>
      <c r="VFF107" s="600"/>
      <c r="VFG107" s="600"/>
      <c r="VFH107" s="600"/>
      <c r="VFI107" s="600"/>
      <c r="VFJ107" s="600"/>
      <c r="VFK107" s="600"/>
      <c r="VFL107" s="600"/>
      <c r="VFM107" s="600"/>
      <c r="VFN107" s="600"/>
      <c r="VFO107" s="600"/>
      <c r="VFP107" s="600"/>
      <c r="VFQ107" s="600"/>
      <c r="VFR107" s="600"/>
      <c r="VFS107" s="600"/>
      <c r="VFT107" s="600"/>
      <c r="VFU107" s="600"/>
      <c r="VFV107" s="600"/>
      <c r="VFW107" s="600"/>
      <c r="VFX107" s="600"/>
      <c r="VFY107" s="600"/>
      <c r="VFZ107" s="600"/>
      <c r="VGA107" s="600"/>
      <c r="VGB107" s="600"/>
      <c r="VGC107" s="600"/>
      <c r="VGD107" s="600"/>
      <c r="VGE107" s="600"/>
      <c r="VGF107" s="600"/>
      <c r="VGG107" s="600"/>
      <c r="VGH107" s="600"/>
      <c r="VGI107" s="600"/>
      <c r="VGJ107" s="600"/>
      <c r="VGK107" s="600"/>
      <c r="VGL107" s="600"/>
      <c r="VGM107" s="600"/>
      <c r="VGN107" s="600"/>
      <c r="VGO107" s="600"/>
      <c r="VGP107" s="600"/>
      <c r="VGQ107" s="600"/>
      <c r="VGR107" s="600"/>
      <c r="VGS107" s="600"/>
      <c r="VGT107" s="600"/>
      <c r="VGU107" s="600"/>
      <c r="VGV107" s="600"/>
      <c r="VGW107" s="600"/>
      <c r="VGX107" s="600"/>
      <c r="VGY107" s="600"/>
      <c r="VGZ107" s="600"/>
      <c r="VHA107" s="600"/>
      <c r="VHB107" s="600"/>
      <c r="VHC107" s="600"/>
      <c r="VHD107" s="600"/>
      <c r="VHE107" s="600"/>
      <c r="VHF107" s="600"/>
      <c r="VHG107" s="600"/>
      <c r="VHH107" s="600"/>
      <c r="VHI107" s="600"/>
      <c r="VHJ107" s="600"/>
      <c r="VHK107" s="600"/>
      <c r="VHL107" s="600"/>
      <c r="VHM107" s="600"/>
      <c r="VHN107" s="600"/>
      <c r="VHO107" s="600"/>
      <c r="VHP107" s="600"/>
      <c r="VHQ107" s="600"/>
      <c r="VHR107" s="600"/>
      <c r="VHS107" s="600"/>
      <c r="VHT107" s="600"/>
      <c r="VHU107" s="600"/>
      <c r="VHV107" s="600"/>
      <c r="VHW107" s="600"/>
      <c r="VHX107" s="600"/>
      <c r="VHY107" s="600"/>
      <c r="VHZ107" s="600"/>
      <c r="VIA107" s="600"/>
      <c r="VIB107" s="600"/>
      <c r="VIC107" s="600"/>
      <c r="VID107" s="600"/>
      <c r="VIE107" s="600"/>
      <c r="VIF107" s="600"/>
      <c r="VIG107" s="600"/>
      <c r="VIH107" s="600"/>
      <c r="VII107" s="600"/>
      <c r="VIJ107" s="600"/>
      <c r="VIK107" s="600"/>
      <c r="VIL107" s="600"/>
      <c r="VIM107" s="600"/>
      <c r="VIN107" s="600"/>
      <c r="VIO107" s="600"/>
      <c r="VIP107" s="600"/>
      <c r="VIQ107" s="600"/>
      <c r="VIR107" s="600"/>
      <c r="VIS107" s="600"/>
      <c r="VIT107" s="600"/>
      <c r="VIU107" s="600"/>
      <c r="VIV107" s="600"/>
      <c r="VIW107" s="600"/>
      <c r="VIX107" s="600"/>
      <c r="VIY107" s="600"/>
      <c r="VIZ107" s="600"/>
      <c r="VJA107" s="600"/>
      <c r="VJB107" s="600"/>
      <c r="VJC107" s="600"/>
      <c r="VJD107" s="600"/>
      <c r="VJE107" s="600"/>
      <c r="VJF107" s="600"/>
      <c r="VJG107" s="600"/>
      <c r="VJH107" s="600"/>
      <c r="VJI107" s="600"/>
      <c r="VJJ107" s="600"/>
      <c r="VJK107" s="600"/>
      <c r="VJL107" s="600"/>
      <c r="VJM107" s="600"/>
      <c r="VJN107" s="600"/>
      <c r="VJO107" s="600"/>
      <c r="VJP107" s="600"/>
      <c r="VJQ107" s="600"/>
      <c r="VJR107" s="600"/>
      <c r="VJS107" s="600"/>
      <c r="VJT107" s="600"/>
      <c r="VJU107" s="600"/>
      <c r="VJV107" s="600"/>
      <c r="VJW107" s="600"/>
      <c r="VJX107" s="600"/>
      <c r="VJY107" s="600"/>
      <c r="VJZ107" s="600"/>
      <c r="VKA107" s="600"/>
      <c r="VKB107" s="600"/>
      <c r="VKC107" s="600"/>
      <c r="VKD107" s="600"/>
      <c r="VKE107" s="600"/>
      <c r="VKF107" s="600"/>
      <c r="VKG107" s="600"/>
      <c r="VKH107" s="600"/>
      <c r="VKI107" s="600"/>
      <c r="VKJ107" s="600"/>
      <c r="VKK107" s="600"/>
      <c r="VKL107" s="600"/>
      <c r="VKM107" s="600"/>
      <c r="VKN107" s="600"/>
      <c r="VKO107" s="600"/>
      <c r="VKP107" s="600"/>
      <c r="VKQ107" s="600"/>
      <c r="VKR107" s="600"/>
      <c r="VKS107" s="600"/>
      <c r="VKT107" s="600"/>
      <c r="VKU107" s="600"/>
      <c r="VKV107" s="600"/>
      <c r="VKW107" s="600"/>
      <c r="VKX107" s="600"/>
      <c r="VKY107" s="600"/>
      <c r="VKZ107" s="600"/>
      <c r="VLA107" s="600"/>
      <c r="VLB107" s="600"/>
      <c r="VLC107" s="600"/>
      <c r="VLD107" s="600"/>
      <c r="VLE107" s="600"/>
      <c r="VLF107" s="600"/>
      <c r="VLG107" s="600"/>
      <c r="VLH107" s="600"/>
      <c r="VLI107" s="600"/>
      <c r="VLJ107" s="600"/>
      <c r="VLK107" s="600"/>
      <c r="VLL107" s="600"/>
      <c r="VLM107" s="600"/>
      <c r="VLN107" s="600"/>
      <c r="VLO107" s="600"/>
      <c r="VLP107" s="600"/>
      <c r="VLQ107" s="600"/>
      <c r="VLR107" s="600"/>
      <c r="VLS107" s="600"/>
      <c r="VLT107" s="600"/>
      <c r="VLU107" s="600"/>
      <c r="VLV107" s="600"/>
      <c r="VLW107" s="600"/>
      <c r="VLX107" s="600"/>
      <c r="VLY107" s="600"/>
      <c r="VLZ107" s="600"/>
      <c r="VMA107" s="600"/>
      <c r="VMB107" s="600"/>
      <c r="VMC107" s="600"/>
      <c r="VMD107" s="600"/>
      <c r="VME107" s="600"/>
      <c r="VMF107" s="600"/>
      <c r="VMG107" s="600"/>
      <c r="VMH107" s="600"/>
      <c r="VMI107" s="600"/>
      <c r="VMJ107" s="600"/>
      <c r="VMK107" s="600"/>
      <c r="VML107" s="600"/>
      <c r="VMM107" s="600"/>
      <c r="VMN107" s="600"/>
      <c r="VMO107" s="600"/>
      <c r="VMP107" s="600"/>
      <c r="VMQ107" s="600"/>
      <c r="VMR107" s="600"/>
      <c r="VMS107" s="600"/>
      <c r="VMT107" s="600"/>
      <c r="VMU107" s="600"/>
      <c r="VMV107" s="600"/>
      <c r="VMW107" s="600"/>
      <c r="VMX107" s="600"/>
      <c r="VMY107" s="600"/>
      <c r="VMZ107" s="600"/>
      <c r="VNA107" s="600"/>
      <c r="VNB107" s="600"/>
      <c r="VNC107" s="600"/>
      <c r="VND107" s="600"/>
      <c r="VNE107" s="600"/>
      <c r="VNF107" s="600"/>
      <c r="VNG107" s="600"/>
      <c r="VNH107" s="600"/>
      <c r="VNI107" s="600"/>
      <c r="VNJ107" s="600"/>
      <c r="VNK107" s="600"/>
      <c r="VNL107" s="600"/>
      <c r="VNM107" s="600"/>
      <c r="VNN107" s="600"/>
      <c r="VNO107" s="600"/>
      <c r="VNP107" s="600"/>
      <c r="VNQ107" s="600"/>
      <c r="VNR107" s="600"/>
      <c r="VNS107" s="600"/>
      <c r="VNT107" s="600"/>
      <c r="VNU107" s="600"/>
      <c r="VNV107" s="600"/>
      <c r="VNW107" s="600"/>
      <c r="VNX107" s="600"/>
      <c r="VNY107" s="600"/>
      <c r="VNZ107" s="600"/>
      <c r="VOA107" s="600"/>
      <c r="VOB107" s="600"/>
      <c r="VOC107" s="600"/>
      <c r="VOD107" s="600"/>
      <c r="VOE107" s="600"/>
      <c r="VOF107" s="600"/>
      <c r="VOG107" s="600"/>
      <c r="VOH107" s="600"/>
      <c r="VOI107" s="600"/>
      <c r="VOJ107" s="600"/>
      <c r="VOK107" s="600"/>
      <c r="VOL107" s="600"/>
      <c r="VOM107" s="600"/>
      <c r="VON107" s="600"/>
      <c r="VOO107" s="600"/>
      <c r="VOP107" s="600"/>
      <c r="VOQ107" s="600"/>
      <c r="VOR107" s="600"/>
      <c r="VOS107" s="600"/>
      <c r="VOT107" s="600"/>
      <c r="VOU107" s="600"/>
      <c r="VOV107" s="600"/>
      <c r="VOW107" s="600"/>
      <c r="VOX107" s="600"/>
      <c r="VOY107" s="600"/>
      <c r="VOZ107" s="600"/>
      <c r="VPA107" s="600"/>
      <c r="VPB107" s="600"/>
      <c r="VPC107" s="600"/>
      <c r="VPD107" s="600"/>
      <c r="VPE107" s="600"/>
      <c r="VPF107" s="600"/>
      <c r="VPG107" s="600"/>
      <c r="VPH107" s="600"/>
      <c r="VPI107" s="600"/>
      <c r="VPJ107" s="600"/>
      <c r="VPK107" s="600"/>
      <c r="VPL107" s="600"/>
      <c r="VPM107" s="600"/>
      <c r="VPN107" s="600"/>
      <c r="VPO107" s="600"/>
      <c r="VPP107" s="600"/>
      <c r="VPQ107" s="600"/>
      <c r="VPR107" s="600"/>
      <c r="VPS107" s="600"/>
      <c r="VPT107" s="600"/>
      <c r="VPU107" s="600"/>
      <c r="VPV107" s="600"/>
      <c r="VPW107" s="600"/>
      <c r="VPX107" s="600"/>
      <c r="VPY107" s="600"/>
      <c r="VPZ107" s="600"/>
      <c r="VQA107" s="600"/>
      <c r="VQB107" s="600"/>
      <c r="VQC107" s="600"/>
      <c r="VQD107" s="600"/>
      <c r="VQE107" s="600"/>
      <c r="VQF107" s="600"/>
      <c r="VQG107" s="600"/>
      <c r="VQH107" s="600"/>
      <c r="VQI107" s="600"/>
      <c r="VQJ107" s="600"/>
      <c r="VQK107" s="600"/>
      <c r="VQL107" s="600"/>
      <c r="VQM107" s="600"/>
      <c r="VQN107" s="600"/>
      <c r="VQO107" s="600"/>
      <c r="VQP107" s="600"/>
      <c r="VQQ107" s="600"/>
      <c r="VQR107" s="600"/>
      <c r="VQS107" s="600"/>
      <c r="VQT107" s="600"/>
      <c r="VQU107" s="600"/>
      <c r="VQV107" s="600"/>
      <c r="VQW107" s="600"/>
      <c r="VQX107" s="600"/>
      <c r="VQY107" s="600"/>
      <c r="VQZ107" s="600"/>
      <c r="VRA107" s="600"/>
      <c r="VRB107" s="600"/>
      <c r="VRC107" s="600"/>
      <c r="VRD107" s="600"/>
      <c r="VRE107" s="600"/>
      <c r="VRF107" s="600"/>
      <c r="VRG107" s="600"/>
      <c r="VRH107" s="600"/>
      <c r="VRI107" s="600"/>
      <c r="VRJ107" s="600"/>
      <c r="VRK107" s="600"/>
      <c r="VRL107" s="600"/>
      <c r="VRM107" s="600"/>
      <c r="VRN107" s="600"/>
      <c r="VRO107" s="600"/>
      <c r="VRP107" s="600"/>
      <c r="VRQ107" s="600"/>
      <c r="VRR107" s="600"/>
      <c r="VRS107" s="600"/>
      <c r="VRT107" s="600"/>
      <c r="VRU107" s="600"/>
      <c r="VRV107" s="600"/>
      <c r="VRW107" s="600"/>
      <c r="VRX107" s="600"/>
      <c r="VRY107" s="600"/>
      <c r="VRZ107" s="600"/>
      <c r="VSA107" s="600"/>
      <c r="VSB107" s="600"/>
      <c r="VSC107" s="600"/>
      <c r="VSD107" s="600"/>
      <c r="VSE107" s="600"/>
      <c r="VSF107" s="600"/>
      <c r="VSG107" s="600"/>
      <c r="VSH107" s="600"/>
      <c r="VSI107" s="600"/>
      <c r="VSJ107" s="600"/>
      <c r="VSK107" s="600"/>
      <c r="VSL107" s="600"/>
      <c r="VSM107" s="600"/>
      <c r="VSN107" s="600"/>
      <c r="VSO107" s="600"/>
      <c r="VSP107" s="600"/>
      <c r="VSQ107" s="600"/>
      <c r="VSR107" s="600"/>
      <c r="VSS107" s="600"/>
      <c r="VST107" s="600"/>
      <c r="VSU107" s="600"/>
      <c r="VSV107" s="600"/>
      <c r="VSW107" s="600"/>
      <c r="VSX107" s="600"/>
      <c r="VSY107" s="600"/>
      <c r="VSZ107" s="600"/>
      <c r="VTA107" s="600"/>
      <c r="VTB107" s="600"/>
      <c r="VTC107" s="600"/>
      <c r="VTD107" s="600"/>
      <c r="VTE107" s="600"/>
      <c r="VTF107" s="600"/>
      <c r="VTG107" s="600"/>
      <c r="VTH107" s="600"/>
      <c r="VTI107" s="600"/>
      <c r="VTJ107" s="600"/>
      <c r="VTK107" s="600"/>
      <c r="VTL107" s="600"/>
      <c r="VTM107" s="600"/>
      <c r="VTN107" s="600"/>
      <c r="VTO107" s="600"/>
      <c r="VTP107" s="600"/>
      <c r="VTQ107" s="600"/>
      <c r="VTR107" s="600"/>
      <c r="VTS107" s="600"/>
      <c r="VTT107" s="600"/>
      <c r="VTU107" s="600"/>
      <c r="VTV107" s="600"/>
      <c r="VTW107" s="600"/>
      <c r="VTX107" s="600"/>
      <c r="VTY107" s="600"/>
      <c r="VTZ107" s="600"/>
      <c r="VUA107" s="600"/>
      <c r="VUB107" s="600"/>
      <c r="VUC107" s="600"/>
      <c r="VUD107" s="600"/>
      <c r="VUE107" s="600"/>
      <c r="VUF107" s="600"/>
      <c r="VUG107" s="600"/>
      <c r="VUH107" s="600"/>
      <c r="VUI107" s="600"/>
      <c r="VUJ107" s="600"/>
      <c r="VUK107" s="600"/>
      <c r="VUL107" s="600"/>
      <c r="VUM107" s="600"/>
      <c r="VUN107" s="600"/>
      <c r="VUO107" s="600"/>
      <c r="VUP107" s="600"/>
      <c r="VUQ107" s="600"/>
      <c r="VUR107" s="600"/>
      <c r="VUS107" s="600"/>
      <c r="VUT107" s="600"/>
      <c r="VUU107" s="600"/>
      <c r="VUV107" s="600"/>
      <c r="VUW107" s="600"/>
      <c r="VUX107" s="600"/>
      <c r="VUY107" s="600"/>
      <c r="VUZ107" s="600"/>
      <c r="VVA107" s="600"/>
      <c r="VVB107" s="600"/>
      <c r="VVC107" s="600"/>
      <c r="VVD107" s="600"/>
      <c r="VVE107" s="600"/>
      <c r="VVF107" s="600"/>
      <c r="VVG107" s="600"/>
      <c r="VVH107" s="600"/>
      <c r="VVI107" s="600"/>
      <c r="VVJ107" s="600"/>
      <c r="VVK107" s="600"/>
      <c r="VVL107" s="600"/>
      <c r="VVM107" s="600"/>
      <c r="VVN107" s="600"/>
      <c r="VVO107" s="600"/>
      <c r="VVP107" s="600"/>
      <c r="VVQ107" s="600"/>
      <c r="VVR107" s="600"/>
      <c r="VVS107" s="600"/>
      <c r="VVT107" s="600"/>
      <c r="VVU107" s="600"/>
      <c r="VVV107" s="600"/>
      <c r="VVW107" s="600"/>
      <c r="VVX107" s="600"/>
      <c r="VVY107" s="600"/>
      <c r="VVZ107" s="600"/>
      <c r="VWA107" s="600"/>
      <c r="VWB107" s="600"/>
      <c r="VWC107" s="600"/>
      <c r="VWD107" s="600"/>
      <c r="VWE107" s="600"/>
      <c r="VWF107" s="600"/>
      <c r="VWG107" s="600"/>
      <c r="VWH107" s="600"/>
      <c r="VWI107" s="600"/>
      <c r="VWJ107" s="600"/>
      <c r="VWK107" s="600"/>
      <c r="VWL107" s="600"/>
      <c r="VWM107" s="600"/>
      <c r="VWN107" s="600"/>
      <c r="VWO107" s="600"/>
      <c r="VWP107" s="600"/>
      <c r="VWQ107" s="600"/>
      <c r="VWR107" s="600"/>
      <c r="VWS107" s="600"/>
      <c r="VWT107" s="600"/>
      <c r="VWU107" s="600"/>
      <c r="VWV107" s="600"/>
      <c r="VWW107" s="600"/>
      <c r="VWX107" s="600"/>
      <c r="VWY107" s="600"/>
      <c r="VWZ107" s="600"/>
      <c r="VXA107" s="600"/>
      <c r="VXB107" s="600"/>
      <c r="VXC107" s="600"/>
      <c r="VXD107" s="600"/>
      <c r="VXE107" s="600"/>
      <c r="VXF107" s="600"/>
      <c r="VXG107" s="600"/>
      <c r="VXH107" s="600"/>
      <c r="VXI107" s="600"/>
      <c r="VXJ107" s="600"/>
      <c r="VXK107" s="600"/>
      <c r="VXL107" s="600"/>
      <c r="VXM107" s="600"/>
      <c r="VXN107" s="600"/>
      <c r="VXO107" s="600"/>
      <c r="VXP107" s="600"/>
      <c r="VXQ107" s="600"/>
      <c r="VXR107" s="600"/>
      <c r="VXS107" s="600"/>
      <c r="VXT107" s="600"/>
      <c r="VXU107" s="600"/>
      <c r="VXV107" s="600"/>
      <c r="VXW107" s="600"/>
      <c r="VXX107" s="600"/>
      <c r="VXY107" s="600"/>
      <c r="VXZ107" s="600"/>
      <c r="VYA107" s="600"/>
      <c r="VYB107" s="600"/>
      <c r="VYC107" s="600"/>
      <c r="VYD107" s="600"/>
      <c r="VYE107" s="600"/>
      <c r="VYF107" s="600"/>
      <c r="VYG107" s="600"/>
      <c r="VYH107" s="600"/>
      <c r="VYI107" s="600"/>
      <c r="VYJ107" s="600"/>
      <c r="VYK107" s="600"/>
      <c r="VYL107" s="600"/>
      <c r="VYM107" s="600"/>
      <c r="VYN107" s="600"/>
      <c r="VYO107" s="600"/>
      <c r="VYP107" s="600"/>
      <c r="VYQ107" s="600"/>
      <c r="VYR107" s="600"/>
      <c r="VYS107" s="600"/>
      <c r="VYT107" s="600"/>
      <c r="VYU107" s="600"/>
      <c r="VYV107" s="600"/>
      <c r="VYW107" s="600"/>
      <c r="VYX107" s="600"/>
      <c r="VYY107" s="600"/>
      <c r="VYZ107" s="600"/>
      <c r="VZA107" s="600"/>
      <c r="VZB107" s="600"/>
      <c r="VZC107" s="600"/>
      <c r="VZD107" s="600"/>
      <c r="VZE107" s="600"/>
      <c r="VZF107" s="600"/>
      <c r="VZG107" s="600"/>
      <c r="VZH107" s="600"/>
      <c r="VZI107" s="600"/>
      <c r="VZJ107" s="600"/>
      <c r="VZK107" s="600"/>
      <c r="VZL107" s="600"/>
      <c r="VZM107" s="600"/>
      <c r="VZN107" s="600"/>
      <c r="VZO107" s="600"/>
      <c r="VZP107" s="600"/>
      <c r="VZQ107" s="600"/>
      <c r="VZR107" s="600"/>
      <c r="VZS107" s="600"/>
      <c r="VZT107" s="600"/>
      <c r="VZU107" s="600"/>
      <c r="VZV107" s="600"/>
      <c r="VZW107" s="600"/>
      <c r="VZX107" s="600"/>
      <c r="VZY107" s="600"/>
      <c r="VZZ107" s="600"/>
      <c r="WAA107" s="600"/>
      <c r="WAB107" s="600"/>
      <c r="WAC107" s="600"/>
      <c r="WAD107" s="600"/>
      <c r="WAE107" s="600"/>
      <c r="WAF107" s="600"/>
      <c r="WAG107" s="600"/>
      <c r="WAH107" s="600"/>
      <c r="WAI107" s="600"/>
      <c r="WAJ107" s="600"/>
      <c r="WAK107" s="600"/>
      <c r="WAL107" s="600"/>
      <c r="WAM107" s="600"/>
      <c r="WAN107" s="600"/>
      <c r="WAO107" s="600"/>
      <c r="WAP107" s="600"/>
      <c r="WAQ107" s="600"/>
      <c r="WAR107" s="600"/>
      <c r="WAS107" s="600"/>
      <c r="WAT107" s="600"/>
      <c r="WAU107" s="600"/>
      <c r="WAV107" s="600"/>
      <c r="WAW107" s="600"/>
      <c r="WAX107" s="600"/>
      <c r="WAY107" s="600"/>
      <c r="WAZ107" s="600"/>
      <c r="WBA107" s="600"/>
      <c r="WBB107" s="600"/>
      <c r="WBC107" s="600"/>
      <c r="WBD107" s="600"/>
      <c r="WBE107" s="600"/>
      <c r="WBF107" s="600"/>
      <c r="WBG107" s="600"/>
      <c r="WBH107" s="600"/>
      <c r="WBI107" s="600"/>
      <c r="WBJ107" s="600"/>
      <c r="WBK107" s="600"/>
      <c r="WBL107" s="600"/>
      <c r="WBM107" s="600"/>
      <c r="WBN107" s="600"/>
      <c r="WBO107" s="600"/>
      <c r="WBP107" s="600"/>
      <c r="WBQ107" s="600"/>
      <c r="WBR107" s="600"/>
      <c r="WBS107" s="600"/>
      <c r="WBT107" s="600"/>
      <c r="WBU107" s="600"/>
      <c r="WBV107" s="600"/>
      <c r="WBW107" s="600"/>
      <c r="WBX107" s="600"/>
      <c r="WBY107" s="600"/>
      <c r="WBZ107" s="600"/>
      <c r="WCA107" s="600"/>
      <c r="WCB107" s="600"/>
      <c r="WCC107" s="600"/>
      <c r="WCD107" s="600"/>
      <c r="WCE107" s="600"/>
      <c r="WCF107" s="600"/>
      <c r="WCG107" s="600"/>
      <c r="WCH107" s="600"/>
      <c r="WCI107" s="600"/>
      <c r="WCJ107" s="600"/>
      <c r="WCK107" s="600"/>
      <c r="WCL107" s="600"/>
      <c r="WCM107" s="600"/>
      <c r="WCN107" s="600"/>
      <c r="WCO107" s="600"/>
      <c r="WCP107" s="600"/>
      <c r="WCQ107" s="600"/>
      <c r="WCR107" s="600"/>
      <c r="WCS107" s="600"/>
      <c r="WCT107" s="600"/>
      <c r="WCU107" s="600"/>
      <c r="WCV107" s="600"/>
      <c r="WCW107" s="600"/>
      <c r="WCX107" s="600"/>
      <c r="WCY107" s="600"/>
      <c r="WCZ107" s="600"/>
      <c r="WDA107" s="600"/>
      <c r="WDB107" s="600"/>
      <c r="WDC107" s="600"/>
      <c r="WDD107" s="600"/>
      <c r="WDE107" s="600"/>
      <c r="WDF107" s="600"/>
      <c r="WDG107" s="600"/>
      <c r="WDH107" s="600"/>
      <c r="WDI107" s="600"/>
      <c r="WDJ107" s="600"/>
      <c r="WDK107" s="600"/>
      <c r="WDL107" s="600"/>
      <c r="WDM107" s="600"/>
      <c r="WDN107" s="600"/>
      <c r="WDO107" s="600"/>
      <c r="WDP107" s="600"/>
      <c r="WDQ107" s="600"/>
      <c r="WDR107" s="600"/>
      <c r="WDS107" s="600"/>
      <c r="WDT107" s="600"/>
      <c r="WDU107" s="600"/>
      <c r="WDV107" s="600"/>
      <c r="WDW107" s="600"/>
      <c r="WDX107" s="600"/>
      <c r="WDY107" s="600"/>
      <c r="WDZ107" s="600"/>
      <c r="WEA107" s="600"/>
      <c r="WEB107" s="600"/>
      <c r="WEC107" s="600"/>
      <c r="WED107" s="600"/>
      <c r="WEE107" s="600"/>
      <c r="WEF107" s="600"/>
      <c r="WEG107" s="600"/>
      <c r="WEH107" s="600"/>
      <c r="WEI107" s="600"/>
      <c r="WEJ107" s="600"/>
      <c r="WEK107" s="600"/>
      <c r="WEL107" s="600"/>
      <c r="WEM107" s="600"/>
      <c r="WEN107" s="600"/>
      <c r="WEO107" s="600"/>
      <c r="WEP107" s="600"/>
      <c r="WEQ107" s="600"/>
      <c r="WER107" s="600"/>
      <c r="WES107" s="600"/>
      <c r="WET107" s="600"/>
      <c r="WEU107" s="600"/>
      <c r="WEV107" s="600"/>
      <c r="WEW107" s="600"/>
      <c r="WEX107" s="600"/>
      <c r="WEY107" s="600"/>
      <c r="WEZ107" s="600"/>
      <c r="WFA107" s="600"/>
      <c r="WFB107" s="600"/>
      <c r="WFC107" s="600"/>
      <c r="WFD107" s="600"/>
      <c r="WFE107" s="600"/>
      <c r="WFF107" s="600"/>
      <c r="WFG107" s="600"/>
      <c r="WFH107" s="600"/>
      <c r="WFI107" s="600"/>
      <c r="WFJ107" s="600"/>
      <c r="WFK107" s="600"/>
      <c r="WFL107" s="600"/>
      <c r="WFM107" s="600"/>
      <c r="WFN107" s="600"/>
      <c r="WFO107" s="600"/>
      <c r="WFP107" s="600"/>
      <c r="WFQ107" s="600"/>
      <c r="WFR107" s="600"/>
      <c r="WFS107" s="600"/>
      <c r="WFT107" s="600"/>
      <c r="WFU107" s="600"/>
      <c r="WFV107" s="600"/>
      <c r="WFW107" s="600"/>
      <c r="WFX107" s="600"/>
      <c r="WFY107" s="600"/>
      <c r="WFZ107" s="600"/>
      <c r="WGA107" s="600"/>
      <c r="WGB107" s="600"/>
      <c r="WGC107" s="600"/>
      <c r="WGD107" s="600"/>
      <c r="WGE107" s="600"/>
      <c r="WGF107" s="600"/>
      <c r="WGG107" s="600"/>
      <c r="WGH107" s="600"/>
      <c r="WGI107" s="600"/>
      <c r="WGJ107" s="600"/>
      <c r="WGK107" s="600"/>
      <c r="WGL107" s="600"/>
      <c r="WGM107" s="600"/>
      <c r="WGN107" s="600"/>
      <c r="WGO107" s="600"/>
      <c r="WGP107" s="600"/>
      <c r="WGQ107" s="600"/>
      <c r="WGR107" s="600"/>
      <c r="WGS107" s="600"/>
      <c r="WGT107" s="600"/>
      <c r="WGU107" s="600"/>
      <c r="WGV107" s="600"/>
      <c r="WGW107" s="600"/>
      <c r="WGX107" s="600"/>
      <c r="WGY107" s="600"/>
      <c r="WGZ107" s="600"/>
      <c r="WHA107" s="600"/>
      <c r="WHB107" s="600"/>
      <c r="WHC107" s="600"/>
      <c r="WHD107" s="600"/>
      <c r="WHE107" s="600"/>
      <c r="WHF107" s="600"/>
      <c r="WHG107" s="600"/>
      <c r="WHH107" s="600"/>
      <c r="WHI107" s="600"/>
      <c r="WHJ107" s="600"/>
      <c r="WHK107" s="600"/>
      <c r="WHL107" s="600"/>
      <c r="WHM107" s="600"/>
      <c r="WHN107" s="600"/>
      <c r="WHO107" s="600"/>
      <c r="WHP107" s="600"/>
      <c r="WHQ107" s="600"/>
      <c r="WHR107" s="600"/>
      <c r="WHS107" s="600"/>
      <c r="WHT107" s="600"/>
      <c r="WHU107" s="600"/>
      <c r="WHV107" s="600"/>
      <c r="WHW107" s="600"/>
      <c r="WHX107" s="600"/>
      <c r="WHY107" s="600"/>
      <c r="WHZ107" s="600"/>
      <c r="WIA107" s="600"/>
      <c r="WIB107" s="600"/>
      <c r="WIC107" s="600"/>
      <c r="WID107" s="600"/>
      <c r="WIE107" s="600"/>
      <c r="WIF107" s="600"/>
      <c r="WIG107" s="600"/>
      <c r="WIH107" s="600"/>
      <c r="WII107" s="600"/>
      <c r="WIJ107" s="600"/>
      <c r="WIK107" s="600"/>
      <c r="WIL107" s="600"/>
      <c r="WIM107" s="600"/>
      <c r="WIN107" s="600"/>
      <c r="WIO107" s="600"/>
      <c r="WIP107" s="600"/>
      <c r="WIQ107" s="600"/>
      <c r="WIR107" s="600"/>
      <c r="WIS107" s="600"/>
      <c r="WIT107" s="600"/>
      <c r="WIU107" s="600"/>
      <c r="WIV107" s="600"/>
      <c r="WIW107" s="600"/>
      <c r="WIX107" s="600"/>
      <c r="WIY107" s="600"/>
      <c r="WIZ107" s="600"/>
      <c r="WJA107" s="600"/>
      <c r="WJB107" s="600"/>
      <c r="WJC107" s="600"/>
      <c r="WJD107" s="600"/>
      <c r="WJE107" s="600"/>
      <c r="WJF107" s="600"/>
      <c r="WJG107" s="600"/>
      <c r="WJH107" s="600"/>
      <c r="WJI107" s="600"/>
      <c r="WJJ107" s="600"/>
      <c r="WJK107" s="600"/>
      <c r="WJL107" s="600"/>
      <c r="WJM107" s="600"/>
      <c r="WJN107" s="600"/>
      <c r="WJO107" s="600"/>
      <c r="WJP107" s="600"/>
      <c r="WJQ107" s="600"/>
      <c r="WJR107" s="600"/>
      <c r="WJS107" s="600"/>
      <c r="WJT107" s="600"/>
      <c r="WJU107" s="600"/>
      <c r="WJV107" s="600"/>
      <c r="WJW107" s="600"/>
      <c r="WJX107" s="600"/>
      <c r="WJY107" s="600"/>
      <c r="WJZ107" s="600"/>
      <c r="WKA107" s="600"/>
      <c r="WKB107" s="600"/>
      <c r="WKC107" s="600"/>
      <c r="WKD107" s="600"/>
      <c r="WKE107" s="600"/>
      <c r="WKF107" s="600"/>
      <c r="WKG107" s="600"/>
      <c r="WKH107" s="600"/>
      <c r="WKI107" s="600"/>
      <c r="WKJ107" s="600"/>
      <c r="WKK107" s="600"/>
      <c r="WKL107" s="600"/>
      <c r="WKM107" s="600"/>
      <c r="WKN107" s="600"/>
      <c r="WKO107" s="600"/>
      <c r="WKP107" s="600"/>
      <c r="WKQ107" s="600"/>
      <c r="WKR107" s="600"/>
      <c r="WKS107" s="600"/>
      <c r="WKT107" s="600"/>
      <c r="WKU107" s="600"/>
      <c r="WKV107" s="600"/>
      <c r="WKW107" s="600"/>
      <c r="WKX107" s="600"/>
      <c r="WKY107" s="600"/>
      <c r="WKZ107" s="600"/>
      <c r="WLA107" s="600"/>
      <c r="WLB107" s="600"/>
      <c r="WLC107" s="600"/>
      <c r="WLD107" s="600"/>
      <c r="WLE107" s="600"/>
      <c r="WLF107" s="600"/>
      <c r="WLG107" s="600"/>
      <c r="WLH107" s="600"/>
      <c r="WLI107" s="600"/>
      <c r="WLJ107" s="600"/>
      <c r="WLK107" s="600"/>
      <c r="WLL107" s="600"/>
      <c r="WLM107" s="600"/>
      <c r="WLN107" s="600"/>
      <c r="WLO107" s="600"/>
      <c r="WLP107" s="600"/>
      <c r="WLQ107" s="600"/>
      <c r="WLR107" s="600"/>
      <c r="WLS107" s="600"/>
      <c r="WLT107" s="600"/>
      <c r="WLU107" s="600"/>
      <c r="WLV107" s="600"/>
      <c r="WLW107" s="600"/>
      <c r="WLX107" s="600"/>
      <c r="WLY107" s="600"/>
      <c r="WLZ107" s="600"/>
      <c r="WMA107" s="600"/>
      <c r="WMB107" s="600"/>
      <c r="WMC107" s="600"/>
      <c r="WMD107" s="600"/>
      <c r="WME107" s="600"/>
      <c r="WMF107" s="600"/>
      <c r="WMG107" s="600"/>
      <c r="WMH107" s="600"/>
      <c r="WMI107" s="600"/>
      <c r="WMJ107" s="600"/>
      <c r="WMK107" s="600"/>
      <c r="WML107" s="600"/>
      <c r="WMM107" s="600"/>
      <c r="WMN107" s="600"/>
      <c r="WMO107" s="600"/>
      <c r="WMP107" s="600"/>
      <c r="WMQ107" s="600"/>
      <c r="WMR107" s="600"/>
      <c r="WMS107" s="600"/>
      <c r="WMT107" s="600"/>
      <c r="WMU107" s="600"/>
      <c r="WMV107" s="600"/>
      <c r="WMW107" s="600"/>
      <c r="WMX107" s="600"/>
      <c r="WMY107" s="600"/>
      <c r="WMZ107" s="600"/>
      <c r="WNA107" s="600"/>
      <c r="WNB107" s="600"/>
      <c r="WNC107" s="600"/>
      <c r="WND107" s="600"/>
      <c r="WNE107" s="600"/>
      <c r="WNF107" s="600"/>
      <c r="WNG107" s="600"/>
      <c r="WNH107" s="600"/>
      <c r="WNI107" s="600"/>
      <c r="WNJ107" s="600"/>
      <c r="WNK107" s="600"/>
      <c r="WNL107" s="600"/>
      <c r="WNM107" s="600"/>
      <c r="WNN107" s="600"/>
      <c r="WNO107" s="600"/>
      <c r="WNP107" s="600"/>
      <c r="WNQ107" s="600"/>
      <c r="WNR107" s="600"/>
      <c r="WNS107" s="600"/>
      <c r="WNT107" s="600"/>
      <c r="WNU107" s="600"/>
      <c r="WNV107" s="600"/>
      <c r="WNW107" s="600"/>
      <c r="WNX107" s="600"/>
      <c r="WNY107" s="600"/>
      <c r="WNZ107" s="600"/>
      <c r="WOA107" s="600"/>
      <c r="WOB107" s="600"/>
      <c r="WOC107" s="600"/>
      <c r="WOD107" s="600"/>
      <c r="WOE107" s="600"/>
      <c r="WOF107" s="600"/>
      <c r="WOG107" s="600"/>
      <c r="WOH107" s="600"/>
      <c r="WOI107" s="600"/>
      <c r="WOJ107" s="600"/>
      <c r="WOK107" s="600"/>
      <c r="WOL107" s="600"/>
      <c r="WOM107" s="600"/>
      <c r="WON107" s="600"/>
      <c r="WOO107" s="600"/>
      <c r="WOP107" s="600"/>
      <c r="WOQ107" s="600"/>
      <c r="WOR107" s="600"/>
      <c r="WOS107" s="600"/>
      <c r="WOT107" s="600"/>
      <c r="WOU107" s="600"/>
      <c r="WOV107" s="600"/>
      <c r="WOW107" s="600"/>
      <c r="WOX107" s="600"/>
      <c r="WOY107" s="600"/>
      <c r="WOZ107" s="600"/>
      <c r="WPA107" s="600"/>
      <c r="WPB107" s="600"/>
      <c r="WPC107" s="600"/>
      <c r="WPD107" s="600"/>
      <c r="WPE107" s="600"/>
      <c r="WPF107" s="600"/>
      <c r="WPG107" s="600"/>
      <c r="WPH107" s="600"/>
      <c r="WPI107" s="600"/>
      <c r="WPJ107" s="600"/>
      <c r="WPK107" s="600"/>
      <c r="WPL107" s="600"/>
      <c r="WPM107" s="600"/>
      <c r="WPN107" s="600"/>
      <c r="WPO107" s="600"/>
      <c r="WPP107" s="600"/>
      <c r="WPQ107" s="600"/>
      <c r="WPR107" s="600"/>
      <c r="WPS107" s="600"/>
      <c r="WPT107" s="600"/>
      <c r="WPU107" s="600"/>
      <c r="WPV107" s="600"/>
      <c r="WPW107" s="600"/>
      <c r="WPX107" s="600"/>
      <c r="WPY107" s="600"/>
      <c r="WPZ107" s="600"/>
      <c r="WQA107" s="600"/>
      <c r="WQB107" s="600"/>
      <c r="WQC107" s="600"/>
      <c r="WQD107" s="600"/>
      <c r="WQE107" s="600"/>
      <c r="WQF107" s="600"/>
      <c r="WQG107" s="600"/>
      <c r="WQH107" s="600"/>
      <c r="WQI107" s="600"/>
      <c r="WQJ107" s="600"/>
      <c r="WQK107" s="600"/>
      <c r="WQL107" s="600"/>
      <c r="WQM107" s="600"/>
      <c r="WQN107" s="600"/>
      <c r="WQO107" s="600"/>
      <c r="WQP107" s="600"/>
      <c r="WQQ107" s="600"/>
      <c r="WQR107" s="600"/>
      <c r="WQS107" s="600"/>
      <c r="WQT107" s="600"/>
      <c r="WQU107" s="600"/>
      <c r="WQV107" s="600"/>
      <c r="WQW107" s="600"/>
      <c r="WQX107" s="600"/>
      <c r="WQY107" s="600"/>
      <c r="WQZ107" s="600"/>
      <c r="WRA107" s="600"/>
      <c r="WRB107" s="600"/>
      <c r="WRC107" s="600"/>
      <c r="WRD107" s="600"/>
      <c r="WRE107" s="600"/>
      <c r="WRF107" s="600"/>
      <c r="WRG107" s="600"/>
      <c r="WRH107" s="600"/>
      <c r="WRI107" s="600"/>
      <c r="WRJ107" s="600"/>
      <c r="WRK107" s="600"/>
      <c r="WRL107" s="600"/>
      <c r="WRM107" s="600"/>
      <c r="WRN107" s="600"/>
      <c r="WRO107" s="600"/>
      <c r="WRP107" s="600"/>
      <c r="WRQ107" s="600"/>
      <c r="WRR107" s="600"/>
      <c r="WRS107" s="600"/>
      <c r="WRT107" s="600"/>
      <c r="WRU107" s="600"/>
      <c r="WRV107" s="600"/>
      <c r="WRW107" s="600"/>
      <c r="WRX107" s="600"/>
      <c r="WRY107" s="600"/>
      <c r="WRZ107" s="600"/>
      <c r="WSA107" s="600"/>
      <c r="WSB107" s="600"/>
      <c r="WSC107" s="600"/>
      <c r="WSD107" s="600"/>
      <c r="WSE107" s="600"/>
      <c r="WSF107" s="600"/>
      <c r="WSG107" s="600"/>
      <c r="WSH107" s="600"/>
      <c r="WSI107" s="600"/>
      <c r="WSJ107" s="600"/>
      <c r="WSK107" s="600"/>
      <c r="WSL107" s="600"/>
      <c r="WSM107" s="600"/>
      <c r="WSN107" s="600"/>
      <c r="WSO107" s="600"/>
      <c r="WSP107" s="600"/>
      <c r="WSQ107" s="600"/>
      <c r="WSR107" s="600"/>
      <c r="WSS107" s="600"/>
      <c r="WST107" s="600"/>
      <c r="WSU107" s="600"/>
      <c r="WSV107" s="600"/>
      <c r="WSW107" s="600"/>
      <c r="WSX107" s="600"/>
      <c r="WSY107" s="600"/>
      <c r="WSZ107" s="600"/>
      <c r="WTA107" s="600"/>
      <c r="WTB107" s="600"/>
      <c r="WTC107" s="600"/>
      <c r="WTD107" s="600"/>
      <c r="WTE107" s="600"/>
      <c r="WTF107" s="600"/>
      <c r="WTG107" s="600"/>
      <c r="WTH107" s="600"/>
      <c r="WTI107" s="600"/>
      <c r="WTJ107" s="600"/>
      <c r="WTK107" s="600"/>
      <c r="WTL107" s="600"/>
      <c r="WTM107" s="600"/>
      <c r="WTN107" s="600"/>
      <c r="WTO107" s="600"/>
      <c r="WTP107" s="600"/>
      <c r="WTQ107" s="600"/>
      <c r="WTR107" s="600"/>
      <c r="WTS107" s="600"/>
      <c r="WTT107" s="600"/>
      <c r="WTU107" s="600"/>
      <c r="WTV107" s="600"/>
      <c r="WTW107" s="600"/>
      <c r="WTX107" s="600"/>
      <c r="WTY107" s="600"/>
      <c r="WTZ107" s="600"/>
      <c r="WUA107" s="600"/>
      <c r="WUB107" s="600"/>
      <c r="WUC107" s="600"/>
      <c r="WUD107" s="600"/>
      <c r="WUE107" s="600"/>
      <c r="WUF107" s="600"/>
      <c r="WUG107" s="600"/>
      <c r="WUH107" s="600"/>
      <c r="WUI107" s="600"/>
      <c r="WUJ107" s="600"/>
      <c r="WUK107" s="600"/>
      <c r="WUL107" s="600"/>
      <c r="WUM107" s="600"/>
      <c r="WUN107" s="600"/>
      <c r="WUO107" s="600"/>
      <c r="WUP107" s="600"/>
      <c r="WUQ107" s="600"/>
      <c r="WUR107" s="600"/>
      <c r="WUS107" s="600"/>
      <c r="WUT107" s="600"/>
      <c r="WUU107" s="600"/>
      <c r="WUV107" s="600"/>
      <c r="WUW107" s="600"/>
      <c r="WUX107" s="600"/>
      <c r="WUY107" s="600"/>
      <c r="WUZ107" s="600"/>
      <c r="WVA107" s="600"/>
      <c r="WVB107" s="600"/>
      <c r="WVC107" s="600"/>
      <c r="WVD107" s="600"/>
      <c r="WVE107" s="600"/>
      <c r="WVF107" s="600"/>
      <c r="WVG107" s="600"/>
      <c r="WVH107" s="600"/>
      <c r="WVI107" s="600"/>
      <c r="WVJ107" s="600"/>
      <c r="WVK107" s="600"/>
      <c r="WVL107" s="600"/>
      <c r="WVM107" s="600"/>
      <c r="WVN107" s="600"/>
      <c r="WVO107" s="600"/>
      <c r="WVP107" s="600"/>
      <c r="WVQ107" s="600"/>
      <c r="WVR107" s="600"/>
      <c r="WVS107" s="600"/>
      <c r="WVT107" s="600"/>
      <c r="WVU107" s="600"/>
      <c r="WVV107" s="600"/>
      <c r="WVW107" s="600"/>
      <c r="WVX107" s="600"/>
      <c r="WVY107" s="600"/>
      <c r="WVZ107" s="600"/>
      <c r="WWA107" s="600"/>
      <c r="WWB107" s="600"/>
      <c r="WWC107" s="600"/>
      <c r="WWD107" s="600"/>
      <c r="WWE107" s="600"/>
      <c r="WWF107" s="600"/>
      <c r="WWG107" s="600"/>
      <c r="WWH107" s="600"/>
      <c r="WWI107" s="600"/>
      <c r="WWJ107" s="600"/>
      <c r="WWK107" s="600"/>
      <c r="WWL107" s="600"/>
      <c r="WWM107" s="600"/>
      <c r="WWN107" s="600"/>
      <c r="WWO107" s="600"/>
      <c r="WWP107" s="600"/>
      <c r="WWQ107" s="600"/>
      <c r="WWR107" s="600"/>
      <c r="WWS107" s="600"/>
      <c r="WWT107" s="600"/>
      <c r="WWU107" s="600"/>
      <c r="WWV107" s="600"/>
      <c r="WWW107" s="600"/>
      <c r="WWX107" s="600"/>
      <c r="WWY107" s="600"/>
      <c r="WWZ107" s="600"/>
      <c r="WXA107" s="600"/>
      <c r="WXB107" s="600"/>
      <c r="WXC107" s="600"/>
      <c r="WXD107" s="600"/>
      <c r="WXE107" s="600"/>
      <c r="WXF107" s="600"/>
      <c r="WXG107" s="600"/>
      <c r="WXH107" s="600"/>
      <c r="WXI107" s="600"/>
      <c r="WXJ107" s="600"/>
      <c r="WXK107" s="600"/>
      <c r="WXL107" s="600"/>
      <c r="WXM107" s="600"/>
      <c r="WXN107" s="600"/>
      <c r="WXO107" s="600"/>
      <c r="WXP107" s="600"/>
      <c r="WXQ107" s="600"/>
      <c r="WXR107" s="600"/>
      <c r="WXS107" s="600"/>
      <c r="WXT107" s="600"/>
      <c r="WXU107" s="600"/>
      <c r="WXV107" s="600"/>
      <c r="WXW107" s="600"/>
      <c r="WXX107" s="600"/>
      <c r="WXY107" s="600"/>
      <c r="WXZ107" s="600"/>
      <c r="WYA107" s="600"/>
      <c r="WYB107" s="600"/>
      <c r="WYC107" s="600"/>
      <c r="WYD107" s="600"/>
      <c r="WYE107" s="600"/>
      <c r="WYF107" s="600"/>
      <c r="WYG107" s="600"/>
      <c r="WYH107" s="600"/>
      <c r="WYI107" s="600"/>
      <c r="WYJ107" s="600"/>
      <c r="WYK107" s="600"/>
      <c r="WYL107" s="600"/>
      <c r="WYM107" s="600"/>
      <c r="WYN107" s="600"/>
      <c r="WYO107" s="600"/>
      <c r="WYP107" s="600"/>
      <c r="WYQ107" s="600"/>
      <c r="WYR107" s="600"/>
      <c r="WYS107" s="600"/>
      <c r="WYT107" s="600"/>
      <c r="WYU107" s="600"/>
      <c r="WYV107" s="600"/>
      <c r="WYW107" s="600"/>
      <c r="WYX107" s="600"/>
      <c r="WYY107" s="600"/>
      <c r="WYZ107" s="600"/>
      <c r="WZA107" s="600"/>
      <c r="WZB107" s="600"/>
      <c r="WZC107" s="600"/>
      <c r="WZD107" s="600"/>
      <c r="WZE107" s="600"/>
      <c r="WZF107" s="600"/>
      <c r="WZG107" s="600"/>
      <c r="WZH107" s="600"/>
      <c r="WZI107" s="600"/>
      <c r="WZJ107" s="600"/>
      <c r="WZK107" s="600"/>
      <c r="WZL107" s="600"/>
      <c r="WZM107" s="600"/>
      <c r="WZN107" s="600"/>
      <c r="WZO107" s="600"/>
      <c r="WZP107" s="600"/>
      <c r="WZQ107" s="600"/>
      <c r="WZR107" s="600"/>
      <c r="WZS107" s="600"/>
      <c r="WZT107" s="600"/>
      <c r="WZU107" s="600"/>
      <c r="WZV107" s="600"/>
      <c r="WZW107" s="600"/>
      <c r="WZX107" s="600"/>
      <c r="WZY107" s="600"/>
      <c r="WZZ107" s="600"/>
      <c r="XAA107" s="600"/>
      <c r="XAB107" s="600"/>
      <c r="XAC107" s="600"/>
      <c r="XAD107" s="600"/>
      <c r="XAE107" s="600"/>
      <c r="XAF107" s="600"/>
      <c r="XAG107" s="600"/>
      <c r="XAH107" s="600"/>
      <c r="XAI107" s="600"/>
      <c r="XAJ107" s="600"/>
      <c r="XAK107" s="600"/>
      <c r="XAL107" s="600"/>
      <c r="XAM107" s="600"/>
      <c r="XAN107" s="600"/>
      <c r="XAO107" s="600"/>
      <c r="XAP107" s="600"/>
      <c r="XAQ107" s="600"/>
      <c r="XAR107" s="600"/>
      <c r="XAS107" s="600"/>
      <c r="XAT107" s="600"/>
      <c r="XAU107" s="600"/>
      <c r="XAV107" s="600"/>
      <c r="XAW107" s="600"/>
      <c r="XAX107" s="600"/>
      <c r="XAY107" s="600"/>
      <c r="XAZ107" s="600"/>
      <c r="XBA107" s="600"/>
      <c r="XBB107" s="600"/>
      <c r="XBC107" s="600"/>
      <c r="XBD107" s="600"/>
      <c r="XBE107" s="600"/>
      <c r="XBF107" s="600"/>
      <c r="XBG107" s="600"/>
      <c r="XBH107" s="600"/>
      <c r="XBI107" s="600"/>
      <c r="XBJ107" s="600"/>
      <c r="XBK107" s="600"/>
      <c r="XBL107" s="600"/>
      <c r="XBM107" s="600"/>
      <c r="XBN107" s="600"/>
      <c r="XBO107" s="600"/>
      <c r="XBP107" s="600"/>
      <c r="XBQ107" s="600"/>
      <c r="XBR107" s="600"/>
      <c r="XBS107" s="600"/>
      <c r="XBT107" s="600"/>
      <c r="XBU107" s="600"/>
      <c r="XBV107" s="600"/>
      <c r="XBW107" s="600"/>
      <c r="XBX107" s="600"/>
      <c r="XBY107" s="600"/>
      <c r="XBZ107" s="600"/>
      <c r="XCA107" s="600"/>
      <c r="XCB107" s="600"/>
      <c r="XCC107" s="600"/>
      <c r="XCD107" s="600"/>
      <c r="XCE107" s="600"/>
      <c r="XCF107" s="600"/>
      <c r="XCG107" s="600"/>
      <c r="XCH107" s="600"/>
      <c r="XCI107" s="600"/>
      <c r="XCJ107" s="600"/>
      <c r="XCK107" s="600"/>
      <c r="XCL107" s="600"/>
      <c r="XCM107" s="600"/>
      <c r="XCN107" s="600"/>
      <c r="XCO107" s="600"/>
      <c r="XCP107" s="600"/>
      <c r="XCQ107" s="600"/>
      <c r="XCR107" s="600"/>
      <c r="XCS107" s="600"/>
      <c r="XCT107" s="600"/>
      <c r="XCU107" s="600"/>
      <c r="XCV107" s="600"/>
      <c r="XCW107" s="600"/>
      <c r="XCX107" s="600"/>
      <c r="XCY107" s="600"/>
      <c r="XCZ107" s="600"/>
      <c r="XDA107" s="600"/>
      <c r="XDB107" s="600"/>
      <c r="XDC107" s="600"/>
      <c r="XDD107" s="600"/>
      <c r="XDE107" s="600"/>
      <c r="XDF107" s="600"/>
      <c r="XDG107" s="600"/>
      <c r="XDH107" s="600"/>
      <c r="XDI107" s="600"/>
      <c r="XDJ107" s="600"/>
      <c r="XDK107" s="600"/>
      <c r="XDL107" s="600"/>
      <c r="XDM107" s="600"/>
      <c r="XDN107" s="600"/>
      <c r="XDO107" s="600"/>
      <c r="XDP107" s="600"/>
      <c r="XDQ107" s="600"/>
      <c r="XDR107" s="600"/>
      <c r="XDS107" s="600"/>
      <c r="XDT107" s="600"/>
      <c r="XDU107" s="600"/>
      <c r="XDV107" s="600"/>
      <c r="XDW107" s="600"/>
      <c r="XDX107" s="600"/>
      <c r="XDY107" s="600"/>
      <c r="XDZ107" s="600"/>
      <c r="XEA107" s="600"/>
      <c r="XEB107" s="600"/>
      <c r="XEC107" s="600"/>
      <c r="XED107" s="600"/>
      <c r="XEE107" s="600"/>
      <c r="XEF107" s="600"/>
      <c r="XEG107" s="600"/>
      <c r="XEH107" s="600"/>
      <c r="XEI107" s="600"/>
      <c r="XEJ107" s="600"/>
      <c r="XEK107" s="600"/>
      <c r="XEL107" s="600"/>
      <c r="XEM107" s="600"/>
      <c r="XEN107" s="600"/>
      <c r="XEO107" s="600"/>
      <c r="XEP107" s="600"/>
      <c r="XEQ107" s="600"/>
      <c r="XER107" s="600"/>
      <c r="XES107" s="600"/>
      <c r="XET107" s="600"/>
    </row>
    <row r="108" spans="1:16374" s="600" customFormat="1" ht="12.95" customHeight="1">
      <c r="A108" s="1586" t="s">
        <v>780</v>
      </c>
      <c r="B108" s="1576">
        <v>173527</v>
      </c>
      <c r="C108" s="1249">
        <f>B108</f>
        <v>173527</v>
      </c>
      <c r="D108" s="1235"/>
      <c r="E108" s="1236"/>
      <c r="F108" s="1237"/>
      <c r="G108" s="1235"/>
      <c r="H108" s="1236"/>
      <c r="I108" s="1397"/>
      <c r="J108" s="1"/>
      <c r="K108" s="1396">
        <v>205717019</v>
      </c>
      <c r="L108" s="1235">
        <f>K108</f>
        <v>205717019</v>
      </c>
      <c r="M108" s="1235"/>
      <c r="N108" s="1236"/>
      <c r="O108" s="1237"/>
      <c r="P108" s="1235"/>
      <c r="Q108" s="1236"/>
      <c r="R108" s="1397"/>
      <c r="S108" s="1"/>
      <c r="T108" s="1233">
        <v>187157697</v>
      </c>
      <c r="U108" s="1235">
        <f>T108</f>
        <v>187157697</v>
      </c>
      <c r="V108" s="1235"/>
      <c r="W108" s="1236"/>
      <c r="X108" s="1237"/>
      <c r="Y108" s="1235"/>
      <c r="Z108" s="1236"/>
      <c r="AA108" s="1238"/>
      <c r="AB108" s="1"/>
      <c r="AC108" s="1396">
        <v>132362548</v>
      </c>
      <c r="AD108" s="1235">
        <f>AC108</f>
        <v>132362548</v>
      </c>
      <c r="AE108" s="1235"/>
      <c r="AF108" s="1236"/>
      <c r="AG108" s="1237"/>
      <c r="AH108" s="1235"/>
      <c r="AI108" s="1236"/>
      <c r="AJ108" s="1397"/>
      <c r="AK108" s="1"/>
      <c r="AL108" s="1396">
        <v>42587330</v>
      </c>
      <c r="AM108" s="1235">
        <f>AL108</f>
        <v>42587330</v>
      </c>
      <c r="AN108" s="1235"/>
      <c r="AO108" s="1236"/>
      <c r="AP108" s="1237"/>
      <c r="AQ108" s="1235"/>
      <c r="AR108" s="1236"/>
      <c r="AS108" s="1397"/>
    </row>
    <row r="109" spans="1:16374" s="600" customFormat="1" ht="3" customHeight="1">
      <c r="A109" s="1586"/>
      <c r="B109" s="1259"/>
      <c r="C109" s="1257"/>
      <c r="D109" s="1257"/>
      <c r="E109" s="1258"/>
      <c r="F109" s="1259"/>
      <c r="G109" s="1257"/>
      <c r="H109" s="1258"/>
      <c r="I109" s="1405"/>
      <c r="J109" s="1"/>
      <c r="K109" s="1400"/>
      <c r="L109" s="1257"/>
      <c r="M109" s="1257"/>
      <c r="N109" s="1258"/>
      <c r="O109" s="1259"/>
      <c r="P109" s="1257"/>
      <c r="Q109" s="1258"/>
      <c r="R109" s="1405"/>
      <c r="S109" s="1"/>
      <c r="T109" s="1244"/>
      <c r="U109" s="1257"/>
      <c r="V109" s="1257"/>
      <c r="W109" s="1258"/>
      <c r="X109" s="1259"/>
      <c r="Y109" s="1257"/>
      <c r="Z109" s="1258"/>
      <c r="AA109" s="1260"/>
      <c r="AB109" s="1"/>
      <c r="AC109" s="1400"/>
      <c r="AD109" s="1257"/>
      <c r="AE109" s="1257"/>
      <c r="AF109" s="1258"/>
      <c r="AG109" s="1259"/>
      <c r="AH109" s="1257"/>
      <c r="AI109" s="1258"/>
      <c r="AJ109" s="1405"/>
      <c r="AK109" s="1"/>
      <c r="AL109" s="1400"/>
      <c r="AM109" s="1257"/>
      <c r="AN109" s="1257"/>
      <c r="AO109" s="1258"/>
      <c r="AP109" s="1259"/>
      <c r="AQ109" s="1257"/>
      <c r="AR109" s="1258"/>
      <c r="AS109" s="1405"/>
    </row>
    <row r="110" spans="1:16374" ht="21" customHeight="1">
      <c r="A110" s="1599" t="s">
        <v>784</v>
      </c>
      <c r="B110" s="1439">
        <f t="shared" ref="B110:I110" si="175">SUM(B54,B59,B70,B79,B77,B87,B106,B108)</f>
        <v>2465037853</v>
      </c>
      <c r="C110" s="1263">
        <f t="shared" si="175"/>
        <v>2465037853</v>
      </c>
      <c r="D110" s="1263">
        <f t="shared" si="175"/>
        <v>0</v>
      </c>
      <c r="E110" s="1263">
        <f t="shared" si="175"/>
        <v>0</v>
      </c>
      <c r="F110" s="1263">
        <f t="shared" si="175"/>
        <v>0</v>
      </c>
      <c r="G110" s="1263">
        <f t="shared" si="175"/>
        <v>0</v>
      </c>
      <c r="H110" s="1263">
        <f t="shared" si="175"/>
        <v>0</v>
      </c>
      <c r="I110" s="1407">
        <f t="shared" si="175"/>
        <v>0</v>
      </c>
      <c r="J110" s="1"/>
      <c r="K110" s="1440">
        <f>SUM(K108,K105,K102,K87,K77,K70,K59,K54)</f>
        <v>1664059960</v>
      </c>
      <c r="L110" s="1439">
        <f>SUM(L108,L105,L102,L87,L77,L70,L59,L54)</f>
        <v>1027776088</v>
      </c>
      <c r="M110" s="1263">
        <f>SUM(M54,M59,M70,M79,M77,M87,M106,M108)</f>
        <v>0</v>
      </c>
      <c r="N110" s="1263">
        <f>SUM(N54,N59,N70,N79,N77,N87,N106,N108)</f>
        <v>0</v>
      </c>
      <c r="O110" s="1263"/>
      <c r="P110" s="1263">
        <f>SUM(P54,P59,P70,P79,P77,P87,P106,P108)</f>
        <v>0</v>
      </c>
      <c r="Q110" s="1263">
        <f>SUM(Q54,Q59,Q70,Q79,Q77,Q87,Q106,Q108)</f>
        <v>0</v>
      </c>
      <c r="R110" s="1407">
        <f>SUM(R54,R59,R70,R79,R77,R87,R106,R108)</f>
        <v>0</v>
      </c>
      <c r="S110" s="1"/>
      <c r="T110" s="1262">
        <f>SUM(T54,T59,T70,T79,T77,T87,T102,T108,T105)</f>
        <v>1207677395</v>
      </c>
      <c r="U110" s="1263">
        <f t="shared" ref="U110" si="176">SUM(U54,U59,U70,U79,U77,U87,U102,U108,U105)</f>
        <v>1207677395</v>
      </c>
      <c r="V110" s="1263">
        <f t="shared" ref="V110:AA110" si="177">SUM(V54,V59,V70,V79,V77,V87,V106,V108)</f>
        <v>0</v>
      </c>
      <c r="W110" s="1263">
        <f t="shared" si="177"/>
        <v>0</v>
      </c>
      <c r="X110" s="1263">
        <f t="shared" si="177"/>
        <v>0</v>
      </c>
      <c r="Y110" s="1263">
        <f t="shared" si="177"/>
        <v>0</v>
      </c>
      <c r="Z110" s="1263">
        <f t="shared" si="177"/>
        <v>0</v>
      </c>
      <c r="AA110" s="1264">
        <f t="shared" si="177"/>
        <v>0</v>
      </c>
      <c r="AB110" s="1"/>
      <c r="AC110" s="1406">
        <f t="shared" ref="AC110:AJ110" si="178">SUM(AC54,AC59,AC70,AC79,AC77,AC87,AC106,AC108)</f>
        <v>132362548</v>
      </c>
      <c r="AD110" s="1263">
        <f t="shared" si="178"/>
        <v>132362548</v>
      </c>
      <c r="AE110" s="1263">
        <f t="shared" si="178"/>
        <v>0</v>
      </c>
      <c r="AF110" s="1263">
        <f t="shared" si="178"/>
        <v>0</v>
      </c>
      <c r="AG110" s="1263">
        <f t="shared" si="178"/>
        <v>0</v>
      </c>
      <c r="AH110" s="1263">
        <f t="shared" si="178"/>
        <v>0</v>
      </c>
      <c r="AI110" s="1263">
        <f t="shared" si="178"/>
        <v>0</v>
      </c>
      <c r="AJ110" s="1407">
        <f t="shared" si="178"/>
        <v>0</v>
      </c>
      <c r="AK110" s="1"/>
      <c r="AL110" s="1406">
        <f t="shared" ref="AL110:AS110" si="179">SUM(AL54,AL59,AL70,AL79,AL77,AL87,AL106,AL108)</f>
        <v>42587330</v>
      </c>
      <c r="AM110" s="1263">
        <f t="shared" si="179"/>
        <v>42587330</v>
      </c>
      <c r="AN110" s="1263">
        <f t="shared" si="179"/>
        <v>0</v>
      </c>
      <c r="AO110" s="1263">
        <f t="shared" si="179"/>
        <v>0</v>
      </c>
      <c r="AP110" s="1263">
        <f t="shared" si="179"/>
        <v>0</v>
      </c>
      <c r="AQ110" s="1263">
        <f t="shared" si="179"/>
        <v>0</v>
      </c>
      <c r="AR110" s="1263">
        <f t="shared" si="179"/>
        <v>0</v>
      </c>
      <c r="AS110" s="1407">
        <f t="shared" si="179"/>
        <v>0</v>
      </c>
    </row>
    <row r="111" spans="1:16374" ht="4.5" customHeight="1">
      <c r="A111" s="1600"/>
      <c r="B111" s="1255"/>
      <c r="C111" s="1254"/>
      <c r="D111" s="1254"/>
      <c r="E111" s="1254"/>
      <c r="F111" s="1254"/>
      <c r="G111" s="1254"/>
      <c r="H111" s="1254"/>
      <c r="I111" s="1412"/>
      <c r="J111" s="1"/>
      <c r="K111" s="1398"/>
      <c r="L111" s="1254"/>
      <c r="M111" s="1254"/>
      <c r="N111" s="1254"/>
      <c r="O111" s="1254"/>
      <c r="P111" s="1254"/>
      <c r="Q111" s="1254"/>
      <c r="R111" s="1412"/>
      <c r="S111" s="1"/>
      <c r="T111" s="1239"/>
      <c r="U111" s="1254"/>
      <c r="V111" s="1254"/>
      <c r="W111" s="1254"/>
      <c r="X111" s="1254"/>
      <c r="Y111" s="1254"/>
      <c r="Z111" s="1254"/>
      <c r="AA111" s="1272"/>
      <c r="AB111" s="1"/>
      <c r="AC111" s="1398"/>
      <c r="AD111" s="1254"/>
      <c r="AE111" s="1254"/>
      <c r="AF111" s="1254"/>
      <c r="AG111" s="1254"/>
      <c r="AH111" s="1254"/>
      <c r="AI111" s="1254"/>
      <c r="AJ111" s="1412"/>
      <c r="AK111" s="1"/>
      <c r="AL111" s="1398"/>
      <c r="AM111" s="1254"/>
      <c r="AN111" s="1254"/>
      <c r="AO111" s="1254"/>
      <c r="AP111" s="1254"/>
      <c r="AQ111" s="1254"/>
      <c r="AR111" s="1254"/>
      <c r="AS111" s="1412"/>
    </row>
    <row r="112" spans="1:16374" ht="16.5" customHeight="1">
      <c r="A112" s="3028" t="s">
        <v>207</v>
      </c>
      <c r="B112" s="1576">
        <f t="shared" ref="B112:I112" si="180">SUM(B43, B110, B33)</f>
        <v>2493664249</v>
      </c>
      <c r="C112" s="1249">
        <f t="shared" si="180"/>
        <v>2478030043</v>
      </c>
      <c r="D112" s="1249">
        <f t="shared" si="180"/>
        <v>0</v>
      </c>
      <c r="E112" s="1249">
        <f t="shared" si="180"/>
        <v>12464379</v>
      </c>
      <c r="F112" s="1249">
        <f t="shared" si="180"/>
        <v>3169827</v>
      </c>
      <c r="G112" s="1249">
        <f t="shared" si="180"/>
        <v>0</v>
      </c>
      <c r="H112" s="1249">
        <f t="shared" si="180"/>
        <v>0</v>
      </c>
      <c r="I112" s="1402">
        <f t="shared" si="180"/>
        <v>0</v>
      </c>
      <c r="J112" s="1"/>
      <c r="K112" s="1430">
        <f t="shared" ref="K112:R112" si="181">SUM(K43, K110, K33)</f>
        <v>1679227510</v>
      </c>
      <c r="L112" s="1431">
        <f t="shared" si="181"/>
        <v>1027776088</v>
      </c>
      <c r="M112" s="1431">
        <f t="shared" si="181"/>
        <v>0</v>
      </c>
      <c r="N112" s="1431">
        <f t="shared" si="181"/>
        <v>0</v>
      </c>
      <c r="O112" s="1431">
        <f t="shared" si="181"/>
        <v>15167550</v>
      </c>
      <c r="P112" s="1431">
        <f t="shared" si="181"/>
        <v>0</v>
      </c>
      <c r="Q112" s="1431">
        <f t="shared" si="181"/>
        <v>0</v>
      </c>
      <c r="R112" s="1432">
        <f t="shared" si="181"/>
        <v>0</v>
      </c>
      <c r="S112" s="1"/>
      <c r="T112" s="1233">
        <f>SUM(T43, T110, T33)</f>
        <v>1241960376</v>
      </c>
      <c r="U112" s="1249">
        <f t="shared" ref="U112" si="182">SUM(U43, U110, U33)</f>
        <v>1207677395</v>
      </c>
      <c r="V112" s="1249">
        <f t="shared" ref="V112:AA112" si="183">SUM(V43, V110, V33)</f>
        <v>0</v>
      </c>
      <c r="W112" s="1249">
        <f t="shared" si="183"/>
        <v>0</v>
      </c>
      <c r="X112" s="1249">
        <f t="shared" si="183"/>
        <v>34282981</v>
      </c>
      <c r="Y112" s="1249">
        <f t="shared" si="183"/>
        <v>0</v>
      </c>
      <c r="Z112" s="1249">
        <f t="shared" si="183"/>
        <v>0</v>
      </c>
      <c r="AA112" s="1250">
        <f t="shared" si="183"/>
        <v>0</v>
      </c>
      <c r="AB112" s="1"/>
      <c r="AC112" s="1396">
        <f t="shared" ref="AC112:AJ112" si="184">SUM(AC43, AC110, AC33)</f>
        <v>132362548</v>
      </c>
      <c r="AD112" s="1249">
        <f t="shared" si="184"/>
        <v>132362548</v>
      </c>
      <c r="AE112" s="1249">
        <f t="shared" si="184"/>
        <v>0</v>
      </c>
      <c r="AF112" s="1249">
        <f t="shared" si="184"/>
        <v>0</v>
      </c>
      <c r="AG112" s="1249">
        <f t="shared" si="184"/>
        <v>0</v>
      </c>
      <c r="AH112" s="1249">
        <f t="shared" si="184"/>
        <v>0</v>
      </c>
      <c r="AI112" s="1249">
        <f t="shared" si="184"/>
        <v>0</v>
      </c>
      <c r="AJ112" s="1402">
        <f t="shared" si="184"/>
        <v>0</v>
      </c>
      <c r="AK112" s="1"/>
      <c r="AL112" s="1396">
        <f t="shared" ref="AL112:AS112" si="185">SUM(AL43, AL110, AL33)</f>
        <v>42587330</v>
      </c>
      <c r="AM112" s="1249">
        <f t="shared" si="185"/>
        <v>42587330</v>
      </c>
      <c r="AN112" s="1249">
        <f t="shared" si="185"/>
        <v>0</v>
      </c>
      <c r="AO112" s="1249">
        <f t="shared" si="185"/>
        <v>0</v>
      </c>
      <c r="AP112" s="1249">
        <f t="shared" si="185"/>
        <v>0</v>
      </c>
      <c r="AQ112" s="1249">
        <f t="shared" si="185"/>
        <v>0</v>
      </c>
      <c r="AR112" s="1249">
        <f t="shared" si="185"/>
        <v>0</v>
      </c>
      <c r="AS112" s="1402">
        <f t="shared" si="185"/>
        <v>0</v>
      </c>
    </row>
    <row r="113" spans="1:45" ht="12" customHeight="1" thickBot="1">
      <c r="A113" s="3017"/>
      <c r="B113" s="1416"/>
      <c r="C113" s="1415"/>
      <c r="D113" s="1415"/>
      <c r="E113" s="1415"/>
      <c r="F113" s="1415"/>
      <c r="G113" s="1415"/>
      <c r="H113" s="1415"/>
      <c r="I113" s="1436"/>
      <c r="J113" s="1"/>
      <c r="K113" s="1413"/>
      <c r="L113" s="1414"/>
      <c r="M113" s="1414"/>
      <c r="N113" s="1415"/>
      <c r="O113" s="1416"/>
      <c r="P113" s="1414"/>
      <c r="Q113" s="1415"/>
      <c r="R113" s="1417"/>
      <c r="S113" s="1"/>
      <c r="T113" s="1421"/>
      <c r="U113" s="1422"/>
      <c r="V113" s="1422"/>
      <c r="W113" s="1423"/>
      <c r="X113" s="1424"/>
      <c r="Y113" s="1422"/>
      <c r="Z113" s="1423"/>
      <c r="AA113" s="1273"/>
      <c r="AB113" s="1"/>
      <c r="AC113" s="1413"/>
      <c r="AD113" s="1414"/>
      <c r="AE113" s="1414"/>
      <c r="AF113" s="1415"/>
      <c r="AG113" s="1416"/>
      <c r="AH113" s="1414"/>
      <c r="AI113" s="1415"/>
      <c r="AJ113" s="1417"/>
      <c r="AK113" s="1"/>
      <c r="AL113" s="1413"/>
      <c r="AM113" s="1414"/>
      <c r="AN113" s="1414"/>
      <c r="AO113" s="1415"/>
      <c r="AP113" s="1416"/>
      <c r="AQ113" s="1414"/>
      <c r="AR113" s="1415"/>
      <c r="AS113" s="1417"/>
    </row>
    <row r="114" spans="1:45" ht="3" customHeight="1">
      <c r="A114" s="2"/>
      <c r="B114" s="2"/>
      <c r="C114" s="2"/>
      <c r="D114" s="2"/>
      <c r="E114" s="2"/>
      <c r="F114" s="2"/>
      <c r="G114" s="2"/>
      <c r="H114" s="2"/>
      <c r="I114" s="2"/>
      <c r="J114" s="1"/>
      <c r="K114" s="2"/>
      <c r="L114" s="2"/>
      <c r="M114" s="2"/>
      <c r="N114" s="2"/>
      <c r="O114" s="2"/>
      <c r="P114" s="2"/>
      <c r="Q114" s="2"/>
      <c r="R114" s="2"/>
      <c r="S114" s="1"/>
      <c r="T114" s="1425"/>
      <c r="U114" s="1425"/>
      <c r="V114" s="1425"/>
      <c r="W114" s="1425"/>
      <c r="X114" s="1425"/>
      <c r="Y114" s="1425"/>
      <c r="Z114" s="1425"/>
      <c r="AA114" s="1425"/>
      <c r="AB114" s="1"/>
      <c r="AC114" s="2"/>
      <c r="AD114" s="2"/>
      <c r="AE114" s="2"/>
      <c r="AF114" s="2"/>
      <c r="AG114" s="2"/>
      <c r="AH114" s="2"/>
      <c r="AI114" s="2"/>
      <c r="AJ114" s="2"/>
      <c r="AK114" s="1"/>
      <c r="AL114" s="2"/>
      <c r="AM114" s="2"/>
      <c r="AN114" s="2"/>
      <c r="AO114" s="2"/>
      <c r="AP114" s="2"/>
      <c r="AQ114" s="2"/>
      <c r="AR114" s="2"/>
      <c r="AS114" s="2"/>
    </row>
    <row r="115" spans="1:45" ht="16.5" customHeight="1">
      <c r="A115" s="2" t="s">
        <v>208</v>
      </c>
      <c r="B115" s="1420">
        <f>B20</f>
        <v>27043376</v>
      </c>
      <c r="C115" s="2" t="s">
        <v>209</v>
      </c>
      <c r="D115" s="2"/>
      <c r="E115" s="2"/>
      <c r="F115" s="26"/>
      <c r="G115" s="27"/>
      <c r="H115" s="27"/>
      <c r="I115" s="27"/>
      <c r="J115" s="1"/>
      <c r="K115" s="26"/>
      <c r="L115" s="2" t="s">
        <v>209</v>
      </c>
      <c r="M115" s="2"/>
      <c r="N115" s="2"/>
      <c r="O115" s="1420">
        <v>19115431</v>
      </c>
      <c r="P115" s="27"/>
      <c r="Q115" s="27"/>
      <c r="R115" s="27"/>
      <c r="S115" s="1"/>
      <c r="T115" s="1426">
        <v>38559322</v>
      </c>
      <c r="U115" s="1427" t="s">
        <v>209</v>
      </c>
      <c r="V115" s="1427"/>
      <c r="W115" s="1427"/>
      <c r="X115" s="1428"/>
      <c r="Y115" s="1426">
        <v>32637101</v>
      </c>
      <c r="Z115" s="1429"/>
      <c r="AA115" s="1429"/>
      <c r="AB115" s="1"/>
      <c r="AC115" s="26"/>
      <c r="AD115" s="2" t="s">
        <v>209</v>
      </c>
      <c r="AE115" s="2"/>
      <c r="AF115" s="2"/>
      <c r="AG115" s="26"/>
      <c r="AH115" s="27"/>
      <c r="AI115" s="27"/>
      <c r="AJ115" s="27"/>
      <c r="AK115" s="1"/>
      <c r="AL115" s="26"/>
      <c r="AM115" s="2" t="s">
        <v>209</v>
      </c>
      <c r="AN115" s="2"/>
      <c r="AO115" s="2"/>
      <c r="AP115" s="26"/>
      <c r="AQ115" s="27"/>
      <c r="AR115" s="27"/>
      <c r="AS115" s="27"/>
    </row>
    <row r="116" spans="1:45" ht="15" customHeight="1">
      <c r="A116" s="2" t="s">
        <v>210</v>
      </c>
      <c r="B116" s="2"/>
      <c r="C116" s="2"/>
      <c r="D116" s="2"/>
      <c r="E116" s="2"/>
      <c r="F116" s="2"/>
      <c r="G116" s="28"/>
      <c r="H116" s="28"/>
      <c r="I116" s="28"/>
      <c r="J116" s="1"/>
      <c r="K116" s="2"/>
      <c r="L116" s="2"/>
      <c r="M116" s="2"/>
      <c r="N116" s="2"/>
      <c r="O116" s="2"/>
      <c r="P116" s="28"/>
      <c r="Q116" s="28"/>
      <c r="R116" s="28"/>
      <c r="S116" s="1"/>
      <c r="T116" s="2"/>
      <c r="U116" s="2"/>
      <c r="V116" s="2"/>
      <c r="W116" s="2"/>
      <c r="X116" s="2"/>
      <c r="Y116" s="28"/>
      <c r="Z116" s="28"/>
      <c r="AA116" s="28"/>
      <c r="AB116" s="1"/>
      <c r="AC116" s="2"/>
      <c r="AD116" s="2"/>
      <c r="AE116" s="2"/>
      <c r="AF116" s="2"/>
      <c r="AG116" s="2"/>
      <c r="AH116" s="28"/>
      <c r="AI116" s="28"/>
      <c r="AJ116" s="28"/>
      <c r="AK116" s="1"/>
      <c r="AL116" s="2"/>
      <c r="AM116" s="2"/>
      <c r="AN116" s="2"/>
      <c r="AO116" s="2"/>
      <c r="AP116" s="2"/>
      <c r="AQ116" s="28"/>
      <c r="AR116" s="28"/>
      <c r="AS116" s="28"/>
    </row>
    <row r="117" spans="1:45" ht="12" customHeight="1">
      <c r="A117" s="17"/>
      <c r="B117" s="17"/>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row>
    <row r="118" spans="1:45" ht="12"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row>
    <row r="119" spans="1:45" ht="12"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row>
    <row r="120" spans="1:45" ht="12"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row>
    <row r="121" spans="1:45" ht="12"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row>
    <row r="122" spans="1:45" ht="12"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row>
    <row r="123" spans="1:45" ht="12"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row>
    <row r="124" spans="1:45" ht="12" customHeight="1">
      <c r="A124" s="23"/>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row>
    <row r="125" spans="1:45" ht="12"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row>
    <row r="126" spans="1:45" ht="12"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row>
    <row r="127" spans="1:45" ht="12"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row>
    <row r="128" spans="1:45" ht="12"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row>
    <row r="129" spans="1:45" ht="12"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row>
    <row r="130" spans="1:45" ht="12"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row>
    <row r="131" spans="1:45" ht="12"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row>
    <row r="132" spans="1:45" ht="12"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row>
    <row r="133" spans="1:45" ht="12"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row>
    <row r="134" spans="1:45" ht="12"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row>
    <row r="135" spans="1:45" ht="12"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row>
    <row r="136" spans="1:45" ht="12"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row>
    <row r="137" spans="1:45" ht="12"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row>
    <row r="138" spans="1:45" ht="12"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row>
    <row r="139" spans="1:45" ht="12"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row>
    <row r="140" spans="1:45" ht="12"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row>
    <row r="141" spans="1:45" ht="12"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row>
    <row r="142" spans="1:45" ht="12"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row>
    <row r="143" spans="1:45" ht="12"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row>
    <row r="144" spans="1:45" ht="12"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row>
    <row r="145" spans="1:45" ht="12"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row>
    <row r="146" spans="1:45" ht="12"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row>
    <row r="147" spans="1:45" ht="12"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row>
    <row r="148" spans="1:45" ht="12"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row>
    <row r="149" spans="1:45" ht="12"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row>
    <row r="150" spans="1:45" ht="12"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row>
    <row r="151" spans="1:45" ht="12"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row>
    <row r="152" spans="1:45" ht="12"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row>
    <row r="153" spans="1:45" ht="12"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row>
    <row r="154" spans="1:45" ht="12"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row>
    <row r="155" spans="1:45" ht="12"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row>
    <row r="156" spans="1:45" ht="12"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row>
    <row r="157" spans="1:45" ht="12"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row>
    <row r="158" spans="1:45" ht="12"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row>
    <row r="159" spans="1:45" ht="12"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row>
    <row r="160" spans="1:45" ht="12"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row>
    <row r="161" spans="1:45" ht="12"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row>
    <row r="162" spans="1:45" ht="12"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row>
    <row r="163" spans="1:45" ht="12"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row>
    <row r="164" spans="1:45" ht="12"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row>
    <row r="165" spans="1:45" ht="12"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row>
    <row r="166" spans="1:45" ht="12"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row>
    <row r="167" spans="1:45" ht="12"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row>
    <row r="168" spans="1:45" ht="12"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row>
    <row r="169" spans="1:45" ht="12"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row>
    <row r="170" spans="1:45" ht="12"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row>
    <row r="171" spans="1:45" ht="12"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row>
    <row r="172" spans="1:45" ht="12"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row>
    <row r="173" spans="1:45" ht="12"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row>
    <row r="174" spans="1:45" ht="12"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row>
    <row r="175" spans="1:45" ht="12"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row>
    <row r="176" spans="1:45" ht="12"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row>
    <row r="177" spans="1:45" ht="12"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row>
    <row r="178" spans="1:45" ht="12"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row>
    <row r="179" spans="1:45" ht="12"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row>
    <row r="180" spans="1:45" ht="12"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row>
    <row r="181" spans="1:45" ht="12"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row>
    <row r="182" spans="1:45" ht="12"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row>
    <row r="183" spans="1:45" ht="12"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row>
    <row r="184" spans="1:45" ht="12"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row>
    <row r="185" spans="1:45" ht="12"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row>
    <row r="186" spans="1:45" ht="12"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row>
    <row r="187" spans="1:45" ht="12"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row>
    <row r="188" spans="1:45" ht="12"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row>
    <row r="189" spans="1:45" ht="12"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row>
    <row r="190" spans="1:45" ht="12"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row>
    <row r="191" spans="1:45" ht="12"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row>
    <row r="192" spans="1:45" ht="12"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row>
    <row r="193" spans="1:45" ht="12"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row>
    <row r="194" spans="1:45" ht="12"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row>
    <row r="195" spans="1:45" ht="12"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row>
    <row r="196" spans="1:45" ht="12"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row>
    <row r="197" spans="1:45" ht="12"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row>
    <row r="198" spans="1:45" ht="12"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row>
    <row r="199" spans="1:45" ht="12"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row>
    <row r="200" spans="1:45" ht="12"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row>
    <row r="201" spans="1:45" ht="12"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row>
    <row r="202" spans="1:45" ht="12"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row>
    <row r="203" spans="1:45" ht="12"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row>
    <row r="204" spans="1:45" ht="12"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row>
    <row r="205" spans="1:45" ht="12"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row>
    <row r="206" spans="1:45" ht="12"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row>
    <row r="207" spans="1:45" ht="12"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row>
    <row r="208" spans="1:45" ht="12"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row>
    <row r="209" spans="1:45" ht="12"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row>
    <row r="210" spans="1:45" ht="12"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row>
    <row r="211" spans="1:45" ht="12"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row>
    <row r="212" spans="1:45" ht="12"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row>
    <row r="213" spans="1:45" ht="12"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row>
    <row r="214" spans="1:45" ht="12"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row>
    <row r="215" spans="1:45" ht="12"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row>
    <row r="216" spans="1:45" ht="12"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row>
    <row r="217" spans="1:45" ht="12"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row>
    <row r="218" spans="1:45" ht="12"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row>
    <row r="219" spans="1:45" ht="12"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row>
    <row r="220" spans="1:45" ht="12"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row>
    <row r="221" spans="1:45" ht="12"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row>
    <row r="222" spans="1:45" ht="12"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row>
    <row r="223" spans="1:45" ht="12"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row>
    <row r="224" spans="1:45" ht="12"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row>
    <row r="225" spans="1:45" ht="12"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row>
    <row r="226" spans="1:45" ht="12"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row>
    <row r="227" spans="1:45" ht="12"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row>
    <row r="228" spans="1:45" ht="12"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row>
    <row r="229" spans="1:45" ht="12"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row>
    <row r="230" spans="1:45" ht="12"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row>
    <row r="231" spans="1:45" ht="12"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row>
    <row r="232" spans="1:45" ht="12"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row>
    <row r="233" spans="1:45" ht="12"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row>
    <row r="234" spans="1:45" ht="12"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row>
    <row r="235" spans="1:45" ht="12"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row>
    <row r="236" spans="1:45" ht="12"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row>
    <row r="237" spans="1:45" ht="12"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row>
    <row r="238" spans="1:45" ht="12"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row>
    <row r="239" spans="1:45" ht="12"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row>
    <row r="240" spans="1:45" ht="12"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row>
    <row r="241" spans="1:45" ht="12"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row>
    <row r="242" spans="1:45" ht="12"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row>
    <row r="243" spans="1:45" ht="12"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row>
    <row r="244" spans="1:45" ht="12"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row>
    <row r="245" spans="1:45" ht="12"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row>
    <row r="246" spans="1:45" ht="12"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row>
    <row r="247" spans="1:45" ht="12"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row>
    <row r="248" spans="1:45" ht="12"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row>
    <row r="249" spans="1:45" ht="12"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row>
    <row r="250" spans="1:45" ht="12"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row>
    <row r="251" spans="1:45" ht="12"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row>
    <row r="252" spans="1:45" ht="12"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row>
    <row r="253" spans="1:45" ht="12"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row>
    <row r="254" spans="1:45" ht="12"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row>
    <row r="255" spans="1:45" ht="12"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row>
    <row r="256" spans="1:45" ht="12"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row>
    <row r="257" spans="1:45" ht="12"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row>
    <row r="258" spans="1:45" ht="12"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row>
    <row r="259" spans="1:45" ht="12"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row>
    <row r="260" spans="1:45" ht="12"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row>
    <row r="261" spans="1:45" ht="12"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row>
    <row r="262" spans="1:45" ht="12"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row>
    <row r="263" spans="1:45" ht="12"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row>
    <row r="264" spans="1:45" ht="12"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row>
    <row r="265" spans="1:45" ht="12"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row>
    <row r="266" spans="1:45" ht="12"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row>
    <row r="267" spans="1:45" ht="12"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row>
    <row r="268" spans="1:45" ht="12"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row>
    <row r="269" spans="1:45" ht="12"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row>
    <row r="270" spans="1:45" ht="12"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row>
    <row r="271" spans="1:45" ht="12"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row>
    <row r="272" spans="1:45" ht="12"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row>
    <row r="273" spans="1:45" ht="12"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row>
    <row r="274" spans="1:45" ht="12"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row>
    <row r="275" spans="1:45" ht="12"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row>
    <row r="276" spans="1:45" ht="12"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row>
    <row r="277" spans="1:45" ht="12"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row>
    <row r="278" spans="1:45" ht="12"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row>
    <row r="279" spans="1:45" ht="12"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row>
    <row r="280" spans="1:45" ht="12"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row>
    <row r="281" spans="1:45" ht="12"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row>
    <row r="282" spans="1:45" ht="12"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row>
    <row r="283" spans="1:45" ht="12"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row>
    <row r="284" spans="1:45" ht="12"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row>
    <row r="285" spans="1:45" ht="12"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row>
    <row r="286" spans="1:45" ht="12"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row>
    <row r="287" spans="1:45" ht="12"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row>
    <row r="288" spans="1:45" ht="12"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row>
    <row r="289" spans="1:45" ht="12"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row>
    <row r="290" spans="1:45" ht="12"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row>
    <row r="291" spans="1:45" ht="12"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row>
    <row r="292" spans="1:45" ht="12"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row>
    <row r="293" spans="1:45" ht="12"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row>
    <row r="294" spans="1:45" ht="12"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row>
    <row r="295" spans="1:45" ht="12"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row>
    <row r="296" spans="1:45" ht="12"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row>
    <row r="297" spans="1:45" ht="12"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row>
    <row r="298" spans="1:45" ht="12"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row>
    <row r="299" spans="1:45" ht="12"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row>
    <row r="300" spans="1:45" ht="12"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row>
    <row r="301" spans="1:45" ht="12"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row>
    <row r="302" spans="1:45" ht="12"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row>
    <row r="303" spans="1:45" ht="12"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row>
    <row r="304" spans="1:45" ht="12"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row>
    <row r="305" spans="1:45" ht="12"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row>
    <row r="306" spans="1:45" ht="12"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row>
    <row r="307" spans="1:45" ht="12"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row>
    <row r="308" spans="1:45" ht="12"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row>
    <row r="309" spans="1:45" ht="12"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row>
    <row r="310" spans="1:45" ht="12"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row>
    <row r="311" spans="1:45" ht="12"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row>
    <row r="312" spans="1:45" ht="12"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row>
    <row r="313" spans="1:45" ht="12"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row>
    <row r="314" spans="1:45" ht="12"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row>
    <row r="315" spans="1:45" ht="12"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row>
    <row r="316" spans="1:45" ht="12"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row>
    <row r="317" spans="1:45" ht="15.75" customHeight="1"/>
    <row r="318" spans="1:45" ht="15.75" customHeight="1"/>
    <row r="319" spans="1:45" ht="15.75" customHeight="1"/>
    <row r="320" spans="1:45"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row r="1017" ht="15.75" customHeight="1"/>
    <row r="1018" ht="15.75" customHeight="1"/>
    <row r="1019" ht="15.75" customHeight="1"/>
    <row r="1020" ht="15.75" customHeight="1"/>
    <row r="1021" ht="15.75" customHeight="1"/>
    <row r="1022" ht="15.75" customHeight="1"/>
    <row r="1023" ht="15.75" customHeight="1"/>
    <row r="1024" ht="15.75" customHeight="1"/>
    <row r="1025" ht="15.75" customHeight="1"/>
    <row r="1026" ht="15.75" customHeight="1"/>
    <row r="1027" ht="15.75" customHeight="1"/>
    <row r="1028" ht="15.75" customHeight="1"/>
    <row r="1029" ht="15.75" customHeight="1"/>
    <row r="1030" ht="15.75" customHeight="1"/>
    <row r="1031" ht="15.75" customHeight="1"/>
    <row r="1032" ht="15.75" customHeight="1"/>
    <row r="1033" ht="15.75" customHeight="1"/>
    <row r="1034" ht="15.75" customHeight="1"/>
    <row r="1035" ht="15.75" customHeight="1"/>
    <row r="1036" ht="15.75" customHeight="1"/>
    <row r="1037" ht="15.75" customHeight="1"/>
    <row r="1038" ht="15.75" customHeight="1"/>
    <row r="1039" ht="15.75" customHeight="1"/>
    <row r="1040" ht="15.75" customHeight="1"/>
    <row r="1041" ht="15.75" customHeight="1"/>
    <row r="1042" ht="15.75" customHeight="1"/>
    <row r="1043" ht="15.75" customHeight="1"/>
    <row r="1044" ht="15.75" customHeight="1"/>
    <row r="1045" ht="15.75" customHeight="1"/>
    <row r="1046" ht="15.75" customHeight="1"/>
    <row r="1047" ht="15.75" customHeight="1"/>
    <row r="1048" ht="15.75" customHeight="1"/>
    <row r="1049" ht="15.75" customHeight="1"/>
    <row r="1050" ht="15.75" customHeight="1"/>
    <row r="1051" ht="15.75" customHeight="1"/>
    <row r="1052" ht="15.75" customHeight="1"/>
    <row r="1053" ht="15.75" customHeight="1"/>
    <row r="1054" ht="15.75" customHeight="1"/>
    <row r="1055" ht="15.75" customHeight="1"/>
    <row r="1056" ht="15.75" customHeight="1"/>
    <row r="1057" ht="15.75" customHeight="1"/>
    <row r="1058" ht="15.75" customHeight="1"/>
    <row r="1059" ht="15.75" customHeight="1"/>
    <row r="1060" ht="15.75" customHeight="1"/>
    <row r="1061" ht="15.75" customHeight="1"/>
    <row r="1062" ht="15.75" customHeight="1"/>
    <row r="1063" ht="15.75" customHeight="1"/>
    <row r="1064" ht="15.75" customHeight="1"/>
    <row r="1065" ht="15.75" customHeight="1"/>
    <row r="1066" ht="15.75" customHeight="1"/>
    <row r="1067" ht="15.75" customHeight="1"/>
  </sheetData>
  <mergeCells count="34">
    <mergeCell ref="U11:V11"/>
    <mergeCell ref="AD11:AE11"/>
    <mergeCell ref="AI4:AJ4"/>
    <mergeCell ref="AI5:AJ5"/>
    <mergeCell ref="AC3:AJ3"/>
    <mergeCell ref="U10:X10"/>
    <mergeCell ref="Y10:AA10"/>
    <mergeCell ref="T3:AA3"/>
    <mergeCell ref="Z5:AA5"/>
    <mergeCell ref="Z4:AA4"/>
    <mergeCell ref="AH10:AJ10"/>
    <mergeCell ref="AD10:AG10"/>
    <mergeCell ref="AM10:AP10"/>
    <mergeCell ref="AM11:AN11"/>
    <mergeCell ref="AR5:AS5"/>
    <mergeCell ref="AR4:AS4"/>
    <mergeCell ref="AL3:AS3"/>
    <mergeCell ref="AQ10:AS10"/>
    <mergeCell ref="P10:R10"/>
    <mergeCell ref="L10:O10"/>
    <mergeCell ref="C11:D11"/>
    <mergeCell ref="G10:I10"/>
    <mergeCell ref="C10:F10"/>
    <mergeCell ref="B3:I3"/>
    <mergeCell ref="K3:R3"/>
    <mergeCell ref="Q5:R5"/>
    <mergeCell ref="Q4:R4"/>
    <mergeCell ref="H5:I5"/>
    <mergeCell ref="H4:I4"/>
    <mergeCell ref="A10:A14"/>
    <mergeCell ref="A33:A34"/>
    <mergeCell ref="A112:A113"/>
    <mergeCell ref="A43:A44"/>
    <mergeCell ref="L11:M11"/>
  </mergeCells>
  <pageMargins left="0.75" right="0.75" top="1" bottom="1" header="0" footer="0"/>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003"/>
  <sheetViews>
    <sheetView showGridLines="0" workbookViewId="0">
      <pane xSplit="2" ySplit="16" topLeftCell="C47" activePane="bottomRight" state="frozen"/>
      <selection pane="topRight" activeCell="B1" sqref="B1"/>
      <selection pane="bottomLeft" activeCell="A16" sqref="A16"/>
      <selection pane="bottomRight" activeCell="V50" sqref="V50"/>
    </sheetView>
  </sheetViews>
  <sheetFormatPr baseColWidth="10" defaultColWidth="14.42578125" defaultRowHeight="15" customHeight="1"/>
  <cols>
    <col min="1" max="1" width="12" style="693" customWidth="1"/>
    <col min="2" max="2" width="48.5703125" customWidth="1"/>
    <col min="3" max="4" width="23.7109375" customWidth="1"/>
    <col min="5" max="5" width="15.28515625" customWidth="1"/>
    <col min="6" max="6" width="15.7109375" customWidth="1"/>
    <col min="7" max="7" width="11.140625" customWidth="1"/>
    <col min="8" max="8" width="16.140625" customWidth="1"/>
    <col min="9" max="9" width="6.28515625" customWidth="1"/>
    <col min="10" max="10" width="25.42578125" customWidth="1"/>
    <col min="11" max="11" width="24.140625" customWidth="1"/>
    <col min="12" max="12" width="11.42578125" customWidth="1"/>
    <col min="13" max="13" width="15.7109375" customWidth="1"/>
    <col min="14" max="14" width="20" customWidth="1"/>
    <col min="15" max="15" width="18.5703125" customWidth="1"/>
    <col min="16" max="16" width="11.42578125" customWidth="1"/>
    <col min="17" max="18" width="23.7109375" customWidth="1"/>
    <col min="19" max="19" width="10.42578125" customWidth="1"/>
    <col min="20" max="20" width="14" customWidth="1"/>
    <col min="21" max="21" width="12.7109375" customWidth="1"/>
    <col min="22" max="22" width="16.28515625" customWidth="1"/>
    <col min="23" max="23" width="11.42578125" customWidth="1"/>
    <col min="24" max="25" width="23.7109375" customWidth="1"/>
    <col min="26" max="26" width="10.42578125" customWidth="1"/>
    <col min="27" max="27" width="14" customWidth="1"/>
    <col min="28" max="28" width="12.5703125" customWidth="1"/>
    <col min="29" max="29" width="16.85546875" customWidth="1"/>
    <col min="30" max="30" width="11.42578125" customWidth="1"/>
    <col min="31" max="31" width="23.7109375" style="603" customWidth="1"/>
    <col min="32" max="32" width="23.7109375" customWidth="1"/>
    <col min="33" max="33" width="10.42578125" customWidth="1"/>
    <col min="34" max="34" width="14" customWidth="1"/>
    <col min="35" max="35" width="11" customWidth="1"/>
    <col min="36" max="36" width="16.140625" customWidth="1"/>
  </cols>
  <sheetData>
    <row r="1" spans="1:36" s="693" customFormat="1" ht="15" customHeight="1" thickBot="1">
      <c r="AE1" s="603"/>
    </row>
    <row r="2" spans="1:36" s="594" customFormat="1" ht="21" customHeight="1">
      <c r="A2" s="694"/>
      <c r="B2" s="1019" t="s">
        <v>0</v>
      </c>
      <c r="C2" s="3087" t="s">
        <v>693</v>
      </c>
      <c r="D2" s="3088"/>
      <c r="E2" s="3088"/>
      <c r="F2" s="3088"/>
      <c r="G2" s="3088"/>
      <c r="H2" s="3089"/>
      <c r="I2" s="593"/>
      <c r="J2" s="3097" t="s">
        <v>2</v>
      </c>
      <c r="K2" s="3098"/>
      <c r="L2" s="3098"/>
      <c r="M2" s="3098"/>
      <c r="N2" s="3098"/>
      <c r="O2" s="3099"/>
      <c r="P2" s="595"/>
      <c r="Q2" s="3084" t="s">
        <v>2</v>
      </c>
      <c r="R2" s="3085"/>
      <c r="S2" s="3085"/>
      <c r="T2" s="3085"/>
      <c r="U2" s="3085"/>
      <c r="V2" s="3086"/>
      <c r="W2" s="595"/>
      <c r="X2" s="3084" t="s">
        <v>2</v>
      </c>
      <c r="Y2" s="3085"/>
      <c r="Z2" s="3085"/>
      <c r="AA2" s="3085"/>
      <c r="AB2" s="3085"/>
      <c r="AC2" s="3086"/>
      <c r="AD2" s="595"/>
      <c r="AE2" s="3084" t="s">
        <v>2</v>
      </c>
      <c r="AF2" s="3085"/>
      <c r="AG2" s="3085"/>
      <c r="AH2" s="3085"/>
      <c r="AI2" s="3085"/>
      <c r="AJ2" s="3086"/>
    </row>
    <row r="3" spans="1:36" s="594" customFormat="1" ht="14.25" customHeight="1">
      <c r="A3" s="694"/>
      <c r="B3" s="890" t="s">
        <v>4</v>
      </c>
      <c r="C3" s="891"/>
      <c r="D3" s="892"/>
      <c r="E3" s="892"/>
      <c r="F3" s="892"/>
      <c r="G3" s="3093" t="s">
        <v>5</v>
      </c>
      <c r="H3" s="3094"/>
      <c r="I3" s="595"/>
      <c r="J3" s="1034"/>
      <c r="K3" s="892"/>
      <c r="L3" s="892"/>
      <c r="M3" s="892"/>
      <c r="N3" s="3096" t="s">
        <v>5</v>
      </c>
      <c r="O3" s="3071"/>
      <c r="P3" s="595"/>
      <c r="Q3" s="1034"/>
      <c r="R3" s="892"/>
      <c r="S3" s="892"/>
      <c r="T3" s="892"/>
      <c r="U3" s="3093" t="s">
        <v>5</v>
      </c>
      <c r="V3" s="3080"/>
      <c r="W3" s="595"/>
      <c r="X3" s="1034"/>
      <c r="Y3" s="892"/>
      <c r="Z3" s="892"/>
      <c r="AA3" s="892"/>
      <c r="AB3" s="3093" t="s">
        <v>5</v>
      </c>
      <c r="AC3" s="3080"/>
      <c r="AD3" s="595"/>
      <c r="AE3" s="1601"/>
      <c r="AF3" s="892"/>
      <c r="AG3" s="892"/>
      <c r="AH3" s="892"/>
      <c r="AI3" s="3093" t="s">
        <v>5</v>
      </c>
      <c r="AJ3" s="3080"/>
    </row>
    <row r="4" spans="1:36" s="594" customFormat="1" ht="13.5" customHeight="1">
      <c r="A4" s="694"/>
      <c r="B4" s="893" t="s">
        <v>6</v>
      </c>
      <c r="C4" s="894"/>
      <c r="D4" s="892"/>
      <c r="E4" s="1110" t="s">
        <v>7</v>
      </c>
      <c r="F4" s="1111" t="s">
        <v>8</v>
      </c>
      <c r="G4" s="3090" t="s">
        <v>10</v>
      </c>
      <c r="H4" s="3095"/>
      <c r="I4" s="595"/>
      <c r="J4" s="1035"/>
      <c r="K4" s="892"/>
      <c r="L4" s="895" t="s">
        <v>7</v>
      </c>
      <c r="M4" s="1111" t="s">
        <v>8</v>
      </c>
      <c r="N4" s="3090" t="s">
        <v>10</v>
      </c>
      <c r="O4" s="3091"/>
      <c r="P4" s="595"/>
      <c r="Q4" s="1035"/>
      <c r="R4" s="1121" t="s">
        <v>7</v>
      </c>
      <c r="S4" s="1112" t="s">
        <v>8</v>
      </c>
      <c r="T4" s="896"/>
      <c r="U4" s="3090" t="s">
        <v>10</v>
      </c>
      <c r="V4" s="3091"/>
      <c r="W4" s="595"/>
      <c r="X4" s="1035"/>
      <c r="Y4" s="892"/>
      <c r="Z4" s="895" t="s">
        <v>7</v>
      </c>
      <c r="AA4" s="1111" t="s">
        <v>8</v>
      </c>
      <c r="AB4" s="3090" t="s">
        <v>10</v>
      </c>
      <c r="AC4" s="3091"/>
      <c r="AD4" s="595"/>
      <c r="AE4" s="1602"/>
      <c r="AF4" s="892"/>
      <c r="AG4" s="895" t="s">
        <v>7</v>
      </c>
      <c r="AH4" s="1111" t="s">
        <v>8</v>
      </c>
      <c r="AI4" s="3090" t="s">
        <v>10</v>
      </c>
      <c r="AJ4" s="3091"/>
    </row>
    <row r="5" spans="1:36" s="594" customFormat="1" ht="11.1" customHeight="1">
      <c r="A5" s="694"/>
      <c r="B5" s="890" t="s">
        <v>12</v>
      </c>
      <c r="C5" s="897"/>
      <c r="D5" s="898"/>
      <c r="E5" s="898"/>
      <c r="F5" s="899"/>
      <c r="G5" s="900"/>
      <c r="H5" s="901"/>
      <c r="I5" s="595"/>
      <c r="J5" s="1036"/>
      <c r="K5" s="898"/>
      <c r="L5" s="898"/>
      <c r="M5" s="899"/>
      <c r="N5" s="900"/>
      <c r="O5" s="1037"/>
      <c r="P5" s="595"/>
      <c r="Q5" s="1036"/>
      <c r="R5" s="898"/>
      <c r="S5" s="898"/>
      <c r="T5" s="899"/>
      <c r="U5" s="900"/>
      <c r="V5" s="1037"/>
      <c r="W5" s="595"/>
      <c r="X5" s="1036"/>
      <c r="Y5" s="898"/>
      <c r="Z5" s="898"/>
      <c r="AA5" s="899"/>
      <c r="AB5" s="900"/>
      <c r="AC5" s="1037"/>
      <c r="AD5" s="595"/>
      <c r="AE5" s="1603"/>
      <c r="AF5" s="898"/>
      <c r="AG5" s="898"/>
      <c r="AH5" s="899"/>
      <c r="AI5" s="900"/>
      <c r="AJ5" s="1037"/>
    </row>
    <row r="6" spans="1:36" s="594" customFormat="1" ht="17.25" customHeight="1">
      <c r="A6" s="694"/>
      <c r="B6" s="890" t="s">
        <v>14</v>
      </c>
      <c r="C6" s="902"/>
      <c r="D6" s="895" t="s">
        <v>15</v>
      </c>
      <c r="E6" s="903">
        <v>43465</v>
      </c>
      <c r="F6" s="895" t="s">
        <v>16</v>
      </c>
      <c r="G6" s="904">
        <v>12</v>
      </c>
      <c r="H6" s="905"/>
      <c r="I6" s="596"/>
      <c r="J6" s="1038"/>
      <c r="K6" s="895" t="s">
        <v>15</v>
      </c>
      <c r="L6" s="903">
        <v>43100</v>
      </c>
      <c r="M6" s="895" t="s">
        <v>16</v>
      </c>
      <c r="N6" s="904">
        <v>12</v>
      </c>
      <c r="O6" s="1039"/>
      <c r="P6" s="595"/>
      <c r="Q6" s="1038"/>
      <c r="R6" s="895" t="s">
        <v>15</v>
      </c>
      <c r="S6" s="903">
        <v>42735</v>
      </c>
      <c r="T6" s="895" t="s">
        <v>16</v>
      </c>
      <c r="U6" s="904">
        <v>12</v>
      </c>
      <c r="V6" s="1039"/>
      <c r="W6" s="595"/>
      <c r="X6" s="1038"/>
      <c r="Y6" s="895" t="s">
        <v>15</v>
      </c>
      <c r="Z6" s="903">
        <v>42369</v>
      </c>
      <c r="AA6" s="895" t="s">
        <v>16</v>
      </c>
      <c r="AB6" s="904">
        <v>12</v>
      </c>
      <c r="AC6" s="1039"/>
      <c r="AD6" s="595"/>
      <c r="AE6" s="1604"/>
      <c r="AF6" s="895" t="s">
        <v>15</v>
      </c>
      <c r="AG6" s="903">
        <v>42004</v>
      </c>
      <c r="AH6" s="895" t="s">
        <v>16</v>
      </c>
      <c r="AI6" s="904"/>
      <c r="AJ6" s="1039"/>
    </row>
    <row r="7" spans="1:36" s="594" customFormat="1" ht="11.25" customHeight="1">
      <c r="A7" s="694"/>
      <c r="B7" s="890"/>
      <c r="C7" s="906"/>
      <c r="D7" s="907"/>
      <c r="E7" s="907"/>
      <c r="F7" s="907"/>
      <c r="G7" s="907"/>
      <c r="H7" s="908"/>
      <c r="I7" s="595"/>
      <c r="J7" s="1040"/>
      <c r="K7" s="907"/>
      <c r="L7" s="907"/>
      <c r="M7" s="907"/>
      <c r="N7" s="907"/>
      <c r="O7" s="1041"/>
      <c r="P7" s="595"/>
      <c r="Q7" s="1040"/>
      <c r="R7" s="907"/>
      <c r="S7" s="907"/>
      <c r="T7" s="907"/>
      <c r="U7" s="907"/>
      <c r="V7" s="1041"/>
      <c r="W7" s="595"/>
      <c r="X7" s="1040"/>
      <c r="Y7" s="907"/>
      <c r="Z7" s="907"/>
      <c r="AA7" s="907"/>
      <c r="AB7" s="907"/>
      <c r="AC7" s="1041"/>
      <c r="AD7" s="595"/>
      <c r="AE7" s="1605"/>
      <c r="AF7" s="907"/>
      <c r="AG7" s="907"/>
      <c r="AH7" s="907"/>
      <c r="AI7" s="907"/>
      <c r="AJ7" s="1041"/>
    </row>
    <row r="8" spans="1:36" s="594" customFormat="1" ht="15" customHeight="1">
      <c r="A8" s="694"/>
      <c r="B8" s="1022" t="s">
        <v>2</v>
      </c>
      <c r="C8" s="910"/>
      <c r="D8" s="911"/>
      <c r="E8" s="912"/>
      <c r="F8" s="913" t="s">
        <v>17</v>
      </c>
      <c r="G8" s="914">
        <v>43101</v>
      </c>
      <c r="H8" s="1025" t="s">
        <v>834</v>
      </c>
      <c r="I8" s="595"/>
      <c r="J8" s="1042"/>
      <c r="K8" s="911"/>
      <c r="L8" s="912"/>
      <c r="M8" s="913" t="s">
        <v>17</v>
      </c>
      <c r="N8" s="914">
        <v>42736</v>
      </c>
      <c r="O8" s="761" t="s">
        <v>836</v>
      </c>
      <c r="P8" s="595"/>
      <c r="Q8" s="1042"/>
      <c r="R8" s="911"/>
      <c r="S8" s="912"/>
      <c r="T8" s="913" t="s">
        <v>17</v>
      </c>
      <c r="U8" s="914">
        <v>42370</v>
      </c>
      <c r="V8" s="761" t="s">
        <v>835</v>
      </c>
      <c r="W8" s="595"/>
      <c r="X8" s="1042"/>
      <c r="Y8" s="911"/>
      <c r="Z8" s="912"/>
      <c r="AA8" s="913" t="s">
        <v>17</v>
      </c>
      <c r="AB8" s="914">
        <v>42005</v>
      </c>
      <c r="AC8" s="761" t="s">
        <v>837</v>
      </c>
      <c r="AD8" s="595"/>
      <c r="AE8" s="1606"/>
      <c r="AF8" s="911"/>
      <c r="AG8" s="912"/>
      <c r="AH8" s="913" t="s">
        <v>17</v>
      </c>
      <c r="AI8" s="914">
        <v>41640</v>
      </c>
      <c r="AJ8" s="761" t="s">
        <v>839</v>
      </c>
    </row>
    <row r="9" spans="1:36" s="594" customFormat="1" ht="11.1" customHeight="1">
      <c r="A9" s="694"/>
      <c r="B9" s="909"/>
      <c r="C9" s="910"/>
      <c r="D9" s="911"/>
      <c r="E9" s="912"/>
      <c r="F9" s="915"/>
      <c r="G9" s="916"/>
      <c r="H9" s="917"/>
      <c r="I9" s="595"/>
      <c r="J9" s="1042"/>
      <c r="K9" s="911"/>
      <c r="L9" s="912"/>
      <c r="M9" s="915"/>
      <c r="N9" s="916"/>
      <c r="O9" s="1043"/>
      <c r="P9" s="595"/>
      <c r="Q9" s="1042"/>
      <c r="R9" s="911"/>
      <c r="S9" s="912"/>
      <c r="T9" s="915"/>
      <c r="U9" s="916"/>
      <c r="V9" s="1043"/>
      <c r="W9" s="595"/>
      <c r="X9" s="1042"/>
      <c r="Y9" s="911"/>
      <c r="Z9" s="912"/>
      <c r="AA9" s="915"/>
      <c r="AB9" s="916"/>
      <c r="AC9" s="1043"/>
      <c r="AD9" s="595"/>
      <c r="AE9" s="1606"/>
      <c r="AF9" s="911"/>
      <c r="AG9" s="912"/>
      <c r="AH9" s="915"/>
      <c r="AI9" s="916"/>
      <c r="AJ9" s="1043"/>
    </row>
    <row r="10" spans="1:36" s="594" customFormat="1" ht="11.1" customHeight="1">
      <c r="A10" s="694"/>
      <c r="B10" s="890"/>
      <c r="C10" s="906"/>
      <c r="D10" s="907"/>
      <c r="E10" s="918"/>
      <c r="F10" s="918"/>
      <c r="G10" s="918"/>
      <c r="H10" s="919"/>
      <c r="I10" s="595"/>
      <c r="J10" s="1040"/>
      <c r="K10" s="907"/>
      <c r="L10" s="918"/>
      <c r="M10" s="918"/>
      <c r="N10" s="918"/>
      <c r="O10" s="1044"/>
      <c r="P10" s="595"/>
      <c r="Q10" s="1040"/>
      <c r="R10" s="907"/>
      <c r="S10" s="918"/>
      <c r="T10" s="918"/>
      <c r="U10" s="918"/>
      <c r="V10" s="1044"/>
      <c r="W10" s="595"/>
      <c r="X10" s="1040"/>
      <c r="Y10" s="907"/>
      <c r="Z10" s="918"/>
      <c r="AA10" s="918"/>
      <c r="AB10" s="918"/>
      <c r="AC10" s="1044"/>
      <c r="AD10" s="595"/>
      <c r="AE10" s="1605"/>
      <c r="AF10" s="907"/>
      <c r="AG10" s="918"/>
      <c r="AH10" s="918"/>
      <c r="AI10" s="918"/>
      <c r="AJ10" s="1044"/>
    </row>
    <row r="11" spans="1:36" s="594" customFormat="1" ht="16.5" customHeight="1">
      <c r="A11" s="694"/>
      <c r="B11" s="920" t="s">
        <v>19</v>
      </c>
      <c r="C11" s="921" t="s">
        <v>20</v>
      </c>
      <c r="D11" s="922" t="s">
        <v>65</v>
      </c>
      <c r="E11" s="3075" t="s">
        <v>54</v>
      </c>
      <c r="F11" s="3076"/>
      <c r="G11" s="3075" t="s">
        <v>23</v>
      </c>
      <c r="H11" s="3083"/>
      <c r="I11" s="597"/>
      <c r="J11" s="1045" t="s">
        <v>20</v>
      </c>
      <c r="K11" s="922" t="s">
        <v>65</v>
      </c>
      <c r="L11" s="3075" t="s">
        <v>54</v>
      </c>
      <c r="M11" s="3076"/>
      <c r="N11" s="3075" t="s">
        <v>23</v>
      </c>
      <c r="O11" s="3092"/>
      <c r="P11" s="595"/>
      <c r="Q11" s="1045" t="s">
        <v>20</v>
      </c>
      <c r="R11" s="922" t="s">
        <v>65</v>
      </c>
      <c r="S11" s="3075" t="s">
        <v>54</v>
      </c>
      <c r="T11" s="3076"/>
      <c r="U11" s="3075" t="s">
        <v>23</v>
      </c>
      <c r="V11" s="3092"/>
      <c r="W11" s="595"/>
      <c r="X11" s="1045" t="s">
        <v>20</v>
      </c>
      <c r="Y11" s="922" t="s">
        <v>65</v>
      </c>
      <c r="Z11" s="3075" t="s">
        <v>54</v>
      </c>
      <c r="AA11" s="3076"/>
      <c r="AB11" s="3075" t="s">
        <v>23</v>
      </c>
      <c r="AC11" s="3092"/>
      <c r="AD11" s="595"/>
      <c r="AE11" s="1607" t="s">
        <v>20</v>
      </c>
      <c r="AF11" s="922" t="s">
        <v>65</v>
      </c>
      <c r="AG11" s="3075" t="s">
        <v>54</v>
      </c>
      <c r="AH11" s="3076"/>
      <c r="AI11" s="3075" t="s">
        <v>23</v>
      </c>
      <c r="AJ11" s="3092"/>
    </row>
    <row r="12" spans="1:36" s="594" customFormat="1" ht="15.75" customHeight="1">
      <c r="A12" s="694"/>
      <c r="B12" s="1021" t="s">
        <v>19</v>
      </c>
      <c r="C12" s="923" t="s">
        <v>66</v>
      </c>
      <c r="D12" s="924"/>
      <c r="E12" s="3081" t="s">
        <v>67</v>
      </c>
      <c r="F12" s="3082"/>
      <c r="G12" s="3070" t="s">
        <v>68</v>
      </c>
      <c r="H12" s="3079"/>
      <c r="I12" s="595"/>
      <c r="J12" s="1046" t="s">
        <v>66</v>
      </c>
      <c r="K12" s="924"/>
      <c r="L12" s="3081" t="s">
        <v>67</v>
      </c>
      <c r="M12" s="3082"/>
      <c r="N12" s="3070" t="s">
        <v>68</v>
      </c>
      <c r="O12" s="3071"/>
      <c r="P12" s="595"/>
      <c r="Q12" s="1046" t="s">
        <v>66</v>
      </c>
      <c r="R12" s="924"/>
      <c r="S12" s="3081" t="s">
        <v>67</v>
      </c>
      <c r="T12" s="3082"/>
      <c r="U12" s="3070" t="s">
        <v>68</v>
      </c>
      <c r="V12" s="3071"/>
      <c r="W12" s="595"/>
      <c r="X12" s="1046" t="s">
        <v>66</v>
      </c>
      <c r="Y12" s="924"/>
      <c r="Z12" s="3077" t="s">
        <v>67</v>
      </c>
      <c r="AA12" s="3078"/>
      <c r="AB12" s="3077" t="s">
        <v>68</v>
      </c>
      <c r="AC12" s="3080"/>
      <c r="AD12" s="595"/>
      <c r="AE12" s="1608" t="s">
        <v>66</v>
      </c>
      <c r="AF12" s="924"/>
      <c r="AG12" s="3077" t="s">
        <v>67</v>
      </c>
      <c r="AH12" s="3078"/>
      <c r="AI12" s="3077" t="s">
        <v>68</v>
      </c>
      <c r="AJ12" s="3080"/>
    </row>
    <row r="13" spans="1:36" s="594" customFormat="1" ht="16.5" customHeight="1">
      <c r="A13" s="694"/>
      <c r="B13" s="890"/>
      <c r="C13" s="923" t="s">
        <v>75</v>
      </c>
      <c r="D13" s="924" t="s">
        <v>76</v>
      </c>
      <c r="E13" s="3081" t="s">
        <v>77</v>
      </c>
      <c r="F13" s="3082"/>
      <c r="G13" s="3070" t="s">
        <v>66</v>
      </c>
      <c r="H13" s="3079"/>
      <c r="I13" s="595"/>
      <c r="J13" s="1046" t="s">
        <v>75</v>
      </c>
      <c r="K13" s="924" t="s">
        <v>76</v>
      </c>
      <c r="L13" s="3081" t="s">
        <v>77</v>
      </c>
      <c r="M13" s="3082"/>
      <c r="N13" s="3070" t="s">
        <v>66</v>
      </c>
      <c r="O13" s="3071"/>
      <c r="P13" s="595"/>
      <c r="Q13" s="1046" t="s">
        <v>75</v>
      </c>
      <c r="R13" s="924" t="s">
        <v>76</v>
      </c>
      <c r="S13" s="3081" t="s">
        <v>77</v>
      </c>
      <c r="T13" s="3082"/>
      <c r="U13" s="3070" t="s">
        <v>66</v>
      </c>
      <c r="V13" s="3071"/>
      <c r="W13" s="595"/>
      <c r="X13" s="1046" t="s">
        <v>75</v>
      </c>
      <c r="Y13" s="924" t="s">
        <v>76</v>
      </c>
      <c r="Z13" s="3070" t="s">
        <v>77</v>
      </c>
      <c r="AA13" s="3074"/>
      <c r="AB13" s="3070" t="s">
        <v>66</v>
      </c>
      <c r="AC13" s="3071"/>
      <c r="AD13" s="595"/>
      <c r="AE13" s="1608" t="s">
        <v>75</v>
      </c>
      <c r="AF13" s="924" t="s">
        <v>76</v>
      </c>
      <c r="AG13" s="3070" t="s">
        <v>77</v>
      </c>
      <c r="AH13" s="3074"/>
      <c r="AI13" s="3070" t="s">
        <v>66</v>
      </c>
      <c r="AJ13" s="3071"/>
    </row>
    <row r="14" spans="1:36" s="594" customFormat="1" ht="11.1" customHeight="1">
      <c r="A14" s="694"/>
      <c r="B14" s="890"/>
      <c r="C14" s="923" t="s">
        <v>78</v>
      </c>
      <c r="D14" s="924" t="s">
        <v>79</v>
      </c>
      <c r="E14" s="3081" t="s">
        <v>80</v>
      </c>
      <c r="F14" s="3082"/>
      <c r="G14" s="3070" t="s">
        <v>81</v>
      </c>
      <c r="H14" s="3079"/>
      <c r="I14" s="598"/>
      <c r="J14" s="1046" t="s">
        <v>78</v>
      </c>
      <c r="K14" s="924" t="s">
        <v>79</v>
      </c>
      <c r="L14" s="3081" t="s">
        <v>80</v>
      </c>
      <c r="M14" s="3082"/>
      <c r="N14" s="3070" t="s">
        <v>81</v>
      </c>
      <c r="O14" s="3071"/>
      <c r="P14" s="595"/>
      <c r="Q14" s="1122" t="s">
        <v>78</v>
      </c>
      <c r="R14" s="924" t="s">
        <v>79</v>
      </c>
      <c r="S14" s="3081" t="s">
        <v>80</v>
      </c>
      <c r="T14" s="3082"/>
      <c r="U14" s="3070" t="s">
        <v>81</v>
      </c>
      <c r="V14" s="3071"/>
      <c r="W14" s="595"/>
      <c r="X14" s="1046" t="s">
        <v>78</v>
      </c>
      <c r="Y14" s="924" t="s">
        <v>79</v>
      </c>
      <c r="Z14" s="3070" t="s">
        <v>80</v>
      </c>
      <c r="AA14" s="3074"/>
      <c r="AB14" s="3070" t="s">
        <v>81</v>
      </c>
      <c r="AC14" s="3071"/>
      <c r="AD14" s="595"/>
      <c r="AE14" s="1608" t="s">
        <v>78</v>
      </c>
      <c r="AF14" s="924" t="s">
        <v>79</v>
      </c>
      <c r="AG14" s="3070" t="s">
        <v>80</v>
      </c>
      <c r="AH14" s="3074"/>
      <c r="AI14" s="3070" t="s">
        <v>81</v>
      </c>
      <c r="AJ14" s="3071"/>
    </row>
    <row r="15" spans="1:36" s="594" customFormat="1" ht="11.1" customHeight="1">
      <c r="A15" s="694"/>
      <c r="B15" s="890" t="s">
        <v>85</v>
      </c>
      <c r="C15" s="923" t="s">
        <v>86</v>
      </c>
      <c r="D15" s="924" t="s">
        <v>86</v>
      </c>
      <c r="E15" s="907"/>
      <c r="F15" s="907"/>
      <c r="G15" s="3070" t="s">
        <v>86</v>
      </c>
      <c r="H15" s="3079"/>
      <c r="I15" s="595"/>
      <c r="J15" s="1046" t="s">
        <v>86</v>
      </c>
      <c r="K15" s="924" t="s">
        <v>86</v>
      </c>
      <c r="L15" s="907"/>
      <c r="M15" s="907"/>
      <c r="N15" s="3070" t="s">
        <v>86</v>
      </c>
      <c r="O15" s="3071"/>
      <c r="P15" s="595"/>
      <c r="Q15" s="1046" t="s">
        <v>86</v>
      </c>
      <c r="R15" s="924" t="s">
        <v>86</v>
      </c>
      <c r="S15" s="907"/>
      <c r="T15" s="907"/>
      <c r="U15" s="3070" t="s">
        <v>86</v>
      </c>
      <c r="V15" s="3071"/>
      <c r="W15" s="595"/>
      <c r="X15" s="1046" t="s">
        <v>86</v>
      </c>
      <c r="Y15" s="924" t="s">
        <v>86</v>
      </c>
      <c r="Z15" s="907"/>
      <c r="AA15" s="907"/>
      <c r="AB15" s="3070" t="s">
        <v>86</v>
      </c>
      <c r="AC15" s="3071"/>
      <c r="AD15" s="595"/>
      <c r="AE15" s="1608" t="s">
        <v>86</v>
      </c>
      <c r="AF15" s="924" t="s">
        <v>86</v>
      </c>
      <c r="AG15" s="907"/>
      <c r="AH15" s="907"/>
      <c r="AI15" s="3070" t="s">
        <v>86</v>
      </c>
      <c r="AJ15" s="3071"/>
    </row>
    <row r="16" spans="1:36" ht="13.5" customHeight="1">
      <c r="B16" s="925"/>
      <c r="C16" s="926"/>
      <c r="D16" s="775"/>
      <c r="E16" s="927"/>
      <c r="F16" s="927"/>
      <c r="G16" s="928"/>
      <c r="H16" s="929"/>
      <c r="I16" s="2"/>
      <c r="J16" s="1047"/>
      <c r="K16" s="775"/>
      <c r="L16" s="927"/>
      <c r="M16" s="927"/>
      <c r="N16" s="928"/>
      <c r="O16" s="1048"/>
      <c r="P16" s="2"/>
      <c r="Q16" s="1047"/>
      <c r="R16" s="775"/>
      <c r="S16" s="927"/>
      <c r="T16" s="927"/>
      <c r="U16" s="928"/>
      <c r="V16" s="1048"/>
      <c r="W16" s="2"/>
      <c r="X16" s="1047"/>
      <c r="Y16" s="775"/>
      <c r="Z16" s="927"/>
      <c r="AA16" s="927"/>
      <c r="AB16" s="928"/>
      <c r="AC16" s="1048"/>
      <c r="AD16" s="2"/>
      <c r="AE16" s="1609"/>
      <c r="AF16" s="775"/>
      <c r="AG16" s="927"/>
      <c r="AH16" s="927"/>
      <c r="AI16" s="928"/>
      <c r="AJ16" s="1048"/>
    </row>
    <row r="17" spans="2:36" ht="12.75" customHeight="1">
      <c r="B17" s="930" t="s">
        <v>62</v>
      </c>
      <c r="C17" s="931"/>
      <c r="D17" s="932"/>
      <c r="E17" s="933"/>
      <c r="F17" s="933"/>
      <c r="G17" s="934"/>
      <c r="H17" s="935"/>
      <c r="I17" s="2"/>
      <c r="J17" s="1049"/>
      <c r="K17" s="932"/>
      <c r="L17" s="933"/>
      <c r="M17" s="933"/>
      <c r="N17" s="934"/>
      <c r="O17" s="1050"/>
      <c r="P17" s="2"/>
      <c r="Q17" s="1049"/>
      <c r="R17" s="932"/>
      <c r="S17" s="933"/>
      <c r="T17" s="933"/>
      <c r="U17" s="934"/>
      <c r="V17" s="1050"/>
      <c r="W17" s="2"/>
      <c r="X17" s="1136"/>
      <c r="Y17" s="932"/>
      <c r="Z17" s="1137"/>
      <c r="AA17" s="1137"/>
      <c r="AB17" s="3072"/>
      <c r="AC17" s="3073"/>
      <c r="AD17" s="2"/>
      <c r="AE17" s="1610"/>
      <c r="AF17" s="932"/>
      <c r="AG17" s="1137"/>
      <c r="AH17" s="1137"/>
      <c r="AI17" s="1231"/>
      <c r="AJ17" s="1611"/>
    </row>
    <row r="18" spans="2:36" ht="14.25" customHeight="1">
      <c r="B18" s="936" t="s">
        <v>74</v>
      </c>
      <c r="C18" s="937"/>
      <c r="D18" s="938"/>
      <c r="E18" s="939"/>
      <c r="F18" s="939"/>
      <c r="G18" s="940"/>
      <c r="H18" s="941"/>
      <c r="I18" s="10"/>
      <c r="J18" s="1051"/>
      <c r="K18" s="938"/>
      <c r="L18" s="939"/>
      <c r="M18" s="939"/>
      <c r="N18" s="940"/>
      <c r="O18" s="1052"/>
      <c r="P18" s="2"/>
      <c r="Q18" s="1051"/>
      <c r="R18" s="1160"/>
      <c r="S18" s="939"/>
      <c r="T18" s="939"/>
      <c r="U18" s="940"/>
      <c r="V18" s="1052"/>
      <c r="W18" s="2"/>
      <c r="X18" s="1138"/>
      <c r="Y18" s="1139"/>
      <c r="Z18" s="1140"/>
      <c r="AA18" s="1141"/>
      <c r="AB18" s="3072"/>
      <c r="AC18" s="3073"/>
      <c r="AD18" s="2"/>
      <c r="AE18" s="1612"/>
      <c r="AF18" s="1515"/>
      <c r="AG18" s="955"/>
      <c r="AH18" s="955"/>
      <c r="AI18" s="1091"/>
      <c r="AJ18" s="1059"/>
    </row>
    <row r="19" spans="2:36" ht="12.75" customHeight="1">
      <c r="B19" s="936" t="s">
        <v>87</v>
      </c>
      <c r="C19" s="942"/>
      <c r="D19" s="938"/>
      <c r="E19" s="939"/>
      <c r="F19" s="939"/>
      <c r="G19" s="940"/>
      <c r="H19" s="941"/>
      <c r="I19" s="2"/>
      <c r="J19" s="1118"/>
      <c r="K19" s="938"/>
      <c r="L19" s="1114"/>
      <c r="M19" s="1115"/>
      <c r="N19" s="1119"/>
      <c r="O19" s="1120"/>
      <c r="P19" s="2"/>
      <c r="Q19" s="1118"/>
      <c r="R19" s="1161"/>
      <c r="S19" s="1162"/>
      <c r="T19" s="1162"/>
      <c r="U19" s="1163"/>
      <c r="V19" s="1164"/>
      <c r="W19" s="2"/>
      <c r="X19" s="1142"/>
      <c r="Y19" s="938"/>
      <c r="Z19" s="1143"/>
      <c r="AA19" s="1144"/>
      <c r="AB19" s="3072"/>
      <c r="AC19" s="3073"/>
      <c r="AD19" s="2"/>
      <c r="AE19" s="1613"/>
      <c r="AF19" s="1515"/>
      <c r="AG19" s="955"/>
      <c r="AH19" s="955"/>
      <c r="AI19" s="1091"/>
      <c r="AJ19" s="1059"/>
    </row>
    <row r="20" spans="2:36" ht="6" customHeight="1">
      <c r="B20" s="936"/>
      <c r="C20" s="942"/>
      <c r="D20" s="943"/>
      <c r="E20" s="939"/>
      <c r="F20" s="939"/>
      <c r="G20" s="940"/>
      <c r="H20" s="941"/>
      <c r="I20" s="2"/>
      <c r="J20" s="1053"/>
      <c r="K20" s="943"/>
      <c r="L20" s="939"/>
      <c r="M20" s="939"/>
      <c r="N20" s="940"/>
      <c r="O20" s="1052"/>
      <c r="P20" s="2"/>
      <c r="Q20" s="1053"/>
      <c r="R20" s="943"/>
      <c r="S20" s="939"/>
      <c r="T20" s="939"/>
      <c r="U20" s="940"/>
      <c r="V20" s="1052"/>
      <c r="W20" s="2"/>
      <c r="X20" s="1145"/>
      <c r="Y20" s="943"/>
      <c r="Z20" s="955"/>
      <c r="AA20" s="955"/>
      <c r="AB20" s="3066"/>
      <c r="AC20" s="3067"/>
      <c r="AD20" s="2"/>
      <c r="AE20" s="1613"/>
      <c r="AF20" s="943"/>
      <c r="AG20" s="955"/>
      <c r="AH20" s="955"/>
      <c r="AI20" s="1091"/>
      <c r="AJ20" s="1059"/>
    </row>
    <row r="21" spans="2:36" ht="14.25">
      <c r="B21" s="3047" t="s">
        <v>94</v>
      </c>
      <c r="C21" s="944"/>
      <c r="D21" s="945">
        <v>0</v>
      </c>
      <c r="E21" s="946"/>
      <c r="F21" s="946"/>
      <c r="G21" s="947"/>
      <c r="H21" s="948"/>
      <c r="I21" s="2"/>
      <c r="J21" s="1054"/>
      <c r="K21" s="945">
        <f>SUM(K18:K19)</f>
        <v>0</v>
      </c>
      <c r="L21" s="1116"/>
      <c r="M21" s="1117"/>
      <c r="N21" s="947"/>
      <c r="O21" s="1055"/>
      <c r="P21" s="2"/>
      <c r="Q21" s="1165"/>
      <c r="R21" s="1153"/>
      <c r="S21" s="1166"/>
      <c r="T21" s="1166"/>
      <c r="U21" s="1167"/>
      <c r="V21" s="1168"/>
      <c r="W21" s="2"/>
      <c r="X21" s="1146"/>
      <c r="Y21" s="945"/>
      <c r="Z21" s="1147"/>
      <c r="AA21" s="1148"/>
      <c r="AB21" s="3068"/>
      <c r="AC21" s="3069"/>
      <c r="AD21" s="2"/>
      <c r="AE21" s="1614"/>
      <c r="AF21" s="945">
        <f>SUM(AF18:AF19)</f>
        <v>0</v>
      </c>
      <c r="AG21" s="1615"/>
      <c r="AH21" s="1615"/>
      <c r="AI21" s="1616"/>
      <c r="AJ21" s="1617"/>
    </row>
    <row r="22" spans="2:36" ht="6" customHeight="1">
      <c r="B22" s="3048"/>
      <c r="C22" s="949"/>
      <c r="D22" s="950"/>
      <c r="E22" s="951"/>
      <c r="F22" s="951"/>
      <c r="G22" s="952"/>
      <c r="H22" s="953"/>
      <c r="I22" s="2"/>
      <c r="J22" s="1056"/>
      <c r="K22" s="950"/>
      <c r="L22" s="951"/>
      <c r="M22" s="951"/>
      <c r="N22" s="952"/>
      <c r="O22" s="1057"/>
      <c r="P22" s="2"/>
      <c r="Q22" s="1056"/>
      <c r="R22" s="950"/>
      <c r="S22" s="951"/>
      <c r="T22" s="951"/>
      <c r="U22" s="952"/>
      <c r="V22" s="1057"/>
      <c r="W22" s="2"/>
      <c r="X22" s="1149"/>
      <c r="Y22" s="950"/>
      <c r="Z22" s="1150"/>
      <c r="AA22" s="1150"/>
      <c r="AB22" s="3102"/>
      <c r="AC22" s="2993"/>
      <c r="AD22" s="2"/>
      <c r="AE22" s="1618"/>
      <c r="AF22" s="950"/>
      <c r="AG22" s="1150"/>
      <c r="AH22" s="1150"/>
      <c r="AI22" s="1619"/>
      <c r="AJ22" s="1620"/>
    </row>
    <row r="23" spans="2:36" ht="12.75" customHeight="1">
      <c r="B23" s="930" t="s">
        <v>91</v>
      </c>
      <c r="C23" s="954"/>
      <c r="D23" s="783"/>
      <c r="E23" s="955"/>
      <c r="F23" s="956"/>
      <c r="G23" s="957"/>
      <c r="H23" s="958"/>
      <c r="I23" s="2"/>
      <c r="J23" s="1058">
        <f>V23</f>
        <v>2452762</v>
      </c>
      <c r="K23" s="783"/>
      <c r="L23" s="955"/>
      <c r="M23" s="956"/>
      <c r="N23" s="957">
        <f>SUM(N24:N27)</f>
        <v>3330517</v>
      </c>
      <c r="O23" s="1059"/>
      <c r="P23" s="2"/>
      <c r="Q23" s="1170">
        <f>SUM(Q24:Q27)</f>
        <v>1575007</v>
      </c>
      <c r="R23" s="1102">
        <f>SUM(R24:R27)</f>
        <v>877755</v>
      </c>
      <c r="S23" s="955"/>
      <c r="T23" s="956"/>
      <c r="U23" s="957"/>
      <c r="V23" s="1059">
        <f>Q23+R23-T23</f>
        <v>2452762</v>
      </c>
      <c r="W23" s="2"/>
      <c r="X23" s="1173">
        <f>AJ23</f>
        <v>1222308</v>
      </c>
      <c r="Y23" s="1151"/>
      <c r="Z23" s="1152"/>
      <c r="AA23" s="1153"/>
      <c r="AB23" s="3072">
        <f>Q23</f>
        <v>1575007</v>
      </c>
      <c r="AC23" s="3073"/>
      <c r="AD23" s="2"/>
      <c r="AE23" s="1612"/>
      <c r="AF23" s="783"/>
      <c r="AG23" s="955"/>
      <c r="AH23" s="956"/>
      <c r="AI23" s="957"/>
      <c r="AJ23" s="1059">
        <f>SUM(AI24:AJ27)</f>
        <v>1222308</v>
      </c>
    </row>
    <row r="24" spans="2:36" s="592" customFormat="1" ht="12.75" customHeight="1">
      <c r="B24" s="959" t="s">
        <v>690</v>
      </c>
      <c r="C24" s="960">
        <f>+N24</f>
        <v>0</v>
      </c>
      <c r="D24" s="961"/>
      <c r="E24" s="962"/>
      <c r="F24" s="963"/>
      <c r="G24" s="964"/>
      <c r="H24" s="965"/>
      <c r="I24" s="591"/>
      <c r="J24" s="1060">
        <f>V24</f>
        <v>0</v>
      </c>
      <c r="K24" s="961"/>
      <c r="L24" s="3043"/>
      <c r="M24" s="3044"/>
      <c r="N24" s="3045"/>
      <c r="O24" s="3046"/>
      <c r="P24" s="591"/>
      <c r="Q24" s="1060">
        <f>+AB24</f>
        <v>0</v>
      </c>
      <c r="R24" s="961"/>
      <c r="S24" s="3043"/>
      <c r="T24" s="3044"/>
      <c r="U24" s="1082"/>
      <c r="V24" s="1059"/>
      <c r="W24" s="591"/>
      <c r="X24" s="1060">
        <f>+AI24</f>
        <v>0</v>
      </c>
      <c r="Y24" s="961"/>
      <c r="Z24" s="3043">
        <v>0</v>
      </c>
      <c r="AA24" s="3044"/>
      <c r="AB24" s="3045">
        <f t="shared" ref="AB24:AB26" si="0">X24+Y24-Z24</f>
        <v>0</v>
      </c>
      <c r="AC24" s="3046"/>
      <c r="AD24" s="591"/>
      <c r="AE24" s="1621"/>
      <c r="AF24" s="961"/>
      <c r="AG24" s="3043"/>
      <c r="AH24" s="3044"/>
      <c r="AI24" s="3045"/>
      <c r="AJ24" s="3046"/>
    </row>
    <row r="25" spans="2:36" s="592" customFormat="1" ht="12.75" customHeight="1">
      <c r="B25" s="959" t="s">
        <v>691</v>
      </c>
      <c r="C25" s="966">
        <v>2100063</v>
      </c>
      <c r="D25" s="966">
        <v>1926096</v>
      </c>
      <c r="E25" s="967"/>
      <c r="F25" s="968"/>
      <c r="G25" s="964"/>
      <c r="H25" s="969">
        <f>C25+D25-E25</f>
        <v>4026159</v>
      </c>
      <c r="I25" s="591"/>
      <c r="J25" s="1061">
        <f>V25</f>
        <v>2452762</v>
      </c>
      <c r="K25" s="966">
        <v>877755</v>
      </c>
      <c r="L25" s="3051"/>
      <c r="M25" s="3052"/>
      <c r="N25" s="1087">
        <f>J25+K25-L3</f>
        <v>3330517</v>
      </c>
      <c r="O25" s="1086"/>
      <c r="P25" s="591"/>
      <c r="Q25" s="1061">
        <v>1575007</v>
      </c>
      <c r="R25" s="1070">
        <v>877755</v>
      </c>
      <c r="S25" s="3051"/>
      <c r="T25" s="3052"/>
      <c r="U25" s="1171"/>
      <c r="V25" s="1172">
        <f>Q25+R25-T25</f>
        <v>2452762</v>
      </c>
      <c r="W25" s="591"/>
      <c r="X25" s="1061">
        <f>AI25</f>
        <v>1222308</v>
      </c>
      <c r="Y25" s="961"/>
      <c r="Z25" s="3051">
        <v>0</v>
      </c>
      <c r="AA25" s="3052"/>
      <c r="AB25" s="3063">
        <f>Q25</f>
        <v>1575007</v>
      </c>
      <c r="AC25" s="3046"/>
      <c r="AD25" s="591"/>
      <c r="AE25" s="1621"/>
      <c r="AF25" s="961"/>
      <c r="AG25" s="3051"/>
      <c r="AH25" s="3052"/>
      <c r="AI25" s="3063">
        <v>1222308</v>
      </c>
      <c r="AJ25" s="3046"/>
    </row>
    <row r="26" spans="2:36" s="592" customFormat="1" ht="12.75" customHeight="1">
      <c r="B26" s="959" t="s">
        <v>682</v>
      </c>
      <c r="C26" s="960"/>
      <c r="D26" s="961"/>
      <c r="E26" s="967"/>
      <c r="F26" s="968"/>
      <c r="G26" s="964"/>
      <c r="H26" s="965"/>
      <c r="I26" s="591"/>
      <c r="J26" s="1061">
        <f>V26</f>
        <v>0</v>
      </c>
      <c r="K26" s="961"/>
      <c r="L26" s="3051"/>
      <c r="M26" s="3052"/>
      <c r="N26" s="1088">
        <f>J26+K26-L26</f>
        <v>0</v>
      </c>
      <c r="O26" s="1083"/>
      <c r="P26" s="591"/>
      <c r="Q26" s="1061"/>
      <c r="R26" s="961"/>
      <c r="S26" s="3051"/>
      <c r="T26" s="3052"/>
      <c r="U26" s="1094"/>
      <c r="V26" s="1125"/>
      <c r="W26" s="591"/>
      <c r="X26" s="1060">
        <f>AI26</f>
        <v>0</v>
      </c>
      <c r="Y26" s="961"/>
      <c r="Z26" s="3051"/>
      <c r="AA26" s="3052"/>
      <c r="AB26" s="3045">
        <f t="shared" si="0"/>
        <v>0</v>
      </c>
      <c r="AC26" s="3046"/>
      <c r="AD26" s="591"/>
      <c r="AE26" s="1621"/>
      <c r="AF26" s="961"/>
      <c r="AG26" s="3051"/>
      <c r="AH26" s="3052"/>
      <c r="AI26" s="3045"/>
      <c r="AJ26" s="3046"/>
    </row>
    <row r="27" spans="2:36" s="592" customFormat="1" ht="12.75" customHeight="1">
      <c r="B27" s="959" t="s">
        <v>97</v>
      </c>
      <c r="C27" s="960">
        <f t="shared" ref="C27" si="1">+N27</f>
        <v>0</v>
      </c>
      <c r="D27" s="961"/>
      <c r="E27" s="967"/>
      <c r="F27" s="968"/>
      <c r="G27" s="964"/>
      <c r="H27" s="965">
        <f>C27+D27-E27</f>
        <v>0</v>
      </c>
      <c r="I27" s="591"/>
      <c r="J27" s="1060">
        <f>U27</f>
        <v>0</v>
      </c>
      <c r="K27" s="961"/>
      <c r="L27" s="3051"/>
      <c r="M27" s="3052"/>
      <c r="N27" s="3045"/>
      <c r="O27" s="3046"/>
      <c r="P27" s="591"/>
      <c r="Q27" s="1060">
        <f t="shared" ref="Q27" si="2">+AB27</f>
        <v>0</v>
      </c>
      <c r="R27" s="961"/>
      <c r="S27" s="3051"/>
      <c r="T27" s="3052"/>
      <c r="U27" s="3045">
        <f>Q27+R27-S27</f>
        <v>0</v>
      </c>
      <c r="V27" s="3046"/>
      <c r="W27" s="591"/>
      <c r="X27" s="1060">
        <f>AI27</f>
        <v>0</v>
      </c>
      <c r="Y27" s="961"/>
      <c r="Z27" s="3051"/>
      <c r="AA27" s="3052"/>
      <c r="AB27" s="3045"/>
      <c r="AC27" s="3046"/>
      <c r="AD27" s="591"/>
      <c r="AE27" s="1621"/>
      <c r="AF27" s="961"/>
      <c r="AG27" s="3051"/>
      <c r="AH27" s="3052"/>
      <c r="AI27" s="3045"/>
      <c r="AJ27" s="3046"/>
    </row>
    <row r="28" spans="2:36" s="592" customFormat="1" ht="6" customHeight="1">
      <c r="B28" s="936"/>
      <c r="C28" s="970"/>
      <c r="D28" s="971"/>
      <c r="E28" s="972"/>
      <c r="F28" s="973"/>
      <c r="G28" s="974"/>
      <c r="H28" s="965">
        <f>C28+D28-E28</f>
        <v>0</v>
      </c>
      <c r="I28" s="591"/>
      <c r="J28" s="1062"/>
      <c r="K28" s="971"/>
      <c r="L28" s="972"/>
      <c r="M28" s="973"/>
      <c r="N28" s="974"/>
      <c r="O28" s="1063"/>
      <c r="P28" s="591"/>
      <c r="Q28" s="1062"/>
      <c r="R28" s="971"/>
      <c r="S28" s="972"/>
      <c r="T28" s="973"/>
      <c r="U28" s="974"/>
      <c r="V28" s="1063"/>
      <c r="W28" s="591"/>
      <c r="X28" s="1062">
        <f>AI28</f>
        <v>0</v>
      </c>
      <c r="Y28" s="971"/>
      <c r="Z28" s="972"/>
      <c r="AA28" s="973"/>
      <c r="AB28" s="974"/>
      <c r="AC28" s="1063"/>
      <c r="AD28" s="591"/>
      <c r="AE28" s="1622"/>
      <c r="AF28" s="971"/>
      <c r="AG28" s="972"/>
      <c r="AH28" s="973"/>
      <c r="AI28" s="974"/>
      <c r="AJ28" s="1063"/>
    </row>
    <row r="29" spans="2:36" s="592" customFormat="1" ht="15.75" customHeight="1">
      <c r="B29" s="3047" t="s">
        <v>105</v>
      </c>
      <c r="C29" s="975">
        <f>SUM(C24:C28)</f>
        <v>2100063</v>
      </c>
      <c r="D29" s="975">
        <f>SUM(D24:D28)</f>
        <v>1926096</v>
      </c>
      <c r="E29" s="976">
        <f>SUM(E24:E28)</f>
        <v>0</v>
      </c>
      <c r="F29" s="975"/>
      <c r="G29" s="976"/>
      <c r="H29" s="978">
        <f>SUM(H24:H28)</f>
        <v>4026159</v>
      </c>
      <c r="I29" s="591"/>
      <c r="J29" s="1064">
        <f>V29</f>
        <v>2452762</v>
      </c>
      <c r="K29" s="975">
        <f t="shared" ref="K29" si="3">SUM(K24:K27)</f>
        <v>877755</v>
      </c>
      <c r="L29" s="3049"/>
      <c r="M29" s="3055"/>
      <c r="N29" s="1085">
        <f>J29+K29-L29</f>
        <v>3330517</v>
      </c>
      <c r="O29" s="1113"/>
      <c r="P29" s="591"/>
      <c r="Q29" s="1064">
        <f>Q23</f>
        <v>1575007</v>
      </c>
      <c r="R29" s="975">
        <f>R23</f>
        <v>877755</v>
      </c>
      <c r="S29" s="3049">
        <v>0</v>
      </c>
      <c r="T29" s="3055"/>
      <c r="U29" s="1092"/>
      <c r="V29" s="1123">
        <f>Q29+R29-T29</f>
        <v>2452762</v>
      </c>
      <c r="W29" s="591"/>
      <c r="X29" s="1154">
        <f>SUM(X24:X27)</f>
        <v>1222308</v>
      </c>
      <c r="Y29" s="975">
        <f>SUM(Y24:Y27)</f>
        <v>0</v>
      </c>
      <c r="Z29" s="3049">
        <v>0</v>
      </c>
      <c r="AA29" s="3055"/>
      <c r="AB29" s="3049">
        <f>X29+Y29-Z29</f>
        <v>1222308</v>
      </c>
      <c r="AC29" s="3103"/>
      <c r="AD29" s="591"/>
      <c r="AE29" s="1623">
        <f t="shared" ref="AE29" si="4">SUM(AE24:AE27)</f>
        <v>0</v>
      </c>
      <c r="AF29" s="975">
        <f t="shared" ref="AF29" si="5">SUM(AF24:AF27)</f>
        <v>0</v>
      </c>
      <c r="AG29" s="3049">
        <v>0</v>
      </c>
      <c r="AH29" s="3055"/>
      <c r="AI29" s="3049">
        <f>AJ23+AJ17</f>
        <v>1222308</v>
      </c>
      <c r="AJ29" s="3103"/>
    </row>
    <row r="30" spans="2:36" s="592" customFormat="1" ht="6" customHeight="1">
      <c r="B30" s="3048"/>
      <c r="C30" s="979"/>
      <c r="D30" s="980"/>
      <c r="E30" s="981"/>
      <c r="F30" s="982"/>
      <c r="G30" s="983"/>
      <c r="H30" s="1026"/>
      <c r="I30" s="591"/>
      <c r="J30" s="1065"/>
      <c r="K30" s="980"/>
      <c r="L30" s="981"/>
      <c r="M30" s="982"/>
      <c r="N30" s="983"/>
      <c r="O30" s="1066"/>
      <c r="P30" s="591"/>
      <c r="Q30" s="1065"/>
      <c r="R30" s="980"/>
      <c r="S30" s="981"/>
      <c r="T30" s="982"/>
      <c r="U30" s="983"/>
      <c r="V30" s="1124"/>
      <c r="W30" s="591"/>
      <c r="X30" s="1062">
        <f>AI30</f>
        <v>0</v>
      </c>
      <c r="Y30" s="980"/>
      <c r="Z30" s="981"/>
      <c r="AA30" s="982"/>
      <c r="AB30" s="983"/>
      <c r="AC30" s="1066"/>
      <c r="AD30" s="591"/>
      <c r="AE30" s="1624"/>
      <c r="AF30" s="980"/>
      <c r="AG30" s="981"/>
      <c r="AH30" s="982"/>
      <c r="AI30" s="983"/>
      <c r="AJ30" s="1066"/>
    </row>
    <row r="31" spans="2:36" s="592" customFormat="1" ht="14.25" customHeight="1">
      <c r="B31" s="930" t="s">
        <v>99</v>
      </c>
      <c r="C31" s="984">
        <f>SUM(C32:C38)</f>
        <v>241865434</v>
      </c>
      <c r="D31" s="984">
        <f t="shared" ref="D31:E31" si="6">SUM(D32:D38)</f>
        <v>67976870</v>
      </c>
      <c r="E31" s="1023">
        <f t="shared" si="6"/>
        <v>26617121</v>
      </c>
      <c r="F31" s="1024"/>
      <c r="G31" s="985"/>
      <c r="H31" s="1027">
        <f t="shared" ref="H31:H41" si="7">C31+D31-E31</f>
        <v>283225183</v>
      </c>
      <c r="I31" s="591"/>
      <c r="J31" s="1067">
        <f>V31</f>
        <v>220767404</v>
      </c>
      <c r="K31" s="971"/>
      <c r="L31" s="972"/>
      <c r="M31" s="973"/>
      <c r="N31" s="1068">
        <f>SUM(N32:N38)</f>
        <v>240634980</v>
      </c>
      <c r="O31" s="1063"/>
      <c r="P31" s="591"/>
      <c r="Q31" s="1170">
        <f>SUM(Q32:Q38)</f>
        <v>198609409</v>
      </c>
      <c r="R31" s="971"/>
      <c r="S31" s="972"/>
      <c r="T31" s="973"/>
      <c r="U31" s="1093"/>
      <c r="V31" s="1183">
        <f>SUM(V32:V38)</f>
        <v>220767404</v>
      </c>
      <c r="W31" s="591"/>
      <c r="X31" s="1155">
        <f>AJ31</f>
        <v>165797539</v>
      </c>
      <c r="Y31" s="971"/>
      <c r="Z31" s="972"/>
      <c r="AA31" s="973"/>
      <c r="AB31" s="985"/>
      <c r="AC31" s="1059">
        <f>X31+Y31-AA31</f>
        <v>165797539</v>
      </c>
      <c r="AD31" s="591"/>
      <c r="AE31" s="1625"/>
      <c r="AF31" s="971"/>
      <c r="AG31" s="972"/>
      <c r="AH31" s="973"/>
      <c r="AI31" s="985"/>
      <c r="AJ31" s="1063">
        <f>SUM(AI32:AI38)</f>
        <v>165797539</v>
      </c>
    </row>
    <row r="32" spans="2:36" s="592" customFormat="1" ht="12.75" customHeight="1">
      <c r="B32" s="959" t="s">
        <v>683</v>
      </c>
      <c r="C32" s="960">
        <v>0</v>
      </c>
      <c r="D32" s="961"/>
      <c r="E32" s="962"/>
      <c r="F32" s="963"/>
      <c r="G32" s="964"/>
      <c r="H32" s="965">
        <f t="shared" si="7"/>
        <v>0</v>
      </c>
      <c r="I32" s="591"/>
      <c r="J32" s="1060">
        <f t="shared" ref="J32:J35" si="8">+U32</f>
        <v>0</v>
      </c>
      <c r="K32" s="961"/>
      <c r="L32" s="3043"/>
      <c r="M32" s="3044"/>
      <c r="N32" s="3045"/>
      <c r="O32" s="3046"/>
      <c r="P32" s="591"/>
      <c r="Q32" s="1060">
        <f t="shared" ref="Q32:Q35" si="9">+AB32</f>
        <v>0</v>
      </c>
      <c r="R32" s="961"/>
      <c r="S32" s="3043"/>
      <c r="T32" s="3044"/>
      <c r="U32" s="956"/>
      <c r="V32" s="1059"/>
      <c r="W32" s="591"/>
      <c r="X32" s="1060">
        <f t="shared" ref="X32:X42" si="10">AI32</f>
        <v>0</v>
      </c>
      <c r="Y32" s="961"/>
      <c r="Z32" s="3043"/>
      <c r="AA32" s="3044"/>
      <c r="AB32" s="3045"/>
      <c r="AC32" s="3046"/>
      <c r="AD32" s="591"/>
      <c r="AE32" s="1621"/>
      <c r="AF32" s="961"/>
      <c r="AG32" s="3043"/>
      <c r="AH32" s="3044"/>
      <c r="AI32" s="3045"/>
      <c r="AJ32" s="3046"/>
    </row>
    <row r="33" spans="2:36" s="592" customFormat="1" ht="12.75" customHeight="1">
      <c r="B33" s="959" t="s">
        <v>692</v>
      </c>
      <c r="C33" s="960">
        <v>0</v>
      </c>
      <c r="D33" s="961"/>
      <c r="E33" s="962"/>
      <c r="F33" s="963"/>
      <c r="G33" s="964"/>
      <c r="H33" s="965">
        <f t="shared" si="7"/>
        <v>0</v>
      </c>
      <c r="I33" s="591"/>
      <c r="J33" s="1060">
        <f t="shared" si="8"/>
        <v>0</v>
      </c>
      <c r="K33" s="961"/>
      <c r="L33" s="962"/>
      <c r="M33" s="1069"/>
      <c r="N33" s="3045"/>
      <c r="O33" s="3046"/>
      <c r="P33" s="591"/>
      <c r="Q33" s="1060">
        <f t="shared" si="9"/>
        <v>0</v>
      </c>
      <c r="R33" s="961"/>
      <c r="S33" s="962"/>
      <c r="T33" s="1069"/>
      <c r="U33" s="1094"/>
      <c r="V33" s="1125"/>
      <c r="W33" s="591"/>
      <c r="X33" s="1060">
        <f t="shared" si="10"/>
        <v>0</v>
      </c>
      <c r="Y33" s="961"/>
      <c r="Z33" s="962"/>
      <c r="AA33" s="1069"/>
      <c r="AB33" s="964"/>
      <c r="AC33" s="1156"/>
      <c r="AD33" s="591"/>
      <c r="AE33" s="1621"/>
      <c r="AF33" s="961"/>
      <c r="AG33" s="962"/>
      <c r="AH33" s="1069"/>
      <c r="AI33" s="964"/>
      <c r="AJ33" s="1156"/>
    </row>
    <row r="34" spans="2:36" s="592" customFormat="1" ht="12.75" customHeight="1">
      <c r="B34" s="959" t="s">
        <v>687</v>
      </c>
      <c r="C34" s="966">
        <v>1230454</v>
      </c>
      <c r="D34" s="961"/>
      <c r="E34" s="986">
        <v>1230454</v>
      </c>
      <c r="F34" s="963"/>
      <c r="G34" s="964"/>
      <c r="H34" s="965">
        <f t="shared" si="7"/>
        <v>0</v>
      </c>
      <c r="I34" s="591"/>
      <c r="J34" s="1060">
        <f t="shared" si="8"/>
        <v>0</v>
      </c>
      <c r="K34" s="961"/>
      <c r="L34" s="962"/>
      <c r="M34" s="1069"/>
      <c r="N34" s="3045"/>
      <c r="O34" s="3046"/>
      <c r="P34" s="591"/>
      <c r="Q34" s="1060">
        <f t="shared" si="9"/>
        <v>0</v>
      </c>
      <c r="R34" s="961"/>
      <c r="S34" s="962"/>
      <c r="T34" s="1069"/>
      <c r="U34" s="1094"/>
      <c r="V34" s="1125"/>
      <c r="W34" s="591"/>
      <c r="X34" s="1060">
        <f t="shared" si="10"/>
        <v>0</v>
      </c>
      <c r="Y34" s="961"/>
      <c r="Z34" s="962"/>
      <c r="AA34" s="1069"/>
      <c r="AB34" s="964"/>
      <c r="AC34" s="1156"/>
      <c r="AD34" s="591"/>
      <c r="AE34" s="1621"/>
      <c r="AF34" s="961"/>
      <c r="AG34" s="962"/>
      <c r="AH34" s="1069"/>
      <c r="AI34" s="964"/>
      <c r="AJ34" s="1156"/>
    </row>
    <row r="35" spans="2:36" s="592" customFormat="1" ht="12.75" customHeight="1">
      <c r="B35" s="959" t="s">
        <v>684</v>
      </c>
      <c r="C35" s="960">
        <v>0</v>
      </c>
      <c r="D35" s="961"/>
      <c r="E35" s="967"/>
      <c r="F35" s="968"/>
      <c r="G35" s="964"/>
      <c r="H35" s="965">
        <f t="shared" si="7"/>
        <v>0</v>
      </c>
      <c r="I35" s="591"/>
      <c r="J35" s="1060">
        <f t="shared" si="8"/>
        <v>0</v>
      </c>
      <c r="K35" s="961"/>
      <c r="L35" s="3051"/>
      <c r="M35" s="3052"/>
      <c r="N35" s="3045"/>
      <c r="O35" s="3046"/>
      <c r="P35" s="591"/>
      <c r="Q35" s="1060">
        <f t="shared" si="9"/>
        <v>0</v>
      </c>
      <c r="R35" s="961"/>
      <c r="S35" s="3051"/>
      <c r="T35" s="3052"/>
      <c r="U35" s="956"/>
      <c r="V35" s="1059"/>
      <c r="W35" s="591"/>
      <c r="X35" s="1060">
        <f t="shared" si="10"/>
        <v>0</v>
      </c>
      <c r="Y35" s="961"/>
      <c r="Z35" s="3051"/>
      <c r="AA35" s="3052"/>
      <c r="AB35" s="3045"/>
      <c r="AC35" s="3046"/>
      <c r="AD35" s="591"/>
      <c r="AE35" s="1621"/>
      <c r="AF35" s="961"/>
      <c r="AG35" s="3051"/>
      <c r="AH35" s="3052"/>
      <c r="AI35" s="3045"/>
      <c r="AJ35" s="3046"/>
    </row>
    <row r="36" spans="2:36" s="592" customFormat="1" ht="12.75" customHeight="1">
      <c r="B36" s="959" t="s">
        <v>688</v>
      </c>
      <c r="C36" s="966">
        <v>17550847</v>
      </c>
      <c r="D36" s="966">
        <v>2289754</v>
      </c>
      <c r="E36" s="967"/>
      <c r="F36" s="968"/>
      <c r="G36" s="964"/>
      <c r="H36" s="1028">
        <f t="shared" si="7"/>
        <v>19840601</v>
      </c>
      <c r="I36" s="591"/>
      <c r="J36" s="1061">
        <f>V36</f>
        <v>15147404</v>
      </c>
      <c r="K36" s="1070">
        <v>2598276</v>
      </c>
      <c r="L36" s="3056">
        <v>194833</v>
      </c>
      <c r="M36" s="3052"/>
      <c r="N36" s="986">
        <f t="shared" ref="N36:N38" si="11">J36+K36-L36</f>
        <v>17550847</v>
      </c>
      <c r="O36" s="1086"/>
      <c r="P36" s="591"/>
      <c r="Q36" s="1061">
        <v>12470249</v>
      </c>
      <c r="R36" s="1070">
        <v>2677155</v>
      </c>
      <c r="S36" s="3051"/>
      <c r="T36" s="3058"/>
      <c r="U36" s="1095"/>
      <c r="V36" s="1126">
        <f>Q36+R36-S36</f>
        <v>15147404</v>
      </c>
      <c r="W36" s="591"/>
      <c r="X36" s="1061">
        <f t="shared" si="10"/>
        <v>10710302</v>
      </c>
      <c r="Y36" s="961"/>
      <c r="Z36" s="3051"/>
      <c r="AA36" s="3052"/>
      <c r="AB36" s="3063">
        <v>12470249</v>
      </c>
      <c r="AC36" s="3046"/>
      <c r="AD36" s="591"/>
      <c r="AE36" s="1621"/>
      <c r="AF36" s="961"/>
      <c r="AG36" s="3051"/>
      <c r="AH36" s="3052"/>
      <c r="AI36" s="3063">
        <v>10710302</v>
      </c>
      <c r="AJ36" s="3046"/>
    </row>
    <row r="37" spans="2:36" s="592" customFormat="1" ht="12.75" customHeight="1">
      <c r="B37" s="959" t="s">
        <v>685</v>
      </c>
      <c r="C37" s="966">
        <v>115831665</v>
      </c>
      <c r="D37" s="966">
        <v>33652822</v>
      </c>
      <c r="E37" s="967"/>
      <c r="F37" s="968"/>
      <c r="G37" s="964"/>
      <c r="H37" s="1028">
        <f t="shared" si="7"/>
        <v>149484487</v>
      </c>
      <c r="I37" s="591"/>
      <c r="J37" s="1061">
        <f>V37</f>
        <v>102016269</v>
      </c>
      <c r="K37" s="1070">
        <v>25870486</v>
      </c>
      <c r="L37" s="3056">
        <v>12055090</v>
      </c>
      <c r="M37" s="3052"/>
      <c r="N37" s="1089">
        <f t="shared" si="11"/>
        <v>115831665</v>
      </c>
      <c r="O37" s="1086"/>
      <c r="P37" s="591"/>
      <c r="Q37" s="1061">
        <v>97161939</v>
      </c>
      <c r="R37" s="1070">
        <v>22368748</v>
      </c>
      <c r="S37" s="3059">
        <v>17514418</v>
      </c>
      <c r="T37" s="3060"/>
      <c r="U37" s="1095"/>
      <c r="V37" s="1126">
        <f>Q37+R37-S37</f>
        <v>102016269</v>
      </c>
      <c r="W37" s="591"/>
      <c r="X37" s="1061">
        <f t="shared" si="10"/>
        <v>84923323</v>
      </c>
      <c r="Y37" s="961"/>
      <c r="Z37" s="3051"/>
      <c r="AA37" s="3052"/>
      <c r="AB37" s="3063">
        <v>97161939</v>
      </c>
      <c r="AC37" s="3046"/>
      <c r="AD37" s="591"/>
      <c r="AE37" s="1621"/>
      <c r="AF37" s="961"/>
      <c r="AG37" s="3051"/>
      <c r="AH37" s="3052"/>
      <c r="AI37" s="3063">
        <v>84923323</v>
      </c>
      <c r="AJ37" s="3046"/>
    </row>
    <row r="38" spans="2:36" s="592" customFormat="1" ht="12.75" customHeight="1">
      <c r="B38" s="959" t="s">
        <v>107</v>
      </c>
      <c r="C38" s="966">
        <v>107252468</v>
      </c>
      <c r="D38" s="966">
        <v>32034294</v>
      </c>
      <c r="E38" s="986">
        <v>25386667</v>
      </c>
      <c r="F38" s="968"/>
      <c r="G38" s="964"/>
      <c r="H38" s="1028">
        <f t="shared" si="7"/>
        <v>113900095</v>
      </c>
      <c r="I38" s="591"/>
      <c r="J38" s="1061">
        <f>V38</f>
        <v>103603731</v>
      </c>
      <c r="K38" s="1070">
        <v>27597187</v>
      </c>
      <c r="L38" s="3056">
        <v>23948450</v>
      </c>
      <c r="M38" s="3052"/>
      <c r="N38" s="1089">
        <f t="shared" si="11"/>
        <v>107252468</v>
      </c>
      <c r="O38" s="1086"/>
      <c r="P38" s="591"/>
      <c r="Q38" s="1061">
        <v>88977221</v>
      </c>
      <c r="R38" s="1070">
        <v>26656177</v>
      </c>
      <c r="S38" s="3056">
        <v>12029667</v>
      </c>
      <c r="T38" s="3058"/>
      <c r="U38" s="1095"/>
      <c r="V38" s="1126">
        <f>Q38+R38-S38</f>
        <v>103603731</v>
      </c>
      <c r="W38" s="591"/>
      <c r="X38" s="1061">
        <f t="shared" si="10"/>
        <v>70163914</v>
      </c>
      <c r="Y38" s="961"/>
      <c r="Z38" s="3051"/>
      <c r="AA38" s="3052"/>
      <c r="AB38" s="3063">
        <v>88977221</v>
      </c>
      <c r="AC38" s="3046"/>
      <c r="AD38" s="591"/>
      <c r="AE38" s="1621"/>
      <c r="AF38" s="961"/>
      <c r="AG38" s="3051"/>
      <c r="AH38" s="3052"/>
      <c r="AI38" s="3063">
        <v>70163914</v>
      </c>
      <c r="AJ38" s="3046"/>
    </row>
    <row r="39" spans="2:36" s="592" customFormat="1" ht="7.5" customHeight="1">
      <c r="B39" s="925"/>
      <c r="C39" s="987"/>
      <c r="D39" s="808"/>
      <c r="E39" s="988"/>
      <c r="F39" s="989"/>
      <c r="G39" s="990"/>
      <c r="H39" s="991">
        <f t="shared" si="7"/>
        <v>0</v>
      </c>
      <c r="I39" s="591"/>
      <c r="J39" s="1071"/>
      <c r="K39" s="808"/>
      <c r="L39" s="1072"/>
      <c r="M39" s="997"/>
      <c r="N39" s="1073"/>
      <c r="O39" s="1074"/>
      <c r="P39" s="591"/>
      <c r="Q39" s="1071"/>
      <c r="R39" s="808"/>
      <c r="S39" s="1072"/>
      <c r="T39" s="997"/>
      <c r="U39" s="1097"/>
      <c r="V39" s="1127"/>
      <c r="W39" s="591"/>
      <c r="X39" s="1077">
        <f t="shared" si="10"/>
        <v>0</v>
      </c>
      <c r="Y39" s="808"/>
      <c r="Z39" s="1072"/>
      <c r="AA39" s="997"/>
      <c r="AB39" s="3061"/>
      <c r="AC39" s="3062"/>
      <c r="AD39" s="591"/>
      <c r="AE39" s="1626"/>
      <c r="AF39" s="808"/>
      <c r="AG39" s="1072"/>
      <c r="AH39" s="997"/>
      <c r="AI39" s="1073"/>
      <c r="AJ39" s="1074"/>
    </row>
    <row r="40" spans="2:36" s="592" customFormat="1" ht="12.75" customHeight="1">
      <c r="B40" s="930" t="s">
        <v>116</v>
      </c>
      <c r="C40" s="960">
        <v>0</v>
      </c>
      <c r="D40" s="992"/>
      <c r="E40" s="993"/>
      <c r="F40" s="994"/>
      <c r="G40" s="995"/>
      <c r="H40" s="996">
        <f t="shared" si="7"/>
        <v>0</v>
      </c>
      <c r="I40" s="591"/>
      <c r="J40" s="1060">
        <f t="shared" ref="J40" si="12">+U40</f>
        <v>0</v>
      </c>
      <c r="K40" s="960"/>
      <c r="L40" s="3051"/>
      <c r="M40" s="3052"/>
      <c r="N40" s="3045"/>
      <c r="O40" s="3046"/>
      <c r="P40" s="591"/>
      <c r="Q40" s="1060">
        <f t="shared" ref="Q40" si="13">+AB40</f>
        <v>0</v>
      </c>
      <c r="R40" s="960"/>
      <c r="S40" s="3051"/>
      <c r="T40" s="3052"/>
      <c r="U40" s="956"/>
      <c r="V40" s="1059"/>
      <c r="W40" s="591"/>
      <c r="X40" s="1060">
        <f t="shared" si="10"/>
        <v>0</v>
      </c>
      <c r="Y40" s="960"/>
      <c r="Z40" s="3051"/>
      <c r="AA40" s="3052"/>
      <c r="AB40" s="3045"/>
      <c r="AC40" s="3046"/>
      <c r="AD40" s="591"/>
      <c r="AE40" s="1621"/>
      <c r="AF40" s="960"/>
      <c r="AG40" s="3051"/>
      <c r="AH40" s="3052"/>
      <c r="AI40" s="3045"/>
      <c r="AJ40" s="3046"/>
    </row>
    <row r="41" spans="2:36" s="592" customFormat="1" ht="0.75" customHeight="1">
      <c r="B41" s="925"/>
      <c r="C41" s="987"/>
      <c r="D41" s="997"/>
      <c r="E41" s="998"/>
      <c r="F41" s="999"/>
      <c r="G41" s="1000"/>
      <c r="H41" s="1001">
        <f t="shared" si="7"/>
        <v>0</v>
      </c>
      <c r="I41" s="591"/>
      <c r="J41" s="1071"/>
      <c r="K41" s="808"/>
      <c r="L41" s="1072"/>
      <c r="M41" s="997"/>
      <c r="N41" s="983"/>
      <c r="O41" s="1075"/>
      <c r="P41" s="591"/>
      <c r="Q41" s="1071"/>
      <c r="R41" s="808"/>
      <c r="S41" s="1072"/>
      <c r="T41" s="1098"/>
      <c r="U41" s="956"/>
      <c r="V41" s="1059"/>
      <c r="W41" s="591"/>
      <c r="X41" s="1077">
        <f t="shared" si="10"/>
        <v>0</v>
      </c>
      <c r="Y41" s="808"/>
      <c r="Z41" s="1072"/>
      <c r="AA41" s="997"/>
      <c r="AB41" s="3064"/>
      <c r="AC41" s="3065"/>
      <c r="AD41" s="591"/>
      <c r="AE41" s="1626"/>
      <c r="AF41" s="808"/>
      <c r="AG41" s="1072"/>
      <c r="AH41" s="997"/>
      <c r="AI41" s="983"/>
      <c r="AJ41" s="1075"/>
    </row>
    <row r="42" spans="2:36" s="592" customFormat="1" ht="15.75" customHeight="1">
      <c r="B42" s="3047" t="s">
        <v>119</v>
      </c>
      <c r="C42" s="960">
        <f>SUM(C32:C41)</f>
        <v>241865434</v>
      </c>
      <c r="D42" s="960">
        <f>SUM(D32:D41)</f>
        <v>67976870</v>
      </c>
      <c r="E42" s="1002">
        <f>SUM(E32:E41)</f>
        <v>26617121</v>
      </c>
      <c r="F42" s="1003">
        <f t="shared" ref="F42" si="14">SUM(F32:F41)</f>
        <v>0</v>
      </c>
      <c r="G42" s="992"/>
      <c r="H42" s="1029">
        <f t="shared" ref="H42" si="15">SUM(H32:H41)</f>
        <v>283225183</v>
      </c>
      <c r="I42" s="591"/>
      <c r="J42" s="1060">
        <f>V42</f>
        <v>220767404</v>
      </c>
      <c r="K42" s="960">
        <f>SUM(K32:K40)</f>
        <v>56065949</v>
      </c>
      <c r="L42" s="3049">
        <f t="shared" ref="L42:M42" si="16">SUM(L32:L40)</f>
        <v>36198373</v>
      </c>
      <c r="M42" s="3055">
        <f t="shared" si="16"/>
        <v>0</v>
      </c>
      <c r="N42" s="992">
        <f>SUM(N32:N38)</f>
        <v>240634980</v>
      </c>
      <c r="O42" s="1090"/>
      <c r="P42" s="591"/>
      <c r="Q42" s="1060">
        <f>Q40+Q31</f>
        <v>198609409</v>
      </c>
      <c r="R42" s="960">
        <f>SUM(R32:R41)</f>
        <v>51702080</v>
      </c>
      <c r="S42" s="1092"/>
      <c r="T42" s="975">
        <f>SUM(S32:S41)</f>
        <v>29544085</v>
      </c>
      <c r="U42" s="1099"/>
      <c r="V42" s="1128">
        <f>SUM(V32:V41)</f>
        <v>220767404</v>
      </c>
      <c r="W42" s="591"/>
      <c r="X42" s="1060">
        <f t="shared" si="10"/>
        <v>165797539</v>
      </c>
      <c r="Y42" s="960">
        <f>SUM(Y32:Y41)</f>
        <v>0</v>
      </c>
      <c r="Z42" s="3049">
        <v>0</v>
      </c>
      <c r="AA42" s="3055"/>
      <c r="AB42" s="3049">
        <f>Q42</f>
        <v>198609409</v>
      </c>
      <c r="AC42" s="3103">
        <f t="shared" ref="AC42" si="17">AC40+AC31</f>
        <v>165797539</v>
      </c>
      <c r="AD42" s="591"/>
      <c r="AE42" s="1621">
        <f t="shared" ref="AE42:AF42" si="18">SUM(AE32:AE38)+AE40</f>
        <v>0</v>
      </c>
      <c r="AF42" s="960">
        <f t="shared" si="18"/>
        <v>0</v>
      </c>
      <c r="AG42" s="3049">
        <v>0</v>
      </c>
      <c r="AH42" s="3055"/>
      <c r="AI42" s="3049">
        <f>AJ31+AI40</f>
        <v>165797539</v>
      </c>
      <c r="AJ42" s="3103"/>
    </row>
    <row r="43" spans="2:36" s="592" customFormat="1" ht="6" customHeight="1">
      <c r="B43" s="3048"/>
      <c r="C43" s="979"/>
      <c r="D43" s="982"/>
      <c r="E43" s="1004"/>
      <c r="F43" s="1005"/>
      <c r="G43" s="1000"/>
      <c r="H43" s="1001"/>
      <c r="I43" s="591"/>
      <c r="J43" s="1065"/>
      <c r="K43" s="980"/>
      <c r="L43" s="981"/>
      <c r="M43" s="982"/>
      <c r="N43" s="983"/>
      <c r="O43" s="1066"/>
      <c r="P43" s="591"/>
      <c r="Q43" s="1065"/>
      <c r="R43" s="980"/>
      <c r="S43" s="981"/>
      <c r="T43" s="1100"/>
      <c r="U43" s="956"/>
      <c r="V43" s="1059"/>
      <c r="W43" s="591"/>
      <c r="X43" s="1077"/>
      <c r="Y43" s="980"/>
      <c r="Z43" s="981"/>
      <c r="AA43" s="982"/>
      <c r="AB43" s="3100"/>
      <c r="AC43" s="3101"/>
      <c r="AD43" s="591"/>
      <c r="AE43" s="1624"/>
      <c r="AF43" s="980"/>
      <c r="AG43" s="981"/>
      <c r="AH43" s="982"/>
      <c r="AI43" s="983"/>
      <c r="AJ43" s="1066"/>
    </row>
    <row r="44" spans="2:36" s="592" customFormat="1" ht="14.25" customHeight="1">
      <c r="B44" s="930" t="s">
        <v>110</v>
      </c>
      <c r="C44" s="984"/>
      <c r="D44" s="971"/>
      <c r="E44" s="972"/>
      <c r="F44" s="973"/>
      <c r="G44" s="985"/>
      <c r="H44" s="1030"/>
      <c r="I44" s="591"/>
      <c r="J44" s="1076">
        <f>V44</f>
        <v>0</v>
      </c>
      <c r="K44" s="971"/>
      <c r="L44" s="972"/>
      <c r="M44" s="973"/>
      <c r="N44" s="985">
        <f>SUM(N45:N46)</f>
        <v>0</v>
      </c>
      <c r="O44" s="1063"/>
      <c r="P44" s="591"/>
      <c r="Q44" s="1076">
        <f>SUM(Q45:Q46)</f>
        <v>0</v>
      </c>
      <c r="R44" s="971"/>
      <c r="S44" s="972"/>
      <c r="T44" s="1101"/>
      <c r="U44" s="1093"/>
      <c r="V44" s="1129"/>
      <c r="W44" s="591"/>
      <c r="X44" s="1060">
        <f>AI44</f>
        <v>0</v>
      </c>
      <c r="Y44" s="1080"/>
      <c r="Z44" s="1157"/>
      <c r="AA44" s="975"/>
      <c r="AB44" s="3049">
        <f t="shared" ref="AB44:AB46" si="19">X44+Y44-Z44</f>
        <v>0</v>
      </c>
      <c r="AC44" s="3103"/>
      <c r="AD44" s="591"/>
      <c r="AE44" s="1625"/>
      <c r="AF44" s="971"/>
      <c r="AG44" s="972"/>
      <c r="AH44" s="973"/>
      <c r="AI44" s="985"/>
      <c r="AJ44" s="1063"/>
    </row>
    <row r="45" spans="2:36" s="592" customFormat="1" ht="12.75" customHeight="1">
      <c r="B45" s="936" t="s">
        <v>121</v>
      </c>
      <c r="C45" s="960">
        <f>+N45</f>
        <v>0</v>
      </c>
      <c r="D45" s="961"/>
      <c r="E45" s="962"/>
      <c r="F45" s="963"/>
      <c r="G45" s="964"/>
      <c r="H45" s="965"/>
      <c r="I45" s="591"/>
      <c r="J45" s="1060"/>
      <c r="K45" s="961"/>
      <c r="L45" s="3043"/>
      <c r="M45" s="3044"/>
      <c r="N45" s="3045"/>
      <c r="O45" s="3046"/>
      <c r="P45" s="591"/>
      <c r="Q45" s="1060">
        <f t="shared" ref="Q45" si="20">+AB45</f>
        <v>0</v>
      </c>
      <c r="R45" s="1103"/>
      <c r="S45" s="3043"/>
      <c r="T45" s="3057"/>
      <c r="U45" s="956"/>
      <c r="V45" s="1059"/>
      <c r="W45" s="591"/>
      <c r="X45" s="1077"/>
      <c r="Y45" s="1158"/>
      <c r="Z45" s="3104"/>
      <c r="AA45" s="3105"/>
      <c r="AB45" s="3100"/>
      <c r="AC45" s="3101"/>
      <c r="AD45" s="591"/>
      <c r="AE45" s="1621"/>
      <c r="AF45" s="961"/>
      <c r="AG45" s="3043"/>
      <c r="AH45" s="3044"/>
      <c r="AI45" s="3045"/>
      <c r="AJ45" s="3046"/>
    </row>
    <row r="46" spans="2:36" s="592" customFormat="1" ht="12.75" customHeight="1">
      <c r="B46" s="936" t="s">
        <v>122</v>
      </c>
      <c r="C46" s="960">
        <f>+N46</f>
        <v>0</v>
      </c>
      <c r="D46" s="961"/>
      <c r="E46" s="967"/>
      <c r="F46" s="968"/>
      <c r="G46" s="964"/>
      <c r="H46" s="965">
        <f>C46+D46-E46</f>
        <v>0</v>
      </c>
      <c r="I46" s="591"/>
      <c r="J46" s="1061">
        <f>V46</f>
        <v>0</v>
      </c>
      <c r="K46" s="961"/>
      <c r="L46" s="3051"/>
      <c r="M46" s="3052"/>
      <c r="N46" s="1089">
        <f t="shared" ref="N46" si="21">J46+K46-L24</f>
        <v>0</v>
      </c>
      <c r="O46" s="1086"/>
      <c r="P46" s="591"/>
      <c r="Q46" s="1061"/>
      <c r="R46" s="1104"/>
      <c r="S46" s="1130"/>
      <c r="T46" s="1096"/>
      <c r="U46" s="1105"/>
      <c r="V46" s="1131"/>
      <c r="W46" s="591"/>
      <c r="X46" s="1060">
        <f>AI46</f>
        <v>0</v>
      </c>
      <c r="Y46" s="961"/>
      <c r="Z46" s="3043"/>
      <c r="AA46" s="3044"/>
      <c r="AB46" s="3053">
        <f t="shared" si="19"/>
        <v>0</v>
      </c>
      <c r="AC46" s="3108"/>
      <c r="AD46" s="591"/>
      <c r="AE46" s="1621"/>
      <c r="AF46" s="961"/>
      <c r="AG46" s="3051"/>
      <c r="AH46" s="3052"/>
      <c r="AI46" s="3045"/>
      <c r="AJ46" s="3046"/>
    </row>
    <row r="47" spans="2:36" s="592" customFormat="1" ht="12.75" customHeight="1">
      <c r="B47" s="936"/>
      <c r="C47" s="1006"/>
      <c r="D47" s="1007"/>
      <c r="E47" s="1008"/>
      <c r="F47" s="1009"/>
      <c r="G47" s="1010"/>
      <c r="H47" s="991"/>
      <c r="I47" s="591"/>
      <c r="J47" s="1077"/>
      <c r="K47" s="1007"/>
      <c r="L47" s="1008"/>
      <c r="M47" s="1009"/>
      <c r="N47" s="1078"/>
      <c r="O47" s="1079"/>
      <c r="P47" s="591"/>
      <c r="Q47" s="1077"/>
      <c r="R47" s="1106"/>
      <c r="S47" s="1008"/>
      <c r="T47" s="1107"/>
      <c r="U47" s="1108"/>
      <c r="V47" s="1132"/>
      <c r="W47" s="591"/>
      <c r="X47" s="1062"/>
      <c r="Y47" s="1007"/>
      <c r="Z47" s="1008"/>
      <c r="AA47" s="1009"/>
      <c r="AB47" s="3106"/>
      <c r="AC47" s="3107"/>
      <c r="AD47" s="591"/>
      <c r="AE47" s="1627"/>
      <c r="AF47" s="1007"/>
      <c r="AG47" s="1008"/>
      <c r="AH47" s="1009"/>
      <c r="AI47" s="1078"/>
      <c r="AJ47" s="1079"/>
    </row>
    <row r="48" spans="2:36" s="592" customFormat="1" ht="15.75" customHeight="1">
      <c r="B48" s="3047" t="s">
        <v>127</v>
      </c>
      <c r="C48" s="960">
        <f>SUM(C45:C46)</f>
        <v>0</v>
      </c>
      <c r="D48" s="960">
        <f>SUM(D45:D46)</f>
        <v>0</v>
      </c>
      <c r="E48" s="964"/>
      <c r="F48" s="977"/>
      <c r="G48" s="1011"/>
      <c r="H48" s="996"/>
      <c r="I48" s="591"/>
      <c r="J48" s="1060">
        <f>V48</f>
        <v>0</v>
      </c>
      <c r="K48" s="960">
        <f t="shared" ref="K48" si="22">SUM(K45:K46)</f>
        <v>0</v>
      </c>
      <c r="L48" s="3045">
        <v>0</v>
      </c>
      <c r="M48" s="3044"/>
      <c r="N48" s="992">
        <f>N45+N46+O47</f>
        <v>0</v>
      </c>
      <c r="O48" s="1086"/>
      <c r="P48" s="591"/>
      <c r="Q48" s="1060">
        <f>Q44</f>
        <v>0</v>
      </c>
      <c r="R48" s="960">
        <f t="shared" ref="R48:T48" si="23">SUM(R45:R46)</f>
        <v>0</v>
      </c>
      <c r="S48" s="1085"/>
      <c r="T48" s="1084">
        <f t="shared" si="23"/>
        <v>0</v>
      </c>
      <c r="U48" s="1109"/>
      <c r="V48" s="1133">
        <f>SUM(V45:V46)</f>
        <v>0</v>
      </c>
      <c r="W48" s="591"/>
      <c r="X48" s="1159">
        <f>AI48</f>
        <v>0</v>
      </c>
      <c r="Y48" s="960">
        <f>SUM(Y45:Y46)</f>
        <v>0</v>
      </c>
      <c r="Z48" s="3045">
        <v>0</v>
      </c>
      <c r="AA48" s="3044"/>
      <c r="AB48" s="3045">
        <f t="shared" ref="AB48:AC48" si="24">P48</f>
        <v>0</v>
      </c>
      <c r="AC48" s="3046">
        <f t="shared" si="24"/>
        <v>0</v>
      </c>
      <c r="AD48" s="591"/>
      <c r="AE48" s="1621">
        <f t="shared" ref="AE48:AF48" si="25">SUM(AE45:AE46)</f>
        <v>0</v>
      </c>
      <c r="AF48" s="960">
        <f t="shared" si="25"/>
        <v>0</v>
      </c>
      <c r="AG48" s="3045">
        <v>0</v>
      </c>
      <c r="AH48" s="3044"/>
      <c r="AI48" s="3045">
        <v>0</v>
      </c>
      <c r="AJ48" s="3046"/>
    </row>
    <row r="49" spans="2:36" s="592" customFormat="1" ht="6" customHeight="1">
      <c r="B49" s="3048"/>
      <c r="C49" s="979"/>
      <c r="D49" s="980"/>
      <c r="E49" s="981"/>
      <c r="F49" s="982"/>
      <c r="G49" s="998"/>
      <c r="H49" s="1001"/>
      <c r="I49" s="591"/>
      <c r="J49" s="1065"/>
      <c r="K49" s="980"/>
      <c r="L49" s="981"/>
      <c r="M49" s="982"/>
      <c r="N49" s="983"/>
      <c r="O49" s="1066"/>
      <c r="P49" s="591"/>
      <c r="Q49" s="1065"/>
      <c r="R49" s="980"/>
      <c r="S49" s="981"/>
      <c r="T49" s="1100"/>
      <c r="U49" s="956"/>
      <c r="V49" s="1134"/>
      <c r="W49" s="591"/>
      <c r="X49" s="1062"/>
      <c r="Y49" s="980"/>
      <c r="Z49" s="981"/>
      <c r="AA49" s="982"/>
      <c r="AB49" s="3061"/>
      <c r="AC49" s="3062"/>
      <c r="AD49" s="591"/>
      <c r="AE49" s="1624"/>
      <c r="AF49" s="980"/>
      <c r="AG49" s="981"/>
      <c r="AH49" s="982"/>
      <c r="AI49" s="983"/>
      <c r="AJ49" s="1066"/>
    </row>
    <row r="50" spans="2:36" s="592" customFormat="1" ht="15.75" customHeight="1">
      <c r="B50" s="3041" t="s">
        <v>128</v>
      </c>
      <c r="C50" s="960">
        <f>SUM(C29, C42, C48)</f>
        <v>243965497</v>
      </c>
      <c r="D50" s="960">
        <f>SUM(D29, D42, D48)</f>
        <v>69902966</v>
      </c>
      <c r="E50" s="1031">
        <f>SUM(E29, E42, E48)</f>
        <v>26617121</v>
      </c>
      <c r="F50" s="977"/>
      <c r="G50" s="1012"/>
      <c r="H50" s="965">
        <f>SUM(H29, H42, H48)</f>
        <v>287251342</v>
      </c>
      <c r="I50" s="591"/>
      <c r="J50" s="1135">
        <f>V50</f>
        <v>223220166</v>
      </c>
      <c r="K50" s="1372">
        <f>K29+K42+K48</f>
        <v>56943704</v>
      </c>
      <c r="L50" s="3053">
        <f>L29+L42+L48</f>
        <v>36198373</v>
      </c>
      <c r="M50" s="3054">
        <f t="shared" ref="M50" si="26">M29+M42+M48</f>
        <v>0</v>
      </c>
      <c r="N50" s="1373">
        <f>N29+N42+N48</f>
        <v>243965497</v>
      </c>
      <c r="O50" s="1374"/>
      <c r="P50" s="591"/>
      <c r="Q50" s="1060">
        <f t="shared" ref="Q50:R50" si="27">Q29+Q42+Q48</f>
        <v>200184416</v>
      </c>
      <c r="R50" s="960">
        <f t="shared" si="27"/>
        <v>52579835</v>
      </c>
      <c r="S50" s="3049">
        <f>S29+T42+S48</f>
        <v>29544085</v>
      </c>
      <c r="T50" s="3050" t="e">
        <f>T29+#REF!+T48</f>
        <v>#REF!</v>
      </c>
      <c r="U50" s="1109"/>
      <c r="V50" s="1133">
        <f>V48+V42+V29</f>
        <v>223220166</v>
      </c>
      <c r="W50" s="591"/>
      <c r="X50" s="1371">
        <f>AI50</f>
        <v>167019847</v>
      </c>
      <c r="Y50" s="970">
        <f>Y29+Y42+Y48</f>
        <v>0</v>
      </c>
      <c r="Z50" s="3053">
        <v>0</v>
      </c>
      <c r="AA50" s="3054"/>
      <c r="AB50" s="3100">
        <f>Q50</f>
        <v>200184416</v>
      </c>
      <c r="AC50" s="3101">
        <f t="shared" ref="AC50" si="28">Q50</f>
        <v>200184416</v>
      </c>
      <c r="AD50" s="591"/>
      <c r="AE50" s="1621">
        <f t="shared" ref="AE50:AF50" si="29">AE29+AE42+AE48</f>
        <v>0</v>
      </c>
      <c r="AF50" s="960">
        <f t="shared" si="29"/>
        <v>0</v>
      </c>
      <c r="AG50" s="3049">
        <v>0</v>
      </c>
      <c r="AH50" s="3055"/>
      <c r="AI50" s="3049">
        <f>AI48+AI42+AI29</f>
        <v>167019847</v>
      </c>
      <c r="AJ50" s="3103"/>
    </row>
    <row r="51" spans="2:36" s="592" customFormat="1" ht="6" customHeight="1" thickBot="1">
      <c r="B51" s="3042"/>
      <c r="C51" s="979"/>
      <c r="D51" s="980"/>
      <c r="E51" s="981"/>
      <c r="F51" s="982"/>
      <c r="G51" s="1004"/>
      <c r="H51" s="1001">
        <f>C51+D51-E51</f>
        <v>0</v>
      </c>
      <c r="I51" s="591"/>
      <c r="J51" s="1062"/>
      <c r="K51" s="980"/>
      <c r="L51" s="972"/>
      <c r="M51" s="971"/>
      <c r="N51" s="972"/>
      <c r="O51" s="1063"/>
      <c r="P51" s="591"/>
      <c r="Q51" s="1062"/>
      <c r="R51" s="980"/>
      <c r="S51" s="972"/>
      <c r="T51" s="971"/>
      <c r="U51" s="956"/>
      <c r="V51" s="1059"/>
      <c r="W51" s="591"/>
      <c r="X51" s="1062"/>
      <c r="Y51" s="980"/>
      <c r="Z51" s="972"/>
      <c r="AA51" s="971"/>
      <c r="AB51" s="972"/>
      <c r="AC51" s="1063"/>
      <c r="AD51" s="591"/>
      <c r="AE51" s="1628"/>
      <c r="AF51" s="1629"/>
      <c r="AG51" s="1630"/>
      <c r="AH51" s="1629"/>
      <c r="AI51" s="1630"/>
      <c r="AJ51" s="1631"/>
    </row>
    <row r="52" spans="2:36" s="592" customFormat="1" ht="15.75" customHeight="1">
      <c r="B52" s="1376" t="s">
        <v>129</v>
      </c>
      <c r="C52" s="1032">
        <f>C48+C42+C29</f>
        <v>243965497</v>
      </c>
      <c r="D52" s="1013">
        <f>D48+D42+D29</f>
        <v>69902966</v>
      </c>
      <c r="E52" s="1014">
        <f>E48+E42+E29</f>
        <v>26617121</v>
      </c>
      <c r="F52" s="1032"/>
      <c r="G52" s="1014"/>
      <c r="H52" s="1015">
        <f>H48+H42+H29</f>
        <v>287251342</v>
      </c>
      <c r="I52" s="591"/>
      <c r="J52" s="1378"/>
      <c r="K52" s="1176">
        <f>K21+K29+K42+K48</f>
        <v>56943704</v>
      </c>
      <c r="L52" s="1366"/>
      <c r="M52" s="1178"/>
      <c r="N52" s="1178"/>
      <c r="O52" s="1367"/>
      <c r="P52" s="591"/>
      <c r="Q52" s="1174"/>
      <c r="R52" s="1176">
        <f>R21+R29+R42+R48</f>
        <v>52579835</v>
      </c>
      <c r="S52" s="1177"/>
      <c r="T52" s="1178"/>
      <c r="U52" s="1178"/>
      <c r="V52" s="1179"/>
      <c r="W52" s="1369"/>
      <c r="X52" s="1174"/>
      <c r="Y52" s="1176">
        <f>Y21+Y29+Y42+Y48</f>
        <v>0</v>
      </c>
      <c r="Z52" s="1366"/>
      <c r="AA52" s="1367"/>
      <c r="AB52" s="1367"/>
      <c r="AC52" s="1179"/>
      <c r="AD52" s="591"/>
      <c r="AE52" s="1632"/>
      <c r="AF52" s="1634">
        <f>AF21+AF29+AF42+AF48</f>
        <v>0</v>
      </c>
      <c r="AG52" s="1636"/>
      <c r="AH52" s="1637"/>
      <c r="AI52" s="1637"/>
      <c r="AJ52" s="1637"/>
    </row>
    <row r="53" spans="2:36" s="592" customFormat="1" ht="6" customHeight="1" thickBot="1">
      <c r="B53" s="1377"/>
      <c r="C53" s="1375"/>
      <c r="D53" s="1016"/>
      <c r="E53" s="1017"/>
      <c r="F53" s="1017"/>
      <c r="G53" s="1033"/>
      <c r="H53" s="1018"/>
      <c r="I53" s="591"/>
      <c r="J53" s="1175"/>
      <c r="K53" s="1081"/>
      <c r="L53" s="1180"/>
      <c r="M53" s="1181"/>
      <c r="N53" s="1181"/>
      <c r="O53" s="1181"/>
      <c r="P53" s="591"/>
      <c r="Q53" s="1175"/>
      <c r="R53" s="1081"/>
      <c r="S53" s="1180"/>
      <c r="T53" s="1181"/>
      <c r="U53" s="1182"/>
      <c r="V53" s="1182"/>
      <c r="W53" s="1369"/>
      <c r="X53" s="1370"/>
      <c r="Y53" s="1081"/>
      <c r="Z53" s="1180"/>
      <c r="AA53" s="1181"/>
      <c r="AB53" s="1181"/>
      <c r="AC53" s="1181"/>
      <c r="AD53" s="591"/>
      <c r="AE53" s="1633"/>
      <c r="AF53" s="1635"/>
      <c r="AG53" s="1638"/>
      <c r="AH53" s="599"/>
      <c r="AI53" s="599"/>
      <c r="AJ53" s="599"/>
    </row>
    <row r="54" spans="2:36" ht="12.75" customHeight="1">
      <c r="B54" s="2"/>
      <c r="C54" s="2"/>
      <c r="D54" s="2"/>
      <c r="E54" s="2"/>
      <c r="F54" s="2"/>
      <c r="G54" s="2"/>
      <c r="H54" s="2"/>
      <c r="I54" s="2"/>
      <c r="J54" s="2"/>
      <c r="K54" s="2"/>
      <c r="L54" s="2"/>
      <c r="M54" s="2"/>
      <c r="N54" s="2"/>
      <c r="O54" s="2"/>
      <c r="P54" s="2"/>
      <c r="Q54" s="2"/>
      <c r="R54" s="2"/>
      <c r="S54" s="2"/>
      <c r="T54" s="2"/>
      <c r="U54" s="652"/>
      <c r="V54" s="652"/>
      <c r="W54" s="1368"/>
      <c r="X54" s="1368"/>
      <c r="Y54" s="2"/>
      <c r="Z54" s="1368"/>
      <c r="AA54" s="1368"/>
      <c r="AB54" s="1368"/>
      <c r="AC54" s="1368"/>
      <c r="AD54" s="2"/>
      <c r="AE54" s="612"/>
      <c r="AF54" s="2"/>
      <c r="AG54" s="2"/>
      <c r="AH54" s="2"/>
      <c r="AI54" s="2"/>
      <c r="AJ54" s="2"/>
    </row>
    <row r="55" spans="2:36" ht="12.75" customHeight="1">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612"/>
      <c r="AF55" s="2"/>
      <c r="AG55" s="2"/>
      <c r="AH55" s="2"/>
      <c r="AI55" s="2"/>
      <c r="AJ55" s="2"/>
    </row>
    <row r="56" spans="2:36" ht="12.75" customHeight="1">
      <c r="B56" s="16"/>
      <c r="C56" s="17"/>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612"/>
      <c r="AF56" s="2"/>
      <c r="AG56" s="2"/>
      <c r="AH56" s="2"/>
      <c r="AI56" s="2"/>
      <c r="AJ56" s="2"/>
    </row>
    <row r="57" spans="2:36" ht="12.75" customHeight="1">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612"/>
      <c r="AF57" s="2"/>
      <c r="AG57" s="2"/>
      <c r="AH57" s="2"/>
      <c r="AI57" s="2"/>
      <c r="AJ57" s="2"/>
    </row>
    <row r="58" spans="2:36" ht="12.75" customHeight="1">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612"/>
      <c r="AF58" s="2"/>
      <c r="AG58" s="2"/>
      <c r="AH58" s="2"/>
      <c r="AI58" s="2"/>
      <c r="AJ58" s="2"/>
    </row>
    <row r="59" spans="2:36" ht="12.75" customHeight="1">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612"/>
      <c r="AF59" s="2"/>
      <c r="AG59" s="2"/>
      <c r="AH59" s="2"/>
      <c r="AI59" s="2"/>
      <c r="AJ59" s="2"/>
    </row>
    <row r="60" spans="2:36" ht="12.75" customHeight="1">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612"/>
      <c r="AF60" s="2"/>
      <c r="AG60" s="2"/>
      <c r="AH60" s="2"/>
      <c r="AI60" s="2"/>
      <c r="AJ60" s="2"/>
    </row>
    <row r="61" spans="2:36" ht="12.75" customHeight="1">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612"/>
      <c r="AF61" s="2"/>
      <c r="AG61" s="2"/>
      <c r="AH61" s="2"/>
      <c r="AI61" s="2"/>
      <c r="AJ61" s="2"/>
    </row>
    <row r="62" spans="2:36" ht="12.75" customHeight="1">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612"/>
      <c r="AF62" s="2"/>
      <c r="AG62" s="2"/>
      <c r="AH62" s="2"/>
      <c r="AI62" s="2"/>
      <c r="AJ62" s="2"/>
    </row>
    <row r="63" spans="2:36" ht="12.75" customHeight="1">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612"/>
      <c r="AF63" s="2"/>
      <c r="AG63" s="2"/>
      <c r="AH63" s="2"/>
      <c r="AI63" s="2"/>
      <c r="AJ63" s="2"/>
    </row>
    <row r="64" spans="2:36" ht="12.75" customHeight="1">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612"/>
      <c r="AF64" s="2"/>
      <c r="AG64" s="2"/>
      <c r="AH64" s="2"/>
      <c r="AI64" s="2"/>
      <c r="AJ64" s="2"/>
    </row>
    <row r="65" spans="2:36" ht="12.75" customHeight="1">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612"/>
      <c r="AF65" s="2"/>
      <c r="AG65" s="2"/>
      <c r="AH65" s="2"/>
      <c r="AI65" s="2"/>
      <c r="AJ65" s="2"/>
    </row>
    <row r="66" spans="2:36" ht="12.75" customHeight="1">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612"/>
      <c r="AF66" s="2"/>
      <c r="AG66" s="2"/>
      <c r="AH66" s="2"/>
      <c r="AI66" s="2"/>
      <c r="AJ66" s="2"/>
    </row>
    <row r="67" spans="2:36" ht="12.75" customHeight="1">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612"/>
      <c r="AF67" s="2"/>
      <c r="AG67" s="2"/>
      <c r="AH67" s="2"/>
      <c r="AI67" s="2"/>
      <c r="AJ67" s="2"/>
    </row>
    <row r="68" spans="2:36" ht="12.75" customHeight="1">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612"/>
      <c r="AF68" s="2"/>
      <c r="AG68" s="2"/>
      <c r="AH68" s="2"/>
      <c r="AI68" s="2"/>
      <c r="AJ68" s="2"/>
    </row>
    <row r="69" spans="2:36" ht="12.75" customHeight="1">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612"/>
      <c r="AF69" s="2"/>
      <c r="AG69" s="2"/>
      <c r="AH69" s="2"/>
      <c r="AI69" s="2"/>
      <c r="AJ69" s="2"/>
    </row>
    <row r="70" spans="2:36" ht="12.75" customHeight="1">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612"/>
      <c r="AF70" s="2"/>
      <c r="AG70" s="2"/>
      <c r="AH70" s="2"/>
      <c r="AI70" s="2"/>
      <c r="AJ70" s="2"/>
    </row>
    <row r="71" spans="2:36" ht="12.75" customHeight="1">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612"/>
      <c r="AF71" s="2"/>
      <c r="AG71" s="2"/>
      <c r="AH71" s="2"/>
      <c r="AI71" s="2"/>
      <c r="AJ71" s="2"/>
    </row>
    <row r="72" spans="2:36" ht="12.75" customHeight="1">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612"/>
      <c r="AF72" s="2"/>
      <c r="AG72" s="2"/>
      <c r="AH72" s="2"/>
      <c r="AI72" s="2"/>
      <c r="AJ72" s="2"/>
    </row>
    <row r="73" spans="2:36" ht="12.75" customHeight="1">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612"/>
      <c r="AF73" s="2"/>
      <c r="AG73" s="2"/>
      <c r="AH73" s="2"/>
      <c r="AI73" s="2"/>
      <c r="AJ73" s="2"/>
    </row>
    <row r="74" spans="2:36" ht="12.75" customHeight="1">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612"/>
      <c r="AF74" s="2"/>
      <c r="AG74" s="2"/>
      <c r="AH74" s="2"/>
      <c r="AI74" s="2"/>
      <c r="AJ74" s="2"/>
    </row>
    <row r="75" spans="2:36" ht="12.75" customHeight="1">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612"/>
      <c r="AF75" s="2"/>
      <c r="AG75" s="2"/>
      <c r="AH75" s="2"/>
      <c r="AI75" s="2"/>
      <c r="AJ75" s="2"/>
    </row>
    <row r="76" spans="2:36" ht="12.75" customHeight="1">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612"/>
      <c r="AF76" s="2"/>
      <c r="AG76" s="2"/>
      <c r="AH76" s="2"/>
      <c r="AI76" s="2"/>
      <c r="AJ76" s="2"/>
    </row>
    <row r="77" spans="2:36" ht="12.75" customHeight="1">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612"/>
      <c r="AF77" s="2"/>
      <c r="AG77" s="2"/>
      <c r="AH77" s="2"/>
      <c r="AI77" s="2"/>
      <c r="AJ77" s="2"/>
    </row>
    <row r="78" spans="2:36" ht="12.75" customHeight="1">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612"/>
      <c r="AF78" s="2"/>
      <c r="AG78" s="2"/>
      <c r="AH78" s="2"/>
      <c r="AI78" s="2"/>
      <c r="AJ78" s="2"/>
    </row>
    <row r="79" spans="2:36" ht="12.75" customHeight="1">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612"/>
      <c r="AF79" s="2"/>
      <c r="AG79" s="2"/>
      <c r="AH79" s="2"/>
      <c r="AI79" s="2"/>
      <c r="AJ79" s="2"/>
    </row>
    <row r="80" spans="2:36" ht="12.75" customHeight="1">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612"/>
      <c r="AF80" s="2"/>
      <c r="AG80" s="2"/>
      <c r="AH80" s="2"/>
      <c r="AI80" s="2"/>
      <c r="AJ80" s="2"/>
    </row>
    <row r="81" spans="2:36" ht="12.75" customHeight="1">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612"/>
      <c r="AF81" s="2"/>
      <c r="AG81" s="2"/>
      <c r="AH81" s="2"/>
      <c r="AI81" s="2"/>
      <c r="AJ81" s="2"/>
    </row>
    <row r="82" spans="2:36" ht="12.75" customHeight="1">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612"/>
      <c r="AF82" s="2"/>
      <c r="AG82" s="2"/>
      <c r="AH82" s="2"/>
      <c r="AI82" s="2"/>
      <c r="AJ82" s="2"/>
    </row>
    <row r="83" spans="2:36" ht="12.75" customHeight="1">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612"/>
      <c r="AF83" s="2"/>
      <c r="AG83" s="2"/>
      <c r="AH83" s="2"/>
      <c r="AI83" s="2"/>
      <c r="AJ83" s="2"/>
    </row>
    <row r="84" spans="2:36" ht="12.75" customHeight="1">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612"/>
      <c r="AF84" s="2"/>
      <c r="AG84" s="2"/>
      <c r="AH84" s="2"/>
      <c r="AI84" s="2"/>
      <c r="AJ84" s="2"/>
    </row>
    <row r="85" spans="2:36" ht="12.75" customHeight="1">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612"/>
      <c r="AF85" s="2"/>
      <c r="AG85" s="2"/>
      <c r="AH85" s="2"/>
      <c r="AI85" s="2"/>
      <c r="AJ85" s="2"/>
    </row>
    <row r="86" spans="2:36" ht="12.75" customHeight="1">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612"/>
      <c r="AF86" s="2"/>
      <c r="AG86" s="2"/>
      <c r="AH86" s="2"/>
      <c r="AI86" s="2"/>
      <c r="AJ86" s="2"/>
    </row>
    <row r="87" spans="2:36" ht="12.75" customHeight="1">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612"/>
      <c r="AF87" s="2"/>
      <c r="AG87" s="2"/>
      <c r="AH87" s="2"/>
      <c r="AI87" s="2"/>
      <c r="AJ87" s="2"/>
    </row>
    <row r="88" spans="2:36" ht="12.75" customHeight="1">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612"/>
      <c r="AF88" s="2"/>
      <c r="AG88" s="2"/>
      <c r="AH88" s="2"/>
      <c r="AI88" s="2"/>
      <c r="AJ88" s="2"/>
    </row>
    <row r="89" spans="2:36" ht="12.75" customHeight="1">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612"/>
      <c r="AF89" s="2"/>
      <c r="AG89" s="2"/>
      <c r="AH89" s="2"/>
      <c r="AI89" s="2"/>
      <c r="AJ89" s="2"/>
    </row>
    <row r="90" spans="2:36" ht="12.75" customHeight="1">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612"/>
      <c r="AF90" s="2"/>
      <c r="AG90" s="2"/>
      <c r="AH90" s="2"/>
      <c r="AI90" s="2"/>
      <c r="AJ90" s="2"/>
    </row>
    <row r="91" spans="2:36" ht="12.75" customHeight="1">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612"/>
      <c r="AF91" s="2"/>
      <c r="AG91" s="2"/>
      <c r="AH91" s="2"/>
      <c r="AI91" s="2"/>
      <c r="AJ91" s="2"/>
    </row>
    <row r="92" spans="2:36" ht="12.75" customHeight="1">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612"/>
      <c r="AF92" s="2"/>
      <c r="AG92" s="2"/>
      <c r="AH92" s="2"/>
      <c r="AI92" s="2"/>
      <c r="AJ92" s="2"/>
    </row>
    <row r="93" spans="2:36" ht="12.75" customHeight="1">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612"/>
      <c r="AF93" s="2"/>
      <c r="AG93" s="2"/>
      <c r="AH93" s="2"/>
      <c r="AI93" s="2"/>
      <c r="AJ93" s="2"/>
    </row>
    <row r="94" spans="2:36" ht="12.75" customHeight="1">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612"/>
      <c r="AF94" s="2"/>
      <c r="AG94" s="2"/>
      <c r="AH94" s="2"/>
      <c r="AI94" s="2"/>
      <c r="AJ94" s="2"/>
    </row>
    <row r="95" spans="2:36" ht="12.75" customHeight="1">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612"/>
      <c r="AF95" s="2"/>
      <c r="AG95" s="2"/>
      <c r="AH95" s="2"/>
      <c r="AI95" s="2"/>
      <c r="AJ95" s="2"/>
    </row>
    <row r="96" spans="2:36" ht="12.75" customHeight="1">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612"/>
      <c r="AF96" s="2"/>
      <c r="AG96" s="2"/>
      <c r="AH96" s="2"/>
      <c r="AI96" s="2"/>
      <c r="AJ96" s="2"/>
    </row>
    <row r="97" spans="2:36" ht="12.75" customHeight="1">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612"/>
      <c r="AF97" s="2"/>
      <c r="AG97" s="2"/>
      <c r="AH97" s="2"/>
      <c r="AI97" s="2"/>
      <c r="AJ97" s="2"/>
    </row>
    <row r="98" spans="2:36" ht="12.75" customHeight="1">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612"/>
      <c r="AF98" s="2"/>
      <c r="AG98" s="2"/>
      <c r="AH98" s="2"/>
      <c r="AI98" s="2"/>
      <c r="AJ98" s="2"/>
    </row>
    <row r="99" spans="2:36" ht="12.75" customHeight="1">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612"/>
      <c r="AF99" s="2"/>
      <c r="AG99" s="2"/>
      <c r="AH99" s="2"/>
      <c r="AI99" s="2"/>
      <c r="AJ99" s="2"/>
    </row>
    <row r="100" spans="2:36" ht="12.75" customHeight="1">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612"/>
      <c r="AF100" s="2"/>
      <c r="AG100" s="2"/>
      <c r="AH100" s="2"/>
      <c r="AI100" s="2"/>
      <c r="AJ100" s="2"/>
    </row>
    <row r="101" spans="2:36" ht="12.75" customHeight="1">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612"/>
      <c r="AF101" s="2"/>
      <c r="AG101" s="2"/>
      <c r="AH101" s="2"/>
      <c r="AI101" s="2"/>
      <c r="AJ101" s="2"/>
    </row>
    <row r="102" spans="2:36" ht="12.75" customHeight="1">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612"/>
      <c r="AF102" s="2"/>
      <c r="AG102" s="2"/>
      <c r="AH102" s="2"/>
      <c r="AI102" s="2"/>
      <c r="AJ102" s="2"/>
    </row>
    <row r="103" spans="2:36" ht="12.75" customHeight="1">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612"/>
      <c r="AF103" s="2"/>
      <c r="AG103" s="2"/>
      <c r="AH103" s="2"/>
      <c r="AI103" s="2"/>
      <c r="AJ103" s="2"/>
    </row>
    <row r="104" spans="2:36" ht="12.75" customHeight="1">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612"/>
      <c r="AF104" s="2"/>
      <c r="AG104" s="2"/>
      <c r="AH104" s="2"/>
      <c r="AI104" s="2"/>
      <c r="AJ104" s="2"/>
    </row>
    <row r="105" spans="2:36" ht="12.75" customHeight="1">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612"/>
      <c r="AF105" s="2"/>
      <c r="AG105" s="2"/>
      <c r="AH105" s="2"/>
      <c r="AI105" s="2"/>
      <c r="AJ105" s="2"/>
    </row>
    <row r="106" spans="2:36" ht="12.75" customHeight="1">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612"/>
      <c r="AF106" s="2"/>
      <c r="AG106" s="2"/>
      <c r="AH106" s="2"/>
      <c r="AI106" s="2"/>
      <c r="AJ106" s="2"/>
    </row>
    <row r="107" spans="2:36" ht="12.75" customHeight="1">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612"/>
      <c r="AF107" s="2"/>
      <c r="AG107" s="2"/>
      <c r="AH107" s="2"/>
      <c r="AI107" s="2"/>
      <c r="AJ107" s="2"/>
    </row>
    <row r="108" spans="2:36" ht="12.75" customHeight="1">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612"/>
      <c r="AF108" s="2"/>
      <c r="AG108" s="2"/>
      <c r="AH108" s="2"/>
      <c r="AI108" s="2"/>
      <c r="AJ108" s="2"/>
    </row>
    <row r="109" spans="2:36" ht="12.75" customHeight="1">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612"/>
      <c r="AF109" s="2"/>
      <c r="AG109" s="2"/>
      <c r="AH109" s="2"/>
      <c r="AI109" s="2"/>
      <c r="AJ109" s="2"/>
    </row>
    <row r="110" spans="2:36" ht="12.75" customHeight="1">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612"/>
      <c r="AF110" s="2"/>
      <c r="AG110" s="2"/>
      <c r="AH110" s="2"/>
      <c r="AI110" s="2"/>
      <c r="AJ110" s="2"/>
    </row>
    <row r="111" spans="2:36" ht="12.75" customHeight="1">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612"/>
      <c r="AF111" s="2"/>
      <c r="AG111" s="2"/>
      <c r="AH111" s="2"/>
      <c r="AI111" s="2"/>
      <c r="AJ111" s="2"/>
    </row>
    <row r="112" spans="2:36" ht="12.75" customHeight="1">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612"/>
      <c r="AF112" s="2"/>
      <c r="AG112" s="2"/>
      <c r="AH112" s="2"/>
      <c r="AI112" s="2"/>
      <c r="AJ112" s="2"/>
    </row>
    <row r="113" spans="2:36" ht="12.75" customHeight="1">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612"/>
      <c r="AF113" s="2"/>
      <c r="AG113" s="2"/>
      <c r="AH113" s="2"/>
      <c r="AI113" s="2"/>
      <c r="AJ113" s="2"/>
    </row>
    <row r="114" spans="2:36" ht="12.75" customHeight="1">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612"/>
      <c r="AF114" s="2"/>
      <c r="AG114" s="2"/>
      <c r="AH114" s="2"/>
      <c r="AI114" s="2"/>
      <c r="AJ114" s="2"/>
    </row>
    <row r="115" spans="2:36" ht="12.75" customHeight="1">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612"/>
      <c r="AF115" s="2"/>
      <c r="AG115" s="2"/>
      <c r="AH115" s="2"/>
      <c r="AI115" s="2"/>
      <c r="AJ115" s="2"/>
    </row>
    <row r="116" spans="2:36" ht="12.75" customHeight="1">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612"/>
      <c r="AF116" s="2"/>
      <c r="AG116" s="2"/>
      <c r="AH116" s="2"/>
      <c r="AI116" s="2"/>
      <c r="AJ116" s="2"/>
    </row>
    <row r="117" spans="2:36" ht="12.75" customHeight="1">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612"/>
      <c r="AF117" s="2"/>
      <c r="AG117" s="2"/>
      <c r="AH117" s="2"/>
      <c r="AI117" s="2"/>
      <c r="AJ117" s="2"/>
    </row>
    <row r="118" spans="2:36" ht="12.75" customHeight="1">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612"/>
      <c r="AF118" s="2"/>
      <c r="AG118" s="2"/>
      <c r="AH118" s="2"/>
      <c r="AI118" s="2"/>
      <c r="AJ118" s="2"/>
    </row>
    <row r="119" spans="2:36" ht="12.75" customHeight="1">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612"/>
      <c r="AF119" s="2"/>
      <c r="AG119" s="2"/>
      <c r="AH119" s="2"/>
      <c r="AI119" s="2"/>
      <c r="AJ119" s="2"/>
    </row>
    <row r="120" spans="2:36" ht="12.75" customHeight="1">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612"/>
      <c r="AF120" s="2"/>
      <c r="AG120" s="2"/>
      <c r="AH120" s="2"/>
      <c r="AI120" s="2"/>
      <c r="AJ120" s="2"/>
    </row>
    <row r="121" spans="2:36" ht="12.75" customHeight="1">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612"/>
      <c r="AF121" s="2"/>
      <c r="AG121" s="2"/>
      <c r="AH121" s="2"/>
      <c r="AI121" s="2"/>
      <c r="AJ121" s="2"/>
    </row>
    <row r="122" spans="2:36" ht="12.75" customHeight="1">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612"/>
      <c r="AF122" s="2"/>
      <c r="AG122" s="2"/>
      <c r="AH122" s="2"/>
      <c r="AI122" s="2"/>
      <c r="AJ122" s="2"/>
    </row>
    <row r="123" spans="2:36" ht="12.75" customHeight="1">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612"/>
      <c r="AF123" s="2"/>
      <c r="AG123" s="2"/>
      <c r="AH123" s="2"/>
      <c r="AI123" s="2"/>
      <c r="AJ123" s="2"/>
    </row>
    <row r="124" spans="2:36" ht="12.75" customHeight="1">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612"/>
      <c r="AF124" s="2"/>
      <c r="AG124" s="2"/>
      <c r="AH124" s="2"/>
      <c r="AI124" s="2"/>
      <c r="AJ124" s="2"/>
    </row>
    <row r="125" spans="2:36" ht="12.75" customHeight="1">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612"/>
      <c r="AF125" s="2"/>
      <c r="AG125" s="2"/>
      <c r="AH125" s="2"/>
      <c r="AI125" s="2"/>
      <c r="AJ125" s="2"/>
    </row>
    <row r="126" spans="2:36" ht="12.75" customHeight="1">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612"/>
      <c r="AF126" s="2"/>
      <c r="AG126" s="2"/>
      <c r="AH126" s="2"/>
      <c r="AI126" s="2"/>
      <c r="AJ126" s="2"/>
    </row>
    <row r="127" spans="2:36" ht="12.75" customHeight="1">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612"/>
      <c r="AF127" s="2"/>
      <c r="AG127" s="2"/>
      <c r="AH127" s="2"/>
      <c r="AI127" s="2"/>
      <c r="AJ127" s="2"/>
    </row>
    <row r="128" spans="2:36" ht="12.75" customHeight="1">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612"/>
      <c r="AF128" s="2"/>
      <c r="AG128" s="2"/>
      <c r="AH128" s="2"/>
      <c r="AI128" s="2"/>
      <c r="AJ128" s="2"/>
    </row>
    <row r="129" spans="2:36" ht="12.75" customHeight="1">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612"/>
      <c r="AF129" s="2"/>
      <c r="AG129" s="2"/>
      <c r="AH129" s="2"/>
      <c r="AI129" s="2"/>
      <c r="AJ129" s="2"/>
    </row>
    <row r="130" spans="2:36" ht="12.75" customHeight="1">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612"/>
      <c r="AF130" s="2"/>
      <c r="AG130" s="2"/>
      <c r="AH130" s="2"/>
      <c r="AI130" s="2"/>
      <c r="AJ130" s="2"/>
    </row>
    <row r="131" spans="2:36" ht="12.75" customHeight="1">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612"/>
      <c r="AF131" s="2"/>
      <c r="AG131" s="2"/>
      <c r="AH131" s="2"/>
      <c r="AI131" s="2"/>
      <c r="AJ131" s="2"/>
    </row>
    <row r="132" spans="2:36" ht="12.75" customHeight="1">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612"/>
      <c r="AF132" s="2"/>
      <c r="AG132" s="2"/>
      <c r="AH132" s="2"/>
      <c r="AI132" s="2"/>
      <c r="AJ132" s="2"/>
    </row>
    <row r="133" spans="2:36" ht="12.75" customHeight="1">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612"/>
      <c r="AF133" s="2"/>
      <c r="AG133" s="2"/>
      <c r="AH133" s="2"/>
      <c r="AI133" s="2"/>
      <c r="AJ133" s="2"/>
    </row>
    <row r="134" spans="2:36" ht="12.75" customHeight="1">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612"/>
      <c r="AF134" s="2"/>
      <c r="AG134" s="2"/>
      <c r="AH134" s="2"/>
      <c r="AI134" s="2"/>
      <c r="AJ134" s="2"/>
    </row>
    <row r="135" spans="2:36" ht="12.75" customHeight="1">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612"/>
      <c r="AF135" s="2"/>
      <c r="AG135" s="2"/>
      <c r="AH135" s="2"/>
      <c r="AI135" s="2"/>
      <c r="AJ135" s="2"/>
    </row>
    <row r="136" spans="2:36" ht="12.75" customHeight="1">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612"/>
      <c r="AF136" s="2"/>
      <c r="AG136" s="2"/>
      <c r="AH136" s="2"/>
      <c r="AI136" s="2"/>
      <c r="AJ136" s="2"/>
    </row>
    <row r="137" spans="2:36" ht="12.75" customHeight="1">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612"/>
      <c r="AF137" s="2"/>
      <c r="AG137" s="2"/>
      <c r="AH137" s="2"/>
      <c r="AI137" s="2"/>
      <c r="AJ137" s="2"/>
    </row>
    <row r="138" spans="2:36" ht="12.75" customHeight="1">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612"/>
      <c r="AF138" s="2"/>
      <c r="AG138" s="2"/>
      <c r="AH138" s="2"/>
      <c r="AI138" s="2"/>
      <c r="AJ138" s="2"/>
    </row>
    <row r="139" spans="2:36" ht="12.75" customHeight="1">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612"/>
      <c r="AF139" s="2"/>
      <c r="AG139" s="2"/>
      <c r="AH139" s="2"/>
      <c r="AI139" s="2"/>
      <c r="AJ139" s="2"/>
    </row>
    <row r="140" spans="2:36" ht="12.75" customHeight="1">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612"/>
      <c r="AF140" s="2"/>
      <c r="AG140" s="2"/>
      <c r="AH140" s="2"/>
      <c r="AI140" s="2"/>
      <c r="AJ140" s="2"/>
    </row>
    <row r="141" spans="2:36" ht="12.75" customHeight="1">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612"/>
      <c r="AF141" s="2"/>
      <c r="AG141" s="2"/>
      <c r="AH141" s="2"/>
      <c r="AI141" s="2"/>
      <c r="AJ141" s="2"/>
    </row>
    <row r="142" spans="2:36" ht="12.75" customHeight="1">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612"/>
      <c r="AF142" s="2"/>
      <c r="AG142" s="2"/>
      <c r="AH142" s="2"/>
      <c r="AI142" s="2"/>
      <c r="AJ142" s="2"/>
    </row>
    <row r="143" spans="2:36" ht="12.75" customHeight="1">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612"/>
      <c r="AF143" s="2"/>
      <c r="AG143" s="2"/>
      <c r="AH143" s="2"/>
      <c r="AI143" s="2"/>
      <c r="AJ143" s="2"/>
    </row>
    <row r="144" spans="2:36" ht="12.75" customHeight="1">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612"/>
      <c r="AF144" s="2"/>
      <c r="AG144" s="2"/>
      <c r="AH144" s="2"/>
      <c r="AI144" s="2"/>
      <c r="AJ144" s="2"/>
    </row>
    <row r="145" spans="2:36" ht="12.75" customHeight="1">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612"/>
      <c r="AF145" s="2"/>
      <c r="AG145" s="2"/>
      <c r="AH145" s="2"/>
      <c r="AI145" s="2"/>
      <c r="AJ145" s="2"/>
    </row>
    <row r="146" spans="2:36" ht="12.75" customHeight="1">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612"/>
      <c r="AF146" s="2"/>
      <c r="AG146" s="2"/>
      <c r="AH146" s="2"/>
      <c r="AI146" s="2"/>
      <c r="AJ146" s="2"/>
    </row>
    <row r="147" spans="2:36" ht="12.75" customHeight="1">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612"/>
      <c r="AF147" s="2"/>
      <c r="AG147" s="2"/>
      <c r="AH147" s="2"/>
      <c r="AI147" s="2"/>
      <c r="AJ147" s="2"/>
    </row>
    <row r="148" spans="2:36" ht="12.75" customHeight="1">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612"/>
      <c r="AF148" s="2"/>
      <c r="AG148" s="2"/>
      <c r="AH148" s="2"/>
      <c r="AI148" s="2"/>
      <c r="AJ148" s="2"/>
    </row>
    <row r="149" spans="2:36" ht="12.75" customHeight="1">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612"/>
      <c r="AF149" s="2"/>
      <c r="AG149" s="2"/>
      <c r="AH149" s="2"/>
      <c r="AI149" s="2"/>
      <c r="AJ149" s="2"/>
    </row>
    <row r="150" spans="2:36" ht="12.75" customHeight="1">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612"/>
      <c r="AF150" s="2"/>
      <c r="AG150" s="2"/>
      <c r="AH150" s="2"/>
      <c r="AI150" s="2"/>
      <c r="AJ150" s="2"/>
    </row>
    <row r="151" spans="2:36" ht="12.75" customHeight="1">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612"/>
      <c r="AF151" s="2"/>
      <c r="AG151" s="2"/>
      <c r="AH151" s="2"/>
      <c r="AI151" s="2"/>
      <c r="AJ151" s="2"/>
    </row>
    <row r="152" spans="2:36" ht="12.75" customHeight="1">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612"/>
      <c r="AF152" s="2"/>
      <c r="AG152" s="2"/>
      <c r="AH152" s="2"/>
      <c r="AI152" s="2"/>
      <c r="AJ152" s="2"/>
    </row>
    <row r="153" spans="2:36" ht="12.75" customHeight="1">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612"/>
      <c r="AF153" s="2"/>
      <c r="AG153" s="2"/>
      <c r="AH153" s="2"/>
      <c r="AI153" s="2"/>
      <c r="AJ153" s="2"/>
    </row>
    <row r="154" spans="2:36" ht="12.75" customHeight="1">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612"/>
      <c r="AF154" s="2"/>
      <c r="AG154" s="2"/>
      <c r="AH154" s="2"/>
      <c r="AI154" s="2"/>
      <c r="AJ154" s="2"/>
    </row>
    <row r="155" spans="2:36" ht="12.75" customHeight="1">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612"/>
      <c r="AF155" s="2"/>
      <c r="AG155" s="2"/>
      <c r="AH155" s="2"/>
      <c r="AI155" s="2"/>
      <c r="AJ155" s="2"/>
    </row>
    <row r="156" spans="2:36" ht="12.75" customHeight="1">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612"/>
      <c r="AF156" s="2"/>
      <c r="AG156" s="2"/>
      <c r="AH156" s="2"/>
      <c r="AI156" s="2"/>
      <c r="AJ156" s="2"/>
    </row>
    <row r="157" spans="2:36" ht="12.75" customHeight="1">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612"/>
      <c r="AF157" s="2"/>
      <c r="AG157" s="2"/>
      <c r="AH157" s="2"/>
      <c r="AI157" s="2"/>
      <c r="AJ157" s="2"/>
    </row>
    <row r="158" spans="2:36" ht="12.75" customHeight="1">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612"/>
      <c r="AF158" s="2"/>
      <c r="AG158" s="2"/>
      <c r="AH158" s="2"/>
      <c r="AI158" s="2"/>
      <c r="AJ158" s="2"/>
    </row>
    <row r="159" spans="2:36" ht="12.75" customHeight="1">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612"/>
      <c r="AF159" s="2"/>
      <c r="AG159" s="2"/>
      <c r="AH159" s="2"/>
      <c r="AI159" s="2"/>
      <c r="AJ159" s="2"/>
    </row>
    <row r="160" spans="2:36" ht="12.75" customHeight="1">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612"/>
      <c r="AF160" s="2"/>
      <c r="AG160" s="2"/>
      <c r="AH160" s="2"/>
      <c r="AI160" s="2"/>
      <c r="AJ160" s="2"/>
    </row>
    <row r="161" spans="2:36" ht="12.75" customHeight="1">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612"/>
      <c r="AF161" s="2"/>
      <c r="AG161" s="2"/>
      <c r="AH161" s="2"/>
      <c r="AI161" s="2"/>
      <c r="AJ161" s="2"/>
    </row>
    <row r="162" spans="2:36" ht="12.75" customHeight="1">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612"/>
      <c r="AF162" s="2"/>
      <c r="AG162" s="2"/>
      <c r="AH162" s="2"/>
      <c r="AI162" s="2"/>
      <c r="AJ162" s="2"/>
    </row>
    <row r="163" spans="2:36" ht="12.75" customHeight="1">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612"/>
      <c r="AF163" s="2"/>
      <c r="AG163" s="2"/>
      <c r="AH163" s="2"/>
      <c r="AI163" s="2"/>
      <c r="AJ163" s="2"/>
    </row>
    <row r="164" spans="2:36" ht="12.75" customHeight="1">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612"/>
      <c r="AF164" s="2"/>
      <c r="AG164" s="2"/>
      <c r="AH164" s="2"/>
      <c r="AI164" s="2"/>
      <c r="AJ164" s="2"/>
    </row>
    <row r="165" spans="2:36" ht="12.75" customHeight="1">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612"/>
      <c r="AF165" s="2"/>
      <c r="AG165" s="2"/>
      <c r="AH165" s="2"/>
      <c r="AI165" s="2"/>
      <c r="AJ165" s="2"/>
    </row>
    <row r="166" spans="2:36" ht="12.75" customHeight="1">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612"/>
      <c r="AF166" s="2"/>
      <c r="AG166" s="2"/>
      <c r="AH166" s="2"/>
      <c r="AI166" s="2"/>
      <c r="AJ166" s="2"/>
    </row>
    <row r="167" spans="2:36" ht="12.75" customHeight="1">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612"/>
      <c r="AF167" s="2"/>
      <c r="AG167" s="2"/>
      <c r="AH167" s="2"/>
      <c r="AI167" s="2"/>
      <c r="AJ167" s="2"/>
    </row>
    <row r="168" spans="2:36" ht="12.75" customHeight="1">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612"/>
      <c r="AF168" s="2"/>
      <c r="AG168" s="2"/>
      <c r="AH168" s="2"/>
      <c r="AI168" s="2"/>
      <c r="AJ168" s="2"/>
    </row>
    <row r="169" spans="2:36" ht="12.75" customHeight="1">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612"/>
      <c r="AF169" s="2"/>
      <c r="AG169" s="2"/>
      <c r="AH169" s="2"/>
      <c r="AI169" s="2"/>
      <c r="AJ169" s="2"/>
    </row>
    <row r="170" spans="2:36" ht="12.75" customHeight="1">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612"/>
      <c r="AF170" s="2"/>
      <c r="AG170" s="2"/>
      <c r="AH170" s="2"/>
      <c r="AI170" s="2"/>
      <c r="AJ170" s="2"/>
    </row>
    <row r="171" spans="2:36" ht="12.75" customHeight="1">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612"/>
      <c r="AF171" s="2"/>
      <c r="AG171" s="2"/>
      <c r="AH171" s="2"/>
      <c r="AI171" s="2"/>
      <c r="AJ171" s="2"/>
    </row>
    <row r="172" spans="2:36" ht="12.75" customHeight="1">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612"/>
      <c r="AF172" s="2"/>
      <c r="AG172" s="2"/>
      <c r="AH172" s="2"/>
      <c r="AI172" s="2"/>
      <c r="AJ172" s="2"/>
    </row>
    <row r="173" spans="2:36" ht="12.75" customHeight="1">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612"/>
      <c r="AF173" s="2"/>
      <c r="AG173" s="2"/>
      <c r="AH173" s="2"/>
      <c r="AI173" s="2"/>
      <c r="AJ173" s="2"/>
    </row>
    <row r="174" spans="2:36" ht="12.75" customHeight="1">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612"/>
      <c r="AF174" s="2"/>
      <c r="AG174" s="2"/>
      <c r="AH174" s="2"/>
      <c r="AI174" s="2"/>
      <c r="AJ174" s="2"/>
    </row>
    <row r="175" spans="2:36" ht="12.75" customHeight="1">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612"/>
      <c r="AF175" s="2"/>
      <c r="AG175" s="2"/>
      <c r="AH175" s="2"/>
      <c r="AI175" s="2"/>
      <c r="AJ175" s="2"/>
    </row>
    <row r="176" spans="2:36" ht="12.75" customHeight="1">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612"/>
      <c r="AF176" s="2"/>
      <c r="AG176" s="2"/>
      <c r="AH176" s="2"/>
      <c r="AI176" s="2"/>
      <c r="AJ176" s="2"/>
    </row>
    <row r="177" spans="2:36" ht="12.75" customHeight="1">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612"/>
      <c r="AF177" s="2"/>
      <c r="AG177" s="2"/>
      <c r="AH177" s="2"/>
      <c r="AI177" s="2"/>
      <c r="AJ177" s="2"/>
    </row>
    <row r="178" spans="2:36" ht="12.75" customHeight="1">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612"/>
      <c r="AF178" s="2"/>
      <c r="AG178" s="2"/>
      <c r="AH178" s="2"/>
      <c r="AI178" s="2"/>
      <c r="AJ178" s="2"/>
    </row>
    <row r="179" spans="2:36" ht="12.75" customHeight="1">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612"/>
      <c r="AF179" s="2"/>
      <c r="AG179" s="2"/>
      <c r="AH179" s="2"/>
      <c r="AI179" s="2"/>
      <c r="AJ179" s="2"/>
    </row>
    <row r="180" spans="2:36" ht="12.75" customHeight="1">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612"/>
      <c r="AF180" s="2"/>
      <c r="AG180" s="2"/>
      <c r="AH180" s="2"/>
      <c r="AI180" s="2"/>
      <c r="AJ180" s="2"/>
    </row>
    <row r="181" spans="2:36" ht="12.75" customHeight="1">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612"/>
      <c r="AF181" s="2"/>
      <c r="AG181" s="2"/>
      <c r="AH181" s="2"/>
      <c r="AI181" s="2"/>
      <c r="AJ181" s="2"/>
    </row>
    <row r="182" spans="2:36" ht="12.75" customHeight="1">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612"/>
      <c r="AF182" s="2"/>
      <c r="AG182" s="2"/>
      <c r="AH182" s="2"/>
      <c r="AI182" s="2"/>
      <c r="AJ182" s="2"/>
    </row>
    <row r="183" spans="2:36" ht="12.75" customHeight="1">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612"/>
      <c r="AF183" s="2"/>
      <c r="AG183" s="2"/>
      <c r="AH183" s="2"/>
      <c r="AI183" s="2"/>
      <c r="AJ183" s="2"/>
    </row>
    <row r="184" spans="2:36" ht="12.75" customHeight="1">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612"/>
      <c r="AF184" s="2"/>
      <c r="AG184" s="2"/>
      <c r="AH184" s="2"/>
      <c r="AI184" s="2"/>
      <c r="AJ184" s="2"/>
    </row>
    <row r="185" spans="2:36" ht="12.75" customHeight="1">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612"/>
      <c r="AF185" s="2"/>
      <c r="AG185" s="2"/>
      <c r="AH185" s="2"/>
      <c r="AI185" s="2"/>
      <c r="AJ185" s="2"/>
    </row>
    <row r="186" spans="2:36" ht="12.75" customHeight="1">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612"/>
      <c r="AF186" s="2"/>
      <c r="AG186" s="2"/>
      <c r="AH186" s="2"/>
      <c r="AI186" s="2"/>
      <c r="AJ186" s="2"/>
    </row>
    <row r="187" spans="2:36" ht="12.75" customHeight="1">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612"/>
      <c r="AF187" s="2"/>
      <c r="AG187" s="2"/>
      <c r="AH187" s="2"/>
      <c r="AI187" s="2"/>
      <c r="AJ187" s="2"/>
    </row>
    <row r="188" spans="2:36" ht="12.75" customHeight="1">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612"/>
      <c r="AF188" s="2"/>
      <c r="AG188" s="2"/>
      <c r="AH188" s="2"/>
      <c r="AI188" s="2"/>
      <c r="AJ188" s="2"/>
    </row>
    <row r="189" spans="2:36" ht="12.75" customHeight="1">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612"/>
      <c r="AF189" s="2"/>
      <c r="AG189" s="2"/>
      <c r="AH189" s="2"/>
      <c r="AI189" s="2"/>
      <c r="AJ189" s="2"/>
    </row>
    <row r="190" spans="2:36" ht="12.75" customHeight="1">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612"/>
      <c r="AF190" s="2"/>
      <c r="AG190" s="2"/>
      <c r="AH190" s="2"/>
      <c r="AI190" s="2"/>
      <c r="AJ190" s="2"/>
    </row>
    <row r="191" spans="2:36" ht="12.75" customHeight="1">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612"/>
      <c r="AF191" s="2"/>
      <c r="AG191" s="2"/>
      <c r="AH191" s="2"/>
      <c r="AI191" s="2"/>
      <c r="AJ191" s="2"/>
    </row>
    <row r="192" spans="2:36" ht="12.75" customHeight="1">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612"/>
      <c r="AF192" s="2"/>
      <c r="AG192" s="2"/>
      <c r="AH192" s="2"/>
      <c r="AI192" s="2"/>
      <c r="AJ192" s="2"/>
    </row>
    <row r="193" spans="2:36" ht="12.75" customHeight="1">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612"/>
      <c r="AF193" s="2"/>
      <c r="AG193" s="2"/>
      <c r="AH193" s="2"/>
      <c r="AI193" s="2"/>
      <c r="AJ193" s="2"/>
    </row>
    <row r="194" spans="2:36" ht="12.75" customHeight="1">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612"/>
      <c r="AF194" s="2"/>
      <c r="AG194" s="2"/>
      <c r="AH194" s="2"/>
      <c r="AI194" s="2"/>
      <c r="AJ194" s="2"/>
    </row>
    <row r="195" spans="2:36" ht="12.75" customHeight="1">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612"/>
      <c r="AF195" s="2"/>
      <c r="AG195" s="2"/>
      <c r="AH195" s="2"/>
      <c r="AI195" s="2"/>
      <c r="AJ195" s="2"/>
    </row>
    <row r="196" spans="2:36" ht="12.75" customHeight="1">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612"/>
      <c r="AF196" s="2"/>
      <c r="AG196" s="2"/>
      <c r="AH196" s="2"/>
      <c r="AI196" s="2"/>
      <c r="AJ196" s="2"/>
    </row>
    <row r="197" spans="2:36" ht="12.75" customHeight="1">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612"/>
      <c r="AF197" s="2"/>
      <c r="AG197" s="2"/>
      <c r="AH197" s="2"/>
      <c r="AI197" s="2"/>
      <c r="AJ197" s="2"/>
    </row>
    <row r="198" spans="2:36" ht="12.75" customHeight="1">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612"/>
      <c r="AF198" s="2"/>
      <c r="AG198" s="2"/>
      <c r="AH198" s="2"/>
      <c r="AI198" s="2"/>
      <c r="AJ198" s="2"/>
    </row>
    <row r="199" spans="2:36" ht="12.75" customHeight="1">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612"/>
      <c r="AF199" s="2"/>
      <c r="AG199" s="2"/>
      <c r="AH199" s="2"/>
      <c r="AI199" s="2"/>
      <c r="AJ199" s="2"/>
    </row>
    <row r="200" spans="2:36" ht="12.75" customHeight="1">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612"/>
      <c r="AF200" s="2"/>
      <c r="AG200" s="2"/>
      <c r="AH200" s="2"/>
      <c r="AI200" s="2"/>
      <c r="AJ200" s="2"/>
    </row>
    <row r="201" spans="2:36" ht="12.75" customHeight="1">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612"/>
      <c r="AF201" s="2"/>
      <c r="AG201" s="2"/>
      <c r="AH201" s="2"/>
      <c r="AI201" s="2"/>
      <c r="AJ201" s="2"/>
    </row>
    <row r="202" spans="2:36" ht="12.75" customHeight="1">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612"/>
      <c r="AF202" s="2"/>
      <c r="AG202" s="2"/>
      <c r="AH202" s="2"/>
      <c r="AI202" s="2"/>
      <c r="AJ202" s="2"/>
    </row>
    <row r="203" spans="2:36" ht="12.75" customHeight="1">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612"/>
      <c r="AF203" s="2"/>
      <c r="AG203" s="2"/>
      <c r="AH203" s="2"/>
      <c r="AI203" s="2"/>
      <c r="AJ203" s="2"/>
    </row>
    <row r="204" spans="2:36" ht="12.75" customHeight="1">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612"/>
      <c r="AF204" s="2"/>
      <c r="AG204" s="2"/>
      <c r="AH204" s="2"/>
      <c r="AI204" s="2"/>
      <c r="AJ204" s="2"/>
    </row>
    <row r="205" spans="2:36" ht="12.75" customHeight="1">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612"/>
      <c r="AF205" s="2"/>
      <c r="AG205" s="2"/>
      <c r="AH205" s="2"/>
      <c r="AI205" s="2"/>
      <c r="AJ205" s="2"/>
    </row>
    <row r="206" spans="2:36" ht="12.75" customHeight="1">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612"/>
      <c r="AF206" s="2"/>
      <c r="AG206" s="2"/>
      <c r="AH206" s="2"/>
      <c r="AI206" s="2"/>
      <c r="AJ206" s="2"/>
    </row>
    <row r="207" spans="2:36" ht="12.75" customHeight="1">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612"/>
      <c r="AF207" s="2"/>
      <c r="AG207" s="2"/>
      <c r="AH207" s="2"/>
      <c r="AI207" s="2"/>
      <c r="AJ207" s="2"/>
    </row>
    <row r="208" spans="2:36" ht="12.75" customHeight="1">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612"/>
      <c r="AF208" s="2"/>
      <c r="AG208" s="2"/>
      <c r="AH208" s="2"/>
      <c r="AI208" s="2"/>
      <c r="AJ208" s="2"/>
    </row>
    <row r="209" spans="2:36" ht="12.75" customHeight="1">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612"/>
      <c r="AF209" s="2"/>
      <c r="AG209" s="2"/>
      <c r="AH209" s="2"/>
      <c r="AI209" s="2"/>
      <c r="AJ209" s="2"/>
    </row>
    <row r="210" spans="2:36" ht="12.75" customHeight="1">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612"/>
      <c r="AF210" s="2"/>
      <c r="AG210" s="2"/>
      <c r="AH210" s="2"/>
      <c r="AI210" s="2"/>
      <c r="AJ210" s="2"/>
    </row>
    <row r="211" spans="2:36" ht="12.75" customHeight="1">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612"/>
      <c r="AF211" s="2"/>
      <c r="AG211" s="2"/>
      <c r="AH211" s="2"/>
      <c r="AI211" s="2"/>
      <c r="AJ211" s="2"/>
    </row>
    <row r="212" spans="2:36" ht="12.75" customHeight="1">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612"/>
      <c r="AF212" s="2"/>
      <c r="AG212" s="2"/>
      <c r="AH212" s="2"/>
      <c r="AI212" s="2"/>
      <c r="AJ212" s="2"/>
    </row>
    <row r="213" spans="2:36" ht="12.75" customHeight="1">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612"/>
      <c r="AF213" s="2"/>
      <c r="AG213" s="2"/>
      <c r="AH213" s="2"/>
      <c r="AI213" s="2"/>
      <c r="AJ213" s="2"/>
    </row>
    <row r="214" spans="2:36" ht="12.75" customHeight="1">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612"/>
      <c r="AF214" s="2"/>
      <c r="AG214" s="2"/>
      <c r="AH214" s="2"/>
      <c r="AI214" s="2"/>
      <c r="AJ214" s="2"/>
    </row>
    <row r="215" spans="2:36" ht="12.75" customHeight="1">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612"/>
      <c r="AF215" s="2"/>
      <c r="AG215" s="2"/>
      <c r="AH215" s="2"/>
      <c r="AI215" s="2"/>
      <c r="AJ215" s="2"/>
    </row>
    <row r="216" spans="2:36" ht="12.75" customHeight="1">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612"/>
      <c r="AF216" s="2"/>
      <c r="AG216" s="2"/>
      <c r="AH216" s="2"/>
      <c r="AI216" s="2"/>
      <c r="AJ216" s="2"/>
    </row>
    <row r="217" spans="2:36" ht="12.75" customHeight="1">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612"/>
      <c r="AF217" s="2"/>
      <c r="AG217" s="2"/>
      <c r="AH217" s="2"/>
      <c r="AI217" s="2"/>
      <c r="AJ217" s="2"/>
    </row>
    <row r="218" spans="2:36" ht="12.75" customHeight="1">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612"/>
      <c r="AF218" s="2"/>
      <c r="AG218" s="2"/>
      <c r="AH218" s="2"/>
      <c r="AI218" s="2"/>
      <c r="AJ218" s="2"/>
    </row>
    <row r="219" spans="2:36" ht="12.75" customHeight="1">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612"/>
      <c r="AF219" s="2"/>
      <c r="AG219" s="2"/>
      <c r="AH219" s="2"/>
      <c r="AI219" s="2"/>
      <c r="AJ219" s="2"/>
    </row>
    <row r="220" spans="2:36" ht="12.75" customHeight="1">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612"/>
      <c r="AF220" s="2"/>
      <c r="AG220" s="2"/>
      <c r="AH220" s="2"/>
      <c r="AI220" s="2"/>
      <c r="AJ220" s="2"/>
    </row>
    <row r="221" spans="2:36" ht="12.75" customHeight="1">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612"/>
      <c r="AF221" s="2"/>
      <c r="AG221" s="2"/>
      <c r="AH221" s="2"/>
      <c r="AI221" s="2"/>
      <c r="AJ221" s="2"/>
    </row>
    <row r="222" spans="2:36" ht="12.75" customHeight="1">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612"/>
      <c r="AF222" s="2"/>
      <c r="AG222" s="2"/>
      <c r="AH222" s="2"/>
      <c r="AI222" s="2"/>
      <c r="AJ222" s="2"/>
    </row>
    <row r="223" spans="2:36" ht="12.75" customHeight="1">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612"/>
      <c r="AF223" s="2"/>
      <c r="AG223" s="2"/>
      <c r="AH223" s="2"/>
      <c r="AI223" s="2"/>
      <c r="AJ223" s="2"/>
    </row>
    <row r="224" spans="2:36" ht="12.75" customHeight="1">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612"/>
      <c r="AF224" s="2"/>
      <c r="AG224" s="2"/>
      <c r="AH224" s="2"/>
      <c r="AI224" s="2"/>
      <c r="AJ224" s="2"/>
    </row>
    <row r="225" spans="2:36" ht="12.75" customHeight="1">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612"/>
      <c r="AF225" s="2"/>
      <c r="AG225" s="2"/>
      <c r="AH225" s="2"/>
      <c r="AI225" s="2"/>
      <c r="AJ225" s="2"/>
    </row>
    <row r="226" spans="2:36" ht="12.75" customHeight="1">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612"/>
      <c r="AF226" s="2"/>
      <c r="AG226" s="2"/>
      <c r="AH226" s="2"/>
      <c r="AI226" s="2"/>
      <c r="AJ226" s="2"/>
    </row>
    <row r="227" spans="2:36" ht="12.75" customHeight="1">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612"/>
      <c r="AF227" s="2"/>
      <c r="AG227" s="2"/>
      <c r="AH227" s="2"/>
      <c r="AI227" s="2"/>
      <c r="AJ227" s="2"/>
    </row>
    <row r="228" spans="2:36" ht="12.75" customHeight="1">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612"/>
      <c r="AF228" s="2"/>
      <c r="AG228" s="2"/>
      <c r="AH228" s="2"/>
      <c r="AI228" s="2"/>
      <c r="AJ228" s="2"/>
    </row>
    <row r="229" spans="2:36" ht="12.75" customHeight="1">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612"/>
      <c r="AF229" s="2"/>
      <c r="AG229" s="2"/>
      <c r="AH229" s="2"/>
      <c r="AI229" s="2"/>
      <c r="AJ229" s="2"/>
    </row>
    <row r="230" spans="2:36" ht="12.75" customHeight="1">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612"/>
      <c r="AF230" s="2"/>
      <c r="AG230" s="2"/>
      <c r="AH230" s="2"/>
      <c r="AI230" s="2"/>
      <c r="AJ230" s="2"/>
    </row>
    <row r="231" spans="2:36" ht="12.75" customHeight="1">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612"/>
      <c r="AF231" s="2"/>
      <c r="AG231" s="2"/>
      <c r="AH231" s="2"/>
      <c r="AI231" s="2"/>
      <c r="AJ231" s="2"/>
    </row>
    <row r="232" spans="2:36" ht="12.75" customHeight="1">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612"/>
      <c r="AF232" s="2"/>
      <c r="AG232" s="2"/>
      <c r="AH232" s="2"/>
      <c r="AI232" s="2"/>
      <c r="AJ232" s="2"/>
    </row>
    <row r="233" spans="2:36" ht="12.75" customHeight="1">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612"/>
      <c r="AF233" s="2"/>
      <c r="AG233" s="2"/>
      <c r="AH233" s="2"/>
      <c r="AI233" s="2"/>
      <c r="AJ233" s="2"/>
    </row>
    <row r="234" spans="2:36" ht="12.75" customHeight="1">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612"/>
      <c r="AF234" s="2"/>
      <c r="AG234" s="2"/>
      <c r="AH234" s="2"/>
      <c r="AI234" s="2"/>
      <c r="AJ234" s="2"/>
    </row>
    <row r="235" spans="2:36" ht="12.75" customHeight="1">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612"/>
      <c r="AF235" s="2"/>
      <c r="AG235" s="2"/>
      <c r="AH235" s="2"/>
      <c r="AI235" s="2"/>
      <c r="AJ235" s="2"/>
    </row>
    <row r="236" spans="2:36" ht="12.75" customHeight="1">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612"/>
      <c r="AF236" s="2"/>
      <c r="AG236" s="2"/>
      <c r="AH236" s="2"/>
      <c r="AI236" s="2"/>
      <c r="AJ236" s="2"/>
    </row>
    <row r="237" spans="2:36" ht="12.75" customHeight="1">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612"/>
      <c r="AF237" s="2"/>
      <c r="AG237" s="2"/>
      <c r="AH237" s="2"/>
      <c r="AI237" s="2"/>
      <c r="AJ237" s="2"/>
    </row>
    <row r="238" spans="2:36" ht="12.75" customHeight="1">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612"/>
      <c r="AF238" s="2"/>
      <c r="AG238" s="2"/>
      <c r="AH238" s="2"/>
      <c r="AI238" s="2"/>
      <c r="AJ238" s="2"/>
    </row>
    <row r="239" spans="2:36" ht="12.75" customHeight="1">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612"/>
      <c r="AF239" s="2"/>
      <c r="AG239" s="2"/>
      <c r="AH239" s="2"/>
      <c r="AI239" s="2"/>
      <c r="AJ239" s="2"/>
    </row>
    <row r="240" spans="2:36" ht="12.75" customHeight="1">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612"/>
      <c r="AF240" s="2"/>
      <c r="AG240" s="2"/>
      <c r="AH240" s="2"/>
      <c r="AI240" s="2"/>
      <c r="AJ240" s="2"/>
    </row>
    <row r="241" spans="2:36" ht="12.75" customHeight="1">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612"/>
      <c r="AF241" s="2"/>
      <c r="AG241" s="2"/>
      <c r="AH241" s="2"/>
      <c r="AI241" s="2"/>
      <c r="AJ241" s="2"/>
    </row>
    <row r="242" spans="2:36" ht="12.75" customHeight="1">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612"/>
      <c r="AF242" s="2"/>
      <c r="AG242" s="2"/>
      <c r="AH242" s="2"/>
      <c r="AI242" s="2"/>
      <c r="AJ242" s="2"/>
    </row>
    <row r="243" spans="2:36" ht="12.75" customHeight="1">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612"/>
      <c r="AF243" s="2"/>
      <c r="AG243" s="2"/>
      <c r="AH243" s="2"/>
      <c r="AI243" s="2"/>
      <c r="AJ243" s="2"/>
    </row>
    <row r="244" spans="2:36" ht="12.75" customHeight="1">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612"/>
      <c r="AF244" s="2"/>
      <c r="AG244" s="2"/>
      <c r="AH244" s="2"/>
      <c r="AI244" s="2"/>
      <c r="AJ244" s="2"/>
    </row>
    <row r="245" spans="2:36" ht="12.75" customHeight="1">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612"/>
      <c r="AF245" s="2"/>
      <c r="AG245" s="2"/>
      <c r="AH245" s="2"/>
      <c r="AI245" s="2"/>
      <c r="AJ245" s="2"/>
    </row>
    <row r="246" spans="2:36" ht="12.75" customHeight="1">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612"/>
      <c r="AF246" s="2"/>
      <c r="AG246" s="2"/>
      <c r="AH246" s="2"/>
      <c r="AI246" s="2"/>
      <c r="AJ246" s="2"/>
    </row>
    <row r="247" spans="2:36" ht="12.75" customHeight="1">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612"/>
      <c r="AF247" s="2"/>
      <c r="AG247" s="2"/>
      <c r="AH247" s="2"/>
      <c r="AI247" s="2"/>
      <c r="AJ247" s="2"/>
    </row>
    <row r="248" spans="2:36" ht="12.75" customHeight="1">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612"/>
      <c r="AF248" s="2"/>
      <c r="AG248" s="2"/>
      <c r="AH248" s="2"/>
      <c r="AI248" s="2"/>
      <c r="AJ248" s="2"/>
    </row>
    <row r="249" spans="2:36" ht="12.75" customHeight="1">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612"/>
      <c r="AF249" s="2"/>
      <c r="AG249" s="2"/>
      <c r="AH249" s="2"/>
      <c r="AI249" s="2"/>
      <c r="AJ249" s="2"/>
    </row>
    <row r="250" spans="2:36" ht="12.75" customHeight="1">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612"/>
      <c r="AF250" s="2"/>
      <c r="AG250" s="2"/>
      <c r="AH250" s="2"/>
      <c r="AI250" s="2"/>
      <c r="AJ250" s="2"/>
    </row>
    <row r="251" spans="2:36" ht="12.75" customHeight="1">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612"/>
      <c r="AF251" s="2"/>
      <c r="AG251" s="2"/>
      <c r="AH251" s="2"/>
      <c r="AI251" s="2"/>
      <c r="AJ251" s="2"/>
    </row>
    <row r="252" spans="2:36" ht="12.75" customHeight="1">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612"/>
      <c r="AF252" s="2"/>
      <c r="AG252" s="2"/>
      <c r="AH252" s="2"/>
      <c r="AI252" s="2"/>
      <c r="AJ252" s="2"/>
    </row>
    <row r="253" spans="2:36" ht="15.75" customHeight="1"/>
    <row r="254" spans="2:36" ht="15.75" customHeight="1"/>
    <row r="255" spans="2:36" ht="15.75" customHeight="1"/>
    <row r="256" spans="2:3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180">
    <mergeCell ref="AI42:AJ42"/>
    <mergeCell ref="AG40:AH40"/>
    <mergeCell ref="AI40:AJ40"/>
    <mergeCell ref="AB46:AC46"/>
    <mergeCell ref="AG46:AH46"/>
    <mergeCell ref="AG45:AH45"/>
    <mergeCell ref="AB45:AC45"/>
    <mergeCell ref="AI46:AJ46"/>
    <mergeCell ref="AI45:AJ45"/>
    <mergeCell ref="AB44:AC44"/>
    <mergeCell ref="AB42:AC42"/>
    <mergeCell ref="Z46:AA46"/>
    <mergeCell ref="Z45:AA45"/>
    <mergeCell ref="AB50:AC50"/>
    <mergeCell ref="Z50:AA50"/>
    <mergeCell ref="AI50:AJ50"/>
    <mergeCell ref="AG50:AH50"/>
    <mergeCell ref="AB49:AC49"/>
    <mergeCell ref="AB47:AC47"/>
    <mergeCell ref="AB48:AC48"/>
    <mergeCell ref="AG48:AH48"/>
    <mergeCell ref="AI48:AJ48"/>
    <mergeCell ref="Z48:AA48"/>
    <mergeCell ref="AI37:AJ37"/>
    <mergeCell ref="AG32:AH32"/>
    <mergeCell ref="Z14:AA14"/>
    <mergeCell ref="AB14:AC14"/>
    <mergeCell ref="AB29:AC29"/>
    <mergeCell ref="AB25:AC25"/>
    <mergeCell ref="AI29:AJ29"/>
    <mergeCell ref="AI27:AJ27"/>
    <mergeCell ref="AI26:AJ26"/>
    <mergeCell ref="AG29:AH29"/>
    <mergeCell ref="AG26:AH26"/>
    <mergeCell ref="AG25:AH25"/>
    <mergeCell ref="AI36:AJ36"/>
    <mergeCell ref="AI32:AJ32"/>
    <mergeCell ref="AI35:AJ35"/>
    <mergeCell ref="AG27:AH27"/>
    <mergeCell ref="AI24:AJ24"/>
    <mergeCell ref="AG24:AH24"/>
    <mergeCell ref="Z32:AA32"/>
    <mergeCell ref="AI25:AJ25"/>
    <mergeCell ref="AI14:AJ14"/>
    <mergeCell ref="AI15:AJ15"/>
    <mergeCell ref="AB36:AC36"/>
    <mergeCell ref="AB37:AC37"/>
    <mergeCell ref="Z29:AA29"/>
    <mergeCell ref="N40:O40"/>
    <mergeCell ref="N33:O33"/>
    <mergeCell ref="N34:O34"/>
    <mergeCell ref="AI13:AJ13"/>
    <mergeCell ref="AI12:AJ12"/>
    <mergeCell ref="AI11:AJ11"/>
    <mergeCell ref="AG14:AH14"/>
    <mergeCell ref="AB43:AC43"/>
    <mergeCell ref="Z42:AA42"/>
    <mergeCell ref="Z27:AA27"/>
    <mergeCell ref="AB22:AC22"/>
    <mergeCell ref="AB26:AC26"/>
    <mergeCell ref="AB23:AC23"/>
    <mergeCell ref="AB27:AC27"/>
    <mergeCell ref="AB24:AC24"/>
    <mergeCell ref="Z35:AA35"/>
    <mergeCell ref="Z36:AA36"/>
    <mergeCell ref="Z37:AA37"/>
    <mergeCell ref="Z38:AA38"/>
    <mergeCell ref="Z40:AA40"/>
    <mergeCell ref="AB32:AC32"/>
    <mergeCell ref="AI38:AJ38"/>
    <mergeCell ref="AG35:AH35"/>
    <mergeCell ref="X2:AC2"/>
    <mergeCell ref="Q2:V2"/>
    <mergeCell ref="C2:H2"/>
    <mergeCell ref="AE2:AJ2"/>
    <mergeCell ref="N4:O4"/>
    <mergeCell ref="U4:V4"/>
    <mergeCell ref="AI4:AJ4"/>
    <mergeCell ref="AB4:AC4"/>
    <mergeCell ref="U11:V11"/>
    <mergeCell ref="AB11:AC11"/>
    <mergeCell ref="Z11:AA11"/>
    <mergeCell ref="G3:H3"/>
    <mergeCell ref="G4:H4"/>
    <mergeCell ref="N11:O11"/>
    <mergeCell ref="L11:M11"/>
    <mergeCell ref="S11:T11"/>
    <mergeCell ref="N3:O3"/>
    <mergeCell ref="U3:V3"/>
    <mergeCell ref="AI3:AJ3"/>
    <mergeCell ref="AB3:AC3"/>
    <mergeCell ref="J2:O2"/>
    <mergeCell ref="U27:V27"/>
    <mergeCell ref="S24:T24"/>
    <mergeCell ref="E12:F12"/>
    <mergeCell ref="E13:F13"/>
    <mergeCell ref="E14:F14"/>
    <mergeCell ref="N12:O12"/>
    <mergeCell ref="G11:H11"/>
    <mergeCell ref="E11:F11"/>
    <mergeCell ref="U13:V13"/>
    <mergeCell ref="U12:V12"/>
    <mergeCell ref="L12:M12"/>
    <mergeCell ref="N13:O13"/>
    <mergeCell ref="L13:M13"/>
    <mergeCell ref="S12:T12"/>
    <mergeCell ref="S14:T14"/>
    <mergeCell ref="S13:T13"/>
    <mergeCell ref="G14:H14"/>
    <mergeCell ref="L14:M14"/>
    <mergeCell ref="N14:O14"/>
    <mergeCell ref="U14:V14"/>
    <mergeCell ref="B29:B30"/>
    <mergeCell ref="B21:B22"/>
    <mergeCell ref="N27:O27"/>
    <mergeCell ref="L27:M27"/>
    <mergeCell ref="S27:T27"/>
    <mergeCell ref="S25:T25"/>
    <mergeCell ref="N24:O24"/>
    <mergeCell ref="L24:M24"/>
    <mergeCell ref="L26:M26"/>
    <mergeCell ref="L25:M25"/>
    <mergeCell ref="S26:T26"/>
    <mergeCell ref="L29:M29"/>
    <mergeCell ref="S29:T29"/>
    <mergeCell ref="AG13:AH13"/>
    <mergeCell ref="AG11:AH11"/>
    <mergeCell ref="AG12:AH12"/>
    <mergeCell ref="G13:H13"/>
    <mergeCell ref="G12:H12"/>
    <mergeCell ref="Z13:AA13"/>
    <mergeCell ref="AB12:AC12"/>
    <mergeCell ref="Z12:AA12"/>
    <mergeCell ref="G15:H15"/>
    <mergeCell ref="AB20:AC20"/>
    <mergeCell ref="AB21:AC21"/>
    <mergeCell ref="AB13:AC13"/>
    <mergeCell ref="AB15:AC15"/>
    <mergeCell ref="Z24:AA24"/>
    <mergeCell ref="Z25:AA25"/>
    <mergeCell ref="Z26:AA26"/>
    <mergeCell ref="U15:V15"/>
    <mergeCell ref="N15:O15"/>
    <mergeCell ref="AB17:AC17"/>
    <mergeCell ref="AB18:AC18"/>
    <mergeCell ref="AB19:AC19"/>
    <mergeCell ref="AG37:AH37"/>
    <mergeCell ref="AG38:AH38"/>
    <mergeCell ref="S40:T40"/>
    <mergeCell ref="L37:M37"/>
    <mergeCell ref="L32:M32"/>
    <mergeCell ref="N32:O32"/>
    <mergeCell ref="S45:T45"/>
    <mergeCell ref="S36:T36"/>
    <mergeCell ref="S37:T37"/>
    <mergeCell ref="S38:T38"/>
    <mergeCell ref="S32:T32"/>
    <mergeCell ref="S35:T35"/>
    <mergeCell ref="L36:M36"/>
    <mergeCell ref="N35:O35"/>
    <mergeCell ref="L35:M35"/>
    <mergeCell ref="AB39:AC39"/>
    <mergeCell ref="AB38:AC38"/>
    <mergeCell ref="AB41:AC41"/>
    <mergeCell ref="AB40:AC40"/>
    <mergeCell ref="AB35:AC35"/>
    <mergeCell ref="AG36:AH36"/>
    <mergeCell ref="AG42:AH42"/>
    <mergeCell ref="L40:M40"/>
    <mergeCell ref="L38:M38"/>
    <mergeCell ref="B50:B51"/>
    <mergeCell ref="L45:M45"/>
    <mergeCell ref="N45:O45"/>
    <mergeCell ref="L48:M48"/>
    <mergeCell ref="B48:B49"/>
    <mergeCell ref="B42:B43"/>
    <mergeCell ref="S50:T50"/>
    <mergeCell ref="L46:M46"/>
    <mergeCell ref="L50:M50"/>
    <mergeCell ref="L42:M42"/>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XEJ1014"/>
  <sheetViews>
    <sheetView showGridLines="0" zoomScale="115" zoomScaleNormal="115" workbookViewId="0">
      <pane xSplit="1" ySplit="18" topLeftCell="B41" activePane="bottomRight" state="frozen"/>
      <selection pane="topRight" activeCell="B1" sqref="B1"/>
      <selection pane="bottomLeft" activeCell="A18" sqref="A18"/>
      <selection pane="bottomRight" activeCell="C53" sqref="C53"/>
    </sheetView>
  </sheetViews>
  <sheetFormatPr baseColWidth="10" defaultColWidth="14.42578125" defaultRowHeight="15" customHeight="1"/>
  <cols>
    <col min="1" max="1" width="56.85546875" style="600" customWidth="1"/>
    <col min="2" max="2" width="14" style="600" customWidth="1"/>
    <col min="3" max="6" width="12.7109375" style="600" customWidth="1"/>
    <col min="7" max="7" width="14.140625" style="600" customWidth="1"/>
    <col min="8" max="8" width="11.7109375" style="600" customWidth="1"/>
    <col min="9" max="9" width="15" style="600" customWidth="1"/>
    <col min="10" max="10" width="5.42578125" style="600" customWidth="1"/>
    <col min="11" max="11" width="14" style="600" customWidth="1"/>
    <col min="12" max="15" width="12.7109375" style="600" customWidth="1"/>
    <col min="16" max="16" width="14.85546875" style="600" customWidth="1"/>
    <col min="17" max="17" width="11.7109375" style="600" customWidth="1"/>
    <col min="18" max="18" width="14" style="600" customWidth="1"/>
    <col min="19" max="19" width="5.85546875" style="600" customWidth="1"/>
    <col min="20" max="20" width="14" style="600" customWidth="1"/>
    <col min="21" max="24" width="12.7109375" style="600" customWidth="1"/>
    <col min="25" max="25" width="14.140625" style="600" customWidth="1"/>
    <col min="26" max="26" width="11.7109375" style="600" customWidth="1"/>
    <col min="27" max="27" width="15.7109375" style="600" customWidth="1"/>
    <col min="28" max="28" width="5.42578125" style="600" customWidth="1"/>
    <col min="29" max="29" width="14" style="600" customWidth="1"/>
    <col min="30" max="33" width="12.7109375" style="600" customWidth="1"/>
    <col min="34" max="34" width="15.28515625" style="600" customWidth="1"/>
    <col min="35" max="35" width="11.7109375" style="600" customWidth="1"/>
    <col min="36" max="36" width="15" style="600" customWidth="1"/>
    <col min="37" max="37" width="5.28515625" style="600" customWidth="1"/>
    <col min="38" max="38" width="14" style="611" customWidth="1"/>
    <col min="39" max="42" width="12.7109375" style="600" customWidth="1"/>
    <col min="43" max="43" width="13.5703125" style="600" customWidth="1"/>
    <col min="44" max="44" width="13.140625" style="600" customWidth="1"/>
    <col min="45" max="45" width="14" style="600" customWidth="1"/>
    <col min="46" max="16384" width="14.42578125" style="600"/>
  </cols>
  <sheetData>
    <row r="1" spans="1:45" s="693" customFormat="1" ht="15" customHeight="1" thickBot="1">
      <c r="A1" s="1568"/>
      <c r="B1" s="293"/>
      <c r="AF1" s="1640"/>
      <c r="AL1" s="611"/>
    </row>
    <row r="2" spans="1:45" ht="18" customHeight="1">
      <c r="A2" s="1569"/>
      <c r="B2" s="3114" t="s">
        <v>3</v>
      </c>
      <c r="C2" s="3004"/>
      <c r="D2" s="3004"/>
      <c r="E2" s="3004"/>
      <c r="F2" s="3004"/>
      <c r="G2" s="3004"/>
      <c r="H2" s="3004"/>
      <c r="I2" s="2996"/>
      <c r="J2" s="1"/>
      <c r="K2" s="3115" t="s">
        <v>3</v>
      </c>
      <c r="L2" s="3004"/>
      <c r="M2" s="3004"/>
      <c r="N2" s="3004"/>
      <c r="O2" s="3004"/>
      <c r="P2" s="3004"/>
      <c r="Q2" s="3004"/>
      <c r="R2" s="2996"/>
      <c r="S2" s="1"/>
      <c r="T2" s="3115" t="s">
        <v>3</v>
      </c>
      <c r="U2" s="3004"/>
      <c r="V2" s="3004"/>
      <c r="W2" s="3004"/>
      <c r="X2" s="3004"/>
      <c r="Y2" s="3004"/>
      <c r="Z2" s="3004"/>
      <c r="AA2" s="2996"/>
      <c r="AB2" s="1"/>
      <c r="AC2" s="3115" t="s">
        <v>3</v>
      </c>
      <c r="AD2" s="3004"/>
      <c r="AE2" s="3004"/>
      <c r="AF2" s="3004"/>
      <c r="AG2" s="3004"/>
      <c r="AH2" s="3004"/>
      <c r="AI2" s="3004"/>
      <c r="AJ2" s="2996"/>
      <c r="AK2" s="1"/>
      <c r="AL2" s="3115" t="s">
        <v>3</v>
      </c>
      <c r="AM2" s="3004"/>
      <c r="AN2" s="3004"/>
      <c r="AO2" s="3004"/>
      <c r="AP2" s="3004"/>
      <c r="AQ2" s="3004"/>
      <c r="AR2" s="3004"/>
      <c r="AS2" s="2996"/>
    </row>
    <row r="3" spans="1:45" ht="14.25" customHeight="1">
      <c r="A3" s="1555" t="s">
        <v>4</v>
      </c>
      <c r="B3" s="1199"/>
      <c r="C3" s="731"/>
      <c r="D3" s="1185"/>
      <c r="E3" s="735"/>
      <c r="F3" s="1199"/>
      <c r="G3" s="1186"/>
      <c r="H3" s="3000" t="s">
        <v>5</v>
      </c>
      <c r="I3" s="2991"/>
      <c r="J3" s="1"/>
      <c r="K3" s="1280"/>
      <c r="L3" s="731"/>
      <c r="M3" s="1185"/>
      <c r="N3" s="735"/>
      <c r="O3" s="1199"/>
      <c r="P3" s="1186"/>
      <c r="Q3" s="3000" t="s">
        <v>5</v>
      </c>
      <c r="R3" s="2991"/>
      <c r="S3" s="1"/>
      <c r="T3" s="1280"/>
      <c r="U3" s="731"/>
      <c r="V3" s="1185"/>
      <c r="W3" s="735"/>
      <c r="X3" s="1199"/>
      <c r="Y3" s="1186"/>
      <c r="Z3" s="3000" t="s">
        <v>5</v>
      </c>
      <c r="AA3" s="2991"/>
      <c r="AB3" s="1"/>
      <c r="AC3" s="1280"/>
      <c r="AD3" s="731"/>
      <c r="AE3" s="1185"/>
      <c r="AF3" s="735"/>
      <c r="AG3" s="1199"/>
      <c r="AH3" s="1186"/>
      <c r="AI3" s="3000" t="s">
        <v>5</v>
      </c>
      <c r="AJ3" s="2991"/>
      <c r="AK3" s="1"/>
      <c r="AL3" s="1534"/>
      <c r="AM3" s="731"/>
      <c r="AN3" s="1185"/>
      <c r="AO3" s="735"/>
      <c r="AP3" s="1199"/>
      <c r="AQ3" s="1186"/>
      <c r="AR3" s="3000" t="s">
        <v>5</v>
      </c>
      <c r="AS3" s="2991"/>
    </row>
    <row r="4" spans="1:45" ht="14.25" customHeight="1">
      <c r="A4" s="1556"/>
      <c r="B4" s="735"/>
      <c r="C4" s="1187"/>
      <c r="D4" s="736" t="s">
        <v>7</v>
      </c>
      <c r="E4" s="1391" t="s">
        <v>11</v>
      </c>
      <c r="F4" s="1111"/>
      <c r="G4" s="1186"/>
      <c r="H4" s="3001" t="s">
        <v>9</v>
      </c>
      <c r="I4" s="2993"/>
      <c r="J4" s="1"/>
      <c r="K4" s="835"/>
      <c r="L4" s="1187"/>
      <c r="M4" s="736" t="s">
        <v>7</v>
      </c>
      <c r="N4" s="1391" t="s">
        <v>11</v>
      </c>
      <c r="O4" s="1111"/>
      <c r="P4" s="1186"/>
      <c r="Q4" s="3001" t="s">
        <v>9</v>
      </c>
      <c r="R4" s="2993"/>
      <c r="S4" s="1"/>
      <c r="T4" s="835"/>
      <c r="U4" s="1187"/>
      <c r="V4" s="736"/>
      <c r="W4" s="1355" t="s">
        <v>7</v>
      </c>
      <c r="X4" s="1111" t="s">
        <v>11</v>
      </c>
      <c r="Y4" s="1186"/>
      <c r="Z4" s="3001" t="s">
        <v>9</v>
      </c>
      <c r="AA4" s="2993"/>
      <c r="AB4" s="1"/>
      <c r="AC4" s="835"/>
      <c r="AD4" s="1187"/>
      <c r="AE4" s="736" t="s">
        <v>7</v>
      </c>
      <c r="AF4" s="1391" t="s">
        <v>11</v>
      </c>
      <c r="AG4" s="1111"/>
      <c r="AH4" s="1186"/>
      <c r="AI4" s="3001" t="s">
        <v>9</v>
      </c>
      <c r="AJ4" s="2993"/>
      <c r="AK4" s="1"/>
      <c r="AL4" s="1535"/>
      <c r="AM4" s="1187"/>
      <c r="AN4" s="736" t="s">
        <v>7</v>
      </c>
      <c r="AO4" s="1391" t="s">
        <v>11</v>
      </c>
      <c r="AP4" s="1111"/>
      <c r="AQ4" s="1186"/>
      <c r="AR4" s="3001" t="s">
        <v>9</v>
      </c>
      <c r="AS4" s="2993"/>
    </row>
    <row r="5" spans="1:45" ht="14.25" customHeight="1">
      <c r="A5" s="1555" t="s">
        <v>783</v>
      </c>
      <c r="B5" s="1187"/>
      <c r="C5" s="1187"/>
      <c r="D5" s="739"/>
      <c r="E5" s="1189"/>
      <c r="F5" s="1189"/>
      <c r="G5" s="1190"/>
      <c r="H5" s="1191"/>
      <c r="I5" s="1282"/>
      <c r="J5" s="1"/>
      <c r="K5" s="1281"/>
      <c r="L5" s="1187"/>
      <c r="M5" s="739"/>
      <c r="N5" s="1189"/>
      <c r="O5" s="1189"/>
      <c r="P5" s="1190"/>
      <c r="Q5" s="1191"/>
      <c r="R5" s="1282"/>
      <c r="S5" s="1"/>
      <c r="T5" s="1281"/>
      <c r="U5" s="1187"/>
      <c r="V5" s="739"/>
      <c r="W5" s="1189"/>
      <c r="X5" s="1189"/>
      <c r="Y5" s="1190"/>
      <c r="Z5" s="1191"/>
      <c r="AA5" s="1282"/>
      <c r="AB5" s="1"/>
      <c r="AC5" s="1281"/>
      <c r="AD5" s="1187"/>
      <c r="AE5" s="739"/>
      <c r="AF5" s="1189"/>
      <c r="AG5" s="1189"/>
      <c r="AH5" s="1190"/>
      <c r="AI5" s="1191"/>
      <c r="AJ5" s="1282"/>
      <c r="AK5" s="1"/>
      <c r="AL5" s="1536"/>
      <c r="AM5" s="1187"/>
      <c r="AN5" s="739"/>
      <c r="AO5" s="1189"/>
      <c r="AP5" s="1189"/>
      <c r="AQ5" s="1190"/>
      <c r="AR5" s="1191"/>
      <c r="AS5" s="1282"/>
    </row>
    <row r="6" spans="1:45" ht="14.25" customHeight="1">
      <c r="A6" s="1555" t="s">
        <v>782</v>
      </c>
      <c r="B6" s="746"/>
      <c r="C6" s="735"/>
      <c r="D6" s="735"/>
      <c r="E6" s="736" t="s">
        <v>15</v>
      </c>
      <c r="F6" s="748">
        <f>+'NOTE 3C- Amortissements'!E6</f>
        <v>43465</v>
      </c>
      <c r="G6" s="736" t="s">
        <v>16</v>
      </c>
      <c r="H6" s="1194">
        <v>12</v>
      </c>
      <c r="I6" s="1282"/>
      <c r="J6" s="1"/>
      <c r="K6" s="837"/>
      <c r="L6" s="735"/>
      <c r="M6" s="735"/>
      <c r="N6" s="736" t="s">
        <v>15</v>
      </c>
      <c r="O6" s="748">
        <f>+'NOTE 3C- Amortissements'!L6</f>
        <v>43100</v>
      </c>
      <c r="P6" s="736" t="s">
        <v>16</v>
      </c>
      <c r="Q6" s="1194">
        <v>12</v>
      </c>
      <c r="R6" s="1282"/>
      <c r="S6" s="1"/>
      <c r="T6" s="837"/>
      <c r="U6" s="735"/>
      <c r="V6" s="735"/>
      <c r="W6" s="736" t="s">
        <v>15</v>
      </c>
      <c r="X6" s="748">
        <f>+'NOTE 3C- Amortissements'!S6</f>
        <v>42735</v>
      </c>
      <c r="Y6" s="736" t="s">
        <v>16</v>
      </c>
      <c r="Z6" s="1194">
        <v>12</v>
      </c>
      <c r="AA6" s="1282"/>
      <c r="AB6" s="1"/>
      <c r="AC6" s="837"/>
      <c r="AD6" s="735"/>
      <c r="AE6" s="735"/>
      <c r="AF6" s="736" t="s">
        <v>15</v>
      </c>
      <c r="AG6" s="748">
        <f>+'NOTE 3C- Amortissements'!Z6</f>
        <v>42369</v>
      </c>
      <c r="AH6" s="736" t="s">
        <v>16</v>
      </c>
      <c r="AI6" s="1194"/>
      <c r="AJ6" s="1282"/>
      <c r="AK6" s="1"/>
      <c r="AL6" s="1537"/>
      <c r="AM6" s="735"/>
      <c r="AN6" s="735"/>
      <c r="AO6" s="736" t="s">
        <v>15</v>
      </c>
      <c r="AP6" s="748">
        <f>+'NOTE 3C- Amortissements'!AG6</f>
        <v>42004</v>
      </c>
      <c r="AQ6" s="736" t="s">
        <v>16</v>
      </c>
      <c r="AR6" s="1194">
        <v>12</v>
      </c>
      <c r="AS6" s="1282"/>
    </row>
    <row r="7" spans="1:45" ht="14.25" customHeight="1">
      <c r="A7" s="1557"/>
      <c r="B7" s="1284"/>
      <c r="C7" s="1284"/>
      <c r="D7" s="1284"/>
      <c r="E7" s="1284"/>
      <c r="F7" s="1284"/>
      <c r="G7" s="1284"/>
      <c r="H7" s="1284"/>
      <c r="I7" s="1285"/>
      <c r="J7" s="1"/>
      <c r="K7" s="1283"/>
      <c r="L7" s="1284"/>
      <c r="M7" s="1284"/>
      <c r="N7" s="1284"/>
      <c r="O7" s="1284"/>
      <c r="P7" s="1284"/>
      <c r="Q7" s="1284"/>
      <c r="R7" s="1285"/>
      <c r="S7" s="1"/>
      <c r="T7" s="1283"/>
      <c r="U7" s="1284"/>
      <c r="V7" s="1284"/>
      <c r="W7" s="1284"/>
      <c r="X7" s="1284"/>
      <c r="Y7" s="1284"/>
      <c r="Z7" s="1284"/>
      <c r="AA7" s="1285"/>
      <c r="AB7" s="1"/>
      <c r="AC7" s="1283"/>
      <c r="AD7" s="1284"/>
      <c r="AE7" s="1284"/>
      <c r="AF7" s="1284"/>
      <c r="AG7" s="1284"/>
      <c r="AH7" s="1284"/>
      <c r="AI7" s="1284"/>
      <c r="AJ7" s="1285"/>
      <c r="AK7" s="1"/>
      <c r="AL7" s="1538"/>
      <c r="AM7" s="1284"/>
      <c r="AN7" s="1284"/>
      <c r="AO7" s="1284"/>
      <c r="AP7" s="1284"/>
      <c r="AQ7" s="1284"/>
      <c r="AR7" s="1284"/>
      <c r="AS7" s="1285"/>
    </row>
    <row r="8" spans="1:45" ht="15.75" customHeight="1">
      <c r="A8" s="1558" t="s">
        <v>3</v>
      </c>
      <c r="B8" s="1287"/>
      <c r="C8" s="1287"/>
      <c r="D8" s="1287"/>
      <c r="E8" s="1287"/>
      <c r="F8" s="1288"/>
      <c r="G8" s="1289" t="s">
        <v>17</v>
      </c>
      <c r="H8" s="1290">
        <v>43101</v>
      </c>
      <c r="I8" s="1291" t="s">
        <v>845</v>
      </c>
      <c r="J8" s="1"/>
      <c r="K8" s="1286"/>
      <c r="L8" s="1287"/>
      <c r="M8" s="1287"/>
      <c r="N8" s="1287"/>
      <c r="O8" s="1288"/>
      <c r="P8" s="1289" t="s">
        <v>17</v>
      </c>
      <c r="Q8" s="1290">
        <v>42736</v>
      </c>
      <c r="R8" s="1291" t="s">
        <v>844</v>
      </c>
      <c r="S8" s="1"/>
      <c r="T8" s="1286"/>
      <c r="U8" s="1287"/>
      <c r="V8" s="1287"/>
      <c r="W8" s="1287"/>
      <c r="X8" s="1288"/>
      <c r="Y8" s="1289" t="s">
        <v>17</v>
      </c>
      <c r="Z8" s="1290">
        <v>42370</v>
      </c>
      <c r="AA8" s="1291" t="s">
        <v>843</v>
      </c>
      <c r="AB8" s="1"/>
      <c r="AC8" s="1286"/>
      <c r="AD8" s="1287"/>
      <c r="AE8" s="1287"/>
      <c r="AF8" s="1287"/>
      <c r="AG8" s="1288"/>
      <c r="AH8" s="1289" t="s">
        <v>17</v>
      </c>
      <c r="AI8" s="1290">
        <v>42005</v>
      </c>
      <c r="AJ8" s="1291" t="s">
        <v>832</v>
      </c>
      <c r="AK8" s="1"/>
      <c r="AL8" s="1539"/>
      <c r="AM8" s="1287"/>
      <c r="AN8" s="1287"/>
      <c r="AO8" s="1287"/>
      <c r="AP8" s="1288"/>
      <c r="AQ8" s="1289" t="s">
        <v>17</v>
      </c>
      <c r="AR8" s="1290">
        <v>41640</v>
      </c>
      <c r="AS8" s="1291" t="s">
        <v>850</v>
      </c>
    </row>
    <row r="9" spans="1:45" ht="4.5" customHeight="1">
      <c r="A9" s="1558"/>
      <c r="B9" s="1287"/>
      <c r="C9" s="1287"/>
      <c r="D9" s="1287"/>
      <c r="E9" s="1287"/>
      <c r="F9" s="1288"/>
      <c r="G9" s="1292"/>
      <c r="H9" s="1293"/>
      <c r="I9" s="1294"/>
      <c r="J9" s="1"/>
      <c r="K9" s="1286"/>
      <c r="L9" s="1287"/>
      <c r="M9" s="1287"/>
      <c r="N9" s="1287"/>
      <c r="O9" s="1288"/>
      <c r="P9" s="1292"/>
      <c r="Q9" s="1293"/>
      <c r="R9" s="1294"/>
      <c r="S9" s="1"/>
      <c r="T9" s="1286"/>
      <c r="U9" s="1287"/>
      <c r="V9" s="1287"/>
      <c r="W9" s="1287"/>
      <c r="X9" s="1288"/>
      <c r="Y9" s="1292"/>
      <c r="Z9" s="1293"/>
      <c r="AA9" s="1294"/>
      <c r="AB9" s="1"/>
      <c r="AC9" s="1286"/>
      <c r="AD9" s="1287"/>
      <c r="AE9" s="1287"/>
      <c r="AF9" s="1287"/>
      <c r="AG9" s="1288"/>
      <c r="AH9" s="1292"/>
      <c r="AI9" s="1293"/>
      <c r="AJ9" s="1294"/>
      <c r="AK9" s="1"/>
      <c r="AL9" s="1539"/>
      <c r="AM9" s="1287"/>
      <c r="AN9" s="1287"/>
      <c r="AO9" s="1287"/>
      <c r="AP9" s="1288"/>
      <c r="AQ9" s="1292"/>
      <c r="AR9" s="1293"/>
      <c r="AS9" s="1294"/>
    </row>
    <row r="10" spans="1:45" ht="12" customHeight="1">
      <c r="A10" s="1557"/>
      <c r="B10" s="1284"/>
      <c r="C10" s="1284"/>
      <c r="D10" s="1284"/>
      <c r="E10" s="1284"/>
      <c r="F10" s="1284"/>
      <c r="G10" s="1284"/>
      <c r="H10" s="1284"/>
      <c r="I10" s="1285"/>
      <c r="J10" s="1"/>
      <c r="K10" s="1283"/>
      <c r="L10" s="1284"/>
      <c r="M10" s="1284"/>
      <c r="N10" s="1284"/>
      <c r="O10" s="1284"/>
      <c r="P10" s="1284"/>
      <c r="Q10" s="1284"/>
      <c r="R10" s="1285"/>
      <c r="S10" s="1"/>
      <c r="T10" s="1283"/>
      <c r="U10" s="1284"/>
      <c r="V10" s="1284"/>
      <c r="W10" s="1284"/>
      <c r="X10" s="1284"/>
      <c r="Y10" s="1284"/>
      <c r="Z10" s="1284"/>
      <c r="AA10" s="1285"/>
      <c r="AB10" s="1"/>
      <c r="AC10" s="1283"/>
      <c r="AD10" s="1284"/>
      <c r="AE10" s="1284"/>
      <c r="AF10" s="1284"/>
      <c r="AG10" s="1284"/>
      <c r="AH10" s="1284"/>
      <c r="AI10" s="1284"/>
      <c r="AJ10" s="1285"/>
      <c r="AK10" s="1"/>
      <c r="AL10" s="1538"/>
      <c r="AM10" s="1284"/>
      <c r="AN10" s="1284"/>
      <c r="AO10" s="1284"/>
      <c r="AP10" s="1284"/>
      <c r="AQ10" s="1284"/>
      <c r="AR10" s="1284"/>
      <c r="AS10" s="1285"/>
    </row>
    <row r="11" spans="1:45" ht="4.5" customHeight="1">
      <c r="A11" s="1557"/>
      <c r="B11" s="1284"/>
      <c r="C11" s="1284"/>
      <c r="D11" s="1284"/>
      <c r="E11" s="1284"/>
      <c r="F11" s="1284"/>
      <c r="G11" s="1284"/>
      <c r="H11" s="1284"/>
      <c r="I11" s="1285"/>
      <c r="J11" s="1"/>
      <c r="K11" s="1283"/>
      <c r="L11" s="1284"/>
      <c r="M11" s="1284"/>
      <c r="N11" s="1284"/>
      <c r="O11" s="1284"/>
      <c r="P11" s="1284"/>
      <c r="Q11" s="1284"/>
      <c r="R11" s="1285"/>
      <c r="S11" s="1"/>
      <c r="T11" s="1283"/>
      <c r="U11" s="1284"/>
      <c r="V11" s="1284"/>
      <c r="W11" s="1284"/>
      <c r="X11" s="1284"/>
      <c r="Y11" s="1284"/>
      <c r="Z11" s="1284"/>
      <c r="AA11" s="1285"/>
      <c r="AB11" s="1"/>
      <c r="AC11" s="1283"/>
      <c r="AD11" s="1284"/>
      <c r="AE11" s="1284"/>
      <c r="AF11" s="1284"/>
      <c r="AG11" s="1284"/>
      <c r="AH11" s="1284"/>
      <c r="AI11" s="1284"/>
      <c r="AJ11" s="1285"/>
      <c r="AK11" s="1"/>
      <c r="AL11" s="1538"/>
      <c r="AM11" s="1284"/>
      <c r="AN11" s="1284"/>
      <c r="AO11" s="1284"/>
      <c r="AP11" s="1284"/>
      <c r="AQ11" s="1284"/>
      <c r="AR11" s="1284"/>
      <c r="AS11" s="1285"/>
    </row>
    <row r="12" spans="1:45" ht="12" customHeight="1">
      <c r="A12" s="1559" t="s">
        <v>52</v>
      </c>
      <c r="B12" s="1550" t="s">
        <v>20</v>
      </c>
      <c r="C12" s="3113" t="s">
        <v>53</v>
      </c>
      <c r="D12" s="2999"/>
      <c r="E12" s="2985"/>
      <c r="F12" s="3113" t="s">
        <v>54</v>
      </c>
      <c r="G12" s="2999"/>
      <c r="H12" s="2999"/>
      <c r="I12" s="1357" t="s">
        <v>23</v>
      </c>
      <c r="J12" s="1"/>
      <c r="K12" s="1295" t="s">
        <v>20</v>
      </c>
      <c r="L12" s="3113" t="s">
        <v>53</v>
      </c>
      <c r="M12" s="2999"/>
      <c r="N12" s="2985"/>
      <c r="O12" s="3113" t="s">
        <v>54</v>
      </c>
      <c r="P12" s="2999"/>
      <c r="Q12" s="2999"/>
      <c r="R12" s="1357" t="s">
        <v>23</v>
      </c>
      <c r="S12" s="1"/>
      <c r="T12" s="1295" t="s">
        <v>20</v>
      </c>
      <c r="U12" s="3113" t="s">
        <v>53</v>
      </c>
      <c r="V12" s="2999"/>
      <c r="W12" s="2985"/>
      <c r="X12" s="3113" t="s">
        <v>54</v>
      </c>
      <c r="Y12" s="2999"/>
      <c r="Z12" s="2999"/>
      <c r="AA12" s="1296" t="s">
        <v>23</v>
      </c>
      <c r="AB12" s="1"/>
      <c r="AC12" s="1295" t="s">
        <v>20</v>
      </c>
      <c r="AD12" s="3113" t="s">
        <v>53</v>
      </c>
      <c r="AE12" s="2999"/>
      <c r="AF12" s="2985"/>
      <c r="AG12" s="3113" t="s">
        <v>54</v>
      </c>
      <c r="AH12" s="2999"/>
      <c r="AI12" s="2999"/>
      <c r="AJ12" s="1357" t="s">
        <v>23</v>
      </c>
      <c r="AK12" s="1"/>
      <c r="AL12" s="1295" t="s">
        <v>20</v>
      </c>
      <c r="AM12" s="3113" t="s">
        <v>53</v>
      </c>
      <c r="AN12" s="2999"/>
      <c r="AO12" s="2985"/>
      <c r="AP12" s="3113" t="s">
        <v>54</v>
      </c>
      <c r="AQ12" s="2999"/>
      <c r="AR12" s="2999"/>
      <c r="AS12" s="1357" t="s">
        <v>23</v>
      </c>
    </row>
    <row r="13" spans="1:45" ht="12" customHeight="1">
      <c r="A13" s="1557" t="s">
        <v>57</v>
      </c>
      <c r="B13" s="1301" t="s">
        <v>58</v>
      </c>
      <c r="C13" s="3111" t="s">
        <v>60</v>
      </c>
      <c r="D13" s="3005"/>
      <c r="E13" s="3112"/>
      <c r="F13" s="3111" t="s">
        <v>61</v>
      </c>
      <c r="G13" s="3005"/>
      <c r="H13" s="3005"/>
      <c r="I13" s="1298" t="s">
        <v>58</v>
      </c>
      <c r="J13" s="1"/>
      <c r="K13" s="1297" t="s">
        <v>58</v>
      </c>
      <c r="L13" s="3111" t="s">
        <v>60</v>
      </c>
      <c r="M13" s="3005"/>
      <c r="N13" s="3112"/>
      <c r="O13" s="3111" t="s">
        <v>61</v>
      </c>
      <c r="P13" s="3005"/>
      <c r="Q13" s="3005"/>
      <c r="R13" s="1298" t="s">
        <v>58</v>
      </c>
      <c r="S13" s="1"/>
      <c r="T13" s="1297" t="s">
        <v>58</v>
      </c>
      <c r="U13" s="3110" t="s">
        <v>60</v>
      </c>
      <c r="V13" s="2999"/>
      <c r="W13" s="2985"/>
      <c r="X13" s="3110" t="s">
        <v>61</v>
      </c>
      <c r="Y13" s="2999"/>
      <c r="Z13" s="2999"/>
      <c r="AA13" s="1298" t="s">
        <v>58</v>
      </c>
      <c r="AB13" s="1"/>
      <c r="AC13" s="1297" t="s">
        <v>58</v>
      </c>
      <c r="AD13" s="3110" t="s">
        <v>60</v>
      </c>
      <c r="AE13" s="2999"/>
      <c r="AF13" s="2985"/>
      <c r="AG13" s="3110" t="s">
        <v>61</v>
      </c>
      <c r="AH13" s="2999"/>
      <c r="AI13" s="2999"/>
      <c r="AJ13" s="1298" t="s">
        <v>58</v>
      </c>
      <c r="AK13" s="1"/>
      <c r="AL13" s="1297" t="s">
        <v>58</v>
      </c>
      <c r="AM13" s="3110" t="s">
        <v>60</v>
      </c>
      <c r="AN13" s="2999"/>
      <c r="AO13" s="2985"/>
      <c r="AP13" s="3110" t="s">
        <v>61</v>
      </c>
      <c r="AQ13" s="2999"/>
      <c r="AR13" s="2999"/>
      <c r="AS13" s="1298" t="s">
        <v>58</v>
      </c>
    </row>
    <row r="14" spans="1:45" ht="12" customHeight="1">
      <c r="A14" s="1557"/>
      <c r="B14" s="1301" t="s">
        <v>20</v>
      </c>
      <c r="C14" s="1299"/>
      <c r="D14" s="1300"/>
      <c r="E14" s="1301" t="s">
        <v>63</v>
      </c>
      <c r="F14" s="1299"/>
      <c r="G14" s="1300"/>
      <c r="H14" s="1526" t="s">
        <v>63</v>
      </c>
      <c r="I14" s="1298" t="s">
        <v>64</v>
      </c>
      <c r="J14" s="1"/>
      <c r="K14" s="1297" t="s">
        <v>20</v>
      </c>
      <c r="L14" s="1299"/>
      <c r="M14" s="1300"/>
      <c r="N14" s="1301" t="s">
        <v>63</v>
      </c>
      <c r="O14" s="1299"/>
      <c r="P14" s="1300"/>
      <c r="Q14" s="1526" t="s">
        <v>63</v>
      </c>
      <c r="R14" s="1298" t="s">
        <v>64</v>
      </c>
      <c r="S14" s="1"/>
      <c r="T14" s="1297" t="s">
        <v>20</v>
      </c>
      <c r="U14" s="1299"/>
      <c r="V14" s="1300"/>
      <c r="W14" s="1301" t="s">
        <v>63</v>
      </c>
      <c r="X14" s="1299"/>
      <c r="Y14" s="1300"/>
      <c r="Z14" s="1302" t="s">
        <v>63</v>
      </c>
      <c r="AA14" s="1298" t="s">
        <v>64</v>
      </c>
      <c r="AB14" s="1"/>
      <c r="AC14" s="1297" t="s">
        <v>20</v>
      </c>
      <c r="AD14" s="1299"/>
      <c r="AE14" s="1300"/>
      <c r="AF14" s="1301" t="s">
        <v>63</v>
      </c>
      <c r="AG14" s="1299"/>
      <c r="AH14" s="1300"/>
      <c r="AI14" s="1302" t="s">
        <v>63</v>
      </c>
      <c r="AJ14" s="1298" t="s">
        <v>64</v>
      </c>
      <c r="AK14" s="1"/>
      <c r="AL14" s="1297" t="s">
        <v>20</v>
      </c>
      <c r="AM14" s="1299"/>
      <c r="AN14" s="1300"/>
      <c r="AO14" s="1301" t="s">
        <v>63</v>
      </c>
      <c r="AP14" s="1299"/>
      <c r="AQ14" s="1300"/>
      <c r="AR14" s="1302" t="s">
        <v>63</v>
      </c>
      <c r="AS14" s="1298" t="s">
        <v>64</v>
      </c>
    </row>
    <row r="15" spans="1:45" ht="12" customHeight="1">
      <c r="A15" s="1557"/>
      <c r="B15" s="1301" t="s">
        <v>69</v>
      </c>
      <c r="C15" s="1299" t="s">
        <v>70</v>
      </c>
      <c r="D15" s="1300" t="s">
        <v>71</v>
      </c>
      <c r="E15" s="1301" t="s">
        <v>72</v>
      </c>
      <c r="F15" s="1299" t="s">
        <v>70</v>
      </c>
      <c r="G15" s="1300" t="s">
        <v>71</v>
      </c>
      <c r="H15" s="1526" t="s">
        <v>72</v>
      </c>
      <c r="I15" s="1298" t="s">
        <v>73</v>
      </c>
      <c r="J15" s="1"/>
      <c r="K15" s="1297" t="s">
        <v>69</v>
      </c>
      <c r="L15" s="1299" t="s">
        <v>70</v>
      </c>
      <c r="M15" s="1300" t="s">
        <v>71</v>
      </c>
      <c r="N15" s="1301" t="s">
        <v>72</v>
      </c>
      <c r="O15" s="1299" t="s">
        <v>70</v>
      </c>
      <c r="P15" s="1300" t="s">
        <v>71</v>
      </c>
      <c r="Q15" s="1526" t="s">
        <v>72</v>
      </c>
      <c r="R15" s="1298" t="s">
        <v>73</v>
      </c>
      <c r="S15" s="1"/>
      <c r="T15" s="1297" t="s">
        <v>69</v>
      </c>
      <c r="U15" s="1299" t="s">
        <v>70</v>
      </c>
      <c r="V15" s="1300" t="s">
        <v>71</v>
      </c>
      <c r="W15" s="1301" t="s">
        <v>72</v>
      </c>
      <c r="X15" s="1299" t="s">
        <v>70</v>
      </c>
      <c r="Y15" s="1300" t="s">
        <v>71</v>
      </c>
      <c r="Z15" s="1299" t="s">
        <v>72</v>
      </c>
      <c r="AA15" s="1298" t="s">
        <v>73</v>
      </c>
      <c r="AB15" s="1"/>
      <c r="AC15" s="1297" t="s">
        <v>69</v>
      </c>
      <c r="AD15" s="1299" t="s">
        <v>70</v>
      </c>
      <c r="AE15" s="1300" t="s">
        <v>71</v>
      </c>
      <c r="AF15" s="1301" t="s">
        <v>72</v>
      </c>
      <c r="AG15" s="1299" t="s">
        <v>70</v>
      </c>
      <c r="AH15" s="1300" t="s">
        <v>71</v>
      </c>
      <c r="AI15" s="1299" t="s">
        <v>72</v>
      </c>
      <c r="AJ15" s="1298" t="s">
        <v>73</v>
      </c>
      <c r="AK15" s="1"/>
      <c r="AL15" s="1297" t="s">
        <v>69</v>
      </c>
      <c r="AM15" s="1299" t="s">
        <v>70</v>
      </c>
      <c r="AN15" s="1300" t="s">
        <v>71</v>
      </c>
      <c r="AO15" s="1301" t="s">
        <v>72</v>
      </c>
      <c r="AP15" s="1299" t="s">
        <v>70</v>
      </c>
      <c r="AQ15" s="1300" t="s">
        <v>71</v>
      </c>
      <c r="AR15" s="1299" t="s">
        <v>72</v>
      </c>
      <c r="AS15" s="1298" t="s">
        <v>73</v>
      </c>
    </row>
    <row r="16" spans="1:45" ht="12" customHeight="1">
      <c r="A16" s="1557"/>
      <c r="B16" s="1301" t="s">
        <v>51</v>
      </c>
      <c r="C16" s="1299" t="s">
        <v>82</v>
      </c>
      <c r="D16" s="1300" t="s">
        <v>83</v>
      </c>
      <c r="E16" s="1301" t="s">
        <v>84</v>
      </c>
      <c r="F16" s="1299" t="s">
        <v>82</v>
      </c>
      <c r="G16" s="1300" t="s">
        <v>83</v>
      </c>
      <c r="H16" s="1526" t="s">
        <v>84</v>
      </c>
      <c r="I16" s="1298" t="s">
        <v>56</v>
      </c>
      <c r="J16" s="1"/>
      <c r="K16" s="1297" t="s">
        <v>51</v>
      </c>
      <c r="L16" s="1299" t="s">
        <v>82</v>
      </c>
      <c r="M16" s="1300" t="s">
        <v>83</v>
      </c>
      <c r="N16" s="1301" t="s">
        <v>84</v>
      </c>
      <c r="O16" s="1299" t="s">
        <v>82</v>
      </c>
      <c r="P16" s="1300" t="s">
        <v>83</v>
      </c>
      <c r="Q16" s="1526" t="s">
        <v>84</v>
      </c>
      <c r="R16" s="1298" t="s">
        <v>56</v>
      </c>
      <c r="S16" s="1"/>
      <c r="T16" s="1297" t="s">
        <v>51</v>
      </c>
      <c r="U16" s="1299" t="s">
        <v>82</v>
      </c>
      <c r="V16" s="1300" t="s">
        <v>83</v>
      </c>
      <c r="W16" s="1301" t="s">
        <v>84</v>
      </c>
      <c r="X16" s="1299" t="s">
        <v>82</v>
      </c>
      <c r="Y16" s="1300" t="s">
        <v>83</v>
      </c>
      <c r="Z16" s="1299" t="s">
        <v>84</v>
      </c>
      <c r="AA16" s="1298" t="s">
        <v>56</v>
      </c>
      <c r="AB16" s="1"/>
      <c r="AC16" s="1297" t="s">
        <v>51</v>
      </c>
      <c r="AD16" s="1299" t="s">
        <v>82</v>
      </c>
      <c r="AE16" s="1300" t="s">
        <v>83</v>
      </c>
      <c r="AF16" s="1301" t="s">
        <v>84</v>
      </c>
      <c r="AG16" s="1299" t="s">
        <v>82</v>
      </c>
      <c r="AH16" s="1300" t="s">
        <v>83</v>
      </c>
      <c r="AI16" s="1299" t="s">
        <v>84</v>
      </c>
      <c r="AJ16" s="1298" t="s">
        <v>56</v>
      </c>
      <c r="AK16" s="1"/>
      <c r="AL16" s="1297" t="s">
        <v>51</v>
      </c>
      <c r="AM16" s="1299" t="s">
        <v>82</v>
      </c>
      <c r="AN16" s="1300" t="s">
        <v>83</v>
      </c>
      <c r="AO16" s="1301" t="s">
        <v>84</v>
      </c>
      <c r="AP16" s="1299" t="s">
        <v>82</v>
      </c>
      <c r="AQ16" s="1300" t="s">
        <v>83</v>
      </c>
      <c r="AR16" s="1299" t="s">
        <v>84</v>
      </c>
      <c r="AS16" s="1298" t="s">
        <v>56</v>
      </c>
    </row>
    <row r="17" spans="1:16364" ht="22.5" customHeight="1">
      <c r="A17" s="1560" t="s">
        <v>88</v>
      </c>
      <c r="B17" s="1551" t="s">
        <v>56</v>
      </c>
      <c r="C17" s="1292"/>
      <c r="D17" s="1304"/>
      <c r="E17" s="1305"/>
      <c r="F17" s="1292"/>
      <c r="G17" s="1304"/>
      <c r="H17" s="1293"/>
      <c r="I17" s="1306"/>
      <c r="J17" s="1"/>
      <c r="K17" s="1303" t="s">
        <v>56</v>
      </c>
      <c r="L17" s="1292"/>
      <c r="M17" s="1304"/>
      <c r="N17" s="1305"/>
      <c r="O17" s="1292"/>
      <c r="P17" s="1304"/>
      <c r="Q17" s="1293"/>
      <c r="R17" s="1306"/>
      <c r="S17" s="1"/>
      <c r="T17" s="1303" t="s">
        <v>56</v>
      </c>
      <c r="U17" s="1292"/>
      <c r="V17" s="1304"/>
      <c r="W17" s="1305"/>
      <c r="X17" s="1292"/>
      <c r="Y17" s="1304"/>
      <c r="Z17" s="1293"/>
      <c r="AA17" s="1306"/>
      <c r="AB17" s="1"/>
      <c r="AC17" s="1303" t="s">
        <v>56</v>
      </c>
      <c r="AD17" s="1292"/>
      <c r="AE17" s="1304"/>
      <c r="AF17" s="1305"/>
      <c r="AG17" s="1292"/>
      <c r="AH17" s="1304"/>
      <c r="AI17" s="1293"/>
      <c r="AJ17" s="1306"/>
      <c r="AK17" s="1"/>
      <c r="AL17" s="1303" t="s">
        <v>56</v>
      </c>
      <c r="AM17" s="1292"/>
      <c r="AN17" s="1304"/>
      <c r="AO17" s="1305"/>
      <c r="AP17" s="1292"/>
      <c r="AQ17" s="1304"/>
      <c r="AR17" s="1293"/>
      <c r="AS17" s="1306"/>
    </row>
    <row r="18" spans="1:16364" ht="13.5" customHeight="1">
      <c r="A18" s="1561" t="s">
        <v>90</v>
      </c>
      <c r="B18" s="1515">
        <f>+R18</f>
        <v>0</v>
      </c>
      <c r="C18" s="1308"/>
      <c r="D18" s="1309"/>
      <c r="E18" s="938"/>
      <c r="F18" s="1308"/>
      <c r="G18" s="1309"/>
      <c r="H18" s="1310"/>
      <c r="I18" s="1311">
        <f t="shared" ref="I18:I25" si="0">B18+(C18+D18+E18)-(F18+G18+H18)</f>
        <v>0</v>
      </c>
      <c r="J18" s="1"/>
      <c r="K18" s="1307">
        <f>+AA18</f>
        <v>0</v>
      </c>
      <c r="L18" s="1308"/>
      <c r="M18" s="1309"/>
      <c r="N18" s="938"/>
      <c r="O18" s="1308"/>
      <c r="P18" s="1309"/>
      <c r="Q18" s="1310"/>
      <c r="R18" s="1311">
        <f t="shared" ref="R18:R32" si="1">K18+(L18+M18+N18)-(O18+P18+Q18)</f>
        <v>0</v>
      </c>
      <c r="S18" s="1"/>
      <c r="T18" s="1307">
        <f>AJ18</f>
        <v>0</v>
      </c>
      <c r="U18" s="1308"/>
      <c r="V18" s="1309"/>
      <c r="W18" s="938"/>
      <c r="X18" s="1308"/>
      <c r="Y18" s="1309"/>
      <c r="Z18" s="1310"/>
      <c r="AA18" s="1311">
        <f t="shared" ref="AA18:AA32" si="2">T18+(U18+V18+W18)-(X18+Y18+Z18)</f>
        <v>0</v>
      </c>
      <c r="AB18" s="1"/>
      <c r="AC18" s="1307">
        <f t="shared" ref="AC18:AC31" si="3">AS18</f>
        <v>0</v>
      </c>
      <c r="AD18" s="1308"/>
      <c r="AE18" s="1309"/>
      <c r="AF18" s="938"/>
      <c r="AG18" s="1308"/>
      <c r="AH18" s="1309"/>
      <c r="AI18" s="1310"/>
      <c r="AJ18" s="1311">
        <f>AC18+(AD18+AE18+AF18)-(AG18+AH18+AI18)</f>
        <v>0</v>
      </c>
      <c r="AK18" s="1"/>
      <c r="AL18" s="1540"/>
      <c r="AM18" s="1308"/>
      <c r="AN18" s="1309"/>
      <c r="AO18" s="938"/>
      <c r="AP18" s="1308"/>
      <c r="AQ18" s="1309"/>
      <c r="AR18" s="1310"/>
      <c r="AS18" s="1311">
        <f>AL18+(AM18+AN18+AO18)-(AP18+AQ18+AR18)</f>
        <v>0</v>
      </c>
    </row>
    <row r="19" spans="1:16364" ht="13.5" customHeight="1">
      <c r="A19" s="1561" t="s">
        <v>92</v>
      </c>
      <c r="B19" s="1552">
        <v>24828773</v>
      </c>
      <c r="C19" s="1313">
        <v>33847240</v>
      </c>
      <c r="D19" s="1314"/>
      <c r="E19" s="1315"/>
      <c r="F19" s="1313">
        <v>24828773</v>
      </c>
      <c r="G19" s="1314"/>
      <c r="H19" s="1313"/>
      <c r="I19" s="1311">
        <f t="shared" si="0"/>
        <v>33847240</v>
      </c>
      <c r="J19" s="1"/>
      <c r="K19" s="1312">
        <f>R19-L19+O19</f>
        <v>21971989</v>
      </c>
      <c r="L19" s="1313">
        <v>24828773</v>
      </c>
      <c r="M19" s="1314"/>
      <c r="N19" s="1315"/>
      <c r="O19" s="1313">
        <v>21971989</v>
      </c>
      <c r="P19" s="1314"/>
      <c r="Q19" s="1313"/>
      <c r="R19" s="1311">
        <f>B19</f>
        <v>24828773</v>
      </c>
      <c r="S19" s="1"/>
      <c r="T19" s="1312">
        <v>24509095</v>
      </c>
      <c r="U19" s="1313">
        <v>21971989</v>
      </c>
      <c r="V19" s="1314"/>
      <c r="W19" s="1315"/>
      <c r="X19" s="1313">
        <v>24509095</v>
      </c>
      <c r="Y19" s="1314"/>
      <c r="Z19" s="1313"/>
      <c r="AA19" s="1311">
        <f t="shared" si="2"/>
        <v>21971989</v>
      </c>
      <c r="AB19" s="1"/>
      <c r="AC19" s="1312">
        <f t="shared" si="3"/>
        <v>21632998</v>
      </c>
      <c r="AD19" s="1313"/>
      <c r="AE19" s="1314"/>
      <c r="AF19" s="1315"/>
      <c r="AG19" s="1313">
        <v>2876097</v>
      </c>
      <c r="AH19" s="1314"/>
      <c r="AI19" s="1313"/>
      <c r="AJ19" s="1311">
        <f>T19</f>
        <v>24509095</v>
      </c>
      <c r="AK19" s="1"/>
      <c r="AL19" s="1541"/>
      <c r="AM19" s="1313"/>
      <c r="AN19" s="1314"/>
      <c r="AO19" s="1315"/>
      <c r="AP19" s="1313"/>
      <c r="AQ19" s="1314"/>
      <c r="AR19" s="1313"/>
      <c r="AS19" s="1311">
        <v>21632998</v>
      </c>
    </row>
    <row r="20" spans="1:16364" ht="13.5" customHeight="1">
      <c r="A20" s="1562" t="s">
        <v>95</v>
      </c>
      <c r="B20" s="1552">
        <f>SUM(B21:B22)</f>
        <v>0</v>
      </c>
      <c r="C20" s="1313"/>
      <c r="D20" s="1314"/>
      <c r="E20" s="1315"/>
      <c r="F20" s="1313"/>
      <c r="G20" s="1314"/>
      <c r="H20" s="1313"/>
      <c r="I20" s="1311">
        <f t="shared" si="0"/>
        <v>0</v>
      </c>
      <c r="J20" s="1"/>
      <c r="K20" s="1312">
        <f>AA20</f>
        <v>0</v>
      </c>
      <c r="L20" s="1313"/>
      <c r="M20" s="1314"/>
      <c r="N20" s="1315"/>
      <c r="O20" s="1313"/>
      <c r="P20" s="1314"/>
      <c r="Q20" s="1313"/>
      <c r="R20" s="1311">
        <f t="shared" si="1"/>
        <v>0</v>
      </c>
      <c r="S20" s="1"/>
      <c r="T20" s="1312">
        <f t="shared" ref="T20:T31" si="4">AJ20</f>
        <v>0</v>
      </c>
      <c r="U20" s="1313"/>
      <c r="V20" s="1314"/>
      <c r="W20" s="1315"/>
      <c r="X20" s="1313"/>
      <c r="Y20" s="1314"/>
      <c r="Z20" s="1313"/>
      <c r="AA20" s="1311">
        <f t="shared" si="2"/>
        <v>0</v>
      </c>
      <c r="AB20" s="1"/>
      <c r="AC20" s="1312">
        <f t="shared" si="3"/>
        <v>0</v>
      </c>
      <c r="AD20" s="1313"/>
      <c r="AE20" s="1314"/>
      <c r="AF20" s="1315"/>
      <c r="AG20" s="1313"/>
      <c r="AH20" s="1314"/>
      <c r="AI20" s="1313"/>
      <c r="AJ20" s="1311"/>
      <c r="AK20" s="1"/>
      <c r="AL20" s="1541"/>
      <c r="AM20" s="1313"/>
      <c r="AN20" s="1314"/>
      <c r="AO20" s="1315"/>
      <c r="AP20" s="1313"/>
      <c r="AQ20" s="1314"/>
      <c r="AR20" s="1313"/>
      <c r="AS20" s="1311">
        <f t="shared" ref="AS20:AS31" si="5">AL20+(AM20+AN20+AO20)-(AP20+AQ20+AR20)</f>
        <v>0</v>
      </c>
    </row>
    <row r="21" spans="1:16364" s="601" customFormat="1" ht="12.75">
      <c r="A21" s="1563" t="s">
        <v>734</v>
      </c>
      <c r="B21" s="1552">
        <f t="shared" ref="B21:B32" si="6">+R21</f>
        <v>0</v>
      </c>
      <c r="C21" s="1313"/>
      <c r="D21" s="1314"/>
      <c r="E21" s="1315"/>
      <c r="F21" s="1313"/>
      <c r="G21" s="1314"/>
      <c r="H21" s="1313"/>
      <c r="I21" s="1311">
        <f t="shared" si="0"/>
        <v>0</v>
      </c>
      <c r="J21" s="1"/>
      <c r="K21" s="1312">
        <f t="shared" ref="K21:K50" si="7">AA21</f>
        <v>0</v>
      </c>
      <c r="L21" s="1313"/>
      <c r="M21" s="1314"/>
      <c r="N21" s="1315"/>
      <c r="O21" s="1313"/>
      <c r="P21" s="1314"/>
      <c r="Q21" s="1313"/>
      <c r="R21" s="1311">
        <f t="shared" si="1"/>
        <v>0</v>
      </c>
      <c r="S21" s="1"/>
      <c r="T21" s="1312">
        <f t="shared" si="4"/>
        <v>0</v>
      </c>
      <c r="U21" s="1313"/>
      <c r="V21" s="1314"/>
      <c r="W21" s="1315"/>
      <c r="X21" s="1313"/>
      <c r="Y21" s="1314"/>
      <c r="Z21" s="1313"/>
      <c r="AA21" s="1311">
        <f t="shared" si="2"/>
        <v>0</v>
      </c>
      <c r="AB21" s="1"/>
      <c r="AC21" s="1312">
        <f t="shared" si="3"/>
        <v>0</v>
      </c>
      <c r="AD21" s="1313"/>
      <c r="AE21" s="1314"/>
      <c r="AF21" s="1315"/>
      <c r="AG21" s="1313"/>
      <c r="AH21" s="1314"/>
      <c r="AI21" s="1313"/>
      <c r="AJ21" s="1311"/>
      <c r="AK21" s="1"/>
      <c r="AL21" s="1541"/>
      <c r="AM21" s="1313"/>
      <c r="AN21" s="1314"/>
      <c r="AO21" s="1315"/>
      <c r="AP21" s="1313"/>
      <c r="AQ21" s="1314"/>
      <c r="AR21" s="1313"/>
      <c r="AS21" s="1311">
        <f t="shared" si="5"/>
        <v>0</v>
      </c>
      <c r="AT21" s="600"/>
      <c r="AU21" s="600"/>
      <c r="AV21" s="600"/>
      <c r="AW21" s="600"/>
      <c r="AX21" s="600"/>
      <c r="AY21" s="600"/>
      <c r="AZ21" s="600"/>
      <c r="BA21" s="600"/>
      <c r="BB21" s="600"/>
      <c r="BC21" s="600"/>
      <c r="BD21" s="600"/>
      <c r="BE21" s="600"/>
      <c r="BF21" s="600"/>
      <c r="BG21" s="600"/>
      <c r="BH21" s="600"/>
      <c r="BI21" s="600"/>
      <c r="BJ21" s="600"/>
      <c r="BK21" s="600"/>
      <c r="BL21" s="600"/>
      <c r="BM21" s="600"/>
      <c r="BN21" s="600"/>
      <c r="BO21" s="600"/>
      <c r="BP21" s="600"/>
      <c r="BQ21" s="600"/>
      <c r="BR21" s="600"/>
      <c r="BS21" s="600"/>
      <c r="BT21" s="600"/>
      <c r="BU21" s="600"/>
      <c r="BV21" s="600"/>
      <c r="BW21" s="600"/>
      <c r="BX21" s="600"/>
      <c r="BY21" s="600"/>
      <c r="BZ21" s="600"/>
      <c r="CA21" s="600"/>
      <c r="CB21" s="600"/>
      <c r="CC21" s="600"/>
      <c r="CD21" s="600"/>
      <c r="CE21" s="600"/>
      <c r="CF21" s="600"/>
      <c r="CG21" s="600"/>
      <c r="CH21" s="600"/>
      <c r="CI21" s="600"/>
      <c r="CJ21" s="600"/>
      <c r="CK21" s="600"/>
      <c r="CL21" s="600"/>
      <c r="CM21" s="600"/>
      <c r="CN21" s="600"/>
      <c r="CO21" s="600"/>
      <c r="CP21" s="600"/>
      <c r="CQ21" s="600"/>
      <c r="CR21" s="600"/>
      <c r="CS21" s="600"/>
      <c r="CT21" s="600"/>
      <c r="CU21" s="600"/>
      <c r="CV21" s="600"/>
      <c r="CW21" s="600"/>
      <c r="CX21" s="600"/>
      <c r="CY21" s="600"/>
      <c r="CZ21" s="600"/>
      <c r="DA21" s="600"/>
      <c r="DB21" s="600"/>
      <c r="DC21" s="600"/>
      <c r="DD21" s="600"/>
      <c r="DE21" s="600"/>
      <c r="DF21" s="600"/>
      <c r="DG21" s="600"/>
      <c r="DH21" s="600"/>
      <c r="DI21" s="600"/>
      <c r="DJ21" s="600"/>
      <c r="DK21" s="600"/>
      <c r="DL21" s="600"/>
      <c r="DM21" s="600"/>
      <c r="DN21" s="600"/>
      <c r="DO21" s="600"/>
      <c r="DP21" s="600"/>
      <c r="DQ21" s="600"/>
      <c r="DR21" s="600"/>
      <c r="DS21" s="600"/>
      <c r="DT21" s="600"/>
      <c r="DU21" s="600"/>
      <c r="DV21" s="600"/>
      <c r="DW21" s="600"/>
      <c r="DX21" s="600"/>
      <c r="DY21" s="600"/>
      <c r="DZ21" s="600"/>
      <c r="EA21" s="600"/>
      <c r="EB21" s="600"/>
      <c r="EC21" s="600"/>
      <c r="ED21" s="600"/>
      <c r="EE21" s="600"/>
      <c r="EF21" s="600"/>
      <c r="EG21" s="600"/>
      <c r="EH21" s="600"/>
      <c r="EI21" s="600"/>
      <c r="EJ21" s="600"/>
      <c r="EK21" s="600"/>
      <c r="EL21" s="600"/>
      <c r="EM21" s="600"/>
      <c r="EN21" s="600"/>
      <c r="EO21" s="600"/>
      <c r="EP21" s="600"/>
      <c r="EQ21" s="600"/>
      <c r="ER21" s="600"/>
      <c r="ES21" s="600"/>
      <c r="ET21" s="600"/>
      <c r="EU21" s="600"/>
      <c r="EV21" s="600"/>
      <c r="EW21" s="600"/>
      <c r="EX21" s="600"/>
      <c r="EY21" s="600"/>
      <c r="EZ21" s="600"/>
      <c r="FA21" s="600"/>
      <c r="FB21" s="600"/>
      <c r="FC21" s="600"/>
      <c r="FD21" s="600"/>
      <c r="FE21" s="600"/>
      <c r="FF21" s="600"/>
      <c r="FG21" s="600"/>
      <c r="FH21" s="600"/>
      <c r="FI21" s="600"/>
      <c r="FJ21" s="600"/>
      <c r="FK21" s="600"/>
      <c r="FL21" s="600"/>
      <c r="FM21" s="600"/>
      <c r="FN21" s="600"/>
      <c r="FO21" s="600"/>
      <c r="FP21" s="600"/>
      <c r="FQ21" s="600"/>
      <c r="FR21" s="600"/>
      <c r="FS21" s="600"/>
      <c r="FT21" s="600"/>
      <c r="FU21" s="600"/>
      <c r="FV21" s="600"/>
      <c r="FW21" s="600"/>
      <c r="FX21" s="600"/>
      <c r="FY21" s="600"/>
      <c r="FZ21" s="600"/>
      <c r="GA21" s="600"/>
      <c r="GB21" s="600"/>
      <c r="GC21" s="600"/>
      <c r="GD21" s="600"/>
      <c r="GE21" s="600"/>
      <c r="GF21" s="600"/>
      <c r="GG21" s="600"/>
      <c r="GH21" s="600"/>
      <c r="GI21" s="600"/>
      <c r="GJ21" s="600"/>
      <c r="GK21" s="600"/>
      <c r="GL21" s="600"/>
      <c r="GM21" s="600"/>
      <c r="GN21" s="600"/>
      <c r="GO21" s="600"/>
      <c r="GP21" s="600"/>
      <c r="GQ21" s="600"/>
      <c r="GR21" s="600"/>
      <c r="GS21" s="600"/>
      <c r="GT21" s="600"/>
      <c r="GU21" s="600"/>
      <c r="GV21" s="600"/>
      <c r="GW21" s="600"/>
      <c r="GX21" s="600"/>
      <c r="GY21" s="600"/>
      <c r="GZ21" s="600"/>
      <c r="HA21" s="600"/>
      <c r="HB21" s="600"/>
      <c r="HC21" s="600"/>
      <c r="HD21" s="600"/>
      <c r="HE21" s="600"/>
      <c r="HF21" s="600"/>
      <c r="HG21" s="600"/>
      <c r="HH21" s="600"/>
      <c r="HI21" s="600"/>
      <c r="HJ21" s="600"/>
      <c r="HK21" s="600"/>
      <c r="HL21" s="600"/>
      <c r="HM21" s="600"/>
      <c r="HN21" s="600"/>
      <c r="HO21" s="600"/>
      <c r="HP21" s="600"/>
      <c r="HQ21" s="600"/>
      <c r="HR21" s="600"/>
      <c r="HS21" s="600"/>
      <c r="HT21" s="600"/>
      <c r="HU21" s="600"/>
      <c r="HV21" s="600"/>
      <c r="HW21" s="600"/>
      <c r="HX21" s="600"/>
      <c r="HY21" s="600"/>
      <c r="HZ21" s="600"/>
      <c r="IA21" s="600"/>
      <c r="IB21" s="600"/>
      <c r="IC21" s="600"/>
      <c r="ID21" s="600"/>
      <c r="IE21" s="600"/>
      <c r="IF21" s="600"/>
      <c r="IG21" s="600"/>
      <c r="IH21" s="600"/>
      <c r="II21" s="600"/>
      <c r="IJ21" s="600"/>
      <c r="IK21" s="600"/>
      <c r="IL21" s="600"/>
      <c r="IM21" s="600"/>
      <c r="IN21" s="600"/>
      <c r="IO21" s="600"/>
      <c r="IP21" s="600"/>
      <c r="IQ21" s="600"/>
      <c r="IR21" s="600"/>
      <c r="IS21" s="600"/>
      <c r="IT21" s="600"/>
      <c r="IU21" s="600"/>
      <c r="IV21" s="600"/>
      <c r="IW21" s="600"/>
      <c r="IX21" s="600"/>
      <c r="IY21" s="600"/>
      <c r="IZ21" s="600"/>
      <c r="JA21" s="600"/>
      <c r="JB21" s="600"/>
      <c r="JC21" s="600"/>
      <c r="JD21" s="600"/>
      <c r="JE21" s="600"/>
      <c r="JF21" s="600"/>
      <c r="JG21" s="600"/>
      <c r="JH21" s="600"/>
      <c r="JI21" s="600"/>
      <c r="JJ21" s="600"/>
      <c r="JK21" s="600"/>
      <c r="JL21" s="600"/>
      <c r="JM21" s="600"/>
      <c r="JN21" s="600"/>
      <c r="JO21" s="600"/>
      <c r="JP21" s="600"/>
      <c r="JQ21" s="600"/>
      <c r="JR21" s="600"/>
      <c r="JS21" s="600"/>
      <c r="JT21" s="600"/>
      <c r="JU21" s="600"/>
      <c r="JV21" s="600"/>
      <c r="JW21" s="600"/>
      <c r="JX21" s="600"/>
      <c r="JY21" s="600"/>
      <c r="JZ21" s="600"/>
      <c r="KA21" s="600"/>
      <c r="KB21" s="600"/>
      <c r="KC21" s="600"/>
      <c r="KD21" s="600"/>
      <c r="KE21" s="600"/>
      <c r="KF21" s="600"/>
      <c r="KG21" s="600"/>
      <c r="KH21" s="600"/>
      <c r="KI21" s="600"/>
      <c r="KJ21" s="600"/>
      <c r="KK21" s="600"/>
      <c r="KL21" s="600"/>
      <c r="KM21" s="600"/>
      <c r="KN21" s="600"/>
      <c r="KO21" s="600"/>
      <c r="KP21" s="600"/>
      <c r="KQ21" s="600"/>
      <c r="KR21" s="600"/>
      <c r="KS21" s="600"/>
      <c r="KT21" s="600"/>
      <c r="KU21" s="600"/>
      <c r="KV21" s="600"/>
      <c r="KW21" s="600"/>
      <c r="KX21" s="600"/>
      <c r="KY21" s="600"/>
      <c r="KZ21" s="600"/>
      <c r="LA21" s="600"/>
      <c r="LB21" s="600"/>
      <c r="LC21" s="600"/>
      <c r="LD21" s="600"/>
      <c r="LE21" s="600"/>
      <c r="LF21" s="600"/>
      <c r="LG21" s="600"/>
      <c r="LH21" s="600"/>
      <c r="LI21" s="600"/>
      <c r="LJ21" s="600"/>
      <c r="LK21" s="600"/>
      <c r="LL21" s="600"/>
      <c r="LM21" s="600"/>
      <c r="LN21" s="600"/>
      <c r="LO21" s="600"/>
      <c r="LP21" s="600"/>
      <c r="LQ21" s="600"/>
      <c r="LR21" s="600"/>
      <c r="LS21" s="600"/>
      <c r="LT21" s="600"/>
      <c r="LU21" s="600"/>
      <c r="LV21" s="600"/>
      <c r="LW21" s="600"/>
      <c r="LX21" s="600"/>
      <c r="LY21" s="600"/>
      <c r="LZ21" s="600"/>
      <c r="MA21" s="600"/>
      <c r="MB21" s="600"/>
      <c r="MC21" s="600"/>
      <c r="MD21" s="600"/>
      <c r="ME21" s="600"/>
      <c r="MF21" s="600"/>
      <c r="MG21" s="600"/>
      <c r="MH21" s="600"/>
      <c r="MI21" s="600"/>
      <c r="MJ21" s="600"/>
      <c r="MK21" s="600"/>
      <c r="ML21" s="600"/>
      <c r="MM21" s="600"/>
      <c r="MN21" s="600"/>
      <c r="MO21" s="600"/>
      <c r="MP21" s="600"/>
      <c r="MQ21" s="600"/>
      <c r="MR21" s="600"/>
      <c r="MS21" s="600"/>
      <c r="MT21" s="600"/>
      <c r="MU21" s="600"/>
      <c r="MV21" s="600"/>
      <c r="MW21" s="600"/>
      <c r="MX21" s="600"/>
      <c r="MY21" s="600"/>
      <c r="MZ21" s="600"/>
      <c r="NA21" s="600"/>
      <c r="NB21" s="600"/>
      <c r="NC21" s="600"/>
      <c r="ND21" s="600"/>
      <c r="NE21" s="600"/>
      <c r="NF21" s="600"/>
      <c r="NG21" s="600"/>
      <c r="NH21" s="600"/>
      <c r="NI21" s="600"/>
      <c r="NJ21" s="600"/>
      <c r="NK21" s="600"/>
      <c r="NL21" s="600"/>
      <c r="NM21" s="600"/>
      <c r="NN21" s="600"/>
      <c r="NO21" s="600"/>
      <c r="NP21" s="600"/>
      <c r="NQ21" s="600"/>
      <c r="NR21" s="600"/>
      <c r="NS21" s="600"/>
      <c r="NT21" s="600"/>
      <c r="NU21" s="600"/>
      <c r="NV21" s="600"/>
      <c r="NW21" s="600"/>
      <c r="NX21" s="600"/>
      <c r="NY21" s="600"/>
      <c r="NZ21" s="600"/>
      <c r="OA21" s="600"/>
      <c r="OB21" s="600"/>
      <c r="OC21" s="600"/>
      <c r="OD21" s="600"/>
      <c r="OE21" s="600"/>
      <c r="OF21" s="600"/>
      <c r="OG21" s="600"/>
      <c r="OH21" s="600"/>
      <c r="OI21" s="600"/>
      <c r="OJ21" s="600"/>
      <c r="OK21" s="600"/>
      <c r="OL21" s="600"/>
      <c r="OM21" s="600"/>
      <c r="ON21" s="600"/>
      <c r="OO21" s="600"/>
      <c r="OP21" s="600"/>
      <c r="OQ21" s="600"/>
      <c r="OR21" s="600"/>
      <c r="OS21" s="600"/>
      <c r="OT21" s="600"/>
      <c r="OU21" s="600"/>
      <c r="OV21" s="600"/>
      <c r="OW21" s="600"/>
      <c r="OX21" s="600"/>
      <c r="OY21" s="600"/>
      <c r="OZ21" s="600"/>
      <c r="PA21" s="600"/>
      <c r="PB21" s="600"/>
      <c r="PC21" s="600"/>
      <c r="PD21" s="600"/>
      <c r="PE21" s="600"/>
      <c r="PF21" s="600"/>
      <c r="PG21" s="600"/>
      <c r="PH21" s="600"/>
      <c r="PI21" s="600"/>
      <c r="PJ21" s="600"/>
      <c r="PK21" s="600"/>
      <c r="PL21" s="600"/>
      <c r="PM21" s="600"/>
      <c r="PN21" s="600"/>
      <c r="PO21" s="600"/>
      <c r="PP21" s="600"/>
      <c r="PQ21" s="600"/>
      <c r="PR21" s="600"/>
      <c r="PS21" s="600"/>
      <c r="PT21" s="600"/>
      <c r="PU21" s="600"/>
      <c r="PV21" s="600"/>
      <c r="PW21" s="600"/>
      <c r="PX21" s="600"/>
      <c r="PY21" s="600"/>
      <c r="PZ21" s="600"/>
      <c r="QA21" s="600"/>
      <c r="QB21" s="600"/>
      <c r="QC21" s="600"/>
      <c r="QD21" s="600"/>
      <c r="QE21" s="600"/>
      <c r="QF21" s="600"/>
      <c r="QG21" s="600"/>
      <c r="QH21" s="600"/>
      <c r="QI21" s="600"/>
      <c r="QJ21" s="600"/>
      <c r="QK21" s="600"/>
      <c r="QL21" s="600"/>
      <c r="QM21" s="600"/>
      <c r="QN21" s="600"/>
      <c r="QO21" s="600"/>
      <c r="QP21" s="600"/>
      <c r="QQ21" s="600"/>
      <c r="QR21" s="600"/>
      <c r="QS21" s="600"/>
      <c r="QT21" s="600"/>
      <c r="QU21" s="600"/>
      <c r="QV21" s="600"/>
      <c r="QW21" s="600"/>
      <c r="QX21" s="600"/>
      <c r="QY21" s="600"/>
      <c r="QZ21" s="600"/>
      <c r="RA21" s="600"/>
      <c r="RB21" s="600"/>
      <c r="RC21" s="600"/>
      <c r="RD21" s="600"/>
      <c r="RE21" s="600"/>
      <c r="RF21" s="600"/>
      <c r="RG21" s="600"/>
      <c r="RH21" s="600"/>
      <c r="RI21" s="600"/>
      <c r="RJ21" s="600"/>
      <c r="RK21" s="600"/>
      <c r="RL21" s="600"/>
      <c r="RM21" s="600"/>
      <c r="RN21" s="600"/>
      <c r="RO21" s="600"/>
      <c r="RP21" s="600"/>
      <c r="RQ21" s="600"/>
      <c r="RR21" s="600"/>
      <c r="RS21" s="600"/>
      <c r="RT21" s="600"/>
      <c r="RU21" s="600"/>
      <c r="RV21" s="600"/>
      <c r="RW21" s="600"/>
      <c r="RX21" s="600"/>
      <c r="RY21" s="600"/>
      <c r="RZ21" s="600"/>
      <c r="SA21" s="600"/>
      <c r="SB21" s="600"/>
      <c r="SC21" s="600"/>
      <c r="SD21" s="600"/>
      <c r="SE21" s="600"/>
      <c r="SF21" s="600"/>
      <c r="SG21" s="600"/>
      <c r="SH21" s="600"/>
      <c r="SI21" s="600"/>
      <c r="SJ21" s="600"/>
      <c r="SK21" s="600"/>
      <c r="SL21" s="600"/>
      <c r="SM21" s="600"/>
      <c r="SN21" s="600"/>
      <c r="SO21" s="600"/>
      <c r="SP21" s="600"/>
      <c r="SQ21" s="600"/>
      <c r="SR21" s="600"/>
      <c r="SS21" s="600"/>
      <c r="ST21" s="600"/>
      <c r="SU21" s="600"/>
      <c r="SV21" s="600"/>
      <c r="SW21" s="600"/>
      <c r="SX21" s="600"/>
      <c r="SY21" s="600"/>
      <c r="SZ21" s="600"/>
      <c r="TA21" s="600"/>
      <c r="TB21" s="600"/>
      <c r="TC21" s="600"/>
      <c r="TD21" s="600"/>
      <c r="TE21" s="600"/>
      <c r="TF21" s="600"/>
      <c r="TG21" s="600"/>
      <c r="TH21" s="600"/>
      <c r="TI21" s="600"/>
      <c r="TJ21" s="600"/>
      <c r="TK21" s="600"/>
      <c r="TL21" s="600"/>
      <c r="TM21" s="600"/>
      <c r="TN21" s="600"/>
      <c r="TO21" s="600"/>
      <c r="TP21" s="600"/>
      <c r="TQ21" s="600"/>
      <c r="TR21" s="600"/>
      <c r="TS21" s="600"/>
      <c r="TT21" s="600"/>
      <c r="TU21" s="600"/>
      <c r="TV21" s="600"/>
      <c r="TW21" s="600"/>
      <c r="TX21" s="600"/>
      <c r="TY21" s="600"/>
      <c r="TZ21" s="600"/>
      <c r="UA21" s="600"/>
      <c r="UB21" s="600"/>
      <c r="UC21" s="600"/>
      <c r="UD21" s="600"/>
      <c r="UE21" s="600"/>
      <c r="UF21" s="600"/>
      <c r="UG21" s="600"/>
      <c r="UH21" s="600"/>
      <c r="UI21" s="600"/>
      <c r="UJ21" s="600"/>
      <c r="UK21" s="600"/>
      <c r="UL21" s="600"/>
      <c r="UM21" s="600"/>
      <c r="UN21" s="600"/>
      <c r="UO21" s="600"/>
      <c r="UP21" s="600"/>
      <c r="UQ21" s="600"/>
      <c r="UR21" s="600"/>
      <c r="US21" s="600"/>
      <c r="UT21" s="600"/>
      <c r="UU21" s="600"/>
      <c r="UV21" s="600"/>
      <c r="UW21" s="600"/>
      <c r="UX21" s="600"/>
      <c r="UY21" s="600"/>
      <c r="UZ21" s="600"/>
      <c r="VA21" s="600"/>
      <c r="VB21" s="600"/>
      <c r="VC21" s="600"/>
      <c r="VD21" s="600"/>
      <c r="VE21" s="600"/>
      <c r="VF21" s="600"/>
      <c r="VG21" s="600"/>
      <c r="VH21" s="600"/>
      <c r="VI21" s="600"/>
      <c r="VJ21" s="600"/>
      <c r="VK21" s="600"/>
      <c r="VL21" s="600"/>
      <c r="VM21" s="600"/>
      <c r="VN21" s="600"/>
      <c r="VO21" s="600"/>
      <c r="VP21" s="600"/>
      <c r="VQ21" s="600"/>
      <c r="VR21" s="600"/>
      <c r="VS21" s="600"/>
      <c r="VT21" s="600"/>
      <c r="VU21" s="600"/>
      <c r="VV21" s="600"/>
      <c r="VW21" s="600"/>
      <c r="VX21" s="600"/>
      <c r="VY21" s="600"/>
      <c r="VZ21" s="600"/>
      <c r="WA21" s="600"/>
      <c r="WB21" s="600"/>
      <c r="WC21" s="600"/>
      <c r="WD21" s="600"/>
      <c r="WE21" s="600"/>
      <c r="WF21" s="600"/>
      <c r="WG21" s="600"/>
      <c r="WH21" s="600"/>
      <c r="WI21" s="600"/>
      <c r="WJ21" s="600"/>
      <c r="WK21" s="600"/>
      <c r="WL21" s="600"/>
      <c r="WM21" s="600"/>
      <c r="WN21" s="600"/>
      <c r="WO21" s="600"/>
      <c r="WP21" s="600"/>
      <c r="WQ21" s="600"/>
      <c r="WR21" s="600"/>
      <c r="WS21" s="600"/>
      <c r="WT21" s="600"/>
      <c r="WU21" s="600"/>
      <c r="WV21" s="600"/>
      <c r="WW21" s="600"/>
      <c r="WX21" s="600"/>
      <c r="WY21" s="600"/>
      <c r="WZ21" s="600"/>
      <c r="XA21" s="600"/>
      <c r="XB21" s="600"/>
      <c r="XC21" s="600"/>
      <c r="XD21" s="600"/>
      <c r="XE21" s="600"/>
      <c r="XF21" s="600"/>
      <c r="XG21" s="600"/>
      <c r="XH21" s="600"/>
      <c r="XI21" s="600"/>
      <c r="XJ21" s="600"/>
      <c r="XK21" s="600"/>
      <c r="XL21" s="600"/>
      <c r="XM21" s="600"/>
      <c r="XN21" s="600"/>
      <c r="XO21" s="600"/>
      <c r="XP21" s="600"/>
      <c r="XQ21" s="600"/>
      <c r="XR21" s="600"/>
      <c r="XS21" s="600"/>
      <c r="XT21" s="600"/>
      <c r="XU21" s="600"/>
      <c r="XV21" s="600"/>
      <c r="XW21" s="600"/>
      <c r="XX21" s="600"/>
      <c r="XY21" s="600"/>
      <c r="XZ21" s="600"/>
      <c r="YA21" s="600"/>
      <c r="YB21" s="600"/>
      <c r="YC21" s="600"/>
      <c r="YD21" s="600"/>
      <c r="YE21" s="600"/>
      <c r="YF21" s="600"/>
      <c r="YG21" s="600"/>
      <c r="YH21" s="600"/>
      <c r="YI21" s="600"/>
      <c r="YJ21" s="600"/>
      <c r="YK21" s="600"/>
      <c r="YL21" s="600"/>
      <c r="YM21" s="600"/>
      <c r="YN21" s="600"/>
      <c r="YO21" s="600"/>
      <c r="YP21" s="600"/>
      <c r="YQ21" s="600"/>
      <c r="YR21" s="600"/>
      <c r="YS21" s="600"/>
      <c r="YT21" s="600"/>
      <c r="YU21" s="600"/>
      <c r="YV21" s="600"/>
      <c r="YW21" s="600"/>
      <c r="YX21" s="600"/>
      <c r="YY21" s="600"/>
      <c r="YZ21" s="600"/>
      <c r="ZA21" s="600"/>
      <c r="ZB21" s="600"/>
      <c r="ZC21" s="600"/>
      <c r="ZD21" s="600"/>
      <c r="ZE21" s="600"/>
      <c r="ZF21" s="600"/>
      <c r="ZG21" s="600"/>
      <c r="ZH21" s="600"/>
      <c r="ZI21" s="600"/>
      <c r="ZJ21" s="600"/>
      <c r="ZK21" s="600"/>
      <c r="ZL21" s="600"/>
      <c r="ZM21" s="600"/>
      <c r="ZN21" s="600"/>
      <c r="ZO21" s="600"/>
      <c r="ZP21" s="600"/>
      <c r="ZQ21" s="600"/>
      <c r="ZR21" s="600"/>
      <c r="ZS21" s="600"/>
      <c r="ZT21" s="600"/>
      <c r="ZU21" s="600"/>
      <c r="ZV21" s="600"/>
      <c r="ZW21" s="600"/>
      <c r="ZX21" s="600"/>
      <c r="ZY21" s="600"/>
      <c r="ZZ21" s="600"/>
      <c r="AAA21" s="600"/>
      <c r="AAB21" s="600"/>
      <c r="AAC21" s="600"/>
      <c r="AAD21" s="600"/>
      <c r="AAE21" s="600"/>
      <c r="AAF21" s="600"/>
      <c r="AAG21" s="600"/>
      <c r="AAH21" s="600"/>
      <c r="AAI21" s="600"/>
      <c r="AAJ21" s="600"/>
      <c r="AAK21" s="600"/>
      <c r="AAL21" s="600"/>
      <c r="AAM21" s="600"/>
      <c r="AAN21" s="600"/>
      <c r="AAO21" s="600"/>
      <c r="AAP21" s="600"/>
      <c r="AAQ21" s="600"/>
      <c r="AAR21" s="600"/>
      <c r="AAS21" s="600"/>
      <c r="AAT21" s="600"/>
      <c r="AAU21" s="600"/>
      <c r="AAV21" s="600"/>
      <c r="AAW21" s="600"/>
      <c r="AAX21" s="600"/>
      <c r="AAY21" s="600"/>
      <c r="AAZ21" s="600"/>
      <c r="ABA21" s="600"/>
      <c r="ABB21" s="600"/>
      <c r="ABC21" s="600"/>
      <c r="ABD21" s="600"/>
      <c r="ABE21" s="600"/>
      <c r="ABF21" s="600"/>
      <c r="ABG21" s="600"/>
      <c r="ABH21" s="600"/>
      <c r="ABI21" s="600"/>
      <c r="ABJ21" s="600"/>
      <c r="ABK21" s="600"/>
      <c r="ABL21" s="600"/>
      <c r="ABM21" s="600"/>
      <c r="ABN21" s="600"/>
      <c r="ABO21" s="600"/>
      <c r="ABP21" s="600"/>
      <c r="ABQ21" s="600"/>
      <c r="ABR21" s="600"/>
      <c r="ABS21" s="600"/>
      <c r="ABT21" s="600"/>
      <c r="ABU21" s="600"/>
      <c r="ABV21" s="600"/>
      <c r="ABW21" s="600"/>
      <c r="ABX21" s="600"/>
      <c r="ABY21" s="600"/>
      <c r="ABZ21" s="600"/>
      <c r="ACA21" s="600"/>
      <c r="ACB21" s="600"/>
      <c r="ACC21" s="600"/>
      <c r="ACD21" s="600"/>
      <c r="ACE21" s="600"/>
      <c r="ACF21" s="600"/>
      <c r="ACG21" s="600"/>
      <c r="ACH21" s="600"/>
      <c r="ACI21" s="600"/>
      <c r="ACJ21" s="600"/>
      <c r="ACK21" s="600"/>
      <c r="ACL21" s="600"/>
      <c r="ACM21" s="600"/>
      <c r="ACN21" s="600"/>
      <c r="ACO21" s="600"/>
      <c r="ACP21" s="600"/>
      <c r="ACQ21" s="600"/>
      <c r="ACR21" s="600"/>
      <c r="ACS21" s="600"/>
      <c r="ACT21" s="600"/>
      <c r="ACU21" s="600"/>
      <c r="ACV21" s="600"/>
      <c r="ACW21" s="600"/>
      <c r="ACX21" s="600"/>
      <c r="ACY21" s="600"/>
      <c r="ACZ21" s="600"/>
      <c r="ADA21" s="600"/>
      <c r="ADB21" s="600"/>
      <c r="ADC21" s="600"/>
      <c r="ADD21" s="600"/>
      <c r="ADE21" s="600"/>
      <c r="ADF21" s="600"/>
      <c r="ADG21" s="600"/>
      <c r="ADH21" s="600"/>
      <c r="ADI21" s="600"/>
      <c r="ADJ21" s="600"/>
      <c r="ADK21" s="600"/>
      <c r="ADL21" s="600"/>
      <c r="ADM21" s="600"/>
      <c r="ADN21" s="600"/>
      <c r="ADO21" s="600"/>
      <c r="ADP21" s="600"/>
      <c r="ADQ21" s="600"/>
      <c r="ADR21" s="600"/>
      <c r="ADS21" s="600"/>
      <c r="ADT21" s="600"/>
      <c r="ADU21" s="600"/>
      <c r="ADV21" s="600"/>
      <c r="ADW21" s="600"/>
      <c r="ADX21" s="600"/>
      <c r="ADY21" s="600"/>
      <c r="ADZ21" s="600"/>
      <c r="AEA21" s="600"/>
      <c r="AEB21" s="600"/>
      <c r="AEC21" s="600"/>
      <c r="AED21" s="600"/>
      <c r="AEE21" s="600"/>
      <c r="AEF21" s="600"/>
      <c r="AEG21" s="600"/>
      <c r="AEH21" s="600"/>
      <c r="AEI21" s="600"/>
      <c r="AEJ21" s="600"/>
      <c r="AEK21" s="600"/>
      <c r="AEL21" s="600"/>
      <c r="AEM21" s="600"/>
      <c r="AEN21" s="600"/>
      <c r="AEO21" s="600"/>
      <c r="AEP21" s="600"/>
      <c r="AEQ21" s="600"/>
      <c r="AER21" s="600"/>
      <c r="AES21" s="600"/>
      <c r="AET21" s="600"/>
      <c r="AEU21" s="600"/>
      <c r="AEV21" s="600"/>
      <c r="AEW21" s="600"/>
      <c r="AEX21" s="600"/>
      <c r="AEY21" s="600"/>
      <c r="AEZ21" s="600"/>
      <c r="AFA21" s="600"/>
      <c r="AFB21" s="600"/>
      <c r="AFC21" s="600"/>
      <c r="AFD21" s="600"/>
      <c r="AFE21" s="600"/>
      <c r="AFF21" s="600"/>
      <c r="AFG21" s="600"/>
      <c r="AFH21" s="600"/>
      <c r="AFI21" s="600"/>
      <c r="AFJ21" s="600"/>
      <c r="AFK21" s="600"/>
      <c r="AFL21" s="600"/>
      <c r="AFM21" s="600"/>
      <c r="AFN21" s="600"/>
      <c r="AFO21" s="600"/>
      <c r="AFP21" s="600"/>
      <c r="AFQ21" s="600"/>
      <c r="AFR21" s="600"/>
      <c r="AFS21" s="600"/>
      <c r="AFT21" s="600"/>
      <c r="AFU21" s="600"/>
      <c r="AFV21" s="600"/>
      <c r="AFW21" s="600"/>
      <c r="AFX21" s="600"/>
      <c r="AFY21" s="600"/>
      <c r="AFZ21" s="600"/>
      <c r="AGA21" s="600"/>
      <c r="AGB21" s="600"/>
      <c r="AGC21" s="600"/>
      <c r="AGD21" s="600"/>
      <c r="AGE21" s="600"/>
      <c r="AGF21" s="600"/>
      <c r="AGG21" s="600"/>
      <c r="AGH21" s="600"/>
      <c r="AGI21" s="600"/>
      <c r="AGJ21" s="600"/>
      <c r="AGK21" s="600"/>
      <c r="AGL21" s="600"/>
      <c r="AGM21" s="600"/>
      <c r="AGN21" s="600"/>
      <c r="AGO21" s="600"/>
      <c r="AGP21" s="600"/>
      <c r="AGQ21" s="600"/>
      <c r="AGR21" s="600"/>
      <c r="AGS21" s="600"/>
      <c r="AGT21" s="600"/>
      <c r="AGU21" s="600"/>
      <c r="AGV21" s="600"/>
      <c r="AGW21" s="600"/>
      <c r="AGX21" s="600"/>
      <c r="AGY21" s="600"/>
      <c r="AGZ21" s="600"/>
      <c r="AHA21" s="600"/>
      <c r="AHB21" s="600"/>
      <c r="AHC21" s="600"/>
      <c r="AHD21" s="600"/>
      <c r="AHE21" s="600"/>
      <c r="AHF21" s="600"/>
      <c r="AHG21" s="600"/>
      <c r="AHH21" s="600"/>
      <c r="AHI21" s="600"/>
      <c r="AHJ21" s="600"/>
      <c r="AHK21" s="600"/>
      <c r="AHL21" s="600"/>
      <c r="AHM21" s="600"/>
      <c r="AHN21" s="600"/>
      <c r="AHO21" s="600"/>
      <c r="AHP21" s="600"/>
      <c r="AHQ21" s="600"/>
      <c r="AHR21" s="600"/>
      <c r="AHS21" s="600"/>
      <c r="AHT21" s="600"/>
      <c r="AHU21" s="600"/>
      <c r="AHV21" s="600"/>
      <c r="AHW21" s="600"/>
      <c r="AHX21" s="600"/>
      <c r="AHY21" s="600"/>
      <c r="AHZ21" s="600"/>
      <c r="AIA21" s="600"/>
      <c r="AIB21" s="600"/>
      <c r="AIC21" s="600"/>
      <c r="AID21" s="600"/>
      <c r="AIE21" s="600"/>
      <c r="AIF21" s="600"/>
      <c r="AIG21" s="600"/>
      <c r="AIH21" s="600"/>
      <c r="AII21" s="600"/>
      <c r="AIJ21" s="600"/>
      <c r="AIK21" s="600"/>
      <c r="AIL21" s="600"/>
      <c r="AIM21" s="600"/>
      <c r="AIN21" s="600"/>
      <c r="AIO21" s="600"/>
      <c r="AIP21" s="600"/>
      <c r="AIQ21" s="600"/>
      <c r="AIR21" s="600"/>
      <c r="AIS21" s="600"/>
      <c r="AIT21" s="600"/>
      <c r="AIU21" s="600"/>
      <c r="AIV21" s="600"/>
      <c r="AIW21" s="600"/>
      <c r="AIX21" s="600"/>
      <c r="AIY21" s="600"/>
      <c r="AIZ21" s="600"/>
      <c r="AJA21" s="600"/>
      <c r="AJB21" s="600"/>
      <c r="AJC21" s="600"/>
      <c r="AJD21" s="600"/>
      <c r="AJE21" s="600"/>
      <c r="AJF21" s="600"/>
      <c r="AJG21" s="600"/>
      <c r="AJH21" s="600"/>
      <c r="AJI21" s="600"/>
      <c r="AJJ21" s="600"/>
      <c r="AJK21" s="600"/>
      <c r="AJL21" s="600"/>
      <c r="AJM21" s="600"/>
      <c r="AJN21" s="600"/>
      <c r="AJO21" s="600"/>
      <c r="AJP21" s="600"/>
      <c r="AJQ21" s="600"/>
      <c r="AJR21" s="600"/>
      <c r="AJS21" s="600"/>
      <c r="AJT21" s="600"/>
      <c r="AJU21" s="600"/>
      <c r="AJV21" s="600"/>
      <c r="AJW21" s="600"/>
      <c r="AJX21" s="600"/>
      <c r="AJY21" s="600"/>
      <c r="AJZ21" s="600"/>
      <c r="AKA21" s="600"/>
      <c r="AKB21" s="600"/>
      <c r="AKC21" s="600"/>
      <c r="AKD21" s="600"/>
      <c r="AKE21" s="600"/>
      <c r="AKF21" s="600"/>
      <c r="AKG21" s="600"/>
      <c r="AKH21" s="600"/>
      <c r="AKI21" s="600"/>
      <c r="AKJ21" s="600"/>
      <c r="AKK21" s="600"/>
      <c r="AKL21" s="600"/>
      <c r="AKM21" s="600"/>
      <c r="AKN21" s="600"/>
      <c r="AKO21" s="600"/>
      <c r="AKP21" s="600"/>
      <c r="AKQ21" s="600"/>
      <c r="AKR21" s="600"/>
      <c r="AKS21" s="600"/>
      <c r="AKT21" s="600"/>
      <c r="AKU21" s="600"/>
      <c r="AKV21" s="600"/>
      <c r="AKW21" s="600"/>
      <c r="AKX21" s="600"/>
      <c r="AKY21" s="600"/>
      <c r="AKZ21" s="600"/>
      <c r="ALA21" s="600"/>
      <c r="ALB21" s="600"/>
      <c r="ALC21" s="600"/>
      <c r="ALD21" s="600"/>
      <c r="ALE21" s="600"/>
      <c r="ALF21" s="600"/>
      <c r="ALG21" s="600"/>
      <c r="ALH21" s="600"/>
      <c r="ALI21" s="600"/>
      <c r="ALJ21" s="600"/>
      <c r="ALK21" s="600"/>
      <c r="ALL21" s="600"/>
      <c r="ALM21" s="600"/>
      <c r="ALN21" s="600"/>
      <c r="ALO21" s="600"/>
      <c r="ALP21" s="600"/>
      <c r="ALQ21" s="600"/>
      <c r="ALR21" s="600"/>
      <c r="ALS21" s="600"/>
      <c r="ALT21" s="600"/>
      <c r="ALU21" s="600"/>
      <c r="ALV21" s="600"/>
      <c r="ALW21" s="600"/>
      <c r="ALX21" s="600"/>
      <c r="ALY21" s="600"/>
      <c r="ALZ21" s="600"/>
      <c r="AMA21" s="600"/>
      <c r="AMB21" s="600"/>
      <c r="AMC21" s="600"/>
      <c r="AMD21" s="600"/>
      <c r="AME21" s="600"/>
      <c r="AMF21" s="600"/>
      <c r="AMG21" s="600"/>
      <c r="AMH21" s="600"/>
      <c r="AMI21" s="600"/>
      <c r="AMJ21" s="600"/>
      <c r="AMK21" s="600"/>
      <c r="AML21" s="600"/>
      <c r="AMM21" s="600"/>
      <c r="AMN21" s="600"/>
      <c r="AMO21" s="600"/>
      <c r="AMP21" s="600"/>
      <c r="AMQ21" s="600"/>
      <c r="AMR21" s="600"/>
      <c r="AMS21" s="600"/>
      <c r="AMT21" s="600"/>
      <c r="AMU21" s="600"/>
      <c r="AMV21" s="600"/>
      <c r="AMW21" s="600"/>
      <c r="AMX21" s="600"/>
      <c r="AMY21" s="600"/>
      <c r="AMZ21" s="600"/>
      <c r="ANA21" s="600"/>
      <c r="ANB21" s="600"/>
      <c r="ANC21" s="600"/>
      <c r="AND21" s="600"/>
      <c r="ANE21" s="600"/>
      <c r="ANF21" s="600"/>
      <c r="ANG21" s="600"/>
      <c r="ANH21" s="600"/>
      <c r="ANI21" s="600"/>
      <c r="ANJ21" s="600"/>
      <c r="ANK21" s="600"/>
      <c r="ANL21" s="600"/>
      <c r="ANM21" s="600"/>
      <c r="ANN21" s="600"/>
      <c r="ANO21" s="600"/>
      <c r="ANP21" s="600"/>
      <c r="ANQ21" s="600"/>
      <c r="ANR21" s="600"/>
      <c r="ANS21" s="600"/>
      <c r="ANT21" s="600"/>
      <c r="ANU21" s="600"/>
      <c r="ANV21" s="600"/>
      <c r="ANW21" s="600"/>
      <c r="ANX21" s="600"/>
      <c r="ANY21" s="600"/>
      <c r="ANZ21" s="600"/>
      <c r="AOA21" s="600"/>
      <c r="AOB21" s="600"/>
      <c r="AOC21" s="600"/>
      <c r="AOD21" s="600"/>
      <c r="AOE21" s="600"/>
      <c r="AOF21" s="600"/>
      <c r="AOG21" s="600"/>
      <c r="AOH21" s="600"/>
      <c r="AOI21" s="600"/>
      <c r="AOJ21" s="600"/>
      <c r="AOK21" s="600"/>
      <c r="AOL21" s="600"/>
      <c r="AOM21" s="600"/>
      <c r="AON21" s="600"/>
      <c r="AOO21" s="600"/>
      <c r="AOP21" s="600"/>
      <c r="AOQ21" s="600"/>
      <c r="AOR21" s="600"/>
      <c r="AOS21" s="600"/>
      <c r="AOT21" s="600"/>
      <c r="AOU21" s="600"/>
      <c r="AOV21" s="600"/>
      <c r="AOW21" s="600"/>
      <c r="AOX21" s="600"/>
      <c r="AOY21" s="600"/>
      <c r="AOZ21" s="600"/>
      <c r="APA21" s="600"/>
      <c r="APB21" s="600"/>
      <c r="APC21" s="600"/>
      <c r="APD21" s="600"/>
      <c r="APE21" s="600"/>
      <c r="APF21" s="600"/>
      <c r="APG21" s="600"/>
      <c r="APH21" s="600"/>
      <c r="API21" s="600"/>
      <c r="APJ21" s="600"/>
      <c r="APK21" s="600"/>
      <c r="APL21" s="600"/>
      <c r="APM21" s="600"/>
      <c r="APN21" s="600"/>
      <c r="APO21" s="600"/>
      <c r="APP21" s="600"/>
      <c r="APQ21" s="600"/>
      <c r="APR21" s="600"/>
      <c r="APS21" s="600"/>
      <c r="APT21" s="600"/>
      <c r="APU21" s="600"/>
      <c r="APV21" s="600"/>
      <c r="APW21" s="600"/>
      <c r="APX21" s="600"/>
      <c r="APY21" s="600"/>
      <c r="APZ21" s="600"/>
      <c r="AQA21" s="600"/>
      <c r="AQB21" s="600"/>
      <c r="AQC21" s="600"/>
      <c r="AQD21" s="600"/>
      <c r="AQE21" s="600"/>
      <c r="AQF21" s="600"/>
      <c r="AQG21" s="600"/>
      <c r="AQH21" s="600"/>
      <c r="AQI21" s="600"/>
      <c r="AQJ21" s="600"/>
      <c r="AQK21" s="600"/>
      <c r="AQL21" s="600"/>
      <c r="AQM21" s="600"/>
      <c r="AQN21" s="600"/>
      <c r="AQO21" s="600"/>
      <c r="AQP21" s="600"/>
      <c r="AQQ21" s="600"/>
      <c r="AQR21" s="600"/>
      <c r="AQS21" s="600"/>
      <c r="AQT21" s="600"/>
      <c r="AQU21" s="600"/>
      <c r="AQV21" s="600"/>
      <c r="AQW21" s="600"/>
      <c r="AQX21" s="600"/>
      <c r="AQY21" s="600"/>
      <c r="AQZ21" s="600"/>
      <c r="ARA21" s="600"/>
      <c r="ARB21" s="600"/>
      <c r="ARC21" s="600"/>
      <c r="ARD21" s="600"/>
      <c r="ARE21" s="600"/>
      <c r="ARF21" s="600"/>
      <c r="ARG21" s="600"/>
      <c r="ARH21" s="600"/>
      <c r="ARI21" s="600"/>
      <c r="ARJ21" s="600"/>
      <c r="ARK21" s="600"/>
      <c r="ARL21" s="600"/>
      <c r="ARM21" s="600"/>
      <c r="ARN21" s="600"/>
      <c r="ARO21" s="600"/>
      <c r="ARP21" s="600"/>
      <c r="ARQ21" s="600"/>
      <c r="ARR21" s="600"/>
      <c r="ARS21" s="600"/>
      <c r="ART21" s="600"/>
      <c r="ARU21" s="600"/>
      <c r="ARV21" s="600"/>
      <c r="ARW21" s="600"/>
      <c r="ARX21" s="600"/>
      <c r="ARY21" s="600"/>
      <c r="ARZ21" s="600"/>
      <c r="ASA21" s="600"/>
      <c r="ASB21" s="600"/>
      <c r="ASC21" s="600"/>
      <c r="ASD21" s="600"/>
      <c r="ASE21" s="600"/>
      <c r="ASF21" s="600"/>
      <c r="ASG21" s="600"/>
      <c r="ASH21" s="600"/>
      <c r="ASI21" s="600"/>
      <c r="ASJ21" s="600"/>
      <c r="ASK21" s="600"/>
      <c r="ASL21" s="600"/>
      <c r="ASM21" s="600"/>
      <c r="ASN21" s="600"/>
      <c r="ASO21" s="600"/>
      <c r="ASP21" s="600"/>
      <c r="ASQ21" s="600"/>
      <c r="ASR21" s="600"/>
      <c r="ASS21" s="600"/>
      <c r="AST21" s="600"/>
      <c r="ASU21" s="600"/>
      <c r="ASV21" s="600"/>
      <c r="ASW21" s="600"/>
      <c r="ASX21" s="600"/>
      <c r="ASY21" s="600"/>
      <c r="ASZ21" s="600"/>
      <c r="ATA21" s="600"/>
      <c r="ATB21" s="600"/>
      <c r="ATC21" s="600"/>
      <c r="ATD21" s="600"/>
      <c r="ATE21" s="600"/>
      <c r="ATF21" s="600"/>
      <c r="ATG21" s="600"/>
      <c r="ATH21" s="600"/>
      <c r="ATI21" s="600"/>
      <c r="ATJ21" s="600"/>
      <c r="ATK21" s="600"/>
      <c r="ATL21" s="600"/>
      <c r="ATM21" s="600"/>
      <c r="ATN21" s="600"/>
      <c r="ATO21" s="600"/>
      <c r="ATP21" s="600"/>
      <c r="ATQ21" s="600"/>
      <c r="ATR21" s="600"/>
      <c r="ATS21" s="600"/>
      <c r="ATT21" s="600"/>
      <c r="ATU21" s="600"/>
      <c r="ATV21" s="600"/>
      <c r="ATW21" s="600"/>
      <c r="ATX21" s="600"/>
      <c r="ATY21" s="600"/>
      <c r="ATZ21" s="600"/>
      <c r="AUA21" s="600"/>
      <c r="AUB21" s="600"/>
      <c r="AUC21" s="600"/>
      <c r="AUD21" s="600"/>
      <c r="AUE21" s="600"/>
      <c r="AUF21" s="600"/>
      <c r="AUG21" s="600"/>
      <c r="AUH21" s="600"/>
      <c r="AUI21" s="600"/>
      <c r="AUJ21" s="600"/>
      <c r="AUK21" s="600"/>
      <c r="AUL21" s="600"/>
      <c r="AUM21" s="600"/>
      <c r="AUN21" s="600"/>
      <c r="AUO21" s="600"/>
      <c r="AUP21" s="600"/>
      <c r="AUQ21" s="600"/>
      <c r="AUR21" s="600"/>
      <c r="AUS21" s="600"/>
      <c r="AUT21" s="600"/>
      <c r="AUU21" s="600"/>
      <c r="AUV21" s="600"/>
      <c r="AUW21" s="600"/>
      <c r="AUX21" s="600"/>
      <c r="AUY21" s="600"/>
      <c r="AUZ21" s="600"/>
      <c r="AVA21" s="600"/>
      <c r="AVB21" s="600"/>
      <c r="AVC21" s="600"/>
      <c r="AVD21" s="600"/>
      <c r="AVE21" s="600"/>
      <c r="AVF21" s="600"/>
      <c r="AVG21" s="600"/>
      <c r="AVH21" s="600"/>
      <c r="AVI21" s="600"/>
      <c r="AVJ21" s="600"/>
      <c r="AVK21" s="600"/>
      <c r="AVL21" s="600"/>
      <c r="AVM21" s="600"/>
      <c r="AVN21" s="600"/>
      <c r="AVO21" s="600"/>
      <c r="AVP21" s="600"/>
      <c r="AVQ21" s="600"/>
      <c r="AVR21" s="600"/>
      <c r="AVS21" s="600"/>
      <c r="AVT21" s="600"/>
      <c r="AVU21" s="600"/>
      <c r="AVV21" s="600"/>
      <c r="AVW21" s="600"/>
      <c r="AVX21" s="600"/>
      <c r="AVY21" s="600"/>
      <c r="AVZ21" s="600"/>
      <c r="AWA21" s="600"/>
      <c r="AWB21" s="600"/>
      <c r="AWC21" s="600"/>
      <c r="AWD21" s="600"/>
      <c r="AWE21" s="600"/>
      <c r="AWF21" s="600"/>
      <c r="AWG21" s="600"/>
      <c r="AWH21" s="600"/>
      <c r="AWI21" s="600"/>
      <c r="AWJ21" s="600"/>
      <c r="AWK21" s="600"/>
      <c r="AWL21" s="600"/>
      <c r="AWM21" s="600"/>
      <c r="AWN21" s="600"/>
      <c r="AWO21" s="600"/>
      <c r="AWP21" s="600"/>
      <c r="AWQ21" s="600"/>
      <c r="AWR21" s="600"/>
      <c r="AWS21" s="600"/>
      <c r="AWT21" s="600"/>
      <c r="AWU21" s="600"/>
      <c r="AWV21" s="600"/>
      <c r="AWW21" s="600"/>
      <c r="AWX21" s="600"/>
      <c r="AWY21" s="600"/>
      <c r="AWZ21" s="600"/>
      <c r="AXA21" s="600"/>
      <c r="AXB21" s="600"/>
      <c r="AXC21" s="600"/>
      <c r="AXD21" s="600"/>
      <c r="AXE21" s="600"/>
      <c r="AXF21" s="600"/>
      <c r="AXG21" s="600"/>
      <c r="AXH21" s="600"/>
      <c r="AXI21" s="600"/>
      <c r="AXJ21" s="600"/>
      <c r="AXK21" s="600"/>
      <c r="AXL21" s="600"/>
      <c r="AXM21" s="600"/>
      <c r="AXN21" s="600"/>
      <c r="AXO21" s="600"/>
      <c r="AXP21" s="600"/>
      <c r="AXQ21" s="600"/>
      <c r="AXR21" s="600"/>
      <c r="AXS21" s="600"/>
      <c r="AXT21" s="600"/>
      <c r="AXU21" s="600"/>
      <c r="AXV21" s="600"/>
      <c r="AXW21" s="600"/>
      <c r="AXX21" s="600"/>
      <c r="AXY21" s="600"/>
      <c r="AXZ21" s="600"/>
      <c r="AYA21" s="600"/>
      <c r="AYB21" s="600"/>
      <c r="AYC21" s="600"/>
      <c r="AYD21" s="600"/>
      <c r="AYE21" s="600"/>
      <c r="AYF21" s="600"/>
      <c r="AYG21" s="600"/>
      <c r="AYH21" s="600"/>
      <c r="AYI21" s="600"/>
      <c r="AYJ21" s="600"/>
      <c r="AYK21" s="600"/>
      <c r="AYL21" s="600"/>
      <c r="AYM21" s="600"/>
      <c r="AYN21" s="600"/>
      <c r="AYO21" s="600"/>
      <c r="AYP21" s="600"/>
      <c r="AYQ21" s="600"/>
      <c r="AYR21" s="600"/>
      <c r="AYS21" s="600"/>
      <c r="AYT21" s="600"/>
      <c r="AYU21" s="600"/>
      <c r="AYV21" s="600"/>
      <c r="AYW21" s="600"/>
      <c r="AYX21" s="600"/>
      <c r="AYY21" s="600"/>
      <c r="AYZ21" s="600"/>
      <c r="AZA21" s="600"/>
      <c r="AZB21" s="600"/>
      <c r="AZC21" s="600"/>
      <c r="AZD21" s="600"/>
      <c r="AZE21" s="600"/>
      <c r="AZF21" s="600"/>
      <c r="AZG21" s="600"/>
      <c r="AZH21" s="600"/>
      <c r="AZI21" s="600"/>
      <c r="AZJ21" s="600"/>
      <c r="AZK21" s="600"/>
      <c r="AZL21" s="600"/>
      <c r="AZM21" s="600"/>
      <c r="AZN21" s="600"/>
      <c r="AZO21" s="600"/>
      <c r="AZP21" s="600"/>
      <c r="AZQ21" s="600"/>
      <c r="AZR21" s="600"/>
      <c r="AZS21" s="600"/>
      <c r="AZT21" s="600"/>
      <c r="AZU21" s="600"/>
      <c r="AZV21" s="600"/>
      <c r="AZW21" s="600"/>
      <c r="AZX21" s="600"/>
      <c r="AZY21" s="600"/>
      <c r="AZZ21" s="600"/>
      <c r="BAA21" s="600"/>
      <c r="BAB21" s="600"/>
      <c r="BAC21" s="600"/>
      <c r="BAD21" s="600"/>
      <c r="BAE21" s="600"/>
      <c r="BAF21" s="600"/>
      <c r="BAG21" s="600"/>
      <c r="BAH21" s="600"/>
      <c r="BAI21" s="600"/>
      <c r="BAJ21" s="600"/>
      <c r="BAK21" s="600"/>
      <c r="BAL21" s="600"/>
      <c r="BAM21" s="600"/>
      <c r="BAN21" s="600"/>
      <c r="BAO21" s="600"/>
      <c r="BAP21" s="600"/>
      <c r="BAQ21" s="600"/>
      <c r="BAR21" s="600"/>
      <c r="BAS21" s="600"/>
      <c r="BAT21" s="600"/>
      <c r="BAU21" s="600"/>
      <c r="BAV21" s="600"/>
      <c r="BAW21" s="600"/>
      <c r="BAX21" s="600"/>
      <c r="BAY21" s="600"/>
      <c r="BAZ21" s="600"/>
      <c r="BBA21" s="600"/>
      <c r="BBB21" s="600"/>
      <c r="BBC21" s="600"/>
      <c r="BBD21" s="600"/>
      <c r="BBE21" s="600"/>
      <c r="BBF21" s="600"/>
      <c r="BBG21" s="600"/>
      <c r="BBH21" s="600"/>
      <c r="BBI21" s="600"/>
      <c r="BBJ21" s="600"/>
      <c r="BBK21" s="600"/>
      <c r="BBL21" s="600"/>
      <c r="BBM21" s="600"/>
      <c r="BBN21" s="600"/>
      <c r="BBO21" s="600"/>
      <c r="BBP21" s="600"/>
      <c r="BBQ21" s="600"/>
      <c r="BBR21" s="600"/>
      <c r="BBS21" s="600"/>
      <c r="BBT21" s="600"/>
      <c r="BBU21" s="600"/>
      <c r="BBV21" s="600"/>
      <c r="BBW21" s="600"/>
      <c r="BBX21" s="600"/>
      <c r="BBY21" s="600"/>
      <c r="BBZ21" s="600"/>
      <c r="BCA21" s="600"/>
      <c r="BCB21" s="600"/>
      <c r="BCC21" s="600"/>
      <c r="BCD21" s="600"/>
      <c r="BCE21" s="600"/>
      <c r="BCF21" s="600"/>
      <c r="BCG21" s="600"/>
      <c r="BCH21" s="600"/>
      <c r="BCI21" s="600"/>
      <c r="BCJ21" s="600"/>
      <c r="BCK21" s="600"/>
      <c r="BCL21" s="600"/>
      <c r="BCM21" s="600"/>
      <c r="BCN21" s="600"/>
      <c r="BCO21" s="600"/>
      <c r="BCP21" s="600"/>
      <c r="BCQ21" s="600"/>
      <c r="BCR21" s="600"/>
      <c r="BCS21" s="600"/>
      <c r="BCT21" s="600"/>
      <c r="BCU21" s="600"/>
      <c r="BCV21" s="600"/>
      <c r="BCW21" s="600"/>
      <c r="BCX21" s="600"/>
      <c r="BCY21" s="600"/>
      <c r="BCZ21" s="600"/>
      <c r="BDA21" s="600"/>
      <c r="BDB21" s="600"/>
      <c r="BDC21" s="600"/>
      <c r="BDD21" s="600"/>
      <c r="BDE21" s="600"/>
      <c r="BDF21" s="600"/>
      <c r="BDG21" s="600"/>
      <c r="BDH21" s="600"/>
      <c r="BDI21" s="600"/>
      <c r="BDJ21" s="600"/>
      <c r="BDK21" s="600"/>
      <c r="BDL21" s="600"/>
      <c r="BDM21" s="600"/>
      <c r="BDN21" s="600"/>
      <c r="BDO21" s="600"/>
      <c r="BDP21" s="600"/>
      <c r="BDQ21" s="600"/>
      <c r="BDR21" s="600"/>
      <c r="BDS21" s="600"/>
      <c r="BDT21" s="600"/>
      <c r="BDU21" s="600"/>
      <c r="BDV21" s="600"/>
      <c r="BDW21" s="600"/>
      <c r="BDX21" s="600"/>
      <c r="BDY21" s="600"/>
      <c r="BDZ21" s="600"/>
      <c r="BEA21" s="600"/>
      <c r="BEB21" s="600"/>
      <c r="BEC21" s="600"/>
      <c r="BED21" s="600"/>
      <c r="BEE21" s="600"/>
      <c r="BEF21" s="600"/>
      <c r="BEG21" s="600"/>
      <c r="BEH21" s="600"/>
      <c r="BEI21" s="600"/>
      <c r="BEJ21" s="600"/>
      <c r="BEK21" s="600"/>
      <c r="BEL21" s="600"/>
      <c r="BEM21" s="600"/>
      <c r="BEN21" s="600"/>
      <c r="BEO21" s="600"/>
      <c r="BEP21" s="600"/>
      <c r="BEQ21" s="600"/>
      <c r="BER21" s="600"/>
      <c r="BES21" s="600"/>
      <c r="BET21" s="600"/>
      <c r="BEU21" s="600"/>
      <c r="BEV21" s="600"/>
      <c r="BEW21" s="600"/>
      <c r="BEX21" s="600"/>
      <c r="BEY21" s="600"/>
      <c r="BEZ21" s="600"/>
      <c r="BFA21" s="600"/>
      <c r="BFB21" s="600"/>
      <c r="BFC21" s="600"/>
      <c r="BFD21" s="600"/>
      <c r="BFE21" s="600"/>
      <c r="BFF21" s="600"/>
      <c r="BFG21" s="600"/>
      <c r="BFH21" s="600"/>
      <c r="BFI21" s="600"/>
      <c r="BFJ21" s="600"/>
      <c r="BFK21" s="600"/>
      <c r="BFL21" s="600"/>
      <c r="BFM21" s="600"/>
      <c r="BFN21" s="600"/>
      <c r="BFO21" s="600"/>
      <c r="BFP21" s="600"/>
      <c r="BFQ21" s="600"/>
      <c r="BFR21" s="600"/>
      <c r="BFS21" s="600"/>
      <c r="BFT21" s="600"/>
      <c r="BFU21" s="600"/>
      <c r="BFV21" s="600"/>
      <c r="BFW21" s="600"/>
      <c r="BFX21" s="600"/>
      <c r="BFY21" s="600"/>
      <c r="BFZ21" s="600"/>
      <c r="BGA21" s="600"/>
      <c r="BGB21" s="600"/>
      <c r="BGC21" s="600"/>
      <c r="BGD21" s="600"/>
      <c r="BGE21" s="600"/>
      <c r="BGF21" s="600"/>
      <c r="BGG21" s="600"/>
      <c r="BGH21" s="600"/>
      <c r="BGI21" s="600"/>
      <c r="BGJ21" s="600"/>
      <c r="BGK21" s="600"/>
      <c r="BGL21" s="600"/>
      <c r="BGM21" s="600"/>
      <c r="BGN21" s="600"/>
      <c r="BGO21" s="600"/>
      <c r="BGP21" s="600"/>
      <c r="BGQ21" s="600"/>
      <c r="BGR21" s="600"/>
      <c r="BGS21" s="600"/>
      <c r="BGT21" s="600"/>
      <c r="BGU21" s="600"/>
      <c r="BGV21" s="600"/>
      <c r="BGW21" s="600"/>
      <c r="BGX21" s="600"/>
      <c r="BGY21" s="600"/>
      <c r="BGZ21" s="600"/>
      <c r="BHA21" s="600"/>
      <c r="BHB21" s="600"/>
      <c r="BHC21" s="600"/>
      <c r="BHD21" s="600"/>
      <c r="BHE21" s="600"/>
      <c r="BHF21" s="600"/>
      <c r="BHG21" s="600"/>
      <c r="BHH21" s="600"/>
      <c r="BHI21" s="600"/>
      <c r="BHJ21" s="600"/>
      <c r="BHK21" s="600"/>
      <c r="BHL21" s="600"/>
      <c r="BHM21" s="600"/>
      <c r="BHN21" s="600"/>
      <c r="BHO21" s="600"/>
      <c r="BHP21" s="600"/>
      <c r="BHQ21" s="600"/>
      <c r="BHR21" s="600"/>
      <c r="BHS21" s="600"/>
      <c r="BHT21" s="600"/>
      <c r="BHU21" s="600"/>
      <c r="BHV21" s="600"/>
      <c r="BHW21" s="600"/>
      <c r="BHX21" s="600"/>
      <c r="BHY21" s="600"/>
      <c r="BHZ21" s="600"/>
      <c r="BIA21" s="600"/>
      <c r="BIB21" s="600"/>
      <c r="BIC21" s="600"/>
      <c r="BID21" s="600"/>
      <c r="BIE21" s="600"/>
      <c r="BIF21" s="600"/>
      <c r="BIG21" s="600"/>
      <c r="BIH21" s="600"/>
      <c r="BII21" s="600"/>
      <c r="BIJ21" s="600"/>
      <c r="BIK21" s="600"/>
      <c r="BIL21" s="600"/>
      <c r="BIM21" s="600"/>
      <c r="BIN21" s="600"/>
      <c r="BIO21" s="600"/>
      <c r="BIP21" s="600"/>
      <c r="BIQ21" s="600"/>
      <c r="BIR21" s="600"/>
      <c r="BIS21" s="600"/>
      <c r="BIT21" s="600"/>
      <c r="BIU21" s="600"/>
      <c r="BIV21" s="600"/>
      <c r="BIW21" s="600"/>
      <c r="BIX21" s="600"/>
      <c r="BIY21" s="600"/>
      <c r="BIZ21" s="600"/>
      <c r="BJA21" s="600"/>
      <c r="BJB21" s="600"/>
      <c r="BJC21" s="600"/>
      <c r="BJD21" s="600"/>
      <c r="BJE21" s="600"/>
      <c r="BJF21" s="600"/>
      <c r="BJG21" s="600"/>
      <c r="BJH21" s="600"/>
      <c r="BJI21" s="600"/>
      <c r="BJJ21" s="600"/>
      <c r="BJK21" s="600"/>
      <c r="BJL21" s="600"/>
      <c r="BJM21" s="600"/>
      <c r="BJN21" s="600"/>
      <c r="BJO21" s="600"/>
      <c r="BJP21" s="600"/>
      <c r="BJQ21" s="600"/>
      <c r="BJR21" s="600"/>
      <c r="BJS21" s="600"/>
      <c r="BJT21" s="600"/>
      <c r="BJU21" s="600"/>
      <c r="BJV21" s="600"/>
      <c r="BJW21" s="600"/>
      <c r="BJX21" s="600"/>
      <c r="BJY21" s="600"/>
      <c r="BJZ21" s="600"/>
      <c r="BKA21" s="600"/>
      <c r="BKB21" s="600"/>
      <c r="BKC21" s="600"/>
      <c r="BKD21" s="600"/>
      <c r="BKE21" s="600"/>
      <c r="BKF21" s="600"/>
      <c r="BKG21" s="600"/>
      <c r="BKH21" s="600"/>
      <c r="BKI21" s="600"/>
      <c r="BKJ21" s="600"/>
      <c r="BKK21" s="600"/>
      <c r="BKL21" s="600"/>
      <c r="BKM21" s="600"/>
      <c r="BKN21" s="600"/>
      <c r="BKO21" s="600"/>
      <c r="BKP21" s="600"/>
      <c r="BKQ21" s="600"/>
      <c r="BKR21" s="600"/>
      <c r="BKS21" s="600"/>
      <c r="BKT21" s="600"/>
      <c r="BKU21" s="600"/>
      <c r="BKV21" s="600"/>
      <c r="BKW21" s="600"/>
      <c r="BKX21" s="600"/>
      <c r="BKY21" s="600"/>
      <c r="BKZ21" s="600"/>
      <c r="BLA21" s="600"/>
      <c r="BLB21" s="600"/>
      <c r="BLC21" s="600"/>
      <c r="BLD21" s="600"/>
      <c r="BLE21" s="600"/>
      <c r="BLF21" s="600"/>
      <c r="BLG21" s="600"/>
      <c r="BLH21" s="600"/>
      <c r="BLI21" s="600"/>
      <c r="BLJ21" s="600"/>
      <c r="BLK21" s="600"/>
      <c r="BLL21" s="600"/>
      <c r="BLM21" s="600"/>
      <c r="BLN21" s="600"/>
      <c r="BLO21" s="600"/>
      <c r="BLP21" s="600"/>
      <c r="BLQ21" s="600"/>
      <c r="BLR21" s="600"/>
      <c r="BLS21" s="600"/>
      <c r="BLT21" s="600"/>
      <c r="BLU21" s="600"/>
      <c r="BLV21" s="600"/>
      <c r="BLW21" s="600"/>
      <c r="BLX21" s="600"/>
      <c r="BLY21" s="600"/>
      <c r="BLZ21" s="600"/>
      <c r="BMA21" s="600"/>
      <c r="BMB21" s="600"/>
      <c r="BMC21" s="600"/>
      <c r="BMD21" s="600"/>
      <c r="BME21" s="600"/>
      <c r="BMF21" s="600"/>
      <c r="BMG21" s="600"/>
      <c r="BMH21" s="600"/>
      <c r="BMI21" s="600"/>
      <c r="BMJ21" s="600"/>
      <c r="BMK21" s="600"/>
      <c r="BML21" s="600"/>
      <c r="BMM21" s="600"/>
      <c r="BMN21" s="600"/>
      <c r="BMO21" s="600"/>
      <c r="BMP21" s="600"/>
      <c r="BMQ21" s="600"/>
      <c r="BMR21" s="600"/>
      <c r="BMS21" s="600"/>
      <c r="BMT21" s="600"/>
      <c r="BMU21" s="600"/>
      <c r="BMV21" s="600"/>
      <c r="BMW21" s="600"/>
      <c r="BMX21" s="600"/>
      <c r="BMY21" s="600"/>
      <c r="BMZ21" s="600"/>
      <c r="BNA21" s="600"/>
      <c r="BNB21" s="600"/>
      <c r="BNC21" s="600"/>
      <c r="BND21" s="600"/>
      <c r="BNE21" s="600"/>
      <c r="BNF21" s="600"/>
      <c r="BNG21" s="600"/>
      <c r="BNH21" s="600"/>
      <c r="BNI21" s="600"/>
      <c r="BNJ21" s="600"/>
      <c r="BNK21" s="600"/>
      <c r="BNL21" s="600"/>
      <c r="BNM21" s="600"/>
      <c r="BNN21" s="600"/>
      <c r="BNO21" s="600"/>
      <c r="BNP21" s="600"/>
      <c r="BNQ21" s="600"/>
      <c r="BNR21" s="600"/>
      <c r="BNS21" s="600"/>
      <c r="BNT21" s="600"/>
      <c r="BNU21" s="600"/>
      <c r="BNV21" s="600"/>
      <c r="BNW21" s="600"/>
      <c r="BNX21" s="600"/>
      <c r="BNY21" s="600"/>
      <c r="BNZ21" s="600"/>
      <c r="BOA21" s="600"/>
      <c r="BOB21" s="600"/>
      <c r="BOC21" s="600"/>
      <c r="BOD21" s="600"/>
      <c r="BOE21" s="600"/>
      <c r="BOF21" s="600"/>
      <c r="BOG21" s="600"/>
      <c r="BOH21" s="600"/>
      <c r="BOI21" s="600"/>
      <c r="BOJ21" s="600"/>
      <c r="BOK21" s="600"/>
      <c r="BOL21" s="600"/>
      <c r="BOM21" s="600"/>
      <c r="BON21" s="600"/>
      <c r="BOO21" s="600"/>
      <c r="BOP21" s="600"/>
      <c r="BOQ21" s="600"/>
      <c r="BOR21" s="600"/>
      <c r="BOS21" s="600"/>
      <c r="BOT21" s="600"/>
      <c r="BOU21" s="600"/>
      <c r="BOV21" s="600"/>
      <c r="BOW21" s="600"/>
      <c r="BOX21" s="600"/>
      <c r="BOY21" s="600"/>
      <c r="BOZ21" s="600"/>
      <c r="BPA21" s="600"/>
      <c r="BPB21" s="600"/>
      <c r="BPC21" s="600"/>
      <c r="BPD21" s="600"/>
      <c r="BPE21" s="600"/>
      <c r="BPF21" s="600"/>
      <c r="BPG21" s="600"/>
      <c r="BPH21" s="600"/>
      <c r="BPI21" s="600"/>
      <c r="BPJ21" s="600"/>
      <c r="BPK21" s="600"/>
      <c r="BPL21" s="600"/>
      <c r="BPM21" s="600"/>
      <c r="BPN21" s="600"/>
      <c r="BPO21" s="600"/>
      <c r="BPP21" s="600"/>
      <c r="BPQ21" s="600"/>
      <c r="BPR21" s="600"/>
      <c r="BPS21" s="600"/>
      <c r="BPT21" s="600"/>
      <c r="BPU21" s="600"/>
      <c r="BPV21" s="600"/>
      <c r="BPW21" s="600"/>
      <c r="BPX21" s="600"/>
      <c r="BPY21" s="600"/>
      <c r="BPZ21" s="600"/>
      <c r="BQA21" s="600"/>
      <c r="BQB21" s="600"/>
      <c r="BQC21" s="600"/>
      <c r="BQD21" s="600"/>
      <c r="BQE21" s="600"/>
      <c r="BQF21" s="600"/>
      <c r="BQG21" s="600"/>
      <c r="BQH21" s="600"/>
      <c r="BQI21" s="600"/>
      <c r="BQJ21" s="600"/>
      <c r="BQK21" s="600"/>
      <c r="BQL21" s="600"/>
      <c r="BQM21" s="600"/>
      <c r="BQN21" s="600"/>
      <c r="BQO21" s="600"/>
      <c r="BQP21" s="600"/>
      <c r="BQQ21" s="600"/>
      <c r="BQR21" s="600"/>
      <c r="BQS21" s="600"/>
      <c r="BQT21" s="600"/>
      <c r="BQU21" s="600"/>
      <c r="BQV21" s="600"/>
      <c r="BQW21" s="600"/>
      <c r="BQX21" s="600"/>
      <c r="BQY21" s="600"/>
      <c r="BQZ21" s="600"/>
      <c r="BRA21" s="600"/>
      <c r="BRB21" s="600"/>
      <c r="BRC21" s="600"/>
      <c r="BRD21" s="600"/>
      <c r="BRE21" s="600"/>
      <c r="BRF21" s="600"/>
      <c r="BRG21" s="600"/>
      <c r="BRH21" s="600"/>
      <c r="BRI21" s="600"/>
      <c r="BRJ21" s="600"/>
      <c r="BRK21" s="600"/>
      <c r="BRL21" s="600"/>
      <c r="BRM21" s="600"/>
      <c r="BRN21" s="600"/>
      <c r="BRO21" s="600"/>
      <c r="BRP21" s="600"/>
      <c r="BRQ21" s="600"/>
      <c r="BRR21" s="600"/>
      <c r="BRS21" s="600"/>
      <c r="BRT21" s="600"/>
      <c r="BRU21" s="600"/>
      <c r="BRV21" s="600"/>
      <c r="BRW21" s="600"/>
      <c r="BRX21" s="600"/>
      <c r="BRY21" s="600"/>
      <c r="BRZ21" s="600"/>
      <c r="BSA21" s="600"/>
      <c r="BSB21" s="600"/>
      <c r="BSC21" s="600"/>
      <c r="BSD21" s="600"/>
      <c r="BSE21" s="600"/>
      <c r="BSF21" s="600"/>
      <c r="BSG21" s="600"/>
      <c r="BSH21" s="600"/>
      <c r="BSI21" s="600"/>
      <c r="BSJ21" s="600"/>
      <c r="BSK21" s="600"/>
      <c r="BSL21" s="600"/>
      <c r="BSM21" s="600"/>
      <c r="BSN21" s="600"/>
      <c r="BSO21" s="600"/>
      <c r="BSP21" s="600"/>
      <c r="BSQ21" s="600"/>
      <c r="BSR21" s="600"/>
      <c r="BSS21" s="600"/>
      <c r="BST21" s="600"/>
      <c r="BSU21" s="600"/>
      <c r="BSV21" s="600"/>
      <c r="BSW21" s="600"/>
      <c r="BSX21" s="600"/>
      <c r="BSY21" s="600"/>
      <c r="BSZ21" s="600"/>
      <c r="BTA21" s="600"/>
      <c r="BTB21" s="600"/>
      <c r="BTC21" s="600"/>
      <c r="BTD21" s="600"/>
      <c r="BTE21" s="600"/>
      <c r="BTF21" s="600"/>
      <c r="BTG21" s="600"/>
      <c r="BTH21" s="600"/>
      <c r="BTI21" s="600"/>
      <c r="BTJ21" s="600"/>
      <c r="BTK21" s="600"/>
      <c r="BTL21" s="600"/>
      <c r="BTM21" s="600"/>
      <c r="BTN21" s="600"/>
      <c r="BTO21" s="600"/>
      <c r="BTP21" s="600"/>
      <c r="BTQ21" s="600"/>
      <c r="BTR21" s="600"/>
      <c r="BTS21" s="600"/>
      <c r="BTT21" s="600"/>
      <c r="BTU21" s="600"/>
      <c r="BTV21" s="600"/>
      <c r="BTW21" s="600"/>
      <c r="BTX21" s="600"/>
      <c r="BTY21" s="600"/>
      <c r="BTZ21" s="600"/>
      <c r="BUA21" s="600"/>
      <c r="BUB21" s="600"/>
      <c r="BUC21" s="600"/>
      <c r="BUD21" s="600"/>
      <c r="BUE21" s="600"/>
      <c r="BUF21" s="600"/>
      <c r="BUG21" s="600"/>
      <c r="BUH21" s="600"/>
      <c r="BUI21" s="600"/>
      <c r="BUJ21" s="600"/>
      <c r="BUK21" s="600"/>
      <c r="BUL21" s="600"/>
      <c r="BUM21" s="600"/>
      <c r="BUN21" s="600"/>
      <c r="BUO21" s="600"/>
      <c r="BUP21" s="600"/>
      <c r="BUQ21" s="600"/>
      <c r="BUR21" s="600"/>
      <c r="BUS21" s="600"/>
      <c r="BUT21" s="600"/>
      <c r="BUU21" s="600"/>
      <c r="BUV21" s="600"/>
      <c r="BUW21" s="600"/>
      <c r="BUX21" s="600"/>
      <c r="BUY21" s="600"/>
      <c r="BUZ21" s="600"/>
      <c r="BVA21" s="600"/>
      <c r="BVB21" s="600"/>
      <c r="BVC21" s="600"/>
      <c r="BVD21" s="600"/>
      <c r="BVE21" s="600"/>
      <c r="BVF21" s="600"/>
      <c r="BVG21" s="600"/>
      <c r="BVH21" s="600"/>
      <c r="BVI21" s="600"/>
      <c r="BVJ21" s="600"/>
      <c r="BVK21" s="600"/>
      <c r="BVL21" s="600"/>
      <c r="BVM21" s="600"/>
      <c r="BVN21" s="600"/>
      <c r="BVO21" s="600"/>
      <c r="BVP21" s="600"/>
      <c r="BVQ21" s="600"/>
      <c r="BVR21" s="600"/>
      <c r="BVS21" s="600"/>
      <c r="BVT21" s="600"/>
      <c r="BVU21" s="600"/>
      <c r="BVV21" s="600"/>
      <c r="BVW21" s="600"/>
      <c r="BVX21" s="600"/>
      <c r="BVY21" s="600"/>
      <c r="BVZ21" s="600"/>
      <c r="BWA21" s="600"/>
      <c r="BWB21" s="600"/>
      <c r="BWC21" s="600"/>
      <c r="BWD21" s="600"/>
      <c r="BWE21" s="600"/>
      <c r="BWF21" s="600"/>
      <c r="BWG21" s="600"/>
      <c r="BWH21" s="600"/>
      <c r="BWI21" s="600"/>
      <c r="BWJ21" s="600"/>
      <c r="BWK21" s="600"/>
      <c r="BWL21" s="600"/>
      <c r="BWM21" s="600"/>
      <c r="BWN21" s="600"/>
      <c r="BWO21" s="600"/>
      <c r="BWP21" s="600"/>
      <c r="BWQ21" s="600"/>
      <c r="BWR21" s="600"/>
      <c r="BWS21" s="600"/>
      <c r="BWT21" s="600"/>
      <c r="BWU21" s="600"/>
      <c r="BWV21" s="600"/>
      <c r="BWW21" s="600"/>
      <c r="BWX21" s="600"/>
      <c r="BWY21" s="600"/>
      <c r="BWZ21" s="600"/>
      <c r="BXA21" s="600"/>
      <c r="BXB21" s="600"/>
      <c r="BXC21" s="600"/>
      <c r="BXD21" s="600"/>
      <c r="BXE21" s="600"/>
      <c r="BXF21" s="600"/>
      <c r="BXG21" s="600"/>
      <c r="BXH21" s="600"/>
      <c r="BXI21" s="600"/>
      <c r="BXJ21" s="600"/>
      <c r="BXK21" s="600"/>
      <c r="BXL21" s="600"/>
      <c r="BXM21" s="600"/>
      <c r="BXN21" s="600"/>
      <c r="BXO21" s="600"/>
      <c r="BXP21" s="600"/>
      <c r="BXQ21" s="600"/>
      <c r="BXR21" s="600"/>
      <c r="BXS21" s="600"/>
      <c r="BXT21" s="600"/>
      <c r="BXU21" s="600"/>
      <c r="BXV21" s="600"/>
      <c r="BXW21" s="600"/>
      <c r="BXX21" s="600"/>
      <c r="BXY21" s="600"/>
      <c r="BXZ21" s="600"/>
      <c r="BYA21" s="600"/>
      <c r="BYB21" s="600"/>
      <c r="BYC21" s="600"/>
      <c r="BYD21" s="600"/>
      <c r="BYE21" s="600"/>
      <c r="BYF21" s="600"/>
      <c r="BYG21" s="600"/>
      <c r="BYH21" s="600"/>
      <c r="BYI21" s="600"/>
      <c r="BYJ21" s="600"/>
      <c r="BYK21" s="600"/>
      <c r="BYL21" s="600"/>
      <c r="BYM21" s="600"/>
      <c r="BYN21" s="600"/>
      <c r="BYO21" s="600"/>
      <c r="BYP21" s="600"/>
      <c r="BYQ21" s="600"/>
      <c r="BYR21" s="600"/>
      <c r="BYS21" s="600"/>
      <c r="BYT21" s="600"/>
      <c r="BYU21" s="600"/>
      <c r="BYV21" s="600"/>
      <c r="BYW21" s="600"/>
      <c r="BYX21" s="600"/>
      <c r="BYY21" s="600"/>
      <c r="BYZ21" s="600"/>
      <c r="BZA21" s="600"/>
      <c r="BZB21" s="600"/>
      <c r="BZC21" s="600"/>
      <c r="BZD21" s="600"/>
      <c r="BZE21" s="600"/>
      <c r="BZF21" s="600"/>
      <c r="BZG21" s="600"/>
      <c r="BZH21" s="600"/>
      <c r="BZI21" s="600"/>
      <c r="BZJ21" s="600"/>
      <c r="BZK21" s="600"/>
      <c r="BZL21" s="600"/>
      <c r="BZM21" s="600"/>
      <c r="BZN21" s="600"/>
      <c r="BZO21" s="600"/>
      <c r="BZP21" s="600"/>
      <c r="BZQ21" s="600"/>
      <c r="BZR21" s="600"/>
      <c r="BZS21" s="600"/>
      <c r="BZT21" s="600"/>
      <c r="BZU21" s="600"/>
      <c r="BZV21" s="600"/>
      <c r="BZW21" s="600"/>
      <c r="BZX21" s="600"/>
      <c r="BZY21" s="600"/>
      <c r="BZZ21" s="600"/>
      <c r="CAA21" s="600"/>
      <c r="CAB21" s="600"/>
      <c r="CAC21" s="600"/>
      <c r="CAD21" s="600"/>
      <c r="CAE21" s="600"/>
      <c r="CAF21" s="600"/>
      <c r="CAG21" s="600"/>
      <c r="CAH21" s="600"/>
      <c r="CAI21" s="600"/>
      <c r="CAJ21" s="600"/>
      <c r="CAK21" s="600"/>
      <c r="CAL21" s="600"/>
      <c r="CAM21" s="600"/>
      <c r="CAN21" s="600"/>
      <c r="CAO21" s="600"/>
      <c r="CAP21" s="600"/>
      <c r="CAQ21" s="600"/>
      <c r="CAR21" s="600"/>
      <c r="CAS21" s="600"/>
      <c r="CAT21" s="600"/>
      <c r="CAU21" s="600"/>
      <c r="CAV21" s="600"/>
      <c r="CAW21" s="600"/>
      <c r="CAX21" s="600"/>
      <c r="CAY21" s="600"/>
      <c r="CAZ21" s="600"/>
      <c r="CBA21" s="600"/>
      <c r="CBB21" s="600"/>
      <c r="CBC21" s="600"/>
      <c r="CBD21" s="600"/>
      <c r="CBE21" s="600"/>
      <c r="CBF21" s="600"/>
      <c r="CBG21" s="600"/>
      <c r="CBH21" s="600"/>
      <c r="CBI21" s="600"/>
      <c r="CBJ21" s="600"/>
      <c r="CBK21" s="600"/>
      <c r="CBL21" s="600"/>
      <c r="CBM21" s="600"/>
      <c r="CBN21" s="600"/>
      <c r="CBO21" s="600"/>
      <c r="CBP21" s="600"/>
      <c r="CBQ21" s="600"/>
      <c r="CBR21" s="600"/>
      <c r="CBS21" s="600"/>
      <c r="CBT21" s="600"/>
      <c r="CBU21" s="600"/>
      <c r="CBV21" s="600"/>
      <c r="CBW21" s="600"/>
      <c r="CBX21" s="600"/>
      <c r="CBY21" s="600"/>
      <c r="CBZ21" s="600"/>
      <c r="CCA21" s="600"/>
      <c r="CCB21" s="600"/>
      <c r="CCC21" s="600"/>
      <c r="CCD21" s="600"/>
      <c r="CCE21" s="600"/>
      <c r="CCF21" s="600"/>
      <c r="CCG21" s="600"/>
      <c r="CCH21" s="600"/>
      <c r="CCI21" s="600"/>
      <c r="CCJ21" s="600"/>
      <c r="CCK21" s="600"/>
      <c r="CCL21" s="600"/>
      <c r="CCM21" s="600"/>
      <c r="CCN21" s="600"/>
      <c r="CCO21" s="600"/>
      <c r="CCP21" s="600"/>
      <c r="CCQ21" s="600"/>
      <c r="CCR21" s="600"/>
      <c r="CCS21" s="600"/>
      <c r="CCT21" s="600"/>
      <c r="CCU21" s="600"/>
      <c r="CCV21" s="600"/>
      <c r="CCW21" s="600"/>
      <c r="CCX21" s="600"/>
      <c r="CCY21" s="600"/>
      <c r="CCZ21" s="600"/>
      <c r="CDA21" s="600"/>
      <c r="CDB21" s="600"/>
      <c r="CDC21" s="600"/>
      <c r="CDD21" s="600"/>
      <c r="CDE21" s="600"/>
      <c r="CDF21" s="600"/>
      <c r="CDG21" s="600"/>
      <c r="CDH21" s="600"/>
      <c r="CDI21" s="600"/>
      <c r="CDJ21" s="600"/>
      <c r="CDK21" s="600"/>
      <c r="CDL21" s="600"/>
      <c r="CDM21" s="600"/>
      <c r="CDN21" s="600"/>
      <c r="CDO21" s="600"/>
      <c r="CDP21" s="600"/>
      <c r="CDQ21" s="600"/>
      <c r="CDR21" s="600"/>
      <c r="CDS21" s="600"/>
      <c r="CDT21" s="600"/>
      <c r="CDU21" s="600"/>
      <c r="CDV21" s="600"/>
      <c r="CDW21" s="600"/>
      <c r="CDX21" s="600"/>
      <c r="CDY21" s="600"/>
      <c r="CDZ21" s="600"/>
      <c r="CEA21" s="600"/>
      <c r="CEB21" s="600"/>
      <c r="CEC21" s="600"/>
      <c r="CED21" s="600"/>
      <c r="CEE21" s="600"/>
      <c r="CEF21" s="600"/>
      <c r="CEG21" s="600"/>
      <c r="CEH21" s="600"/>
      <c r="CEI21" s="600"/>
      <c r="CEJ21" s="600"/>
      <c r="CEK21" s="600"/>
      <c r="CEL21" s="600"/>
      <c r="CEM21" s="600"/>
      <c r="CEN21" s="600"/>
      <c r="CEO21" s="600"/>
      <c r="CEP21" s="600"/>
      <c r="CEQ21" s="600"/>
      <c r="CER21" s="600"/>
      <c r="CES21" s="600"/>
      <c r="CET21" s="600"/>
      <c r="CEU21" s="600"/>
      <c r="CEV21" s="600"/>
      <c r="CEW21" s="600"/>
      <c r="CEX21" s="600"/>
      <c r="CEY21" s="600"/>
      <c r="CEZ21" s="600"/>
      <c r="CFA21" s="600"/>
      <c r="CFB21" s="600"/>
      <c r="CFC21" s="600"/>
      <c r="CFD21" s="600"/>
      <c r="CFE21" s="600"/>
      <c r="CFF21" s="600"/>
      <c r="CFG21" s="600"/>
      <c r="CFH21" s="600"/>
      <c r="CFI21" s="600"/>
      <c r="CFJ21" s="600"/>
      <c r="CFK21" s="600"/>
      <c r="CFL21" s="600"/>
      <c r="CFM21" s="600"/>
      <c r="CFN21" s="600"/>
      <c r="CFO21" s="600"/>
      <c r="CFP21" s="600"/>
      <c r="CFQ21" s="600"/>
      <c r="CFR21" s="600"/>
      <c r="CFS21" s="600"/>
      <c r="CFT21" s="600"/>
      <c r="CFU21" s="600"/>
      <c r="CFV21" s="600"/>
      <c r="CFW21" s="600"/>
      <c r="CFX21" s="600"/>
      <c r="CFY21" s="600"/>
      <c r="CFZ21" s="600"/>
      <c r="CGA21" s="600"/>
      <c r="CGB21" s="600"/>
      <c r="CGC21" s="600"/>
      <c r="CGD21" s="600"/>
      <c r="CGE21" s="600"/>
      <c r="CGF21" s="600"/>
      <c r="CGG21" s="600"/>
      <c r="CGH21" s="600"/>
      <c r="CGI21" s="600"/>
      <c r="CGJ21" s="600"/>
      <c r="CGK21" s="600"/>
      <c r="CGL21" s="600"/>
      <c r="CGM21" s="600"/>
      <c r="CGN21" s="600"/>
      <c r="CGO21" s="600"/>
      <c r="CGP21" s="600"/>
      <c r="CGQ21" s="600"/>
      <c r="CGR21" s="600"/>
      <c r="CGS21" s="600"/>
      <c r="CGT21" s="600"/>
      <c r="CGU21" s="600"/>
      <c r="CGV21" s="600"/>
      <c r="CGW21" s="600"/>
      <c r="CGX21" s="600"/>
      <c r="CGY21" s="600"/>
      <c r="CGZ21" s="600"/>
      <c r="CHA21" s="600"/>
      <c r="CHB21" s="600"/>
      <c r="CHC21" s="600"/>
      <c r="CHD21" s="600"/>
      <c r="CHE21" s="600"/>
      <c r="CHF21" s="600"/>
      <c r="CHG21" s="600"/>
      <c r="CHH21" s="600"/>
      <c r="CHI21" s="600"/>
      <c r="CHJ21" s="600"/>
      <c r="CHK21" s="600"/>
      <c r="CHL21" s="600"/>
      <c r="CHM21" s="600"/>
      <c r="CHN21" s="600"/>
      <c r="CHO21" s="600"/>
      <c r="CHP21" s="600"/>
      <c r="CHQ21" s="600"/>
      <c r="CHR21" s="600"/>
      <c r="CHS21" s="600"/>
      <c r="CHT21" s="600"/>
      <c r="CHU21" s="600"/>
      <c r="CHV21" s="600"/>
      <c r="CHW21" s="600"/>
      <c r="CHX21" s="600"/>
      <c r="CHY21" s="600"/>
      <c r="CHZ21" s="600"/>
      <c r="CIA21" s="600"/>
      <c r="CIB21" s="600"/>
      <c r="CIC21" s="600"/>
      <c r="CID21" s="600"/>
      <c r="CIE21" s="600"/>
      <c r="CIF21" s="600"/>
      <c r="CIG21" s="600"/>
      <c r="CIH21" s="600"/>
      <c r="CII21" s="600"/>
      <c r="CIJ21" s="600"/>
      <c r="CIK21" s="600"/>
      <c r="CIL21" s="600"/>
      <c r="CIM21" s="600"/>
      <c r="CIN21" s="600"/>
      <c r="CIO21" s="600"/>
      <c r="CIP21" s="600"/>
      <c r="CIQ21" s="600"/>
      <c r="CIR21" s="600"/>
      <c r="CIS21" s="600"/>
      <c r="CIT21" s="600"/>
      <c r="CIU21" s="600"/>
      <c r="CIV21" s="600"/>
      <c r="CIW21" s="600"/>
      <c r="CIX21" s="600"/>
      <c r="CIY21" s="600"/>
      <c r="CIZ21" s="600"/>
      <c r="CJA21" s="600"/>
      <c r="CJB21" s="600"/>
      <c r="CJC21" s="600"/>
      <c r="CJD21" s="600"/>
      <c r="CJE21" s="600"/>
      <c r="CJF21" s="600"/>
      <c r="CJG21" s="600"/>
      <c r="CJH21" s="600"/>
      <c r="CJI21" s="600"/>
      <c r="CJJ21" s="600"/>
      <c r="CJK21" s="600"/>
      <c r="CJL21" s="600"/>
      <c r="CJM21" s="600"/>
      <c r="CJN21" s="600"/>
      <c r="CJO21" s="600"/>
      <c r="CJP21" s="600"/>
      <c r="CJQ21" s="600"/>
      <c r="CJR21" s="600"/>
      <c r="CJS21" s="600"/>
      <c r="CJT21" s="600"/>
      <c r="CJU21" s="600"/>
      <c r="CJV21" s="600"/>
      <c r="CJW21" s="600"/>
      <c r="CJX21" s="600"/>
      <c r="CJY21" s="600"/>
      <c r="CJZ21" s="600"/>
      <c r="CKA21" s="600"/>
      <c r="CKB21" s="600"/>
      <c r="CKC21" s="600"/>
      <c r="CKD21" s="600"/>
      <c r="CKE21" s="600"/>
      <c r="CKF21" s="600"/>
      <c r="CKG21" s="600"/>
      <c r="CKH21" s="600"/>
      <c r="CKI21" s="600"/>
      <c r="CKJ21" s="600"/>
      <c r="CKK21" s="600"/>
      <c r="CKL21" s="600"/>
      <c r="CKM21" s="600"/>
      <c r="CKN21" s="600"/>
      <c r="CKO21" s="600"/>
      <c r="CKP21" s="600"/>
      <c r="CKQ21" s="600"/>
      <c r="CKR21" s="600"/>
      <c r="CKS21" s="600"/>
      <c r="CKT21" s="600"/>
      <c r="CKU21" s="600"/>
      <c r="CKV21" s="600"/>
      <c r="CKW21" s="600"/>
      <c r="CKX21" s="600"/>
      <c r="CKY21" s="600"/>
      <c r="CKZ21" s="600"/>
      <c r="CLA21" s="600"/>
      <c r="CLB21" s="600"/>
      <c r="CLC21" s="600"/>
      <c r="CLD21" s="600"/>
      <c r="CLE21" s="600"/>
      <c r="CLF21" s="600"/>
      <c r="CLG21" s="600"/>
      <c r="CLH21" s="600"/>
      <c r="CLI21" s="600"/>
      <c r="CLJ21" s="600"/>
      <c r="CLK21" s="600"/>
      <c r="CLL21" s="600"/>
      <c r="CLM21" s="600"/>
      <c r="CLN21" s="600"/>
      <c r="CLO21" s="600"/>
      <c r="CLP21" s="600"/>
      <c r="CLQ21" s="600"/>
      <c r="CLR21" s="600"/>
      <c r="CLS21" s="600"/>
      <c r="CLT21" s="600"/>
      <c r="CLU21" s="600"/>
      <c r="CLV21" s="600"/>
      <c r="CLW21" s="600"/>
      <c r="CLX21" s="600"/>
      <c r="CLY21" s="600"/>
      <c r="CLZ21" s="600"/>
      <c r="CMA21" s="600"/>
      <c r="CMB21" s="600"/>
      <c r="CMC21" s="600"/>
      <c r="CMD21" s="600"/>
      <c r="CME21" s="600"/>
      <c r="CMF21" s="600"/>
      <c r="CMG21" s="600"/>
      <c r="CMH21" s="600"/>
      <c r="CMI21" s="600"/>
      <c r="CMJ21" s="600"/>
      <c r="CMK21" s="600"/>
      <c r="CML21" s="600"/>
      <c r="CMM21" s="600"/>
      <c r="CMN21" s="600"/>
      <c r="CMO21" s="600"/>
      <c r="CMP21" s="600"/>
      <c r="CMQ21" s="600"/>
      <c r="CMR21" s="600"/>
      <c r="CMS21" s="600"/>
      <c r="CMT21" s="600"/>
      <c r="CMU21" s="600"/>
      <c r="CMV21" s="600"/>
      <c r="CMW21" s="600"/>
      <c r="CMX21" s="600"/>
      <c r="CMY21" s="600"/>
      <c r="CMZ21" s="600"/>
      <c r="CNA21" s="600"/>
      <c r="CNB21" s="600"/>
      <c r="CNC21" s="600"/>
      <c r="CND21" s="600"/>
      <c r="CNE21" s="600"/>
      <c r="CNF21" s="600"/>
      <c r="CNG21" s="600"/>
      <c r="CNH21" s="600"/>
      <c r="CNI21" s="600"/>
      <c r="CNJ21" s="600"/>
      <c r="CNK21" s="600"/>
      <c r="CNL21" s="600"/>
      <c r="CNM21" s="600"/>
      <c r="CNN21" s="600"/>
      <c r="CNO21" s="600"/>
      <c r="CNP21" s="600"/>
      <c r="CNQ21" s="600"/>
      <c r="CNR21" s="600"/>
      <c r="CNS21" s="600"/>
      <c r="CNT21" s="600"/>
      <c r="CNU21" s="600"/>
      <c r="CNV21" s="600"/>
      <c r="CNW21" s="600"/>
      <c r="CNX21" s="600"/>
      <c r="CNY21" s="600"/>
      <c r="CNZ21" s="600"/>
      <c r="COA21" s="600"/>
      <c r="COB21" s="600"/>
      <c r="COC21" s="600"/>
      <c r="COD21" s="600"/>
      <c r="COE21" s="600"/>
      <c r="COF21" s="600"/>
      <c r="COG21" s="600"/>
      <c r="COH21" s="600"/>
      <c r="COI21" s="600"/>
      <c r="COJ21" s="600"/>
      <c r="COK21" s="600"/>
      <c r="COL21" s="600"/>
      <c r="COM21" s="600"/>
      <c r="CON21" s="600"/>
      <c r="COO21" s="600"/>
      <c r="COP21" s="600"/>
      <c r="COQ21" s="600"/>
      <c r="COR21" s="600"/>
      <c r="COS21" s="600"/>
      <c r="COT21" s="600"/>
      <c r="COU21" s="600"/>
      <c r="COV21" s="600"/>
      <c r="COW21" s="600"/>
      <c r="COX21" s="600"/>
      <c r="COY21" s="600"/>
      <c r="COZ21" s="600"/>
      <c r="CPA21" s="600"/>
      <c r="CPB21" s="600"/>
      <c r="CPC21" s="600"/>
      <c r="CPD21" s="600"/>
      <c r="CPE21" s="600"/>
      <c r="CPF21" s="600"/>
      <c r="CPG21" s="600"/>
      <c r="CPH21" s="600"/>
      <c r="CPI21" s="600"/>
      <c r="CPJ21" s="600"/>
      <c r="CPK21" s="600"/>
      <c r="CPL21" s="600"/>
      <c r="CPM21" s="600"/>
      <c r="CPN21" s="600"/>
      <c r="CPO21" s="600"/>
      <c r="CPP21" s="600"/>
      <c r="CPQ21" s="600"/>
      <c r="CPR21" s="600"/>
      <c r="CPS21" s="600"/>
      <c r="CPT21" s="600"/>
      <c r="CPU21" s="600"/>
      <c r="CPV21" s="600"/>
      <c r="CPW21" s="600"/>
      <c r="CPX21" s="600"/>
      <c r="CPY21" s="600"/>
      <c r="CPZ21" s="600"/>
      <c r="CQA21" s="600"/>
      <c r="CQB21" s="600"/>
      <c r="CQC21" s="600"/>
      <c r="CQD21" s="600"/>
      <c r="CQE21" s="600"/>
      <c r="CQF21" s="600"/>
      <c r="CQG21" s="600"/>
      <c r="CQH21" s="600"/>
      <c r="CQI21" s="600"/>
      <c r="CQJ21" s="600"/>
      <c r="CQK21" s="600"/>
      <c r="CQL21" s="600"/>
      <c r="CQM21" s="600"/>
      <c r="CQN21" s="600"/>
      <c r="CQO21" s="600"/>
      <c r="CQP21" s="600"/>
      <c r="CQQ21" s="600"/>
      <c r="CQR21" s="600"/>
      <c r="CQS21" s="600"/>
      <c r="CQT21" s="600"/>
      <c r="CQU21" s="600"/>
      <c r="CQV21" s="600"/>
      <c r="CQW21" s="600"/>
      <c r="CQX21" s="600"/>
      <c r="CQY21" s="600"/>
      <c r="CQZ21" s="600"/>
      <c r="CRA21" s="600"/>
      <c r="CRB21" s="600"/>
      <c r="CRC21" s="600"/>
      <c r="CRD21" s="600"/>
      <c r="CRE21" s="600"/>
      <c r="CRF21" s="600"/>
      <c r="CRG21" s="600"/>
      <c r="CRH21" s="600"/>
      <c r="CRI21" s="600"/>
      <c r="CRJ21" s="600"/>
      <c r="CRK21" s="600"/>
      <c r="CRL21" s="600"/>
      <c r="CRM21" s="600"/>
      <c r="CRN21" s="600"/>
      <c r="CRO21" s="600"/>
      <c r="CRP21" s="600"/>
      <c r="CRQ21" s="600"/>
      <c r="CRR21" s="600"/>
      <c r="CRS21" s="600"/>
      <c r="CRT21" s="600"/>
      <c r="CRU21" s="600"/>
      <c r="CRV21" s="600"/>
      <c r="CRW21" s="600"/>
      <c r="CRX21" s="600"/>
      <c r="CRY21" s="600"/>
      <c r="CRZ21" s="600"/>
      <c r="CSA21" s="600"/>
      <c r="CSB21" s="600"/>
      <c r="CSC21" s="600"/>
      <c r="CSD21" s="600"/>
      <c r="CSE21" s="600"/>
      <c r="CSF21" s="600"/>
      <c r="CSG21" s="600"/>
      <c r="CSH21" s="600"/>
      <c r="CSI21" s="600"/>
      <c r="CSJ21" s="600"/>
      <c r="CSK21" s="600"/>
      <c r="CSL21" s="600"/>
      <c r="CSM21" s="600"/>
      <c r="CSN21" s="600"/>
      <c r="CSO21" s="600"/>
      <c r="CSP21" s="600"/>
      <c r="CSQ21" s="600"/>
      <c r="CSR21" s="600"/>
      <c r="CSS21" s="600"/>
      <c r="CST21" s="600"/>
      <c r="CSU21" s="600"/>
      <c r="CSV21" s="600"/>
      <c r="CSW21" s="600"/>
      <c r="CSX21" s="600"/>
      <c r="CSY21" s="600"/>
      <c r="CSZ21" s="600"/>
      <c r="CTA21" s="600"/>
      <c r="CTB21" s="600"/>
      <c r="CTC21" s="600"/>
      <c r="CTD21" s="600"/>
      <c r="CTE21" s="600"/>
      <c r="CTF21" s="600"/>
      <c r="CTG21" s="600"/>
      <c r="CTH21" s="600"/>
      <c r="CTI21" s="600"/>
      <c r="CTJ21" s="600"/>
      <c r="CTK21" s="600"/>
      <c r="CTL21" s="600"/>
      <c r="CTM21" s="600"/>
      <c r="CTN21" s="600"/>
      <c r="CTO21" s="600"/>
      <c r="CTP21" s="600"/>
      <c r="CTQ21" s="600"/>
      <c r="CTR21" s="600"/>
      <c r="CTS21" s="600"/>
      <c r="CTT21" s="600"/>
      <c r="CTU21" s="600"/>
      <c r="CTV21" s="600"/>
      <c r="CTW21" s="600"/>
      <c r="CTX21" s="600"/>
      <c r="CTY21" s="600"/>
      <c r="CTZ21" s="600"/>
      <c r="CUA21" s="600"/>
      <c r="CUB21" s="600"/>
      <c r="CUC21" s="600"/>
      <c r="CUD21" s="600"/>
      <c r="CUE21" s="600"/>
      <c r="CUF21" s="600"/>
      <c r="CUG21" s="600"/>
      <c r="CUH21" s="600"/>
      <c r="CUI21" s="600"/>
      <c r="CUJ21" s="600"/>
      <c r="CUK21" s="600"/>
      <c r="CUL21" s="600"/>
      <c r="CUM21" s="600"/>
      <c r="CUN21" s="600"/>
      <c r="CUO21" s="600"/>
      <c r="CUP21" s="600"/>
      <c r="CUQ21" s="600"/>
      <c r="CUR21" s="600"/>
      <c r="CUS21" s="600"/>
      <c r="CUT21" s="600"/>
      <c r="CUU21" s="600"/>
      <c r="CUV21" s="600"/>
      <c r="CUW21" s="600"/>
      <c r="CUX21" s="600"/>
      <c r="CUY21" s="600"/>
      <c r="CUZ21" s="600"/>
      <c r="CVA21" s="600"/>
      <c r="CVB21" s="600"/>
      <c r="CVC21" s="600"/>
      <c r="CVD21" s="600"/>
      <c r="CVE21" s="600"/>
      <c r="CVF21" s="600"/>
      <c r="CVG21" s="600"/>
      <c r="CVH21" s="600"/>
      <c r="CVI21" s="600"/>
      <c r="CVJ21" s="600"/>
      <c r="CVK21" s="600"/>
      <c r="CVL21" s="600"/>
      <c r="CVM21" s="600"/>
      <c r="CVN21" s="600"/>
      <c r="CVO21" s="600"/>
      <c r="CVP21" s="600"/>
      <c r="CVQ21" s="600"/>
      <c r="CVR21" s="600"/>
      <c r="CVS21" s="600"/>
      <c r="CVT21" s="600"/>
      <c r="CVU21" s="600"/>
      <c r="CVV21" s="600"/>
      <c r="CVW21" s="600"/>
      <c r="CVX21" s="600"/>
      <c r="CVY21" s="600"/>
      <c r="CVZ21" s="600"/>
      <c r="CWA21" s="600"/>
      <c r="CWB21" s="600"/>
      <c r="CWC21" s="600"/>
      <c r="CWD21" s="600"/>
      <c r="CWE21" s="600"/>
      <c r="CWF21" s="600"/>
      <c r="CWG21" s="600"/>
      <c r="CWH21" s="600"/>
      <c r="CWI21" s="600"/>
      <c r="CWJ21" s="600"/>
      <c r="CWK21" s="600"/>
      <c r="CWL21" s="600"/>
      <c r="CWM21" s="600"/>
      <c r="CWN21" s="600"/>
      <c r="CWO21" s="600"/>
      <c r="CWP21" s="600"/>
      <c r="CWQ21" s="600"/>
      <c r="CWR21" s="600"/>
      <c r="CWS21" s="600"/>
      <c r="CWT21" s="600"/>
      <c r="CWU21" s="600"/>
      <c r="CWV21" s="600"/>
      <c r="CWW21" s="600"/>
      <c r="CWX21" s="600"/>
      <c r="CWY21" s="600"/>
      <c r="CWZ21" s="600"/>
      <c r="CXA21" s="600"/>
      <c r="CXB21" s="600"/>
      <c r="CXC21" s="600"/>
      <c r="CXD21" s="600"/>
      <c r="CXE21" s="600"/>
      <c r="CXF21" s="600"/>
      <c r="CXG21" s="600"/>
      <c r="CXH21" s="600"/>
      <c r="CXI21" s="600"/>
      <c r="CXJ21" s="600"/>
      <c r="CXK21" s="600"/>
      <c r="CXL21" s="600"/>
      <c r="CXM21" s="600"/>
      <c r="CXN21" s="600"/>
      <c r="CXO21" s="600"/>
      <c r="CXP21" s="600"/>
      <c r="CXQ21" s="600"/>
      <c r="CXR21" s="600"/>
      <c r="CXS21" s="600"/>
      <c r="CXT21" s="600"/>
      <c r="CXU21" s="600"/>
      <c r="CXV21" s="600"/>
      <c r="CXW21" s="600"/>
      <c r="CXX21" s="600"/>
      <c r="CXY21" s="600"/>
      <c r="CXZ21" s="600"/>
      <c r="CYA21" s="600"/>
      <c r="CYB21" s="600"/>
      <c r="CYC21" s="600"/>
      <c r="CYD21" s="600"/>
      <c r="CYE21" s="600"/>
      <c r="CYF21" s="600"/>
      <c r="CYG21" s="600"/>
      <c r="CYH21" s="600"/>
      <c r="CYI21" s="600"/>
      <c r="CYJ21" s="600"/>
      <c r="CYK21" s="600"/>
      <c r="CYL21" s="600"/>
      <c r="CYM21" s="600"/>
      <c r="CYN21" s="600"/>
      <c r="CYO21" s="600"/>
      <c r="CYP21" s="600"/>
      <c r="CYQ21" s="600"/>
      <c r="CYR21" s="600"/>
      <c r="CYS21" s="600"/>
      <c r="CYT21" s="600"/>
      <c r="CYU21" s="600"/>
      <c r="CYV21" s="600"/>
      <c r="CYW21" s="600"/>
      <c r="CYX21" s="600"/>
      <c r="CYY21" s="600"/>
      <c r="CYZ21" s="600"/>
      <c r="CZA21" s="600"/>
      <c r="CZB21" s="600"/>
      <c r="CZC21" s="600"/>
      <c r="CZD21" s="600"/>
      <c r="CZE21" s="600"/>
      <c r="CZF21" s="600"/>
      <c r="CZG21" s="600"/>
      <c r="CZH21" s="600"/>
      <c r="CZI21" s="600"/>
      <c r="CZJ21" s="600"/>
      <c r="CZK21" s="600"/>
      <c r="CZL21" s="600"/>
      <c r="CZM21" s="600"/>
      <c r="CZN21" s="600"/>
      <c r="CZO21" s="600"/>
      <c r="CZP21" s="600"/>
      <c r="CZQ21" s="600"/>
      <c r="CZR21" s="600"/>
      <c r="CZS21" s="600"/>
      <c r="CZT21" s="600"/>
      <c r="CZU21" s="600"/>
      <c r="CZV21" s="600"/>
      <c r="CZW21" s="600"/>
      <c r="CZX21" s="600"/>
      <c r="CZY21" s="600"/>
      <c r="CZZ21" s="600"/>
      <c r="DAA21" s="600"/>
      <c r="DAB21" s="600"/>
      <c r="DAC21" s="600"/>
      <c r="DAD21" s="600"/>
      <c r="DAE21" s="600"/>
      <c r="DAF21" s="600"/>
      <c r="DAG21" s="600"/>
      <c r="DAH21" s="600"/>
      <c r="DAI21" s="600"/>
      <c r="DAJ21" s="600"/>
      <c r="DAK21" s="600"/>
      <c r="DAL21" s="600"/>
      <c r="DAM21" s="600"/>
      <c r="DAN21" s="600"/>
      <c r="DAO21" s="600"/>
      <c r="DAP21" s="600"/>
      <c r="DAQ21" s="600"/>
      <c r="DAR21" s="600"/>
      <c r="DAS21" s="600"/>
      <c r="DAT21" s="600"/>
      <c r="DAU21" s="600"/>
      <c r="DAV21" s="600"/>
      <c r="DAW21" s="600"/>
      <c r="DAX21" s="600"/>
      <c r="DAY21" s="600"/>
      <c r="DAZ21" s="600"/>
      <c r="DBA21" s="600"/>
      <c r="DBB21" s="600"/>
      <c r="DBC21" s="600"/>
      <c r="DBD21" s="600"/>
      <c r="DBE21" s="600"/>
      <c r="DBF21" s="600"/>
      <c r="DBG21" s="600"/>
      <c r="DBH21" s="600"/>
      <c r="DBI21" s="600"/>
      <c r="DBJ21" s="600"/>
      <c r="DBK21" s="600"/>
      <c r="DBL21" s="600"/>
      <c r="DBM21" s="600"/>
      <c r="DBN21" s="600"/>
      <c r="DBO21" s="600"/>
      <c r="DBP21" s="600"/>
      <c r="DBQ21" s="600"/>
      <c r="DBR21" s="600"/>
      <c r="DBS21" s="600"/>
      <c r="DBT21" s="600"/>
      <c r="DBU21" s="600"/>
      <c r="DBV21" s="600"/>
      <c r="DBW21" s="600"/>
      <c r="DBX21" s="600"/>
      <c r="DBY21" s="600"/>
      <c r="DBZ21" s="600"/>
      <c r="DCA21" s="600"/>
      <c r="DCB21" s="600"/>
      <c r="DCC21" s="600"/>
      <c r="DCD21" s="600"/>
      <c r="DCE21" s="600"/>
      <c r="DCF21" s="600"/>
      <c r="DCG21" s="600"/>
      <c r="DCH21" s="600"/>
      <c r="DCI21" s="600"/>
      <c r="DCJ21" s="600"/>
      <c r="DCK21" s="600"/>
      <c r="DCL21" s="600"/>
      <c r="DCM21" s="600"/>
      <c r="DCN21" s="600"/>
      <c r="DCO21" s="600"/>
      <c r="DCP21" s="600"/>
      <c r="DCQ21" s="600"/>
      <c r="DCR21" s="600"/>
      <c r="DCS21" s="600"/>
      <c r="DCT21" s="600"/>
      <c r="DCU21" s="600"/>
      <c r="DCV21" s="600"/>
      <c r="DCW21" s="600"/>
      <c r="DCX21" s="600"/>
      <c r="DCY21" s="600"/>
      <c r="DCZ21" s="600"/>
      <c r="DDA21" s="600"/>
      <c r="DDB21" s="600"/>
      <c r="DDC21" s="600"/>
      <c r="DDD21" s="600"/>
      <c r="DDE21" s="600"/>
      <c r="DDF21" s="600"/>
      <c r="DDG21" s="600"/>
      <c r="DDH21" s="600"/>
      <c r="DDI21" s="600"/>
      <c r="DDJ21" s="600"/>
      <c r="DDK21" s="600"/>
      <c r="DDL21" s="600"/>
      <c r="DDM21" s="600"/>
      <c r="DDN21" s="600"/>
      <c r="DDO21" s="600"/>
      <c r="DDP21" s="600"/>
      <c r="DDQ21" s="600"/>
      <c r="DDR21" s="600"/>
      <c r="DDS21" s="600"/>
      <c r="DDT21" s="600"/>
      <c r="DDU21" s="600"/>
      <c r="DDV21" s="600"/>
      <c r="DDW21" s="600"/>
      <c r="DDX21" s="600"/>
      <c r="DDY21" s="600"/>
      <c r="DDZ21" s="600"/>
      <c r="DEA21" s="600"/>
      <c r="DEB21" s="600"/>
      <c r="DEC21" s="600"/>
      <c r="DED21" s="600"/>
      <c r="DEE21" s="600"/>
      <c r="DEF21" s="600"/>
      <c r="DEG21" s="600"/>
      <c r="DEH21" s="600"/>
      <c r="DEI21" s="600"/>
      <c r="DEJ21" s="600"/>
      <c r="DEK21" s="600"/>
      <c r="DEL21" s="600"/>
      <c r="DEM21" s="600"/>
      <c r="DEN21" s="600"/>
      <c r="DEO21" s="600"/>
      <c r="DEP21" s="600"/>
      <c r="DEQ21" s="600"/>
      <c r="DER21" s="600"/>
      <c r="DES21" s="600"/>
      <c r="DET21" s="600"/>
      <c r="DEU21" s="600"/>
      <c r="DEV21" s="600"/>
      <c r="DEW21" s="600"/>
      <c r="DEX21" s="600"/>
      <c r="DEY21" s="600"/>
      <c r="DEZ21" s="600"/>
      <c r="DFA21" s="600"/>
      <c r="DFB21" s="600"/>
      <c r="DFC21" s="600"/>
      <c r="DFD21" s="600"/>
      <c r="DFE21" s="600"/>
      <c r="DFF21" s="600"/>
      <c r="DFG21" s="600"/>
      <c r="DFH21" s="600"/>
      <c r="DFI21" s="600"/>
      <c r="DFJ21" s="600"/>
      <c r="DFK21" s="600"/>
      <c r="DFL21" s="600"/>
      <c r="DFM21" s="600"/>
      <c r="DFN21" s="600"/>
      <c r="DFO21" s="600"/>
      <c r="DFP21" s="600"/>
      <c r="DFQ21" s="600"/>
      <c r="DFR21" s="600"/>
      <c r="DFS21" s="600"/>
      <c r="DFT21" s="600"/>
      <c r="DFU21" s="600"/>
      <c r="DFV21" s="600"/>
      <c r="DFW21" s="600"/>
      <c r="DFX21" s="600"/>
      <c r="DFY21" s="600"/>
      <c r="DFZ21" s="600"/>
      <c r="DGA21" s="600"/>
      <c r="DGB21" s="600"/>
      <c r="DGC21" s="600"/>
      <c r="DGD21" s="600"/>
      <c r="DGE21" s="600"/>
      <c r="DGF21" s="600"/>
      <c r="DGG21" s="600"/>
      <c r="DGH21" s="600"/>
      <c r="DGI21" s="600"/>
      <c r="DGJ21" s="600"/>
      <c r="DGK21" s="600"/>
      <c r="DGL21" s="600"/>
      <c r="DGM21" s="600"/>
      <c r="DGN21" s="600"/>
      <c r="DGO21" s="600"/>
      <c r="DGP21" s="600"/>
      <c r="DGQ21" s="600"/>
      <c r="DGR21" s="600"/>
      <c r="DGS21" s="600"/>
      <c r="DGT21" s="600"/>
      <c r="DGU21" s="600"/>
      <c r="DGV21" s="600"/>
      <c r="DGW21" s="600"/>
      <c r="DGX21" s="600"/>
      <c r="DGY21" s="600"/>
      <c r="DGZ21" s="600"/>
      <c r="DHA21" s="600"/>
      <c r="DHB21" s="600"/>
      <c r="DHC21" s="600"/>
      <c r="DHD21" s="600"/>
      <c r="DHE21" s="600"/>
      <c r="DHF21" s="600"/>
      <c r="DHG21" s="600"/>
      <c r="DHH21" s="600"/>
      <c r="DHI21" s="600"/>
      <c r="DHJ21" s="600"/>
      <c r="DHK21" s="600"/>
      <c r="DHL21" s="600"/>
      <c r="DHM21" s="600"/>
      <c r="DHN21" s="600"/>
      <c r="DHO21" s="600"/>
      <c r="DHP21" s="600"/>
      <c r="DHQ21" s="600"/>
      <c r="DHR21" s="600"/>
      <c r="DHS21" s="600"/>
      <c r="DHT21" s="600"/>
      <c r="DHU21" s="600"/>
      <c r="DHV21" s="600"/>
      <c r="DHW21" s="600"/>
      <c r="DHX21" s="600"/>
      <c r="DHY21" s="600"/>
      <c r="DHZ21" s="600"/>
      <c r="DIA21" s="600"/>
      <c r="DIB21" s="600"/>
      <c r="DIC21" s="600"/>
      <c r="DID21" s="600"/>
      <c r="DIE21" s="600"/>
      <c r="DIF21" s="600"/>
      <c r="DIG21" s="600"/>
      <c r="DIH21" s="600"/>
      <c r="DII21" s="600"/>
      <c r="DIJ21" s="600"/>
      <c r="DIK21" s="600"/>
      <c r="DIL21" s="600"/>
      <c r="DIM21" s="600"/>
      <c r="DIN21" s="600"/>
      <c r="DIO21" s="600"/>
      <c r="DIP21" s="600"/>
      <c r="DIQ21" s="600"/>
      <c r="DIR21" s="600"/>
      <c r="DIS21" s="600"/>
      <c r="DIT21" s="600"/>
      <c r="DIU21" s="600"/>
      <c r="DIV21" s="600"/>
      <c r="DIW21" s="600"/>
      <c r="DIX21" s="600"/>
      <c r="DIY21" s="600"/>
      <c r="DIZ21" s="600"/>
      <c r="DJA21" s="600"/>
      <c r="DJB21" s="600"/>
      <c r="DJC21" s="600"/>
      <c r="DJD21" s="600"/>
      <c r="DJE21" s="600"/>
      <c r="DJF21" s="600"/>
      <c r="DJG21" s="600"/>
      <c r="DJH21" s="600"/>
      <c r="DJI21" s="600"/>
      <c r="DJJ21" s="600"/>
      <c r="DJK21" s="600"/>
      <c r="DJL21" s="600"/>
      <c r="DJM21" s="600"/>
      <c r="DJN21" s="600"/>
      <c r="DJO21" s="600"/>
      <c r="DJP21" s="600"/>
      <c r="DJQ21" s="600"/>
      <c r="DJR21" s="600"/>
      <c r="DJS21" s="600"/>
      <c r="DJT21" s="600"/>
      <c r="DJU21" s="600"/>
      <c r="DJV21" s="600"/>
      <c r="DJW21" s="600"/>
      <c r="DJX21" s="600"/>
      <c r="DJY21" s="600"/>
      <c r="DJZ21" s="600"/>
      <c r="DKA21" s="600"/>
      <c r="DKB21" s="600"/>
      <c r="DKC21" s="600"/>
      <c r="DKD21" s="600"/>
      <c r="DKE21" s="600"/>
      <c r="DKF21" s="600"/>
      <c r="DKG21" s="600"/>
      <c r="DKH21" s="600"/>
      <c r="DKI21" s="600"/>
      <c r="DKJ21" s="600"/>
      <c r="DKK21" s="600"/>
      <c r="DKL21" s="600"/>
      <c r="DKM21" s="600"/>
      <c r="DKN21" s="600"/>
      <c r="DKO21" s="600"/>
      <c r="DKP21" s="600"/>
      <c r="DKQ21" s="600"/>
      <c r="DKR21" s="600"/>
      <c r="DKS21" s="600"/>
      <c r="DKT21" s="600"/>
      <c r="DKU21" s="600"/>
      <c r="DKV21" s="600"/>
      <c r="DKW21" s="600"/>
      <c r="DKX21" s="600"/>
      <c r="DKY21" s="600"/>
      <c r="DKZ21" s="600"/>
      <c r="DLA21" s="600"/>
      <c r="DLB21" s="600"/>
      <c r="DLC21" s="600"/>
      <c r="DLD21" s="600"/>
      <c r="DLE21" s="600"/>
      <c r="DLF21" s="600"/>
      <c r="DLG21" s="600"/>
      <c r="DLH21" s="600"/>
      <c r="DLI21" s="600"/>
      <c r="DLJ21" s="600"/>
      <c r="DLK21" s="600"/>
      <c r="DLL21" s="600"/>
      <c r="DLM21" s="600"/>
      <c r="DLN21" s="600"/>
      <c r="DLO21" s="600"/>
      <c r="DLP21" s="600"/>
      <c r="DLQ21" s="600"/>
      <c r="DLR21" s="600"/>
      <c r="DLS21" s="600"/>
      <c r="DLT21" s="600"/>
      <c r="DLU21" s="600"/>
      <c r="DLV21" s="600"/>
      <c r="DLW21" s="600"/>
      <c r="DLX21" s="600"/>
      <c r="DLY21" s="600"/>
      <c r="DLZ21" s="600"/>
      <c r="DMA21" s="600"/>
      <c r="DMB21" s="600"/>
      <c r="DMC21" s="600"/>
      <c r="DMD21" s="600"/>
      <c r="DME21" s="600"/>
      <c r="DMF21" s="600"/>
      <c r="DMG21" s="600"/>
      <c r="DMH21" s="600"/>
      <c r="DMI21" s="600"/>
      <c r="DMJ21" s="600"/>
      <c r="DMK21" s="600"/>
      <c r="DML21" s="600"/>
      <c r="DMM21" s="600"/>
      <c r="DMN21" s="600"/>
      <c r="DMO21" s="600"/>
      <c r="DMP21" s="600"/>
      <c r="DMQ21" s="600"/>
      <c r="DMR21" s="600"/>
      <c r="DMS21" s="600"/>
      <c r="DMT21" s="600"/>
      <c r="DMU21" s="600"/>
      <c r="DMV21" s="600"/>
      <c r="DMW21" s="600"/>
      <c r="DMX21" s="600"/>
      <c r="DMY21" s="600"/>
      <c r="DMZ21" s="600"/>
      <c r="DNA21" s="600"/>
      <c r="DNB21" s="600"/>
      <c r="DNC21" s="600"/>
      <c r="DND21" s="600"/>
      <c r="DNE21" s="600"/>
      <c r="DNF21" s="600"/>
      <c r="DNG21" s="600"/>
      <c r="DNH21" s="600"/>
      <c r="DNI21" s="600"/>
      <c r="DNJ21" s="600"/>
      <c r="DNK21" s="600"/>
      <c r="DNL21" s="600"/>
      <c r="DNM21" s="600"/>
      <c r="DNN21" s="600"/>
      <c r="DNO21" s="600"/>
      <c r="DNP21" s="600"/>
      <c r="DNQ21" s="600"/>
      <c r="DNR21" s="600"/>
      <c r="DNS21" s="600"/>
      <c r="DNT21" s="600"/>
      <c r="DNU21" s="600"/>
      <c r="DNV21" s="600"/>
      <c r="DNW21" s="600"/>
      <c r="DNX21" s="600"/>
      <c r="DNY21" s="600"/>
      <c r="DNZ21" s="600"/>
      <c r="DOA21" s="600"/>
      <c r="DOB21" s="600"/>
      <c r="DOC21" s="600"/>
      <c r="DOD21" s="600"/>
      <c r="DOE21" s="600"/>
      <c r="DOF21" s="600"/>
      <c r="DOG21" s="600"/>
      <c r="DOH21" s="600"/>
      <c r="DOI21" s="600"/>
      <c r="DOJ21" s="600"/>
      <c r="DOK21" s="600"/>
      <c r="DOL21" s="600"/>
      <c r="DOM21" s="600"/>
      <c r="DON21" s="600"/>
      <c r="DOO21" s="600"/>
      <c r="DOP21" s="600"/>
      <c r="DOQ21" s="600"/>
      <c r="DOR21" s="600"/>
      <c r="DOS21" s="600"/>
      <c r="DOT21" s="600"/>
      <c r="DOU21" s="600"/>
      <c r="DOV21" s="600"/>
      <c r="DOW21" s="600"/>
      <c r="DOX21" s="600"/>
      <c r="DOY21" s="600"/>
      <c r="DOZ21" s="600"/>
      <c r="DPA21" s="600"/>
      <c r="DPB21" s="600"/>
      <c r="DPC21" s="600"/>
      <c r="DPD21" s="600"/>
      <c r="DPE21" s="600"/>
      <c r="DPF21" s="600"/>
      <c r="DPG21" s="600"/>
      <c r="DPH21" s="600"/>
      <c r="DPI21" s="600"/>
      <c r="DPJ21" s="600"/>
      <c r="DPK21" s="600"/>
      <c r="DPL21" s="600"/>
      <c r="DPM21" s="600"/>
      <c r="DPN21" s="600"/>
      <c r="DPO21" s="600"/>
      <c r="DPP21" s="600"/>
      <c r="DPQ21" s="600"/>
      <c r="DPR21" s="600"/>
      <c r="DPS21" s="600"/>
      <c r="DPT21" s="600"/>
      <c r="DPU21" s="600"/>
      <c r="DPV21" s="600"/>
      <c r="DPW21" s="600"/>
      <c r="DPX21" s="600"/>
      <c r="DPY21" s="600"/>
      <c r="DPZ21" s="600"/>
      <c r="DQA21" s="600"/>
      <c r="DQB21" s="600"/>
      <c r="DQC21" s="600"/>
      <c r="DQD21" s="600"/>
      <c r="DQE21" s="600"/>
      <c r="DQF21" s="600"/>
      <c r="DQG21" s="600"/>
      <c r="DQH21" s="600"/>
      <c r="DQI21" s="600"/>
      <c r="DQJ21" s="600"/>
      <c r="DQK21" s="600"/>
      <c r="DQL21" s="600"/>
      <c r="DQM21" s="600"/>
      <c r="DQN21" s="600"/>
      <c r="DQO21" s="600"/>
      <c r="DQP21" s="600"/>
      <c r="DQQ21" s="600"/>
      <c r="DQR21" s="600"/>
      <c r="DQS21" s="600"/>
      <c r="DQT21" s="600"/>
      <c r="DQU21" s="600"/>
      <c r="DQV21" s="600"/>
      <c r="DQW21" s="600"/>
      <c r="DQX21" s="600"/>
      <c r="DQY21" s="600"/>
      <c r="DQZ21" s="600"/>
      <c r="DRA21" s="600"/>
      <c r="DRB21" s="600"/>
      <c r="DRC21" s="600"/>
      <c r="DRD21" s="600"/>
      <c r="DRE21" s="600"/>
      <c r="DRF21" s="600"/>
      <c r="DRG21" s="600"/>
      <c r="DRH21" s="600"/>
      <c r="DRI21" s="600"/>
      <c r="DRJ21" s="600"/>
      <c r="DRK21" s="600"/>
      <c r="DRL21" s="600"/>
      <c r="DRM21" s="600"/>
      <c r="DRN21" s="600"/>
      <c r="DRO21" s="600"/>
      <c r="DRP21" s="600"/>
      <c r="DRQ21" s="600"/>
      <c r="DRR21" s="600"/>
      <c r="DRS21" s="600"/>
      <c r="DRT21" s="600"/>
      <c r="DRU21" s="600"/>
      <c r="DRV21" s="600"/>
      <c r="DRW21" s="600"/>
      <c r="DRX21" s="600"/>
      <c r="DRY21" s="600"/>
      <c r="DRZ21" s="600"/>
      <c r="DSA21" s="600"/>
      <c r="DSB21" s="600"/>
      <c r="DSC21" s="600"/>
      <c r="DSD21" s="600"/>
      <c r="DSE21" s="600"/>
      <c r="DSF21" s="600"/>
      <c r="DSG21" s="600"/>
      <c r="DSH21" s="600"/>
      <c r="DSI21" s="600"/>
      <c r="DSJ21" s="600"/>
      <c r="DSK21" s="600"/>
      <c r="DSL21" s="600"/>
      <c r="DSM21" s="600"/>
      <c r="DSN21" s="600"/>
      <c r="DSO21" s="600"/>
      <c r="DSP21" s="600"/>
      <c r="DSQ21" s="600"/>
      <c r="DSR21" s="600"/>
      <c r="DSS21" s="600"/>
      <c r="DST21" s="600"/>
      <c r="DSU21" s="600"/>
      <c r="DSV21" s="600"/>
      <c r="DSW21" s="600"/>
      <c r="DSX21" s="600"/>
      <c r="DSY21" s="600"/>
      <c r="DSZ21" s="600"/>
      <c r="DTA21" s="600"/>
      <c r="DTB21" s="600"/>
      <c r="DTC21" s="600"/>
      <c r="DTD21" s="600"/>
      <c r="DTE21" s="600"/>
      <c r="DTF21" s="600"/>
      <c r="DTG21" s="600"/>
      <c r="DTH21" s="600"/>
      <c r="DTI21" s="600"/>
      <c r="DTJ21" s="600"/>
      <c r="DTK21" s="600"/>
      <c r="DTL21" s="600"/>
      <c r="DTM21" s="600"/>
      <c r="DTN21" s="600"/>
      <c r="DTO21" s="600"/>
      <c r="DTP21" s="600"/>
      <c r="DTQ21" s="600"/>
      <c r="DTR21" s="600"/>
      <c r="DTS21" s="600"/>
      <c r="DTT21" s="600"/>
      <c r="DTU21" s="600"/>
      <c r="DTV21" s="600"/>
      <c r="DTW21" s="600"/>
      <c r="DTX21" s="600"/>
      <c r="DTY21" s="600"/>
      <c r="DTZ21" s="600"/>
      <c r="DUA21" s="600"/>
      <c r="DUB21" s="600"/>
      <c r="DUC21" s="600"/>
      <c r="DUD21" s="600"/>
      <c r="DUE21" s="600"/>
      <c r="DUF21" s="600"/>
      <c r="DUG21" s="600"/>
      <c r="DUH21" s="600"/>
      <c r="DUI21" s="600"/>
      <c r="DUJ21" s="600"/>
      <c r="DUK21" s="600"/>
      <c r="DUL21" s="600"/>
      <c r="DUM21" s="600"/>
      <c r="DUN21" s="600"/>
      <c r="DUO21" s="600"/>
      <c r="DUP21" s="600"/>
      <c r="DUQ21" s="600"/>
      <c r="DUR21" s="600"/>
      <c r="DUS21" s="600"/>
      <c r="DUT21" s="600"/>
      <c r="DUU21" s="600"/>
      <c r="DUV21" s="600"/>
      <c r="DUW21" s="600"/>
      <c r="DUX21" s="600"/>
      <c r="DUY21" s="600"/>
      <c r="DUZ21" s="600"/>
      <c r="DVA21" s="600"/>
      <c r="DVB21" s="600"/>
      <c r="DVC21" s="600"/>
      <c r="DVD21" s="600"/>
      <c r="DVE21" s="600"/>
      <c r="DVF21" s="600"/>
      <c r="DVG21" s="600"/>
      <c r="DVH21" s="600"/>
      <c r="DVI21" s="600"/>
      <c r="DVJ21" s="600"/>
      <c r="DVK21" s="600"/>
      <c r="DVL21" s="600"/>
      <c r="DVM21" s="600"/>
      <c r="DVN21" s="600"/>
      <c r="DVO21" s="600"/>
      <c r="DVP21" s="600"/>
      <c r="DVQ21" s="600"/>
      <c r="DVR21" s="600"/>
      <c r="DVS21" s="600"/>
      <c r="DVT21" s="600"/>
      <c r="DVU21" s="600"/>
      <c r="DVV21" s="600"/>
      <c r="DVW21" s="600"/>
      <c r="DVX21" s="600"/>
      <c r="DVY21" s="600"/>
      <c r="DVZ21" s="600"/>
      <c r="DWA21" s="600"/>
      <c r="DWB21" s="600"/>
      <c r="DWC21" s="600"/>
      <c r="DWD21" s="600"/>
      <c r="DWE21" s="600"/>
      <c r="DWF21" s="600"/>
      <c r="DWG21" s="600"/>
      <c r="DWH21" s="600"/>
      <c r="DWI21" s="600"/>
      <c r="DWJ21" s="600"/>
      <c r="DWK21" s="600"/>
      <c r="DWL21" s="600"/>
      <c r="DWM21" s="600"/>
      <c r="DWN21" s="600"/>
      <c r="DWO21" s="600"/>
      <c r="DWP21" s="600"/>
      <c r="DWQ21" s="600"/>
      <c r="DWR21" s="600"/>
      <c r="DWS21" s="600"/>
      <c r="DWT21" s="600"/>
      <c r="DWU21" s="600"/>
      <c r="DWV21" s="600"/>
      <c r="DWW21" s="600"/>
      <c r="DWX21" s="600"/>
      <c r="DWY21" s="600"/>
      <c r="DWZ21" s="600"/>
      <c r="DXA21" s="600"/>
      <c r="DXB21" s="600"/>
      <c r="DXC21" s="600"/>
      <c r="DXD21" s="600"/>
      <c r="DXE21" s="600"/>
      <c r="DXF21" s="600"/>
      <c r="DXG21" s="600"/>
      <c r="DXH21" s="600"/>
      <c r="DXI21" s="600"/>
      <c r="DXJ21" s="600"/>
      <c r="DXK21" s="600"/>
      <c r="DXL21" s="600"/>
      <c r="DXM21" s="600"/>
      <c r="DXN21" s="600"/>
      <c r="DXO21" s="600"/>
      <c r="DXP21" s="600"/>
      <c r="DXQ21" s="600"/>
      <c r="DXR21" s="600"/>
      <c r="DXS21" s="600"/>
      <c r="DXT21" s="600"/>
      <c r="DXU21" s="600"/>
      <c r="DXV21" s="600"/>
      <c r="DXW21" s="600"/>
      <c r="DXX21" s="600"/>
      <c r="DXY21" s="600"/>
      <c r="DXZ21" s="600"/>
      <c r="DYA21" s="600"/>
      <c r="DYB21" s="600"/>
      <c r="DYC21" s="600"/>
      <c r="DYD21" s="600"/>
      <c r="DYE21" s="600"/>
      <c r="DYF21" s="600"/>
      <c r="DYG21" s="600"/>
      <c r="DYH21" s="600"/>
      <c r="DYI21" s="600"/>
      <c r="DYJ21" s="600"/>
      <c r="DYK21" s="600"/>
      <c r="DYL21" s="600"/>
      <c r="DYM21" s="600"/>
      <c r="DYN21" s="600"/>
      <c r="DYO21" s="600"/>
      <c r="DYP21" s="600"/>
      <c r="DYQ21" s="600"/>
      <c r="DYR21" s="600"/>
      <c r="DYS21" s="600"/>
      <c r="DYT21" s="600"/>
      <c r="DYU21" s="600"/>
      <c r="DYV21" s="600"/>
      <c r="DYW21" s="600"/>
      <c r="DYX21" s="600"/>
      <c r="DYY21" s="600"/>
      <c r="DYZ21" s="600"/>
      <c r="DZA21" s="600"/>
      <c r="DZB21" s="600"/>
      <c r="DZC21" s="600"/>
      <c r="DZD21" s="600"/>
      <c r="DZE21" s="600"/>
      <c r="DZF21" s="600"/>
      <c r="DZG21" s="600"/>
      <c r="DZH21" s="600"/>
      <c r="DZI21" s="600"/>
      <c r="DZJ21" s="600"/>
      <c r="DZK21" s="600"/>
      <c r="DZL21" s="600"/>
      <c r="DZM21" s="600"/>
      <c r="DZN21" s="600"/>
      <c r="DZO21" s="600"/>
      <c r="DZP21" s="600"/>
      <c r="DZQ21" s="600"/>
      <c r="DZR21" s="600"/>
      <c r="DZS21" s="600"/>
      <c r="DZT21" s="600"/>
      <c r="DZU21" s="600"/>
      <c r="DZV21" s="600"/>
      <c r="DZW21" s="600"/>
      <c r="DZX21" s="600"/>
      <c r="DZY21" s="600"/>
      <c r="DZZ21" s="600"/>
      <c r="EAA21" s="600"/>
      <c r="EAB21" s="600"/>
      <c r="EAC21" s="600"/>
      <c r="EAD21" s="600"/>
      <c r="EAE21" s="600"/>
      <c r="EAF21" s="600"/>
      <c r="EAG21" s="600"/>
      <c r="EAH21" s="600"/>
      <c r="EAI21" s="600"/>
      <c r="EAJ21" s="600"/>
      <c r="EAK21" s="600"/>
      <c r="EAL21" s="600"/>
      <c r="EAM21" s="600"/>
      <c r="EAN21" s="600"/>
      <c r="EAO21" s="600"/>
      <c r="EAP21" s="600"/>
      <c r="EAQ21" s="600"/>
      <c r="EAR21" s="600"/>
      <c r="EAS21" s="600"/>
      <c r="EAT21" s="600"/>
      <c r="EAU21" s="600"/>
      <c r="EAV21" s="600"/>
      <c r="EAW21" s="600"/>
      <c r="EAX21" s="600"/>
      <c r="EAY21" s="600"/>
      <c r="EAZ21" s="600"/>
      <c r="EBA21" s="600"/>
      <c r="EBB21" s="600"/>
      <c r="EBC21" s="600"/>
      <c r="EBD21" s="600"/>
      <c r="EBE21" s="600"/>
      <c r="EBF21" s="600"/>
      <c r="EBG21" s="600"/>
      <c r="EBH21" s="600"/>
      <c r="EBI21" s="600"/>
      <c r="EBJ21" s="600"/>
      <c r="EBK21" s="600"/>
      <c r="EBL21" s="600"/>
      <c r="EBM21" s="600"/>
      <c r="EBN21" s="600"/>
      <c r="EBO21" s="600"/>
      <c r="EBP21" s="600"/>
      <c r="EBQ21" s="600"/>
      <c r="EBR21" s="600"/>
      <c r="EBS21" s="600"/>
      <c r="EBT21" s="600"/>
      <c r="EBU21" s="600"/>
      <c r="EBV21" s="600"/>
      <c r="EBW21" s="600"/>
      <c r="EBX21" s="600"/>
      <c r="EBY21" s="600"/>
      <c r="EBZ21" s="600"/>
      <c r="ECA21" s="600"/>
      <c r="ECB21" s="600"/>
      <c r="ECC21" s="600"/>
      <c r="ECD21" s="600"/>
      <c r="ECE21" s="600"/>
      <c r="ECF21" s="600"/>
      <c r="ECG21" s="600"/>
      <c r="ECH21" s="600"/>
      <c r="ECI21" s="600"/>
      <c r="ECJ21" s="600"/>
      <c r="ECK21" s="600"/>
      <c r="ECL21" s="600"/>
      <c r="ECM21" s="600"/>
      <c r="ECN21" s="600"/>
      <c r="ECO21" s="600"/>
      <c r="ECP21" s="600"/>
      <c r="ECQ21" s="600"/>
      <c r="ECR21" s="600"/>
      <c r="ECS21" s="600"/>
      <c r="ECT21" s="600"/>
      <c r="ECU21" s="600"/>
      <c r="ECV21" s="600"/>
      <c r="ECW21" s="600"/>
      <c r="ECX21" s="600"/>
      <c r="ECY21" s="600"/>
      <c r="ECZ21" s="600"/>
      <c r="EDA21" s="600"/>
      <c r="EDB21" s="600"/>
      <c r="EDC21" s="600"/>
      <c r="EDD21" s="600"/>
      <c r="EDE21" s="600"/>
      <c r="EDF21" s="600"/>
      <c r="EDG21" s="600"/>
      <c r="EDH21" s="600"/>
      <c r="EDI21" s="600"/>
      <c r="EDJ21" s="600"/>
      <c r="EDK21" s="600"/>
      <c r="EDL21" s="600"/>
      <c r="EDM21" s="600"/>
      <c r="EDN21" s="600"/>
      <c r="EDO21" s="600"/>
      <c r="EDP21" s="600"/>
      <c r="EDQ21" s="600"/>
      <c r="EDR21" s="600"/>
      <c r="EDS21" s="600"/>
      <c r="EDT21" s="600"/>
      <c r="EDU21" s="600"/>
      <c r="EDV21" s="600"/>
      <c r="EDW21" s="600"/>
      <c r="EDX21" s="600"/>
      <c r="EDY21" s="600"/>
      <c r="EDZ21" s="600"/>
      <c r="EEA21" s="600"/>
      <c r="EEB21" s="600"/>
      <c r="EEC21" s="600"/>
      <c r="EED21" s="600"/>
      <c r="EEE21" s="600"/>
      <c r="EEF21" s="600"/>
      <c r="EEG21" s="600"/>
      <c r="EEH21" s="600"/>
      <c r="EEI21" s="600"/>
      <c r="EEJ21" s="600"/>
      <c r="EEK21" s="600"/>
      <c r="EEL21" s="600"/>
      <c r="EEM21" s="600"/>
      <c r="EEN21" s="600"/>
      <c r="EEO21" s="600"/>
      <c r="EEP21" s="600"/>
      <c r="EEQ21" s="600"/>
      <c r="EER21" s="600"/>
      <c r="EES21" s="600"/>
      <c r="EET21" s="600"/>
      <c r="EEU21" s="600"/>
      <c r="EEV21" s="600"/>
      <c r="EEW21" s="600"/>
      <c r="EEX21" s="600"/>
      <c r="EEY21" s="600"/>
      <c r="EEZ21" s="600"/>
      <c r="EFA21" s="600"/>
      <c r="EFB21" s="600"/>
      <c r="EFC21" s="600"/>
      <c r="EFD21" s="600"/>
      <c r="EFE21" s="600"/>
      <c r="EFF21" s="600"/>
      <c r="EFG21" s="600"/>
      <c r="EFH21" s="600"/>
      <c r="EFI21" s="600"/>
      <c r="EFJ21" s="600"/>
      <c r="EFK21" s="600"/>
      <c r="EFL21" s="600"/>
      <c r="EFM21" s="600"/>
      <c r="EFN21" s="600"/>
      <c r="EFO21" s="600"/>
      <c r="EFP21" s="600"/>
      <c r="EFQ21" s="600"/>
      <c r="EFR21" s="600"/>
      <c r="EFS21" s="600"/>
      <c r="EFT21" s="600"/>
      <c r="EFU21" s="600"/>
      <c r="EFV21" s="600"/>
      <c r="EFW21" s="600"/>
      <c r="EFX21" s="600"/>
      <c r="EFY21" s="600"/>
      <c r="EFZ21" s="600"/>
      <c r="EGA21" s="600"/>
      <c r="EGB21" s="600"/>
      <c r="EGC21" s="600"/>
      <c r="EGD21" s="600"/>
      <c r="EGE21" s="600"/>
      <c r="EGF21" s="600"/>
      <c r="EGG21" s="600"/>
      <c r="EGH21" s="600"/>
      <c r="EGI21" s="600"/>
      <c r="EGJ21" s="600"/>
      <c r="EGK21" s="600"/>
      <c r="EGL21" s="600"/>
      <c r="EGM21" s="600"/>
      <c r="EGN21" s="600"/>
      <c r="EGO21" s="600"/>
      <c r="EGP21" s="600"/>
      <c r="EGQ21" s="600"/>
      <c r="EGR21" s="600"/>
      <c r="EGS21" s="600"/>
      <c r="EGT21" s="600"/>
      <c r="EGU21" s="600"/>
      <c r="EGV21" s="600"/>
      <c r="EGW21" s="600"/>
      <c r="EGX21" s="600"/>
      <c r="EGY21" s="600"/>
      <c r="EGZ21" s="600"/>
      <c r="EHA21" s="600"/>
      <c r="EHB21" s="600"/>
      <c r="EHC21" s="600"/>
      <c r="EHD21" s="600"/>
      <c r="EHE21" s="600"/>
      <c r="EHF21" s="600"/>
      <c r="EHG21" s="600"/>
      <c r="EHH21" s="600"/>
      <c r="EHI21" s="600"/>
      <c r="EHJ21" s="600"/>
      <c r="EHK21" s="600"/>
      <c r="EHL21" s="600"/>
      <c r="EHM21" s="600"/>
      <c r="EHN21" s="600"/>
      <c r="EHO21" s="600"/>
      <c r="EHP21" s="600"/>
      <c r="EHQ21" s="600"/>
      <c r="EHR21" s="600"/>
      <c r="EHS21" s="600"/>
      <c r="EHT21" s="600"/>
      <c r="EHU21" s="600"/>
      <c r="EHV21" s="600"/>
      <c r="EHW21" s="600"/>
      <c r="EHX21" s="600"/>
      <c r="EHY21" s="600"/>
      <c r="EHZ21" s="600"/>
      <c r="EIA21" s="600"/>
      <c r="EIB21" s="600"/>
      <c r="EIC21" s="600"/>
      <c r="EID21" s="600"/>
      <c r="EIE21" s="600"/>
      <c r="EIF21" s="600"/>
      <c r="EIG21" s="600"/>
      <c r="EIH21" s="600"/>
      <c r="EII21" s="600"/>
      <c r="EIJ21" s="600"/>
      <c r="EIK21" s="600"/>
      <c r="EIL21" s="600"/>
      <c r="EIM21" s="600"/>
      <c r="EIN21" s="600"/>
      <c r="EIO21" s="600"/>
      <c r="EIP21" s="600"/>
      <c r="EIQ21" s="600"/>
      <c r="EIR21" s="600"/>
      <c r="EIS21" s="600"/>
      <c r="EIT21" s="600"/>
      <c r="EIU21" s="600"/>
      <c r="EIV21" s="600"/>
      <c r="EIW21" s="600"/>
      <c r="EIX21" s="600"/>
      <c r="EIY21" s="600"/>
      <c r="EIZ21" s="600"/>
      <c r="EJA21" s="600"/>
      <c r="EJB21" s="600"/>
      <c r="EJC21" s="600"/>
      <c r="EJD21" s="600"/>
      <c r="EJE21" s="600"/>
      <c r="EJF21" s="600"/>
      <c r="EJG21" s="600"/>
      <c r="EJH21" s="600"/>
      <c r="EJI21" s="600"/>
      <c r="EJJ21" s="600"/>
      <c r="EJK21" s="600"/>
      <c r="EJL21" s="600"/>
      <c r="EJM21" s="600"/>
      <c r="EJN21" s="600"/>
      <c r="EJO21" s="600"/>
      <c r="EJP21" s="600"/>
      <c r="EJQ21" s="600"/>
      <c r="EJR21" s="600"/>
      <c r="EJS21" s="600"/>
      <c r="EJT21" s="600"/>
      <c r="EJU21" s="600"/>
      <c r="EJV21" s="600"/>
      <c r="EJW21" s="600"/>
      <c r="EJX21" s="600"/>
      <c r="EJY21" s="600"/>
      <c r="EJZ21" s="600"/>
      <c r="EKA21" s="600"/>
      <c r="EKB21" s="600"/>
      <c r="EKC21" s="600"/>
      <c r="EKD21" s="600"/>
      <c r="EKE21" s="600"/>
      <c r="EKF21" s="600"/>
      <c r="EKG21" s="600"/>
      <c r="EKH21" s="600"/>
      <c r="EKI21" s="600"/>
      <c r="EKJ21" s="600"/>
      <c r="EKK21" s="600"/>
      <c r="EKL21" s="600"/>
      <c r="EKM21" s="600"/>
      <c r="EKN21" s="600"/>
      <c r="EKO21" s="600"/>
      <c r="EKP21" s="600"/>
      <c r="EKQ21" s="600"/>
      <c r="EKR21" s="600"/>
      <c r="EKS21" s="600"/>
      <c r="EKT21" s="600"/>
      <c r="EKU21" s="600"/>
      <c r="EKV21" s="600"/>
      <c r="EKW21" s="600"/>
      <c r="EKX21" s="600"/>
      <c r="EKY21" s="600"/>
      <c r="EKZ21" s="600"/>
      <c r="ELA21" s="600"/>
      <c r="ELB21" s="600"/>
      <c r="ELC21" s="600"/>
      <c r="ELD21" s="600"/>
      <c r="ELE21" s="600"/>
      <c r="ELF21" s="600"/>
      <c r="ELG21" s="600"/>
      <c r="ELH21" s="600"/>
      <c r="ELI21" s="600"/>
      <c r="ELJ21" s="600"/>
      <c r="ELK21" s="600"/>
      <c r="ELL21" s="600"/>
      <c r="ELM21" s="600"/>
      <c r="ELN21" s="600"/>
      <c r="ELO21" s="600"/>
      <c r="ELP21" s="600"/>
      <c r="ELQ21" s="600"/>
      <c r="ELR21" s="600"/>
      <c r="ELS21" s="600"/>
      <c r="ELT21" s="600"/>
      <c r="ELU21" s="600"/>
      <c r="ELV21" s="600"/>
      <c r="ELW21" s="600"/>
      <c r="ELX21" s="600"/>
      <c r="ELY21" s="600"/>
      <c r="ELZ21" s="600"/>
      <c r="EMA21" s="600"/>
      <c r="EMB21" s="600"/>
      <c r="EMC21" s="600"/>
      <c r="EMD21" s="600"/>
      <c r="EME21" s="600"/>
      <c r="EMF21" s="600"/>
      <c r="EMG21" s="600"/>
      <c r="EMH21" s="600"/>
      <c r="EMI21" s="600"/>
      <c r="EMJ21" s="600"/>
      <c r="EMK21" s="600"/>
      <c r="EML21" s="600"/>
      <c r="EMM21" s="600"/>
      <c r="EMN21" s="600"/>
      <c r="EMO21" s="600"/>
      <c r="EMP21" s="600"/>
      <c r="EMQ21" s="600"/>
      <c r="EMR21" s="600"/>
      <c r="EMS21" s="600"/>
      <c r="EMT21" s="600"/>
      <c r="EMU21" s="600"/>
      <c r="EMV21" s="600"/>
      <c r="EMW21" s="600"/>
      <c r="EMX21" s="600"/>
      <c r="EMY21" s="600"/>
      <c r="EMZ21" s="600"/>
      <c r="ENA21" s="600"/>
      <c r="ENB21" s="600"/>
      <c r="ENC21" s="600"/>
      <c r="END21" s="600"/>
      <c r="ENE21" s="600"/>
      <c r="ENF21" s="600"/>
      <c r="ENG21" s="600"/>
      <c r="ENH21" s="600"/>
      <c r="ENI21" s="600"/>
      <c r="ENJ21" s="600"/>
      <c r="ENK21" s="600"/>
      <c r="ENL21" s="600"/>
      <c r="ENM21" s="600"/>
      <c r="ENN21" s="600"/>
      <c r="ENO21" s="600"/>
      <c r="ENP21" s="600"/>
      <c r="ENQ21" s="600"/>
      <c r="ENR21" s="600"/>
      <c r="ENS21" s="600"/>
      <c r="ENT21" s="600"/>
      <c r="ENU21" s="600"/>
      <c r="ENV21" s="600"/>
      <c r="ENW21" s="600"/>
      <c r="ENX21" s="600"/>
      <c r="ENY21" s="600"/>
      <c r="ENZ21" s="600"/>
      <c r="EOA21" s="600"/>
      <c r="EOB21" s="600"/>
      <c r="EOC21" s="600"/>
      <c r="EOD21" s="600"/>
      <c r="EOE21" s="600"/>
      <c r="EOF21" s="600"/>
      <c r="EOG21" s="600"/>
      <c r="EOH21" s="600"/>
      <c r="EOI21" s="600"/>
      <c r="EOJ21" s="600"/>
      <c r="EOK21" s="600"/>
      <c r="EOL21" s="600"/>
      <c r="EOM21" s="600"/>
      <c r="EON21" s="600"/>
      <c r="EOO21" s="600"/>
      <c r="EOP21" s="600"/>
      <c r="EOQ21" s="600"/>
      <c r="EOR21" s="600"/>
      <c r="EOS21" s="600"/>
      <c r="EOT21" s="600"/>
      <c r="EOU21" s="600"/>
      <c r="EOV21" s="600"/>
      <c r="EOW21" s="600"/>
      <c r="EOX21" s="600"/>
      <c r="EOY21" s="600"/>
      <c r="EOZ21" s="600"/>
      <c r="EPA21" s="600"/>
      <c r="EPB21" s="600"/>
      <c r="EPC21" s="600"/>
      <c r="EPD21" s="600"/>
      <c r="EPE21" s="600"/>
      <c r="EPF21" s="600"/>
      <c r="EPG21" s="600"/>
      <c r="EPH21" s="600"/>
      <c r="EPI21" s="600"/>
      <c r="EPJ21" s="600"/>
      <c r="EPK21" s="600"/>
      <c r="EPL21" s="600"/>
      <c r="EPM21" s="600"/>
      <c r="EPN21" s="600"/>
      <c r="EPO21" s="600"/>
      <c r="EPP21" s="600"/>
      <c r="EPQ21" s="600"/>
      <c r="EPR21" s="600"/>
      <c r="EPS21" s="600"/>
      <c r="EPT21" s="600"/>
      <c r="EPU21" s="600"/>
      <c r="EPV21" s="600"/>
      <c r="EPW21" s="600"/>
      <c r="EPX21" s="600"/>
      <c r="EPY21" s="600"/>
      <c r="EPZ21" s="600"/>
      <c r="EQA21" s="600"/>
      <c r="EQB21" s="600"/>
      <c r="EQC21" s="600"/>
      <c r="EQD21" s="600"/>
      <c r="EQE21" s="600"/>
      <c r="EQF21" s="600"/>
      <c r="EQG21" s="600"/>
      <c r="EQH21" s="600"/>
      <c r="EQI21" s="600"/>
      <c r="EQJ21" s="600"/>
      <c r="EQK21" s="600"/>
      <c r="EQL21" s="600"/>
      <c r="EQM21" s="600"/>
      <c r="EQN21" s="600"/>
      <c r="EQO21" s="600"/>
      <c r="EQP21" s="600"/>
      <c r="EQQ21" s="600"/>
      <c r="EQR21" s="600"/>
      <c r="EQS21" s="600"/>
      <c r="EQT21" s="600"/>
      <c r="EQU21" s="600"/>
      <c r="EQV21" s="600"/>
      <c r="EQW21" s="600"/>
      <c r="EQX21" s="600"/>
      <c r="EQY21" s="600"/>
      <c r="EQZ21" s="600"/>
      <c r="ERA21" s="600"/>
      <c r="ERB21" s="600"/>
      <c r="ERC21" s="600"/>
      <c r="ERD21" s="600"/>
      <c r="ERE21" s="600"/>
      <c r="ERF21" s="600"/>
      <c r="ERG21" s="600"/>
      <c r="ERH21" s="600"/>
      <c r="ERI21" s="600"/>
      <c r="ERJ21" s="600"/>
      <c r="ERK21" s="600"/>
      <c r="ERL21" s="600"/>
      <c r="ERM21" s="600"/>
      <c r="ERN21" s="600"/>
      <c r="ERO21" s="600"/>
      <c r="ERP21" s="600"/>
      <c r="ERQ21" s="600"/>
      <c r="ERR21" s="600"/>
      <c r="ERS21" s="600"/>
      <c r="ERT21" s="600"/>
      <c r="ERU21" s="600"/>
      <c r="ERV21" s="600"/>
      <c r="ERW21" s="600"/>
      <c r="ERX21" s="600"/>
      <c r="ERY21" s="600"/>
      <c r="ERZ21" s="600"/>
      <c r="ESA21" s="600"/>
      <c r="ESB21" s="600"/>
      <c r="ESC21" s="600"/>
      <c r="ESD21" s="600"/>
      <c r="ESE21" s="600"/>
      <c r="ESF21" s="600"/>
      <c r="ESG21" s="600"/>
      <c r="ESH21" s="600"/>
      <c r="ESI21" s="600"/>
      <c r="ESJ21" s="600"/>
      <c r="ESK21" s="600"/>
      <c r="ESL21" s="600"/>
      <c r="ESM21" s="600"/>
      <c r="ESN21" s="600"/>
      <c r="ESO21" s="600"/>
      <c r="ESP21" s="600"/>
      <c r="ESQ21" s="600"/>
      <c r="ESR21" s="600"/>
      <c r="ESS21" s="600"/>
      <c r="EST21" s="600"/>
      <c r="ESU21" s="600"/>
      <c r="ESV21" s="600"/>
      <c r="ESW21" s="600"/>
      <c r="ESX21" s="600"/>
      <c r="ESY21" s="600"/>
      <c r="ESZ21" s="600"/>
      <c r="ETA21" s="600"/>
      <c r="ETB21" s="600"/>
      <c r="ETC21" s="600"/>
      <c r="ETD21" s="600"/>
      <c r="ETE21" s="600"/>
      <c r="ETF21" s="600"/>
      <c r="ETG21" s="600"/>
      <c r="ETH21" s="600"/>
      <c r="ETI21" s="600"/>
      <c r="ETJ21" s="600"/>
      <c r="ETK21" s="600"/>
      <c r="ETL21" s="600"/>
      <c r="ETM21" s="600"/>
      <c r="ETN21" s="600"/>
      <c r="ETO21" s="600"/>
      <c r="ETP21" s="600"/>
      <c r="ETQ21" s="600"/>
      <c r="ETR21" s="600"/>
      <c r="ETS21" s="600"/>
      <c r="ETT21" s="600"/>
      <c r="ETU21" s="600"/>
      <c r="ETV21" s="600"/>
      <c r="ETW21" s="600"/>
      <c r="ETX21" s="600"/>
      <c r="ETY21" s="600"/>
      <c r="ETZ21" s="600"/>
      <c r="EUA21" s="600"/>
      <c r="EUB21" s="600"/>
      <c r="EUC21" s="600"/>
      <c r="EUD21" s="600"/>
      <c r="EUE21" s="600"/>
      <c r="EUF21" s="600"/>
      <c r="EUG21" s="600"/>
      <c r="EUH21" s="600"/>
      <c r="EUI21" s="600"/>
      <c r="EUJ21" s="600"/>
      <c r="EUK21" s="600"/>
      <c r="EUL21" s="600"/>
      <c r="EUM21" s="600"/>
      <c r="EUN21" s="600"/>
      <c r="EUO21" s="600"/>
      <c r="EUP21" s="600"/>
      <c r="EUQ21" s="600"/>
      <c r="EUR21" s="600"/>
      <c r="EUS21" s="600"/>
      <c r="EUT21" s="600"/>
      <c r="EUU21" s="600"/>
      <c r="EUV21" s="600"/>
      <c r="EUW21" s="600"/>
      <c r="EUX21" s="600"/>
      <c r="EUY21" s="600"/>
      <c r="EUZ21" s="600"/>
      <c r="EVA21" s="600"/>
      <c r="EVB21" s="600"/>
      <c r="EVC21" s="600"/>
      <c r="EVD21" s="600"/>
      <c r="EVE21" s="600"/>
      <c r="EVF21" s="600"/>
      <c r="EVG21" s="600"/>
      <c r="EVH21" s="600"/>
      <c r="EVI21" s="600"/>
      <c r="EVJ21" s="600"/>
      <c r="EVK21" s="600"/>
      <c r="EVL21" s="600"/>
      <c r="EVM21" s="600"/>
      <c r="EVN21" s="600"/>
      <c r="EVO21" s="600"/>
      <c r="EVP21" s="600"/>
      <c r="EVQ21" s="600"/>
      <c r="EVR21" s="600"/>
      <c r="EVS21" s="600"/>
      <c r="EVT21" s="600"/>
      <c r="EVU21" s="600"/>
      <c r="EVV21" s="600"/>
      <c r="EVW21" s="600"/>
      <c r="EVX21" s="600"/>
      <c r="EVY21" s="600"/>
      <c r="EVZ21" s="600"/>
      <c r="EWA21" s="600"/>
      <c r="EWB21" s="600"/>
      <c r="EWC21" s="600"/>
      <c r="EWD21" s="600"/>
      <c r="EWE21" s="600"/>
      <c r="EWF21" s="600"/>
      <c r="EWG21" s="600"/>
      <c r="EWH21" s="600"/>
      <c r="EWI21" s="600"/>
      <c r="EWJ21" s="600"/>
      <c r="EWK21" s="600"/>
      <c r="EWL21" s="600"/>
      <c r="EWM21" s="600"/>
      <c r="EWN21" s="600"/>
      <c r="EWO21" s="600"/>
      <c r="EWP21" s="600"/>
      <c r="EWQ21" s="600"/>
      <c r="EWR21" s="600"/>
      <c r="EWS21" s="600"/>
      <c r="EWT21" s="600"/>
      <c r="EWU21" s="600"/>
      <c r="EWV21" s="600"/>
      <c r="EWW21" s="600"/>
      <c r="EWX21" s="600"/>
      <c r="EWY21" s="600"/>
      <c r="EWZ21" s="600"/>
      <c r="EXA21" s="600"/>
      <c r="EXB21" s="600"/>
      <c r="EXC21" s="600"/>
      <c r="EXD21" s="600"/>
      <c r="EXE21" s="600"/>
      <c r="EXF21" s="600"/>
      <c r="EXG21" s="600"/>
      <c r="EXH21" s="600"/>
      <c r="EXI21" s="600"/>
      <c r="EXJ21" s="600"/>
      <c r="EXK21" s="600"/>
      <c r="EXL21" s="600"/>
      <c r="EXM21" s="600"/>
      <c r="EXN21" s="600"/>
      <c r="EXO21" s="600"/>
      <c r="EXP21" s="600"/>
      <c r="EXQ21" s="600"/>
      <c r="EXR21" s="600"/>
      <c r="EXS21" s="600"/>
      <c r="EXT21" s="600"/>
      <c r="EXU21" s="600"/>
      <c r="EXV21" s="600"/>
      <c r="EXW21" s="600"/>
      <c r="EXX21" s="600"/>
      <c r="EXY21" s="600"/>
      <c r="EXZ21" s="600"/>
      <c r="EYA21" s="600"/>
      <c r="EYB21" s="600"/>
      <c r="EYC21" s="600"/>
      <c r="EYD21" s="600"/>
      <c r="EYE21" s="600"/>
      <c r="EYF21" s="600"/>
      <c r="EYG21" s="600"/>
      <c r="EYH21" s="600"/>
      <c r="EYI21" s="600"/>
      <c r="EYJ21" s="600"/>
      <c r="EYK21" s="600"/>
      <c r="EYL21" s="600"/>
      <c r="EYM21" s="600"/>
      <c r="EYN21" s="600"/>
      <c r="EYO21" s="600"/>
      <c r="EYP21" s="600"/>
      <c r="EYQ21" s="600"/>
      <c r="EYR21" s="600"/>
      <c r="EYS21" s="600"/>
      <c r="EYT21" s="600"/>
      <c r="EYU21" s="600"/>
      <c r="EYV21" s="600"/>
      <c r="EYW21" s="600"/>
      <c r="EYX21" s="600"/>
      <c r="EYY21" s="600"/>
      <c r="EYZ21" s="600"/>
      <c r="EZA21" s="600"/>
      <c r="EZB21" s="600"/>
      <c r="EZC21" s="600"/>
      <c r="EZD21" s="600"/>
      <c r="EZE21" s="600"/>
      <c r="EZF21" s="600"/>
      <c r="EZG21" s="600"/>
      <c r="EZH21" s="600"/>
      <c r="EZI21" s="600"/>
      <c r="EZJ21" s="600"/>
      <c r="EZK21" s="600"/>
      <c r="EZL21" s="600"/>
      <c r="EZM21" s="600"/>
      <c r="EZN21" s="600"/>
      <c r="EZO21" s="600"/>
      <c r="EZP21" s="600"/>
      <c r="EZQ21" s="600"/>
      <c r="EZR21" s="600"/>
      <c r="EZS21" s="600"/>
      <c r="EZT21" s="600"/>
      <c r="EZU21" s="600"/>
      <c r="EZV21" s="600"/>
      <c r="EZW21" s="600"/>
      <c r="EZX21" s="600"/>
      <c r="EZY21" s="600"/>
      <c r="EZZ21" s="600"/>
      <c r="FAA21" s="600"/>
      <c r="FAB21" s="600"/>
      <c r="FAC21" s="600"/>
      <c r="FAD21" s="600"/>
      <c r="FAE21" s="600"/>
      <c r="FAF21" s="600"/>
      <c r="FAG21" s="600"/>
      <c r="FAH21" s="600"/>
      <c r="FAI21" s="600"/>
      <c r="FAJ21" s="600"/>
      <c r="FAK21" s="600"/>
      <c r="FAL21" s="600"/>
      <c r="FAM21" s="600"/>
      <c r="FAN21" s="600"/>
      <c r="FAO21" s="600"/>
      <c r="FAP21" s="600"/>
      <c r="FAQ21" s="600"/>
      <c r="FAR21" s="600"/>
      <c r="FAS21" s="600"/>
      <c r="FAT21" s="600"/>
      <c r="FAU21" s="600"/>
      <c r="FAV21" s="600"/>
      <c r="FAW21" s="600"/>
      <c r="FAX21" s="600"/>
      <c r="FAY21" s="600"/>
      <c r="FAZ21" s="600"/>
      <c r="FBA21" s="600"/>
      <c r="FBB21" s="600"/>
      <c r="FBC21" s="600"/>
      <c r="FBD21" s="600"/>
      <c r="FBE21" s="600"/>
      <c r="FBF21" s="600"/>
      <c r="FBG21" s="600"/>
      <c r="FBH21" s="600"/>
      <c r="FBI21" s="600"/>
      <c r="FBJ21" s="600"/>
      <c r="FBK21" s="600"/>
      <c r="FBL21" s="600"/>
      <c r="FBM21" s="600"/>
      <c r="FBN21" s="600"/>
      <c r="FBO21" s="600"/>
      <c r="FBP21" s="600"/>
      <c r="FBQ21" s="600"/>
      <c r="FBR21" s="600"/>
      <c r="FBS21" s="600"/>
      <c r="FBT21" s="600"/>
      <c r="FBU21" s="600"/>
      <c r="FBV21" s="600"/>
      <c r="FBW21" s="600"/>
      <c r="FBX21" s="600"/>
      <c r="FBY21" s="600"/>
      <c r="FBZ21" s="600"/>
      <c r="FCA21" s="600"/>
      <c r="FCB21" s="600"/>
      <c r="FCC21" s="600"/>
      <c r="FCD21" s="600"/>
      <c r="FCE21" s="600"/>
      <c r="FCF21" s="600"/>
      <c r="FCG21" s="600"/>
      <c r="FCH21" s="600"/>
      <c r="FCI21" s="600"/>
      <c r="FCJ21" s="600"/>
      <c r="FCK21" s="600"/>
      <c r="FCL21" s="600"/>
      <c r="FCM21" s="600"/>
      <c r="FCN21" s="600"/>
      <c r="FCO21" s="600"/>
      <c r="FCP21" s="600"/>
      <c r="FCQ21" s="600"/>
      <c r="FCR21" s="600"/>
      <c r="FCS21" s="600"/>
      <c r="FCT21" s="600"/>
      <c r="FCU21" s="600"/>
      <c r="FCV21" s="600"/>
      <c r="FCW21" s="600"/>
      <c r="FCX21" s="600"/>
      <c r="FCY21" s="600"/>
      <c r="FCZ21" s="600"/>
      <c r="FDA21" s="600"/>
      <c r="FDB21" s="600"/>
      <c r="FDC21" s="600"/>
      <c r="FDD21" s="600"/>
      <c r="FDE21" s="600"/>
      <c r="FDF21" s="600"/>
      <c r="FDG21" s="600"/>
      <c r="FDH21" s="600"/>
      <c r="FDI21" s="600"/>
      <c r="FDJ21" s="600"/>
      <c r="FDK21" s="600"/>
      <c r="FDL21" s="600"/>
      <c r="FDM21" s="600"/>
      <c r="FDN21" s="600"/>
      <c r="FDO21" s="600"/>
      <c r="FDP21" s="600"/>
      <c r="FDQ21" s="600"/>
      <c r="FDR21" s="600"/>
      <c r="FDS21" s="600"/>
      <c r="FDT21" s="600"/>
      <c r="FDU21" s="600"/>
      <c r="FDV21" s="600"/>
      <c r="FDW21" s="600"/>
      <c r="FDX21" s="600"/>
      <c r="FDY21" s="600"/>
      <c r="FDZ21" s="600"/>
      <c r="FEA21" s="600"/>
      <c r="FEB21" s="600"/>
      <c r="FEC21" s="600"/>
      <c r="FED21" s="600"/>
      <c r="FEE21" s="600"/>
      <c r="FEF21" s="600"/>
      <c r="FEG21" s="600"/>
      <c r="FEH21" s="600"/>
      <c r="FEI21" s="600"/>
      <c r="FEJ21" s="600"/>
      <c r="FEK21" s="600"/>
      <c r="FEL21" s="600"/>
      <c r="FEM21" s="600"/>
      <c r="FEN21" s="600"/>
      <c r="FEO21" s="600"/>
      <c r="FEP21" s="600"/>
      <c r="FEQ21" s="600"/>
      <c r="FER21" s="600"/>
      <c r="FES21" s="600"/>
      <c r="FET21" s="600"/>
      <c r="FEU21" s="600"/>
      <c r="FEV21" s="600"/>
      <c r="FEW21" s="600"/>
      <c r="FEX21" s="600"/>
      <c r="FEY21" s="600"/>
      <c r="FEZ21" s="600"/>
      <c r="FFA21" s="600"/>
      <c r="FFB21" s="600"/>
      <c r="FFC21" s="600"/>
      <c r="FFD21" s="600"/>
      <c r="FFE21" s="600"/>
      <c r="FFF21" s="600"/>
      <c r="FFG21" s="600"/>
      <c r="FFH21" s="600"/>
      <c r="FFI21" s="600"/>
      <c r="FFJ21" s="600"/>
      <c r="FFK21" s="600"/>
      <c r="FFL21" s="600"/>
      <c r="FFM21" s="600"/>
      <c r="FFN21" s="600"/>
      <c r="FFO21" s="600"/>
      <c r="FFP21" s="600"/>
      <c r="FFQ21" s="600"/>
      <c r="FFR21" s="600"/>
      <c r="FFS21" s="600"/>
      <c r="FFT21" s="600"/>
      <c r="FFU21" s="600"/>
      <c r="FFV21" s="600"/>
      <c r="FFW21" s="600"/>
      <c r="FFX21" s="600"/>
      <c r="FFY21" s="600"/>
      <c r="FFZ21" s="600"/>
      <c r="FGA21" s="600"/>
      <c r="FGB21" s="600"/>
      <c r="FGC21" s="600"/>
      <c r="FGD21" s="600"/>
      <c r="FGE21" s="600"/>
      <c r="FGF21" s="600"/>
      <c r="FGG21" s="600"/>
      <c r="FGH21" s="600"/>
      <c r="FGI21" s="600"/>
      <c r="FGJ21" s="600"/>
      <c r="FGK21" s="600"/>
      <c r="FGL21" s="600"/>
      <c r="FGM21" s="600"/>
      <c r="FGN21" s="600"/>
      <c r="FGO21" s="600"/>
      <c r="FGP21" s="600"/>
      <c r="FGQ21" s="600"/>
      <c r="FGR21" s="600"/>
      <c r="FGS21" s="600"/>
      <c r="FGT21" s="600"/>
      <c r="FGU21" s="600"/>
      <c r="FGV21" s="600"/>
      <c r="FGW21" s="600"/>
      <c r="FGX21" s="600"/>
      <c r="FGY21" s="600"/>
      <c r="FGZ21" s="600"/>
      <c r="FHA21" s="600"/>
      <c r="FHB21" s="600"/>
      <c r="FHC21" s="600"/>
      <c r="FHD21" s="600"/>
      <c r="FHE21" s="600"/>
      <c r="FHF21" s="600"/>
      <c r="FHG21" s="600"/>
      <c r="FHH21" s="600"/>
      <c r="FHI21" s="600"/>
      <c r="FHJ21" s="600"/>
      <c r="FHK21" s="600"/>
      <c r="FHL21" s="600"/>
      <c r="FHM21" s="600"/>
      <c r="FHN21" s="600"/>
      <c r="FHO21" s="600"/>
      <c r="FHP21" s="600"/>
      <c r="FHQ21" s="600"/>
      <c r="FHR21" s="600"/>
      <c r="FHS21" s="600"/>
      <c r="FHT21" s="600"/>
      <c r="FHU21" s="600"/>
      <c r="FHV21" s="600"/>
      <c r="FHW21" s="600"/>
      <c r="FHX21" s="600"/>
      <c r="FHY21" s="600"/>
      <c r="FHZ21" s="600"/>
      <c r="FIA21" s="600"/>
      <c r="FIB21" s="600"/>
      <c r="FIC21" s="600"/>
      <c r="FID21" s="600"/>
      <c r="FIE21" s="600"/>
      <c r="FIF21" s="600"/>
      <c r="FIG21" s="600"/>
      <c r="FIH21" s="600"/>
      <c r="FII21" s="600"/>
      <c r="FIJ21" s="600"/>
      <c r="FIK21" s="600"/>
      <c r="FIL21" s="600"/>
      <c r="FIM21" s="600"/>
      <c r="FIN21" s="600"/>
      <c r="FIO21" s="600"/>
      <c r="FIP21" s="600"/>
      <c r="FIQ21" s="600"/>
      <c r="FIR21" s="600"/>
      <c r="FIS21" s="600"/>
      <c r="FIT21" s="600"/>
      <c r="FIU21" s="600"/>
      <c r="FIV21" s="600"/>
      <c r="FIW21" s="600"/>
      <c r="FIX21" s="600"/>
      <c r="FIY21" s="600"/>
      <c r="FIZ21" s="600"/>
      <c r="FJA21" s="600"/>
      <c r="FJB21" s="600"/>
      <c r="FJC21" s="600"/>
      <c r="FJD21" s="600"/>
      <c r="FJE21" s="600"/>
      <c r="FJF21" s="600"/>
      <c r="FJG21" s="600"/>
      <c r="FJH21" s="600"/>
      <c r="FJI21" s="600"/>
      <c r="FJJ21" s="600"/>
      <c r="FJK21" s="600"/>
      <c r="FJL21" s="600"/>
      <c r="FJM21" s="600"/>
      <c r="FJN21" s="600"/>
      <c r="FJO21" s="600"/>
      <c r="FJP21" s="600"/>
      <c r="FJQ21" s="600"/>
      <c r="FJR21" s="600"/>
      <c r="FJS21" s="600"/>
      <c r="FJT21" s="600"/>
      <c r="FJU21" s="600"/>
      <c r="FJV21" s="600"/>
      <c r="FJW21" s="600"/>
      <c r="FJX21" s="600"/>
      <c r="FJY21" s="600"/>
      <c r="FJZ21" s="600"/>
      <c r="FKA21" s="600"/>
      <c r="FKB21" s="600"/>
      <c r="FKC21" s="600"/>
      <c r="FKD21" s="600"/>
      <c r="FKE21" s="600"/>
      <c r="FKF21" s="600"/>
      <c r="FKG21" s="600"/>
      <c r="FKH21" s="600"/>
      <c r="FKI21" s="600"/>
      <c r="FKJ21" s="600"/>
      <c r="FKK21" s="600"/>
      <c r="FKL21" s="600"/>
      <c r="FKM21" s="600"/>
      <c r="FKN21" s="600"/>
      <c r="FKO21" s="600"/>
      <c r="FKP21" s="600"/>
      <c r="FKQ21" s="600"/>
      <c r="FKR21" s="600"/>
      <c r="FKS21" s="600"/>
      <c r="FKT21" s="600"/>
      <c r="FKU21" s="600"/>
      <c r="FKV21" s="600"/>
      <c r="FKW21" s="600"/>
      <c r="FKX21" s="600"/>
      <c r="FKY21" s="600"/>
      <c r="FKZ21" s="600"/>
      <c r="FLA21" s="600"/>
      <c r="FLB21" s="600"/>
      <c r="FLC21" s="600"/>
      <c r="FLD21" s="600"/>
      <c r="FLE21" s="600"/>
      <c r="FLF21" s="600"/>
      <c r="FLG21" s="600"/>
      <c r="FLH21" s="600"/>
      <c r="FLI21" s="600"/>
      <c r="FLJ21" s="600"/>
      <c r="FLK21" s="600"/>
      <c r="FLL21" s="600"/>
      <c r="FLM21" s="600"/>
      <c r="FLN21" s="600"/>
      <c r="FLO21" s="600"/>
      <c r="FLP21" s="600"/>
      <c r="FLQ21" s="600"/>
      <c r="FLR21" s="600"/>
      <c r="FLS21" s="600"/>
      <c r="FLT21" s="600"/>
      <c r="FLU21" s="600"/>
      <c r="FLV21" s="600"/>
      <c r="FLW21" s="600"/>
      <c r="FLX21" s="600"/>
      <c r="FLY21" s="600"/>
      <c r="FLZ21" s="600"/>
      <c r="FMA21" s="600"/>
      <c r="FMB21" s="600"/>
      <c r="FMC21" s="600"/>
      <c r="FMD21" s="600"/>
      <c r="FME21" s="600"/>
      <c r="FMF21" s="600"/>
      <c r="FMG21" s="600"/>
      <c r="FMH21" s="600"/>
      <c r="FMI21" s="600"/>
      <c r="FMJ21" s="600"/>
      <c r="FMK21" s="600"/>
      <c r="FML21" s="600"/>
      <c r="FMM21" s="600"/>
      <c r="FMN21" s="600"/>
      <c r="FMO21" s="600"/>
      <c r="FMP21" s="600"/>
      <c r="FMQ21" s="600"/>
      <c r="FMR21" s="600"/>
      <c r="FMS21" s="600"/>
      <c r="FMT21" s="600"/>
      <c r="FMU21" s="600"/>
      <c r="FMV21" s="600"/>
      <c r="FMW21" s="600"/>
      <c r="FMX21" s="600"/>
      <c r="FMY21" s="600"/>
      <c r="FMZ21" s="600"/>
      <c r="FNA21" s="600"/>
      <c r="FNB21" s="600"/>
      <c r="FNC21" s="600"/>
      <c r="FND21" s="600"/>
      <c r="FNE21" s="600"/>
      <c r="FNF21" s="600"/>
      <c r="FNG21" s="600"/>
      <c r="FNH21" s="600"/>
      <c r="FNI21" s="600"/>
      <c r="FNJ21" s="600"/>
      <c r="FNK21" s="600"/>
      <c r="FNL21" s="600"/>
      <c r="FNM21" s="600"/>
      <c r="FNN21" s="600"/>
      <c r="FNO21" s="600"/>
      <c r="FNP21" s="600"/>
      <c r="FNQ21" s="600"/>
      <c r="FNR21" s="600"/>
      <c r="FNS21" s="600"/>
      <c r="FNT21" s="600"/>
      <c r="FNU21" s="600"/>
      <c r="FNV21" s="600"/>
      <c r="FNW21" s="600"/>
      <c r="FNX21" s="600"/>
      <c r="FNY21" s="600"/>
      <c r="FNZ21" s="600"/>
      <c r="FOA21" s="600"/>
      <c r="FOB21" s="600"/>
      <c r="FOC21" s="600"/>
      <c r="FOD21" s="600"/>
      <c r="FOE21" s="600"/>
      <c r="FOF21" s="600"/>
      <c r="FOG21" s="600"/>
      <c r="FOH21" s="600"/>
      <c r="FOI21" s="600"/>
      <c r="FOJ21" s="600"/>
      <c r="FOK21" s="600"/>
      <c r="FOL21" s="600"/>
      <c r="FOM21" s="600"/>
      <c r="FON21" s="600"/>
      <c r="FOO21" s="600"/>
      <c r="FOP21" s="600"/>
      <c r="FOQ21" s="600"/>
      <c r="FOR21" s="600"/>
      <c r="FOS21" s="600"/>
      <c r="FOT21" s="600"/>
      <c r="FOU21" s="600"/>
      <c r="FOV21" s="600"/>
      <c r="FOW21" s="600"/>
      <c r="FOX21" s="600"/>
      <c r="FOY21" s="600"/>
      <c r="FOZ21" s="600"/>
      <c r="FPA21" s="600"/>
      <c r="FPB21" s="600"/>
      <c r="FPC21" s="600"/>
      <c r="FPD21" s="600"/>
      <c r="FPE21" s="600"/>
      <c r="FPF21" s="600"/>
      <c r="FPG21" s="600"/>
      <c r="FPH21" s="600"/>
      <c r="FPI21" s="600"/>
      <c r="FPJ21" s="600"/>
      <c r="FPK21" s="600"/>
      <c r="FPL21" s="600"/>
      <c r="FPM21" s="600"/>
      <c r="FPN21" s="600"/>
      <c r="FPO21" s="600"/>
      <c r="FPP21" s="600"/>
      <c r="FPQ21" s="600"/>
      <c r="FPR21" s="600"/>
      <c r="FPS21" s="600"/>
      <c r="FPT21" s="600"/>
      <c r="FPU21" s="600"/>
      <c r="FPV21" s="600"/>
      <c r="FPW21" s="600"/>
      <c r="FPX21" s="600"/>
      <c r="FPY21" s="600"/>
      <c r="FPZ21" s="600"/>
      <c r="FQA21" s="600"/>
      <c r="FQB21" s="600"/>
      <c r="FQC21" s="600"/>
      <c r="FQD21" s="600"/>
      <c r="FQE21" s="600"/>
      <c r="FQF21" s="600"/>
      <c r="FQG21" s="600"/>
      <c r="FQH21" s="600"/>
      <c r="FQI21" s="600"/>
      <c r="FQJ21" s="600"/>
      <c r="FQK21" s="600"/>
      <c r="FQL21" s="600"/>
      <c r="FQM21" s="600"/>
      <c r="FQN21" s="600"/>
      <c r="FQO21" s="600"/>
      <c r="FQP21" s="600"/>
      <c r="FQQ21" s="600"/>
      <c r="FQR21" s="600"/>
      <c r="FQS21" s="600"/>
      <c r="FQT21" s="600"/>
      <c r="FQU21" s="600"/>
      <c r="FQV21" s="600"/>
      <c r="FQW21" s="600"/>
      <c r="FQX21" s="600"/>
      <c r="FQY21" s="600"/>
      <c r="FQZ21" s="600"/>
      <c r="FRA21" s="600"/>
      <c r="FRB21" s="600"/>
      <c r="FRC21" s="600"/>
      <c r="FRD21" s="600"/>
      <c r="FRE21" s="600"/>
      <c r="FRF21" s="600"/>
      <c r="FRG21" s="600"/>
      <c r="FRH21" s="600"/>
      <c r="FRI21" s="600"/>
      <c r="FRJ21" s="600"/>
      <c r="FRK21" s="600"/>
      <c r="FRL21" s="600"/>
      <c r="FRM21" s="600"/>
      <c r="FRN21" s="600"/>
      <c r="FRO21" s="600"/>
      <c r="FRP21" s="600"/>
      <c r="FRQ21" s="600"/>
      <c r="FRR21" s="600"/>
      <c r="FRS21" s="600"/>
      <c r="FRT21" s="600"/>
      <c r="FRU21" s="600"/>
      <c r="FRV21" s="600"/>
      <c r="FRW21" s="600"/>
      <c r="FRX21" s="600"/>
      <c r="FRY21" s="600"/>
      <c r="FRZ21" s="600"/>
      <c r="FSA21" s="600"/>
      <c r="FSB21" s="600"/>
      <c r="FSC21" s="600"/>
      <c r="FSD21" s="600"/>
      <c r="FSE21" s="600"/>
      <c r="FSF21" s="600"/>
      <c r="FSG21" s="600"/>
      <c r="FSH21" s="600"/>
      <c r="FSI21" s="600"/>
      <c r="FSJ21" s="600"/>
      <c r="FSK21" s="600"/>
      <c r="FSL21" s="600"/>
      <c r="FSM21" s="600"/>
      <c r="FSN21" s="600"/>
      <c r="FSO21" s="600"/>
      <c r="FSP21" s="600"/>
      <c r="FSQ21" s="600"/>
      <c r="FSR21" s="600"/>
      <c r="FSS21" s="600"/>
      <c r="FST21" s="600"/>
      <c r="FSU21" s="600"/>
      <c r="FSV21" s="600"/>
      <c r="FSW21" s="600"/>
      <c r="FSX21" s="600"/>
      <c r="FSY21" s="600"/>
      <c r="FSZ21" s="600"/>
      <c r="FTA21" s="600"/>
      <c r="FTB21" s="600"/>
      <c r="FTC21" s="600"/>
      <c r="FTD21" s="600"/>
      <c r="FTE21" s="600"/>
      <c r="FTF21" s="600"/>
      <c r="FTG21" s="600"/>
      <c r="FTH21" s="600"/>
      <c r="FTI21" s="600"/>
      <c r="FTJ21" s="600"/>
      <c r="FTK21" s="600"/>
      <c r="FTL21" s="600"/>
      <c r="FTM21" s="600"/>
      <c r="FTN21" s="600"/>
      <c r="FTO21" s="600"/>
      <c r="FTP21" s="600"/>
      <c r="FTQ21" s="600"/>
      <c r="FTR21" s="600"/>
      <c r="FTS21" s="600"/>
      <c r="FTT21" s="600"/>
      <c r="FTU21" s="600"/>
      <c r="FTV21" s="600"/>
      <c r="FTW21" s="600"/>
      <c r="FTX21" s="600"/>
      <c r="FTY21" s="600"/>
      <c r="FTZ21" s="600"/>
      <c r="FUA21" s="600"/>
      <c r="FUB21" s="600"/>
      <c r="FUC21" s="600"/>
      <c r="FUD21" s="600"/>
      <c r="FUE21" s="600"/>
      <c r="FUF21" s="600"/>
      <c r="FUG21" s="600"/>
      <c r="FUH21" s="600"/>
      <c r="FUI21" s="600"/>
      <c r="FUJ21" s="600"/>
      <c r="FUK21" s="600"/>
      <c r="FUL21" s="600"/>
      <c r="FUM21" s="600"/>
      <c r="FUN21" s="600"/>
      <c r="FUO21" s="600"/>
      <c r="FUP21" s="600"/>
      <c r="FUQ21" s="600"/>
      <c r="FUR21" s="600"/>
      <c r="FUS21" s="600"/>
      <c r="FUT21" s="600"/>
      <c r="FUU21" s="600"/>
      <c r="FUV21" s="600"/>
      <c r="FUW21" s="600"/>
      <c r="FUX21" s="600"/>
      <c r="FUY21" s="600"/>
      <c r="FUZ21" s="600"/>
      <c r="FVA21" s="600"/>
      <c r="FVB21" s="600"/>
      <c r="FVC21" s="600"/>
      <c r="FVD21" s="600"/>
      <c r="FVE21" s="600"/>
      <c r="FVF21" s="600"/>
      <c r="FVG21" s="600"/>
      <c r="FVH21" s="600"/>
      <c r="FVI21" s="600"/>
      <c r="FVJ21" s="600"/>
      <c r="FVK21" s="600"/>
      <c r="FVL21" s="600"/>
      <c r="FVM21" s="600"/>
      <c r="FVN21" s="600"/>
      <c r="FVO21" s="600"/>
      <c r="FVP21" s="600"/>
      <c r="FVQ21" s="600"/>
      <c r="FVR21" s="600"/>
      <c r="FVS21" s="600"/>
      <c r="FVT21" s="600"/>
      <c r="FVU21" s="600"/>
      <c r="FVV21" s="600"/>
      <c r="FVW21" s="600"/>
      <c r="FVX21" s="600"/>
      <c r="FVY21" s="600"/>
      <c r="FVZ21" s="600"/>
      <c r="FWA21" s="600"/>
      <c r="FWB21" s="600"/>
      <c r="FWC21" s="600"/>
      <c r="FWD21" s="600"/>
      <c r="FWE21" s="600"/>
      <c r="FWF21" s="600"/>
      <c r="FWG21" s="600"/>
      <c r="FWH21" s="600"/>
      <c r="FWI21" s="600"/>
      <c r="FWJ21" s="600"/>
      <c r="FWK21" s="600"/>
      <c r="FWL21" s="600"/>
      <c r="FWM21" s="600"/>
      <c r="FWN21" s="600"/>
      <c r="FWO21" s="600"/>
      <c r="FWP21" s="600"/>
      <c r="FWQ21" s="600"/>
      <c r="FWR21" s="600"/>
      <c r="FWS21" s="600"/>
      <c r="FWT21" s="600"/>
      <c r="FWU21" s="600"/>
      <c r="FWV21" s="600"/>
      <c r="FWW21" s="600"/>
      <c r="FWX21" s="600"/>
      <c r="FWY21" s="600"/>
      <c r="FWZ21" s="600"/>
      <c r="FXA21" s="600"/>
      <c r="FXB21" s="600"/>
      <c r="FXC21" s="600"/>
      <c r="FXD21" s="600"/>
      <c r="FXE21" s="600"/>
      <c r="FXF21" s="600"/>
      <c r="FXG21" s="600"/>
      <c r="FXH21" s="600"/>
      <c r="FXI21" s="600"/>
      <c r="FXJ21" s="600"/>
      <c r="FXK21" s="600"/>
      <c r="FXL21" s="600"/>
      <c r="FXM21" s="600"/>
      <c r="FXN21" s="600"/>
      <c r="FXO21" s="600"/>
      <c r="FXP21" s="600"/>
      <c r="FXQ21" s="600"/>
      <c r="FXR21" s="600"/>
      <c r="FXS21" s="600"/>
      <c r="FXT21" s="600"/>
      <c r="FXU21" s="600"/>
      <c r="FXV21" s="600"/>
      <c r="FXW21" s="600"/>
      <c r="FXX21" s="600"/>
      <c r="FXY21" s="600"/>
      <c r="FXZ21" s="600"/>
      <c r="FYA21" s="600"/>
      <c r="FYB21" s="600"/>
      <c r="FYC21" s="600"/>
      <c r="FYD21" s="600"/>
      <c r="FYE21" s="600"/>
      <c r="FYF21" s="600"/>
      <c r="FYG21" s="600"/>
      <c r="FYH21" s="600"/>
      <c r="FYI21" s="600"/>
      <c r="FYJ21" s="600"/>
      <c r="FYK21" s="600"/>
      <c r="FYL21" s="600"/>
      <c r="FYM21" s="600"/>
      <c r="FYN21" s="600"/>
      <c r="FYO21" s="600"/>
      <c r="FYP21" s="600"/>
      <c r="FYQ21" s="600"/>
      <c r="FYR21" s="600"/>
      <c r="FYS21" s="600"/>
      <c r="FYT21" s="600"/>
      <c r="FYU21" s="600"/>
      <c r="FYV21" s="600"/>
      <c r="FYW21" s="600"/>
      <c r="FYX21" s="600"/>
      <c r="FYY21" s="600"/>
      <c r="FYZ21" s="600"/>
      <c r="FZA21" s="600"/>
      <c r="FZB21" s="600"/>
      <c r="FZC21" s="600"/>
      <c r="FZD21" s="600"/>
      <c r="FZE21" s="600"/>
      <c r="FZF21" s="600"/>
      <c r="FZG21" s="600"/>
      <c r="FZH21" s="600"/>
      <c r="FZI21" s="600"/>
      <c r="FZJ21" s="600"/>
      <c r="FZK21" s="600"/>
      <c r="FZL21" s="600"/>
      <c r="FZM21" s="600"/>
      <c r="FZN21" s="600"/>
      <c r="FZO21" s="600"/>
      <c r="FZP21" s="600"/>
      <c r="FZQ21" s="600"/>
      <c r="FZR21" s="600"/>
      <c r="FZS21" s="600"/>
      <c r="FZT21" s="600"/>
      <c r="FZU21" s="600"/>
      <c r="FZV21" s="600"/>
      <c r="FZW21" s="600"/>
      <c r="FZX21" s="600"/>
      <c r="FZY21" s="600"/>
      <c r="FZZ21" s="600"/>
      <c r="GAA21" s="600"/>
      <c r="GAB21" s="600"/>
      <c r="GAC21" s="600"/>
      <c r="GAD21" s="600"/>
      <c r="GAE21" s="600"/>
      <c r="GAF21" s="600"/>
      <c r="GAG21" s="600"/>
      <c r="GAH21" s="600"/>
      <c r="GAI21" s="600"/>
      <c r="GAJ21" s="600"/>
      <c r="GAK21" s="600"/>
      <c r="GAL21" s="600"/>
      <c r="GAM21" s="600"/>
      <c r="GAN21" s="600"/>
      <c r="GAO21" s="600"/>
      <c r="GAP21" s="600"/>
      <c r="GAQ21" s="600"/>
      <c r="GAR21" s="600"/>
      <c r="GAS21" s="600"/>
      <c r="GAT21" s="600"/>
      <c r="GAU21" s="600"/>
      <c r="GAV21" s="600"/>
      <c r="GAW21" s="600"/>
      <c r="GAX21" s="600"/>
      <c r="GAY21" s="600"/>
      <c r="GAZ21" s="600"/>
      <c r="GBA21" s="600"/>
      <c r="GBB21" s="600"/>
      <c r="GBC21" s="600"/>
      <c r="GBD21" s="600"/>
      <c r="GBE21" s="600"/>
      <c r="GBF21" s="600"/>
      <c r="GBG21" s="600"/>
      <c r="GBH21" s="600"/>
      <c r="GBI21" s="600"/>
      <c r="GBJ21" s="600"/>
      <c r="GBK21" s="600"/>
      <c r="GBL21" s="600"/>
      <c r="GBM21" s="600"/>
      <c r="GBN21" s="600"/>
      <c r="GBO21" s="600"/>
      <c r="GBP21" s="600"/>
      <c r="GBQ21" s="600"/>
      <c r="GBR21" s="600"/>
      <c r="GBS21" s="600"/>
      <c r="GBT21" s="600"/>
      <c r="GBU21" s="600"/>
      <c r="GBV21" s="600"/>
      <c r="GBW21" s="600"/>
      <c r="GBX21" s="600"/>
      <c r="GBY21" s="600"/>
      <c r="GBZ21" s="600"/>
      <c r="GCA21" s="600"/>
      <c r="GCB21" s="600"/>
      <c r="GCC21" s="600"/>
      <c r="GCD21" s="600"/>
      <c r="GCE21" s="600"/>
      <c r="GCF21" s="600"/>
      <c r="GCG21" s="600"/>
      <c r="GCH21" s="600"/>
      <c r="GCI21" s="600"/>
      <c r="GCJ21" s="600"/>
      <c r="GCK21" s="600"/>
      <c r="GCL21" s="600"/>
      <c r="GCM21" s="600"/>
      <c r="GCN21" s="600"/>
      <c r="GCO21" s="600"/>
      <c r="GCP21" s="600"/>
      <c r="GCQ21" s="600"/>
      <c r="GCR21" s="600"/>
      <c r="GCS21" s="600"/>
      <c r="GCT21" s="600"/>
      <c r="GCU21" s="600"/>
      <c r="GCV21" s="600"/>
      <c r="GCW21" s="600"/>
      <c r="GCX21" s="600"/>
      <c r="GCY21" s="600"/>
      <c r="GCZ21" s="600"/>
      <c r="GDA21" s="600"/>
      <c r="GDB21" s="600"/>
      <c r="GDC21" s="600"/>
      <c r="GDD21" s="600"/>
      <c r="GDE21" s="600"/>
      <c r="GDF21" s="600"/>
      <c r="GDG21" s="600"/>
      <c r="GDH21" s="600"/>
      <c r="GDI21" s="600"/>
      <c r="GDJ21" s="600"/>
      <c r="GDK21" s="600"/>
      <c r="GDL21" s="600"/>
      <c r="GDM21" s="600"/>
      <c r="GDN21" s="600"/>
      <c r="GDO21" s="600"/>
      <c r="GDP21" s="600"/>
      <c r="GDQ21" s="600"/>
      <c r="GDR21" s="600"/>
      <c r="GDS21" s="600"/>
      <c r="GDT21" s="600"/>
      <c r="GDU21" s="600"/>
      <c r="GDV21" s="600"/>
      <c r="GDW21" s="600"/>
      <c r="GDX21" s="600"/>
      <c r="GDY21" s="600"/>
      <c r="GDZ21" s="600"/>
      <c r="GEA21" s="600"/>
      <c r="GEB21" s="600"/>
      <c r="GEC21" s="600"/>
      <c r="GED21" s="600"/>
      <c r="GEE21" s="600"/>
      <c r="GEF21" s="600"/>
      <c r="GEG21" s="600"/>
      <c r="GEH21" s="600"/>
      <c r="GEI21" s="600"/>
      <c r="GEJ21" s="600"/>
      <c r="GEK21" s="600"/>
      <c r="GEL21" s="600"/>
      <c r="GEM21" s="600"/>
      <c r="GEN21" s="600"/>
      <c r="GEO21" s="600"/>
      <c r="GEP21" s="600"/>
      <c r="GEQ21" s="600"/>
      <c r="GER21" s="600"/>
      <c r="GES21" s="600"/>
      <c r="GET21" s="600"/>
      <c r="GEU21" s="600"/>
      <c r="GEV21" s="600"/>
      <c r="GEW21" s="600"/>
      <c r="GEX21" s="600"/>
      <c r="GEY21" s="600"/>
      <c r="GEZ21" s="600"/>
      <c r="GFA21" s="600"/>
      <c r="GFB21" s="600"/>
      <c r="GFC21" s="600"/>
      <c r="GFD21" s="600"/>
      <c r="GFE21" s="600"/>
      <c r="GFF21" s="600"/>
      <c r="GFG21" s="600"/>
      <c r="GFH21" s="600"/>
      <c r="GFI21" s="600"/>
      <c r="GFJ21" s="600"/>
      <c r="GFK21" s="600"/>
      <c r="GFL21" s="600"/>
      <c r="GFM21" s="600"/>
      <c r="GFN21" s="600"/>
      <c r="GFO21" s="600"/>
      <c r="GFP21" s="600"/>
      <c r="GFQ21" s="600"/>
      <c r="GFR21" s="600"/>
      <c r="GFS21" s="600"/>
      <c r="GFT21" s="600"/>
      <c r="GFU21" s="600"/>
      <c r="GFV21" s="600"/>
      <c r="GFW21" s="600"/>
      <c r="GFX21" s="600"/>
      <c r="GFY21" s="600"/>
      <c r="GFZ21" s="600"/>
      <c r="GGA21" s="600"/>
      <c r="GGB21" s="600"/>
      <c r="GGC21" s="600"/>
      <c r="GGD21" s="600"/>
      <c r="GGE21" s="600"/>
      <c r="GGF21" s="600"/>
      <c r="GGG21" s="600"/>
      <c r="GGH21" s="600"/>
      <c r="GGI21" s="600"/>
      <c r="GGJ21" s="600"/>
      <c r="GGK21" s="600"/>
      <c r="GGL21" s="600"/>
      <c r="GGM21" s="600"/>
      <c r="GGN21" s="600"/>
      <c r="GGO21" s="600"/>
      <c r="GGP21" s="600"/>
      <c r="GGQ21" s="600"/>
      <c r="GGR21" s="600"/>
      <c r="GGS21" s="600"/>
      <c r="GGT21" s="600"/>
      <c r="GGU21" s="600"/>
      <c r="GGV21" s="600"/>
      <c r="GGW21" s="600"/>
      <c r="GGX21" s="600"/>
      <c r="GGY21" s="600"/>
      <c r="GGZ21" s="600"/>
      <c r="GHA21" s="600"/>
      <c r="GHB21" s="600"/>
      <c r="GHC21" s="600"/>
      <c r="GHD21" s="600"/>
      <c r="GHE21" s="600"/>
      <c r="GHF21" s="600"/>
      <c r="GHG21" s="600"/>
      <c r="GHH21" s="600"/>
      <c r="GHI21" s="600"/>
      <c r="GHJ21" s="600"/>
      <c r="GHK21" s="600"/>
      <c r="GHL21" s="600"/>
      <c r="GHM21" s="600"/>
      <c r="GHN21" s="600"/>
      <c r="GHO21" s="600"/>
      <c r="GHP21" s="600"/>
      <c r="GHQ21" s="600"/>
      <c r="GHR21" s="600"/>
      <c r="GHS21" s="600"/>
      <c r="GHT21" s="600"/>
      <c r="GHU21" s="600"/>
      <c r="GHV21" s="600"/>
      <c r="GHW21" s="600"/>
      <c r="GHX21" s="600"/>
      <c r="GHY21" s="600"/>
      <c r="GHZ21" s="600"/>
      <c r="GIA21" s="600"/>
      <c r="GIB21" s="600"/>
      <c r="GIC21" s="600"/>
      <c r="GID21" s="600"/>
      <c r="GIE21" s="600"/>
      <c r="GIF21" s="600"/>
      <c r="GIG21" s="600"/>
      <c r="GIH21" s="600"/>
      <c r="GII21" s="600"/>
      <c r="GIJ21" s="600"/>
      <c r="GIK21" s="600"/>
      <c r="GIL21" s="600"/>
      <c r="GIM21" s="600"/>
      <c r="GIN21" s="600"/>
      <c r="GIO21" s="600"/>
      <c r="GIP21" s="600"/>
      <c r="GIQ21" s="600"/>
      <c r="GIR21" s="600"/>
      <c r="GIS21" s="600"/>
      <c r="GIT21" s="600"/>
      <c r="GIU21" s="600"/>
      <c r="GIV21" s="600"/>
      <c r="GIW21" s="600"/>
      <c r="GIX21" s="600"/>
      <c r="GIY21" s="600"/>
      <c r="GIZ21" s="600"/>
      <c r="GJA21" s="600"/>
      <c r="GJB21" s="600"/>
      <c r="GJC21" s="600"/>
      <c r="GJD21" s="600"/>
      <c r="GJE21" s="600"/>
      <c r="GJF21" s="600"/>
      <c r="GJG21" s="600"/>
      <c r="GJH21" s="600"/>
      <c r="GJI21" s="600"/>
      <c r="GJJ21" s="600"/>
      <c r="GJK21" s="600"/>
      <c r="GJL21" s="600"/>
      <c r="GJM21" s="600"/>
      <c r="GJN21" s="600"/>
      <c r="GJO21" s="600"/>
      <c r="GJP21" s="600"/>
      <c r="GJQ21" s="600"/>
      <c r="GJR21" s="600"/>
      <c r="GJS21" s="600"/>
      <c r="GJT21" s="600"/>
      <c r="GJU21" s="600"/>
      <c r="GJV21" s="600"/>
      <c r="GJW21" s="600"/>
      <c r="GJX21" s="600"/>
      <c r="GJY21" s="600"/>
      <c r="GJZ21" s="600"/>
      <c r="GKA21" s="600"/>
      <c r="GKB21" s="600"/>
      <c r="GKC21" s="600"/>
      <c r="GKD21" s="600"/>
      <c r="GKE21" s="600"/>
      <c r="GKF21" s="600"/>
      <c r="GKG21" s="600"/>
      <c r="GKH21" s="600"/>
      <c r="GKI21" s="600"/>
      <c r="GKJ21" s="600"/>
      <c r="GKK21" s="600"/>
      <c r="GKL21" s="600"/>
      <c r="GKM21" s="600"/>
      <c r="GKN21" s="600"/>
      <c r="GKO21" s="600"/>
      <c r="GKP21" s="600"/>
      <c r="GKQ21" s="600"/>
      <c r="GKR21" s="600"/>
      <c r="GKS21" s="600"/>
      <c r="GKT21" s="600"/>
      <c r="GKU21" s="600"/>
      <c r="GKV21" s="600"/>
      <c r="GKW21" s="600"/>
      <c r="GKX21" s="600"/>
      <c r="GKY21" s="600"/>
      <c r="GKZ21" s="600"/>
      <c r="GLA21" s="600"/>
      <c r="GLB21" s="600"/>
      <c r="GLC21" s="600"/>
      <c r="GLD21" s="600"/>
      <c r="GLE21" s="600"/>
      <c r="GLF21" s="600"/>
      <c r="GLG21" s="600"/>
      <c r="GLH21" s="600"/>
      <c r="GLI21" s="600"/>
      <c r="GLJ21" s="600"/>
      <c r="GLK21" s="600"/>
      <c r="GLL21" s="600"/>
      <c r="GLM21" s="600"/>
      <c r="GLN21" s="600"/>
      <c r="GLO21" s="600"/>
      <c r="GLP21" s="600"/>
      <c r="GLQ21" s="600"/>
      <c r="GLR21" s="600"/>
      <c r="GLS21" s="600"/>
      <c r="GLT21" s="600"/>
      <c r="GLU21" s="600"/>
      <c r="GLV21" s="600"/>
      <c r="GLW21" s="600"/>
      <c r="GLX21" s="600"/>
      <c r="GLY21" s="600"/>
      <c r="GLZ21" s="600"/>
      <c r="GMA21" s="600"/>
      <c r="GMB21" s="600"/>
      <c r="GMC21" s="600"/>
      <c r="GMD21" s="600"/>
      <c r="GME21" s="600"/>
      <c r="GMF21" s="600"/>
      <c r="GMG21" s="600"/>
      <c r="GMH21" s="600"/>
      <c r="GMI21" s="600"/>
      <c r="GMJ21" s="600"/>
      <c r="GMK21" s="600"/>
      <c r="GML21" s="600"/>
      <c r="GMM21" s="600"/>
      <c r="GMN21" s="600"/>
      <c r="GMO21" s="600"/>
      <c r="GMP21" s="600"/>
      <c r="GMQ21" s="600"/>
      <c r="GMR21" s="600"/>
      <c r="GMS21" s="600"/>
      <c r="GMT21" s="600"/>
      <c r="GMU21" s="600"/>
      <c r="GMV21" s="600"/>
      <c r="GMW21" s="600"/>
      <c r="GMX21" s="600"/>
      <c r="GMY21" s="600"/>
      <c r="GMZ21" s="600"/>
      <c r="GNA21" s="600"/>
      <c r="GNB21" s="600"/>
      <c r="GNC21" s="600"/>
      <c r="GND21" s="600"/>
      <c r="GNE21" s="600"/>
      <c r="GNF21" s="600"/>
      <c r="GNG21" s="600"/>
      <c r="GNH21" s="600"/>
      <c r="GNI21" s="600"/>
      <c r="GNJ21" s="600"/>
      <c r="GNK21" s="600"/>
      <c r="GNL21" s="600"/>
      <c r="GNM21" s="600"/>
      <c r="GNN21" s="600"/>
      <c r="GNO21" s="600"/>
      <c r="GNP21" s="600"/>
      <c r="GNQ21" s="600"/>
      <c r="GNR21" s="600"/>
      <c r="GNS21" s="600"/>
      <c r="GNT21" s="600"/>
      <c r="GNU21" s="600"/>
      <c r="GNV21" s="600"/>
      <c r="GNW21" s="600"/>
      <c r="GNX21" s="600"/>
      <c r="GNY21" s="600"/>
      <c r="GNZ21" s="600"/>
      <c r="GOA21" s="600"/>
      <c r="GOB21" s="600"/>
      <c r="GOC21" s="600"/>
      <c r="GOD21" s="600"/>
      <c r="GOE21" s="600"/>
      <c r="GOF21" s="600"/>
      <c r="GOG21" s="600"/>
      <c r="GOH21" s="600"/>
      <c r="GOI21" s="600"/>
      <c r="GOJ21" s="600"/>
      <c r="GOK21" s="600"/>
      <c r="GOL21" s="600"/>
      <c r="GOM21" s="600"/>
      <c r="GON21" s="600"/>
      <c r="GOO21" s="600"/>
      <c r="GOP21" s="600"/>
      <c r="GOQ21" s="600"/>
      <c r="GOR21" s="600"/>
      <c r="GOS21" s="600"/>
      <c r="GOT21" s="600"/>
      <c r="GOU21" s="600"/>
      <c r="GOV21" s="600"/>
      <c r="GOW21" s="600"/>
      <c r="GOX21" s="600"/>
      <c r="GOY21" s="600"/>
      <c r="GOZ21" s="600"/>
      <c r="GPA21" s="600"/>
      <c r="GPB21" s="600"/>
      <c r="GPC21" s="600"/>
      <c r="GPD21" s="600"/>
      <c r="GPE21" s="600"/>
      <c r="GPF21" s="600"/>
      <c r="GPG21" s="600"/>
      <c r="GPH21" s="600"/>
      <c r="GPI21" s="600"/>
      <c r="GPJ21" s="600"/>
      <c r="GPK21" s="600"/>
      <c r="GPL21" s="600"/>
      <c r="GPM21" s="600"/>
      <c r="GPN21" s="600"/>
      <c r="GPO21" s="600"/>
      <c r="GPP21" s="600"/>
      <c r="GPQ21" s="600"/>
      <c r="GPR21" s="600"/>
      <c r="GPS21" s="600"/>
      <c r="GPT21" s="600"/>
      <c r="GPU21" s="600"/>
      <c r="GPV21" s="600"/>
      <c r="GPW21" s="600"/>
      <c r="GPX21" s="600"/>
      <c r="GPY21" s="600"/>
      <c r="GPZ21" s="600"/>
      <c r="GQA21" s="600"/>
      <c r="GQB21" s="600"/>
      <c r="GQC21" s="600"/>
      <c r="GQD21" s="600"/>
      <c r="GQE21" s="600"/>
      <c r="GQF21" s="600"/>
      <c r="GQG21" s="600"/>
      <c r="GQH21" s="600"/>
      <c r="GQI21" s="600"/>
      <c r="GQJ21" s="600"/>
      <c r="GQK21" s="600"/>
      <c r="GQL21" s="600"/>
      <c r="GQM21" s="600"/>
      <c r="GQN21" s="600"/>
      <c r="GQO21" s="600"/>
      <c r="GQP21" s="600"/>
      <c r="GQQ21" s="600"/>
      <c r="GQR21" s="600"/>
      <c r="GQS21" s="600"/>
      <c r="GQT21" s="600"/>
      <c r="GQU21" s="600"/>
      <c r="GQV21" s="600"/>
      <c r="GQW21" s="600"/>
      <c r="GQX21" s="600"/>
      <c r="GQY21" s="600"/>
      <c r="GQZ21" s="600"/>
      <c r="GRA21" s="600"/>
      <c r="GRB21" s="600"/>
      <c r="GRC21" s="600"/>
      <c r="GRD21" s="600"/>
      <c r="GRE21" s="600"/>
      <c r="GRF21" s="600"/>
      <c r="GRG21" s="600"/>
      <c r="GRH21" s="600"/>
      <c r="GRI21" s="600"/>
      <c r="GRJ21" s="600"/>
      <c r="GRK21" s="600"/>
      <c r="GRL21" s="600"/>
      <c r="GRM21" s="600"/>
      <c r="GRN21" s="600"/>
      <c r="GRO21" s="600"/>
      <c r="GRP21" s="600"/>
      <c r="GRQ21" s="600"/>
      <c r="GRR21" s="600"/>
      <c r="GRS21" s="600"/>
      <c r="GRT21" s="600"/>
      <c r="GRU21" s="600"/>
      <c r="GRV21" s="600"/>
      <c r="GRW21" s="600"/>
      <c r="GRX21" s="600"/>
      <c r="GRY21" s="600"/>
      <c r="GRZ21" s="600"/>
      <c r="GSA21" s="600"/>
      <c r="GSB21" s="600"/>
      <c r="GSC21" s="600"/>
      <c r="GSD21" s="600"/>
      <c r="GSE21" s="600"/>
      <c r="GSF21" s="600"/>
      <c r="GSG21" s="600"/>
      <c r="GSH21" s="600"/>
      <c r="GSI21" s="600"/>
      <c r="GSJ21" s="600"/>
      <c r="GSK21" s="600"/>
      <c r="GSL21" s="600"/>
      <c r="GSM21" s="600"/>
      <c r="GSN21" s="600"/>
      <c r="GSO21" s="600"/>
      <c r="GSP21" s="600"/>
      <c r="GSQ21" s="600"/>
      <c r="GSR21" s="600"/>
      <c r="GSS21" s="600"/>
      <c r="GST21" s="600"/>
      <c r="GSU21" s="600"/>
      <c r="GSV21" s="600"/>
      <c r="GSW21" s="600"/>
      <c r="GSX21" s="600"/>
      <c r="GSY21" s="600"/>
      <c r="GSZ21" s="600"/>
      <c r="GTA21" s="600"/>
      <c r="GTB21" s="600"/>
      <c r="GTC21" s="600"/>
      <c r="GTD21" s="600"/>
      <c r="GTE21" s="600"/>
      <c r="GTF21" s="600"/>
      <c r="GTG21" s="600"/>
      <c r="GTH21" s="600"/>
      <c r="GTI21" s="600"/>
      <c r="GTJ21" s="600"/>
      <c r="GTK21" s="600"/>
      <c r="GTL21" s="600"/>
      <c r="GTM21" s="600"/>
      <c r="GTN21" s="600"/>
      <c r="GTO21" s="600"/>
      <c r="GTP21" s="600"/>
      <c r="GTQ21" s="600"/>
      <c r="GTR21" s="600"/>
      <c r="GTS21" s="600"/>
      <c r="GTT21" s="600"/>
      <c r="GTU21" s="600"/>
      <c r="GTV21" s="600"/>
      <c r="GTW21" s="600"/>
      <c r="GTX21" s="600"/>
      <c r="GTY21" s="600"/>
      <c r="GTZ21" s="600"/>
      <c r="GUA21" s="600"/>
      <c r="GUB21" s="600"/>
      <c r="GUC21" s="600"/>
      <c r="GUD21" s="600"/>
      <c r="GUE21" s="600"/>
      <c r="GUF21" s="600"/>
      <c r="GUG21" s="600"/>
      <c r="GUH21" s="600"/>
      <c r="GUI21" s="600"/>
      <c r="GUJ21" s="600"/>
      <c r="GUK21" s="600"/>
      <c r="GUL21" s="600"/>
      <c r="GUM21" s="600"/>
      <c r="GUN21" s="600"/>
      <c r="GUO21" s="600"/>
      <c r="GUP21" s="600"/>
      <c r="GUQ21" s="600"/>
      <c r="GUR21" s="600"/>
      <c r="GUS21" s="600"/>
      <c r="GUT21" s="600"/>
      <c r="GUU21" s="600"/>
      <c r="GUV21" s="600"/>
      <c r="GUW21" s="600"/>
      <c r="GUX21" s="600"/>
      <c r="GUY21" s="600"/>
      <c r="GUZ21" s="600"/>
      <c r="GVA21" s="600"/>
      <c r="GVB21" s="600"/>
      <c r="GVC21" s="600"/>
      <c r="GVD21" s="600"/>
      <c r="GVE21" s="600"/>
      <c r="GVF21" s="600"/>
      <c r="GVG21" s="600"/>
      <c r="GVH21" s="600"/>
      <c r="GVI21" s="600"/>
      <c r="GVJ21" s="600"/>
      <c r="GVK21" s="600"/>
      <c r="GVL21" s="600"/>
      <c r="GVM21" s="600"/>
      <c r="GVN21" s="600"/>
      <c r="GVO21" s="600"/>
      <c r="GVP21" s="600"/>
      <c r="GVQ21" s="600"/>
      <c r="GVR21" s="600"/>
      <c r="GVS21" s="600"/>
      <c r="GVT21" s="600"/>
      <c r="GVU21" s="600"/>
      <c r="GVV21" s="600"/>
      <c r="GVW21" s="600"/>
      <c r="GVX21" s="600"/>
      <c r="GVY21" s="600"/>
      <c r="GVZ21" s="600"/>
      <c r="GWA21" s="600"/>
      <c r="GWB21" s="600"/>
      <c r="GWC21" s="600"/>
      <c r="GWD21" s="600"/>
      <c r="GWE21" s="600"/>
      <c r="GWF21" s="600"/>
      <c r="GWG21" s="600"/>
      <c r="GWH21" s="600"/>
      <c r="GWI21" s="600"/>
      <c r="GWJ21" s="600"/>
      <c r="GWK21" s="600"/>
      <c r="GWL21" s="600"/>
      <c r="GWM21" s="600"/>
      <c r="GWN21" s="600"/>
      <c r="GWO21" s="600"/>
      <c r="GWP21" s="600"/>
      <c r="GWQ21" s="600"/>
      <c r="GWR21" s="600"/>
      <c r="GWS21" s="600"/>
      <c r="GWT21" s="600"/>
      <c r="GWU21" s="600"/>
      <c r="GWV21" s="600"/>
      <c r="GWW21" s="600"/>
      <c r="GWX21" s="600"/>
      <c r="GWY21" s="600"/>
      <c r="GWZ21" s="600"/>
      <c r="GXA21" s="600"/>
      <c r="GXB21" s="600"/>
      <c r="GXC21" s="600"/>
      <c r="GXD21" s="600"/>
      <c r="GXE21" s="600"/>
      <c r="GXF21" s="600"/>
      <c r="GXG21" s="600"/>
      <c r="GXH21" s="600"/>
      <c r="GXI21" s="600"/>
      <c r="GXJ21" s="600"/>
      <c r="GXK21" s="600"/>
      <c r="GXL21" s="600"/>
      <c r="GXM21" s="600"/>
      <c r="GXN21" s="600"/>
      <c r="GXO21" s="600"/>
      <c r="GXP21" s="600"/>
      <c r="GXQ21" s="600"/>
      <c r="GXR21" s="600"/>
      <c r="GXS21" s="600"/>
      <c r="GXT21" s="600"/>
      <c r="GXU21" s="600"/>
      <c r="GXV21" s="600"/>
      <c r="GXW21" s="600"/>
      <c r="GXX21" s="600"/>
      <c r="GXY21" s="600"/>
      <c r="GXZ21" s="600"/>
      <c r="GYA21" s="600"/>
      <c r="GYB21" s="600"/>
      <c r="GYC21" s="600"/>
      <c r="GYD21" s="600"/>
      <c r="GYE21" s="600"/>
      <c r="GYF21" s="600"/>
      <c r="GYG21" s="600"/>
      <c r="GYH21" s="600"/>
      <c r="GYI21" s="600"/>
      <c r="GYJ21" s="600"/>
      <c r="GYK21" s="600"/>
      <c r="GYL21" s="600"/>
      <c r="GYM21" s="600"/>
      <c r="GYN21" s="600"/>
      <c r="GYO21" s="600"/>
      <c r="GYP21" s="600"/>
      <c r="GYQ21" s="600"/>
      <c r="GYR21" s="600"/>
      <c r="GYS21" s="600"/>
      <c r="GYT21" s="600"/>
      <c r="GYU21" s="600"/>
      <c r="GYV21" s="600"/>
      <c r="GYW21" s="600"/>
      <c r="GYX21" s="600"/>
      <c r="GYY21" s="600"/>
      <c r="GYZ21" s="600"/>
      <c r="GZA21" s="600"/>
      <c r="GZB21" s="600"/>
      <c r="GZC21" s="600"/>
      <c r="GZD21" s="600"/>
      <c r="GZE21" s="600"/>
      <c r="GZF21" s="600"/>
      <c r="GZG21" s="600"/>
      <c r="GZH21" s="600"/>
      <c r="GZI21" s="600"/>
      <c r="GZJ21" s="600"/>
      <c r="GZK21" s="600"/>
      <c r="GZL21" s="600"/>
      <c r="GZM21" s="600"/>
      <c r="GZN21" s="600"/>
      <c r="GZO21" s="600"/>
      <c r="GZP21" s="600"/>
      <c r="GZQ21" s="600"/>
      <c r="GZR21" s="600"/>
      <c r="GZS21" s="600"/>
      <c r="GZT21" s="600"/>
      <c r="GZU21" s="600"/>
      <c r="GZV21" s="600"/>
      <c r="GZW21" s="600"/>
      <c r="GZX21" s="600"/>
      <c r="GZY21" s="600"/>
      <c r="GZZ21" s="600"/>
      <c r="HAA21" s="600"/>
      <c r="HAB21" s="600"/>
      <c r="HAC21" s="600"/>
      <c r="HAD21" s="600"/>
      <c r="HAE21" s="600"/>
      <c r="HAF21" s="600"/>
      <c r="HAG21" s="600"/>
      <c r="HAH21" s="600"/>
      <c r="HAI21" s="600"/>
      <c r="HAJ21" s="600"/>
      <c r="HAK21" s="600"/>
      <c r="HAL21" s="600"/>
      <c r="HAM21" s="600"/>
      <c r="HAN21" s="600"/>
      <c r="HAO21" s="600"/>
      <c r="HAP21" s="600"/>
      <c r="HAQ21" s="600"/>
      <c r="HAR21" s="600"/>
      <c r="HAS21" s="600"/>
      <c r="HAT21" s="600"/>
      <c r="HAU21" s="600"/>
      <c r="HAV21" s="600"/>
      <c r="HAW21" s="600"/>
      <c r="HAX21" s="600"/>
      <c r="HAY21" s="600"/>
      <c r="HAZ21" s="600"/>
      <c r="HBA21" s="600"/>
      <c r="HBB21" s="600"/>
      <c r="HBC21" s="600"/>
      <c r="HBD21" s="600"/>
      <c r="HBE21" s="600"/>
      <c r="HBF21" s="600"/>
      <c r="HBG21" s="600"/>
      <c r="HBH21" s="600"/>
      <c r="HBI21" s="600"/>
      <c r="HBJ21" s="600"/>
      <c r="HBK21" s="600"/>
      <c r="HBL21" s="600"/>
      <c r="HBM21" s="600"/>
      <c r="HBN21" s="600"/>
      <c r="HBO21" s="600"/>
      <c r="HBP21" s="600"/>
      <c r="HBQ21" s="600"/>
      <c r="HBR21" s="600"/>
      <c r="HBS21" s="600"/>
      <c r="HBT21" s="600"/>
      <c r="HBU21" s="600"/>
      <c r="HBV21" s="600"/>
      <c r="HBW21" s="600"/>
      <c r="HBX21" s="600"/>
      <c r="HBY21" s="600"/>
      <c r="HBZ21" s="600"/>
      <c r="HCA21" s="600"/>
      <c r="HCB21" s="600"/>
      <c r="HCC21" s="600"/>
      <c r="HCD21" s="600"/>
      <c r="HCE21" s="600"/>
      <c r="HCF21" s="600"/>
      <c r="HCG21" s="600"/>
      <c r="HCH21" s="600"/>
      <c r="HCI21" s="600"/>
      <c r="HCJ21" s="600"/>
      <c r="HCK21" s="600"/>
      <c r="HCL21" s="600"/>
      <c r="HCM21" s="600"/>
      <c r="HCN21" s="600"/>
      <c r="HCO21" s="600"/>
      <c r="HCP21" s="600"/>
      <c r="HCQ21" s="600"/>
      <c r="HCR21" s="600"/>
      <c r="HCS21" s="600"/>
      <c r="HCT21" s="600"/>
      <c r="HCU21" s="600"/>
      <c r="HCV21" s="600"/>
      <c r="HCW21" s="600"/>
      <c r="HCX21" s="600"/>
      <c r="HCY21" s="600"/>
      <c r="HCZ21" s="600"/>
      <c r="HDA21" s="600"/>
      <c r="HDB21" s="600"/>
      <c r="HDC21" s="600"/>
      <c r="HDD21" s="600"/>
      <c r="HDE21" s="600"/>
      <c r="HDF21" s="600"/>
      <c r="HDG21" s="600"/>
      <c r="HDH21" s="600"/>
      <c r="HDI21" s="600"/>
      <c r="HDJ21" s="600"/>
      <c r="HDK21" s="600"/>
      <c r="HDL21" s="600"/>
      <c r="HDM21" s="600"/>
      <c r="HDN21" s="600"/>
      <c r="HDO21" s="600"/>
      <c r="HDP21" s="600"/>
      <c r="HDQ21" s="600"/>
      <c r="HDR21" s="600"/>
      <c r="HDS21" s="600"/>
      <c r="HDT21" s="600"/>
      <c r="HDU21" s="600"/>
      <c r="HDV21" s="600"/>
      <c r="HDW21" s="600"/>
      <c r="HDX21" s="600"/>
      <c r="HDY21" s="600"/>
      <c r="HDZ21" s="600"/>
      <c r="HEA21" s="600"/>
      <c r="HEB21" s="600"/>
      <c r="HEC21" s="600"/>
      <c r="HED21" s="600"/>
      <c r="HEE21" s="600"/>
      <c r="HEF21" s="600"/>
      <c r="HEG21" s="600"/>
      <c r="HEH21" s="600"/>
      <c r="HEI21" s="600"/>
      <c r="HEJ21" s="600"/>
      <c r="HEK21" s="600"/>
      <c r="HEL21" s="600"/>
      <c r="HEM21" s="600"/>
      <c r="HEN21" s="600"/>
      <c r="HEO21" s="600"/>
      <c r="HEP21" s="600"/>
      <c r="HEQ21" s="600"/>
      <c r="HER21" s="600"/>
      <c r="HES21" s="600"/>
      <c r="HET21" s="600"/>
      <c r="HEU21" s="600"/>
      <c r="HEV21" s="600"/>
      <c r="HEW21" s="600"/>
      <c r="HEX21" s="600"/>
      <c r="HEY21" s="600"/>
      <c r="HEZ21" s="600"/>
      <c r="HFA21" s="600"/>
      <c r="HFB21" s="600"/>
      <c r="HFC21" s="600"/>
      <c r="HFD21" s="600"/>
      <c r="HFE21" s="600"/>
      <c r="HFF21" s="600"/>
      <c r="HFG21" s="600"/>
      <c r="HFH21" s="600"/>
      <c r="HFI21" s="600"/>
      <c r="HFJ21" s="600"/>
      <c r="HFK21" s="600"/>
      <c r="HFL21" s="600"/>
      <c r="HFM21" s="600"/>
      <c r="HFN21" s="600"/>
      <c r="HFO21" s="600"/>
      <c r="HFP21" s="600"/>
      <c r="HFQ21" s="600"/>
      <c r="HFR21" s="600"/>
      <c r="HFS21" s="600"/>
      <c r="HFT21" s="600"/>
      <c r="HFU21" s="600"/>
      <c r="HFV21" s="600"/>
      <c r="HFW21" s="600"/>
      <c r="HFX21" s="600"/>
      <c r="HFY21" s="600"/>
      <c r="HFZ21" s="600"/>
      <c r="HGA21" s="600"/>
      <c r="HGB21" s="600"/>
      <c r="HGC21" s="600"/>
      <c r="HGD21" s="600"/>
      <c r="HGE21" s="600"/>
      <c r="HGF21" s="600"/>
      <c r="HGG21" s="600"/>
      <c r="HGH21" s="600"/>
      <c r="HGI21" s="600"/>
      <c r="HGJ21" s="600"/>
      <c r="HGK21" s="600"/>
      <c r="HGL21" s="600"/>
      <c r="HGM21" s="600"/>
      <c r="HGN21" s="600"/>
      <c r="HGO21" s="600"/>
      <c r="HGP21" s="600"/>
      <c r="HGQ21" s="600"/>
      <c r="HGR21" s="600"/>
      <c r="HGS21" s="600"/>
      <c r="HGT21" s="600"/>
      <c r="HGU21" s="600"/>
      <c r="HGV21" s="600"/>
      <c r="HGW21" s="600"/>
      <c r="HGX21" s="600"/>
      <c r="HGY21" s="600"/>
      <c r="HGZ21" s="600"/>
      <c r="HHA21" s="600"/>
      <c r="HHB21" s="600"/>
      <c r="HHC21" s="600"/>
      <c r="HHD21" s="600"/>
      <c r="HHE21" s="600"/>
      <c r="HHF21" s="600"/>
      <c r="HHG21" s="600"/>
      <c r="HHH21" s="600"/>
      <c r="HHI21" s="600"/>
      <c r="HHJ21" s="600"/>
      <c r="HHK21" s="600"/>
      <c r="HHL21" s="600"/>
      <c r="HHM21" s="600"/>
      <c r="HHN21" s="600"/>
      <c r="HHO21" s="600"/>
      <c r="HHP21" s="600"/>
      <c r="HHQ21" s="600"/>
      <c r="HHR21" s="600"/>
      <c r="HHS21" s="600"/>
      <c r="HHT21" s="600"/>
      <c r="HHU21" s="600"/>
      <c r="HHV21" s="600"/>
      <c r="HHW21" s="600"/>
      <c r="HHX21" s="600"/>
      <c r="HHY21" s="600"/>
      <c r="HHZ21" s="600"/>
      <c r="HIA21" s="600"/>
      <c r="HIB21" s="600"/>
      <c r="HIC21" s="600"/>
      <c r="HID21" s="600"/>
      <c r="HIE21" s="600"/>
      <c r="HIF21" s="600"/>
      <c r="HIG21" s="600"/>
      <c r="HIH21" s="600"/>
      <c r="HII21" s="600"/>
      <c r="HIJ21" s="600"/>
      <c r="HIK21" s="600"/>
      <c r="HIL21" s="600"/>
      <c r="HIM21" s="600"/>
      <c r="HIN21" s="600"/>
      <c r="HIO21" s="600"/>
      <c r="HIP21" s="600"/>
      <c r="HIQ21" s="600"/>
      <c r="HIR21" s="600"/>
      <c r="HIS21" s="600"/>
      <c r="HIT21" s="600"/>
      <c r="HIU21" s="600"/>
      <c r="HIV21" s="600"/>
      <c r="HIW21" s="600"/>
      <c r="HIX21" s="600"/>
      <c r="HIY21" s="600"/>
      <c r="HIZ21" s="600"/>
      <c r="HJA21" s="600"/>
      <c r="HJB21" s="600"/>
      <c r="HJC21" s="600"/>
      <c r="HJD21" s="600"/>
      <c r="HJE21" s="600"/>
      <c r="HJF21" s="600"/>
      <c r="HJG21" s="600"/>
      <c r="HJH21" s="600"/>
      <c r="HJI21" s="600"/>
      <c r="HJJ21" s="600"/>
      <c r="HJK21" s="600"/>
      <c r="HJL21" s="600"/>
      <c r="HJM21" s="600"/>
      <c r="HJN21" s="600"/>
      <c r="HJO21" s="600"/>
      <c r="HJP21" s="600"/>
      <c r="HJQ21" s="600"/>
      <c r="HJR21" s="600"/>
      <c r="HJS21" s="600"/>
      <c r="HJT21" s="600"/>
      <c r="HJU21" s="600"/>
      <c r="HJV21" s="600"/>
      <c r="HJW21" s="600"/>
      <c r="HJX21" s="600"/>
      <c r="HJY21" s="600"/>
      <c r="HJZ21" s="600"/>
      <c r="HKA21" s="600"/>
      <c r="HKB21" s="600"/>
      <c r="HKC21" s="600"/>
      <c r="HKD21" s="600"/>
      <c r="HKE21" s="600"/>
      <c r="HKF21" s="600"/>
      <c r="HKG21" s="600"/>
      <c r="HKH21" s="600"/>
      <c r="HKI21" s="600"/>
      <c r="HKJ21" s="600"/>
      <c r="HKK21" s="600"/>
      <c r="HKL21" s="600"/>
      <c r="HKM21" s="600"/>
      <c r="HKN21" s="600"/>
      <c r="HKO21" s="600"/>
      <c r="HKP21" s="600"/>
      <c r="HKQ21" s="600"/>
      <c r="HKR21" s="600"/>
      <c r="HKS21" s="600"/>
      <c r="HKT21" s="600"/>
      <c r="HKU21" s="600"/>
      <c r="HKV21" s="600"/>
      <c r="HKW21" s="600"/>
      <c r="HKX21" s="600"/>
      <c r="HKY21" s="600"/>
      <c r="HKZ21" s="600"/>
      <c r="HLA21" s="600"/>
      <c r="HLB21" s="600"/>
      <c r="HLC21" s="600"/>
      <c r="HLD21" s="600"/>
      <c r="HLE21" s="600"/>
      <c r="HLF21" s="600"/>
      <c r="HLG21" s="600"/>
      <c r="HLH21" s="600"/>
      <c r="HLI21" s="600"/>
      <c r="HLJ21" s="600"/>
      <c r="HLK21" s="600"/>
      <c r="HLL21" s="600"/>
      <c r="HLM21" s="600"/>
      <c r="HLN21" s="600"/>
      <c r="HLO21" s="600"/>
      <c r="HLP21" s="600"/>
      <c r="HLQ21" s="600"/>
      <c r="HLR21" s="600"/>
      <c r="HLS21" s="600"/>
      <c r="HLT21" s="600"/>
      <c r="HLU21" s="600"/>
      <c r="HLV21" s="600"/>
      <c r="HLW21" s="600"/>
      <c r="HLX21" s="600"/>
      <c r="HLY21" s="600"/>
      <c r="HLZ21" s="600"/>
      <c r="HMA21" s="600"/>
      <c r="HMB21" s="600"/>
      <c r="HMC21" s="600"/>
      <c r="HMD21" s="600"/>
      <c r="HME21" s="600"/>
      <c r="HMF21" s="600"/>
      <c r="HMG21" s="600"/>
      <c r="HMH21" s="600"/>
      <c r="HMI21" s="600"/>
      <c r="HMJ21" s="600"/>
      <c r="HMK21" s="600"/>
      <c r="HML21" s="600"/>
      <c r="HMM21" s="600"/>
      <c r="HMN21" s="600"/>
      <c r="HMO21" s="600"/>
      <c r="HMP21" s="600"/>
      <c r="HMQ21" s="600"/>
      <c r="HMR21" s="600"/>
      <c r="HMS21" s="600"/>
      <c r="HMT21" s="600"/>
      <c r="HMU21" s="600"/>
      <c r="HMV21" s="600"/>
      <c r="HMW21" s="600"/>
      <c r="HMX21" s="600"/>
      <c r="HMY21" s="600"/>
      <c r="HMZ21" s="600"/>
      <c r="HNA21" s="600"/>
      <c r="HNB21" s="600"/>
      <c r="HNC21" s="600"/>
      <c r="HND21" s="600"/>
      <c r="HNE21" s="600"/>
      <c r="HNF21" s="600"/>
      <c r="HNG21" s="600"/>
      <c r="HNH21" s="600"/>
      <c r="HNI21" s="600"/>
      <c r="HNJ21" s="600"/>
      <c r="HNK21" s="600"/>
      <c r="HNL21" s="600"/>
      <c r="HNM21" s="600"/>
      <c r="HNN21" s="600"/>
      <c r="HNO21" s="600"/>
      <c r="HNP21" s="600"/>
      <c r="HNQ21" s="600"/>
      <c r="HNR21" s="600"/>
      <c r="HNS21" s="600"/>
      <c r="HNT21" s="600"/>
      <c r="HNU21" s="600"/>
      <c r="HNV21" s="600"/>
      <c r="HNW21" s="600"/>
      <c r="HNX21" s="600"/>
      <c r="HNY21" s="600"/>
      <c r="HNZ21" s="600"/>
      <c r="HOA21" s="600"/>
      <c r="HOB21" s="600"/>
      <c r="HOC21" s="600"/>
      <c r="HOD21" s="600"/>
      <c r="HOE21" s="600"/>
      <c r="HOF21" s="600"/>
      <c r="HOG21" s="600"/>
      <c r="HOH21" s="600"/>
      <c r="HOI21" s="600"/>
      <c r="HOJ21" s="600"/>
      <c r="HOK21" s="600"/>
      <c r="HOL21" s="600"/>
      <c r="HOM21" s="600"/>
      <c r="HON21" s="600"/>
      <c r="HOO21" s="600"/>
      <c r="HOP21" s="600"/>
      <c r="HOQ21" s="600"/>
      <c r="HOR21" s="600"/>
      <c r="HOS21" s="600"/>
      <c r="HOT21" s="600"/>
      <c r="HOU21" s="600"/>
      <c r="HOV21" s="600"/>
      <c r="HOW21" s="600"/>
      <c r="HOX21" s="600"/>
      <c r="HOY21" s="600"/>
      <c r="HOZ21" s="600"/>
      <c r="HPA21" s="600"/>
      <c r="HPB21" s="600"/>
      <c r="HPC21" s="600"/>
      <c r="HPD21" s="600"/>
      <c r="HPE21" s="600"/>
      <c r="HPF21" s="600"/>
      <c r="HPG21" s="600"/>
      <c r="HPH21" s="600"/>
      <c r="HPI21" s="600"/>
      <c r="HPJ21" s="600"/>
      <c r="HPK21" s="600"/>
      <c r="HPL21" s="600"/>
      <c r="HPM21" s="600"/>
      <c r="HPN21" s="600"/>
      <c r="HPO21" s="600"/>
      <c r="HPP21" s="600"/>
      <c r="HPQ21" s="600"/>
      <c r="HPR21" s="600"/>
      <c r="HPS21" s="600"/>
      <c r="HPT21" s="600"/>
      <c r="HPU21" s="600"/>
      <c r="HPV21" s="600"/>
      <c r="HPW21" s="600"/>
      <c r="HPX21" s="600"/>
      <c r="HPY21" s="600"/>
      <c r="HPZ21" s="600"/>
      <c r="HQA21" s="600"/>
      <c r="HQB21" s="600"/>
      <c r="HQC21" s="600"/>
      <c r="HQD21" s="600"/>
      <c r="HQE21" s="600"/>
      <c r="HQF21" s="600"/>
      <c r="HQG21" s="600"/>
      <c r="HQH21" s="600"/>
      <c r="HQI21" s="600"/>
      <c r="HQJ21" s="600"/>
      <c r="HQK21" s="600"/>
      <c r="HQL21" s="600"/>
      <c r="HQM21" s="600"/>
      <c r="HQN21" s="600"/>
      <c r="HQO21" s="600"/>
      <c r="HQP21" s="600"/>
      <c r="HQQ21" s="600"/>
      <c r="HQR21" s="600"/>
      <c r="HQS21" s="600"/>
      <c r="HQT21" s="600"/>
      <c r="HQU21" s="600"/>
      <c r="HQV21" s="600"/>
      <c r="HQW21" s="600"/>
      <c r="HQX21" s="600"/>
      <c r="HQY21" s="600"/>
      <c r="HQZ21" s="600"/>
      <c r="HRA21" s="600"/>
      <c r="HRB21" s="600"/>
      <c r="HRC21" s="600"/>
      <c r="HRD21" s="600"/>
      <c r="HRE21" s="600"/>
      <c r="HRF21" s="600"/>
      <c r="HRG21" s="600"/>
      <c r="HRH21" s="600"/>
      <c r="HRI21" s="600"/>
      <c r="HRJ21" s="600"/>
      <c r="HRK21" s="600"/>
      <c r="HRL21" s="600"/>
      <c r="HRM21" s="600"/>
      <c r="HRN21" s="600"/>
      <c r="HRO21" s="600"/>
      <c r="HRP21" s="600"/>
      <c r="HRQ21" s="600"/>
      <c r="HRR21" s="600"/>
      <c r="HRS21" s="600"/>
      <c r="HRT21" s="600"/>
      <c r="HRU21" s="600"/>
      <c r="HRV21" s="600"/>
      <c r="HRW21" s="600"/>
      <c r="HRX21" s="600"/>
      <c r="HRY21" s="600"/>
      <c r="HRZ21" s="600"/>
      <c r="HSA21" s="600"/>
      <c r="HSB21" s="600"/>
      <c r="HSC21" s="600"/>
      <c r="HSD21" s="600"/>
      <c r="HSE21" s="600"/>
      <c r="HSF21" s="600"/>
      <c r="HSG21" s="600"/>
      <c r="HSH21" s="600"/>
      <c r="HSI21" s="600"/>
      <c r="HSJ21" s="600"/>
      <c r="HSK21" s="600"/>
      <c r="HSL21" s="600"/>
      <c r="HSM21" s="600"/>
      <c r="HSN21" s="600"/>
      <c r="HSO21" s="600"/>
      <c r="HSP21" s="600"/>
      <c r="HSQ21" s="600"/>
      <c r="HSR21" s="600"/>
      <c r="HSS21" s="600"/>
      <c r="HST21" s="600"/>
      <c r="HSU21" s="600"/>
      <c r="HSV21" s="600"/>
      <c r="HSW21" s="600"/>
      <c r="HSX21" s="600"/>
      <c r="HSY21" s="600"/>
      <c r="HSZ21" s="600"/>
      <c r="HTA21" s="600"/>
      <c r="HTB21" s="600"/>
      <c r="HTC21" s="600"/>
      <c r="HTD21" s="600"/>
      <c r="HTE21" s="600"/>
      <c r="HTF21" s="600"/>
      <c r="HTG21" s="600"/>
      <c r="HTH21" s="600"/>
      <c r="HTI21" s="600"/>
      <c r="HTJ21" s="600"/>
      <c r="HTK21" s="600"/>
      <c r="HTL21" s="600"/>
      <c r="HTM21" s="600"/>
      <c r="HTN21" s="600"/>
      <c r="HTO21" s="600"/>
      <c r="HTP21" s="600"/>
      <c r="HTQ21" s="600"/>
      <c r="HTR21" s="600"/>
      <c r="HTS21" s="600"/>
      <c r="HTT21" s="600"/>
      <c r="HTU21" s="600"/>
      <c r="HTV21" s="600"/>
      <c r="HTW21" s="600"/>
      <c r="HTX21" s="600"/>
      <c r="HTY21" s="600"/>
      <c r="HTZ21" s="600"/>
      <c r="HUA21" s="600"/>
      <c r="HUB21" s="600"/>
      <c r="HUC21" s="600"/>
      <c r="HUD21" s="600"/>
      <c r="HUE21" s="600"/>
      <c r="HUF21" s="600"/>
      <c r="HUG21" s="600"/>
      <c r="HUH21" s="600"/>
      <c r="HUI21" s="600"/>
      <c r="HUJ21" s="600"/>
      <c r="HUK21" s="600"/>
      <c r="HUL21" s="600"/>
      <c r="HUM21" s="600"/>
      <c r="HUN21" s="600"/>
      <c r="HUO21" s="600"/>
      <c r="HUP21" s="600"/>
      <c r="HUQ21" s="600"/>
      <c r="HUR21" s="600"/>
      <c r="HUS21" s="600"/>
      <c r="HUT21" s="600"/>
      <c r="HUU21" s="600"/>
      <c r="HUV21" s="600"/>
      <c r="HUW21" s="600"/>
      <c r="HUX21" s="600"/>
      <c r="HUY21" s="600"/>
      <c r="HUZ21" s="600"/>
      <c r="HVA21" s="600"/>
      <c r="HVB21" s="600"/>
      <c r="HVC21" s="600"/>
      <c r="HVD21" s="600"/>
      <c r="HVE21" s="600"/>
      <c r="HVF21" s="600"/>
      <c r="HVG21" s="600"/>
      <c r="HVH21" s="600"/>
      <c r="HVI21" s="600"/>
      <c r="HVJ21" s="600"/>
      <c r="HVK21" s="600"/>
      <c r="HVL21" s="600"/>
      <c r="HVM21" s="600"/>
      <c r="HVN21" s="600"/>
      <c r="HVO21" s="600"/>
      <c r="HVP21" s="600"/>
      <c r="HVQ21" s="600"/>
      <c r="HVR21" s="600"/>
      <c r="HVS21" s="600"/>
      <c r="HVT21" s="600"/>
      <c r="HVU21" s="600"/>
      <c r="HVV21" s="600"/>
      <c r="HVW21" s="600"/>
      <c r="HVX21" s="600"/>
      <c r="HVY21" s="600"/>
      <c r="HVZ21" s="600"/>
      <c r="HWA21" s="600"/>
      <c r="HWB21" s="600"/>
      <c r="HWC21" s="600"/>
      <c r="HWD21" s="600"/>
      <c r="HWE21" s="600"/>
      <c r="HWF21" s="600"/>
      <c r="HWG21" s="600"/>
      <c r="HWH21" s="600"/>
      <c r="HWI21" s="600"/>
      <c r="HWJ21" s="600"/>
      <c r="HWK21" s="600"/>
      <c r="HWL21" s="600"/>
      <c r="HWM21" s="600"/>
      <c r="HWN21" s="600"/>
      <c r="HWO21" s="600"/>
      <c r="HWP21" s="600"/>
      <c r="HWQ21" s="600"/>
      <c r="HWR21" s="600"/>
      <c r="HWS21" s="600"/>
      <c r="HWT21" s="600"/>
      <c r="HWU21" s="600"/>
      <c r="HWV21" s="600"/>
      <c r="HWW21" s="600"/>
      <c r="HWX21" s="600"/>
      <c r="HWY21" s="600"/>
      <c r="HWZ21" s="600"/>
      <c r="HXA21" s="600"/>
      <c r="HXB21" s="600"/>
      <c r="HXC21" s="600"/>
      <c r="HXD21" s="600"/>
      <c r="HXE21" s="600"/>
      <c r="HXF21" s="600"/>
      <c r="HXG21" s="600"/>
      <c r="HXH21" s="600"/>
      <c r="HXI21" s="600"/>
      <c r="HXJ21" s="600"/>
      <c r="HXK21" s="600"/>
      <c r="HXL21" s="600"/>
      <c r="HXM21" s="600"/>
      <c r="HXN21" s="600"/>
      <c r="HXO21" s="600"/>
      <c r="HXP21" s="600"/>
      <c r="HXQ21" s="600"/>
      <c r="HXR21" s="600"/>
      <c r="HXS21" s="600"/>
      <c r="HXT21" s="600"/>
      <c r="HXU21" s="600"/>
      <c r="HXV21" s="600"/>
      <c r="HXW21" s="600"/>
      <c r="HXX21" s="600"/>
      <c r="HXY21" s="600"/>
      <c r="HXZ21" s="600"/>
      <c r="HYA21" s="600"/>
      <c r="HYB21" s="600"/>
      <c r="HYC21" s="600"/>
      <c r="HYD21" s="600"/>
      <c r="HYE21" s="600"/>
      <c r="HYF21" s="600"/>
      <c r="HYG21" s="600"/>
      <c r="HYH21" s="600"/>
      <c r="HYI21" s="600"/>
      <c r="HYJ21" s="600"/>
      <c r="HYK21" s="600"/>
      <c r="HYL21" s="600"/>
      <c r="HYM21" s="600"/>
      <c r="HYN21" s="600"/>
      <c r="HYO21" s="600"/>
      <c r="HYP21" s="600"/>
      <c r="HYQ21" s="600"/>
      <c r="HYR21" s="600"/>
      <c r="HYS21" s="600"/>
      <c r="HYT21" s="600"/>
      <c r="HYU21" s="600"/>
      <c r="HYV21" s="600"/>
      <c r="HYW21" s="600"/>
      <c r="HYX21" s="600"/>
      <c r="HYY21" s="600"/>
      <c r="HYZ21" s="600"/>
      <c r="HZA21" s="600"/>
      <c r="HZB21" s="600"/>
      <c r="HZC21" s="600"/>
      <c r="HZD21" s="600"/>
      <c r="HZE21" s="600"/>
      <c r="HZF21" s="600"/>
      <c r="HZG21" s="600"/>
      <c r="HZH21" s="600"/>
      <c r="HZI21" s="600"/>
      <c r="HZJ21" s="600"/>
      <c r="HZK21" s="600"/>
      <c r="HZL21" s="600"/>
      <c r="HZM21" s="600"/>
      <c r="HZN21" s="600"/>
      <c r="HZO21" s="600"/>
      <c r="HZP21" s="600"/>
      <c r="HZQ21" s="600"/>
      <c r="HZR21" s="600"/>
      <c r="HZS21" s="600"/>
      <c r="HZT21" s="600"/>
      <c r="HZU21" s="600"/>
      <c r="HZV21" s="600"/>
      <c r="HZW21" s="600"/>
      <c r="HZX21" s="600"/>
      <c r="HZY21" s="600"/>
      <c r="HZZ21" s="600"/>
      <c r="IAA21" s="600"/>
      <c r="IAB21" s="600"/>
      <c r="IAC21" s="600"/>
      <c r="IAD21" s="600"/>
      <c r="IAE21" s="600"/>
      <c r="IAF21" s="600"/>
      <c r="IAG21" s="600"/>
      <c r="IAH21" s="600"/>
      <c r="IAI21" s="600"/>
      <c r="IAJ21" s="600"/>
      <c r="IAK21" s="600"/>
      <c r="IAL21" s="600"/>
      <c r="IAM21" s="600"/>
      <c r="IAN21" s="600"/>
      <c r="IAO21" s="600"/>
      <c r="IAP21" s="600"/>
      <c r="IAQ21" s="600"/>
      <c r="IAR21" s="600"/>
      <c r="IAS21" s="600"/>
      <c r="IAT21" s="600"/>
      <c r="IAU21" s="600"/>
      <c r="IAV21" s="600"/>
      <c r="IAW21" s="600"/>
      <c r="IAX21" s="600"/>
      <c r="IAY21" s="600"/>
      <c r="IAZ21" s="600"/>
      <c r="IBA21" s="600"/>
      <c r="IBB21" s="600"/>
      <c r="IBC21" s="600"/>
      <c r="IBD21" s="600"/>
      <c r="IBE21" s="600"/>
      <c r="IBF21" s="600"/>
      <c r="IBG21" s="600"/>
      <c r="IBH21" s="600"/>
      <c r="IBI21" s="600"/>
      <c r="IBJ21" s="600"/>
      <c r="IBK21" s="600"/>
      <c r="IBL21" s="600"/>
      <c r="IBM21" s="600"/>
      <c r="IBN21" s="600"/>
      <c r="IBO21" s="600"/>
      <c r="IBP21" s="600"/>
      <c r="IBQ21" s="600"/>
      <c r="IBR21" s="600"/>
      <c r="IBS21" s="600"/>
      <c r="IBT21" s="600"/>
      <c r="IBU21" s="600"/>
      <c r="IBV21" s="600"/>
      <c r="IBW21" s="600"/>
      <c r="IBX21" s="600"/>
      <c r="IBY21" s="600"/>
      <c r="IBZ21" s="600"/>
      <c r="ICA21" s="600"/>
      <c r="ICB21" s="600"/>
      <c r="ICC21" s="600"/>
      <c r="ICD21" s="600"/>
      <c r="ICE21" s="600"/>
      <c r="ICF21" s="600"/>
      <c r="ICG21" s="600"/>
      <c r="ICH21" s="600"/>
      <c r="ICI21" s="600"/>
      <c r="ICJ21" s="600"/>
      <c r="ICK21" s="600"/>
      <c r="ICL21" s="600"/>
      <c r="ICM21" s="600"/>
      <c r="ICN21" s="600"/>
      <c r="ICO21" s="600"/>
      <c r="ICP21" s="600"/>
      <c r="ICQ21" s="600"/>
      <c r="ICR21" s="600"/>
      <c r="ICS21" s="600"/>
      <c r="ICT21" s="600"/>
      <c r="ICU21" s="600"/>
      <c r="ICV21" s="600"/>
      <c r="ICW21" s="600"/>
      <c r="ICX21" s="600"/>
      <c r="ICY21" s="600"/>
      <c r="ICZ21" s="600"/>
      <c r="IDA21" s="600"/>
      <c r="IDB21" s="600"/>
      <c r="IDC21" s="600"/>
      <c r="IDD21" s="600"/>
      <c r="IDE21" s="600"/>
      <c r="IDF21" s="600"/>
      <c r="IDG21" s="600"/>
      <c r="IDH21" s="600"/>
      <c r="IDI21" s="600"/>
      <c r="IDJ21" s="600"/>
      <c r="IDK21" s="600"/>
      <c r="IDL21" s="600"/>
      <c r="IDM21" s="600"/>
      <c r="IDN21" s="600"/>
      <c r="IDO21" s="600"/>
      <c r="IDP21" s="600"/>
      <c r="IDQ21" s="600"/>
      <c r="IDR21" s="600"/>
      <c r="IDS21" s="600"/>
      <c r="IDT21" s="600"/>
      <c r="IDU21" s="600"/>
      <c r="IDV21" s="600"/>
      <c r="IDW21" s="600"/>
      <c r="IDX21" s="600"/>
      <c r="IDY21" s="600"/>
      <c r="IDZ21" s="600"/>
      <c r="IEA21" s="600"/>
      <c r="IEB21" s="600"/>
      <c r="IEC21" s="600"/>
      <c r="IED21" s="600"/>
      <c r="IEE21" s="600"/>
      <c r="IEF21" s="600"/>
      <c r="IEG21" s="600"/>
      <c r="IEH21" s="600"/>
      <c r="IEI21" s="600"/>
      <c r="IEJ21" s="600"/>
      <c r="IEK21" s="600"/>
      <c r="IEL21" s="600"/>
      <c r="IEM21" s="600"/>
      <c r="IEN21" s="600"/>
      <c r="IEO21" s="600"/>
      <c r="IEP21" s="600"/>
      <c r="IEQ21" s="600"/>
      <c r="IER21" s="600"/>
      <c r="IES21" s="600"/>
      <c r="IET21" s="600"/>
      <c r="IEU21" s="600"/>
      <c r="IEV21" s="600"/>
      <c r="IEW21" s="600"/>
      <c r="IEX21" s="600"/>
      <c r="IEY21" s="600"/>
      <c r="IEZ21" s="600"/>
      <c r="IFA21" s="600"/>
      <c r="IFB21" s="600"/>
      <c r="IFC21" s="600"/>
      <c r="IFD21" s="600"/>
      <c r="IFE21" s="600"/>
      <c r="IFF21" s="600"/>
      <c r="IFG21" s="600"/>
      <c r="IFH21" s="600"/>
      <c r="IFI21" s="600"/>
      <c r="IFJ21" s="600"/>
      <c r="IFK21" s="600"/>
      <c r="IFL21" s="600"/>
      <c r="IFM21" s="600"/>
      <c r="IFN21" s="600"/>
      <c r="IFO21" s="600"/>
      <c r="IFP21" s="600"/>
      <c r="IFQ21" s="600"/>
      <c r="IFR21" s="600"/>
      <c r="IFS21" s="600"/>
      <c r="IFT21" s="600"/>
      <c r="IFU21" s="600"/>
      <c r="IFV21" s="600"/>
      <c r="IFW21" s="600"/>
      <c r="IFX21" s="600"/>
      <c r="IFY21" s="600"/>
      <c r="IFZ21" s="600"/>
      <c r="IGA21" s="600"/>
      <c r="IGB21" s="600"/>
      <c r="IGC21" s="600"/>
      <c r="IGD21" s="600"/>
      <c r="IGE21" s="600"/>
      <c r="IGF21" s="600"/>
      <c r="IGG21" s="600"/>
      <c r="IGH21" s="600"/>
      <c r="IGI21" s="600"/>
      <c r="IGJ21" s="600"/>
      <c r="IGK21" s="600"/>
      <c r="IGL21" s="600"/>
      <c r="IGM21" s="600"/>
      <c r="IGN21" s="600"/>
      <c r="IGO21" s="600"/>
      <c r="IGP21" s="600"/>
      <c r="IGQ21" s="600"/>
      <c r="IGR21" s="600"/>
      <c r="IGS21" s="600"/>
      <c r="IGT21" s="600"/>
      <c r="IGU21" s="600"/>
      <c r="IGV21" s="600"/>
      <c r="IGW21" s="600"/>
      <c r="IGX21" s="600"/>
      <c r="IGY21" s="600"/>
      <c r="IGZ21" s="600"/>
      <c r="IHA21" s="600"/>
      <c r="IHB21" s="600"/>
      <c r="IHC21" s="600"/>
      <c r="IHD21" s="600"/>
      <c r="IHE21" s="600"/>
      <c r="IHF21" s="600"/>
      <c r="IHG21" s="600"/>
      <c r="IHH21" s="600"/>
      <c r="IHI21" s="600"/>
      <c r="IHJ21" s="600"/>
      <c r="IHK21" s="600"/>
      <c r="IHL21" s="600"/>
      <c r="IHM21" s="600"/>
      <c r="IHN21" s="600"/>
      <c r="IHO21" s="600"/>
      <c r="IHP21" s="600"/>
      <c r="IHQ21" s="600"/>
      <c r="IHR21" s="600"/>
      <c r="IHS21" s="600"/>
      <c r="IHT21" s="600"/>
      <c r="IHU21" s="600"/>
      <c r="IHV21" s="600"/>
      <c r="IHW21" s="600"/>
      <c r="IHX21" s="600"/>
      <c r="IHY21" s="600"/>
      <c r="IHZ21" s="600"/>
      <c r="IIA21" s="600"/>
      <c r="IIB21" s="600"/>
      <c r="IIC21" s="600"/>
      <c r="IID21" s="600"/>
      <c r="IIE21" s="600"/>
      <c r="IIF21" s="600"/>
      <c r="IIG21" s="600"/>
      <c r="IIH21" s="600"/>
      <c r="III21" s="600"/>
      <c r="IIJ21" s="600"/>
      <c r="IIK21" s="600"/>
      <c r="IIL21" s="600"/>
      <c r="IIM21" s="600"/>
      <c r="IIN21" s="600"/>
      <c r="IIO21" s="600"/>
      <c r="IIP21" s="600"/>
      <c r="IIQ21" s="600"/>
      <c r="IIR21" s="600"/>
      <c r="IIS21" s="600"/>
      <c r="IIT21" s="600"/>
      <c r="IIU21" s="600"/>
      <c r="IIV21" s="600"/>
      <c r="IIW21" s="600"/>
      <c r="IIX21" s="600"/>
      <c r="IIY21" s="600"/>
      <c r="IIZ21" s="600"/>
      <c r="IJA21" s="600"/>
      <c r="IJB21" s="600"/>
      <c r="IJC21" s="600"/>
      <c r="IJD21" s="600"/>
      <c r="IJE21" s="600"/>
      <c r="IJF21" s="600"/>
      <c r="IJG21" s="600"/>
      <c r="IJH21" s="600"/>
      <c r="IJI21" s="600"/>
      <c r="IJJ21" s="600"/>
      <c r="IJK21" s="600"/>
      <c r="IJL21" s="600"/>
      <c r="IJM21" s="600"/>
      <c r="IJN21" s="600"/>
      <c r="IJO21" s="600"/>
      <c r="IJP21" s="600"/>
      <c r="IJQ21" s="600"/>
      <c r="IJR21" s="600"/>
      <c r="IJS21" s="600"/>
      <c r="IJT21" s="600"/>
      <c r="IJU21" s="600"/>
      <c r="IJV21" s="600"/>
      <c r="IJW21" s="600"/>
      <c r="IJX21" s="600"/>
      <c r="IJY21" s="600"/>
      <c r="IJZ21" s="600"/>
      <c r="IKA21" s="600"/>
      <c r="IKB21" s="600"/>
      <c r="IKC21" s="600"/>
      <c r="IKD21" s="600"/>
      <c r="IKE21" s="600"/>
      <c r="IKF21" s="600"/>
      <c r="IKG21" s="600"/>
      <c r="IKH21" s="600"/>
      <c r="IKI21" s="600"/>
      <c r="IKJ21" s="600"/>
      <c r="IKK21" s="600"/>
      <c r="IKL21" s="600"/>
      <c r="IKM21" s="600"/>
      <c r="IKN21" s="600"/>
      <c r="IKO21" s="600"/>
      <c r="IKP21" s="600"/>
      <c r="IKQ21" s="600"/>
      <c r="IKR21" s="600"/>
      <c r="IKS21" s="600"/>
      <c r="IKT21" s="600"/>
      <c r="IKU21" s="600"/>
      <c r="IKV21" s="600"/>
      <c r="IKW21" s="600"/>
      <c r="IKX21" s="600"/>
      <c r="IKY21" s="600"/>
      <c r="IKZ21" s="600"/>
      <c r="ILA21" s="600"/>
      <c r="ILB21" s="600"/>
      <c r="ILC21" s="600"/>
      <c r="ILD21" s="600"/>
      <c r="ILE21" s="600"/>
      <c r="ILF21" s="600"/>
      <c r="ILG21" s="600"/>
      <c r="ILH21" s="600"/>
      <c r="ILI21" s="600"/>
      <c r="ILJ21" s="600"/>
      <c r="ILK21" s="600"/>
      <c r="ILL21" s="600"/>
      <c r="ILM21" s="600"/>
      <c r="ILN21" s="600"/>
      <c r="ILO21" s="600"/>
      <c r="ILP21" s="600"/>
      <c r="ILQ21" s="600"/>
      <c r="ILR21" s="600"/>
      <c r="ILS21" s="600"/>
      <c r="ILT21" s="600"/>
      <c r="ILU21" s="600"/>
      <c r="ILV21" s="600"/>
      <c r="ILW21" s="600"/>
      <c r="ILX21" s="600"/>
      <c r="ILY21" s="600"/>
      <c r="ILZ21" s="600"/>
      <c r="IMA21" s="600"/>
      <c r="IMB21" s="600"/>
      <c r="IMC21" s="600"/>
      <c r="IMD21" s="600"/>
      <c r="IME21" s="600"/>
      <c r="IMF21" s="600"/>
      <c r="IMG21" s="600"/>
      <c r="IMH21" s="600"/>
      <c r="IMI21" s="600"/>
      <c r="IMJ21" s="600"/>
      <c r="IMK21" s="600"/>
      <c r="IML21" s="600"/>
      <c r="IMM21" s="600"/>
      <c r="IMN21" s="600"/>
      <c r="IMO21" s="600"/>
      <c r="IMP21" s="600"/>
      <c r="IMQ21" s="600"/>
      <c r="IMR21" s="600"/>
      <c r="IMS21" s="600"/>
      <c r="IMT21" s="600"/>
      <c r="IMU21" s="600"/>
      <c r="IMV21" s="600"/>
      <c r="IMW21" s="600"/>
      <c r="IMX21" s="600"/>
      <c r="IMY21" s="600"/>
      <c r="IMZ21" s="600"/>
      <c r="INA21" s="600"/>
      <c r="INB21" s="600"/>
      <c r="INC21" s="600"/>
      <c r="IND21" s="600"/>
      <c r="INE21" s="600"/>
      <c r="INF21" s="600"/>
      <c r="ING21" s="600"/>
      <c r="INH21" s="600"/>
      <c r="INI21" s="600"/>
      <c r="INJ21" s="600"/>
      <c r="INK21" s="600"/>
      <c r="INL21" s="600"/>
      <c r="INM21" s="600"/>
      <c r="INN21" s="600"/>
      <c r="INO21" s="600"/>
      <c r="INP21" s="600"/>
      <c r="INQ21" s="600"/>
      <c r="INR21" s="600"/>
      <c r="INS21" s="600"/>
      <c r="INT21" s="600"/>
      <c r="INU21" s="600"/>
      <c r="INV21" s="600"/>
      <c r="INW21" s="600"/>
      <c r="INX21" s="600"/>
      <c r="INY21" s="600"/>
      <c r="INZ21" s="600"/>
      <c r="IOA21" s="600"/>
      <c r="IOB21" s="600"/>
      <c r="IOC21" s="600"/>
      <c r="IOD21" s="600"/>
      <c r="IOE21" s="600"/>
      <c r="IOF21" s="600"/>
      <c r="IOG21" s="600"/>
      <c r="IOH21" s="600"/>
      <c r="IOI21" s="600"/>
      <c r="IOJ21" s="600"/>
      <c r="IOK21" s="600"/>
      <c r="IOL21" s="600"/>
      <c r="IOM21" s="600"/>
      <c r="ION21" s="600"/>
      <c r="IOO21" s="600"/>
      <c r="IOP21" s="600"/>
      <c r="IOQ21" s="600"/>
      <c r="IOR21" s="600"/>
      <c r="IOS21" s="600"/>
      <c r="IOT21" s="600"/>
      <c r="IOU21" s="600"/>
      <c r="IOV21" s="600"/>
      <c r="IOW21" s="600"/>
      <c r="IOX21" s="600"/>
      <c r="IOY21" s="600"/>
      <c r="IOZ21" s="600"/>
      <c r="IPA21" s="600"/>
      <c r="IPB21" s="600"/>
      <c r="IPC21" s="600"/>
      <c r="IPD21" s="600"/>
      <c r="IPE21" s="600"/>
      <c r="IPF21" s="600"/>
      <c r="IPG21" s="600"/>
      <c r="IPH21" s="600"/>
      <c r="IPI21" s="600"/>
      <c r="IPJ21" s="600"/>
      <c r="IPK21" s="600"/>
      <c r="IPL21" s="600"/>
      <c r="IPM21" s="600"/>
      <c r="IPN21" s="600"/>
      <c r="IPO21" s="600"/>
      <c r="IPP21" s="600"/>
      <c r="IPQ21" s="600"/>
      <c r="IPR21" s="600"/>
      <c r="IPS21" s="600"/>
      <c r="IPT21" s="600"/>
      <c r="IPU21" s="600"/>
      <c r="IPV21" s="600"/>
      <c r="IPW21" s="600"/>
      <c r="IPX21" s="600"/>
      <c r="IPY21" s="600"/>
      <c r="IPZ21" s="600"/>
      <c r="IQA21" s="600"/>
      <c r="IQB21" s="600"/>
      <c r="IQC21" s="600"/>
      <c r="IQD21" s="600"/>
      <c r="IQE21" s="600"/>
      <c r="IQF21" s="600"/>
      <c r="IQG21" s="600"/>
      <c r="IQH21" s="600"/>
      <c r="IQI21" s="600"/>
      <c r="IQJ21" s="600"/>
      <c r="IQK21" s="600"/>
      <c r="IQL21" s="600"/>
      <c r="IQM21" s="600"/>
      <c r="IQN21" s="600"/>
      <c r="IQO21" s="600"/>
      <c r="IQP21" s="600"/>
      <c r="IQQ21" s="600"/>
      <c r="IQR21" s="600"/>
      <c r="IQS21" s="600"/>
      <c r="IQT21" s="600"/>
      <c r="IQU21" s="600"/>
      <c r="IQV21" s="600"/>
      <c r="IQW21" s="600"/>
      <c r="IQX21" s="600"/>
      <c r="IQY21" s="600"/>
      <c r="IQZ21" s="600"/>
      <c r="IRA21" s="600"/>
      <c r="IRB21" s="600"/>
      <c r="IRC21" s="600"/>
      <c r="IRD21" s="600"/>
      <c r="IRE21" s="600"/>
      <c r="IRF21" s="600"/>
      <c r="IRG21" s="600"/>
      <c r="IRH21" s="600"/>
      <c r="IRI21" s="600"/>
      <c r="IRJ21" s="600"/>
      <c r="IRK21" s="600"/>
      <c r="IRL21" s="600"/>
      <c r="IRM21" s="600"/>
      <c r="IRN21" s="600"/>
      <c r="IRO21" s="600"/>
      <c r="IRP21" s="600"/>
      <c r="IRQ21" s="600"/>
      <c r="IRR21" s="600"/>
      <c r="IRS21" s="600"/>
      <c r="IRT21" s="600"/>
      <c r="IRU21" s="600"/>
      <c r="IRV21" s="600"/>
      <c r="IRW21" s="600"/>
      <c r="IRX21" s="600"/>
      <c r="IRY21" s="600"/>
      <c r="IRZ21" s="600"/>
      <c r="ISA21" s="600"/>
      <c r="ISB21" s="600"/>
      <c r="ISC21" s="600"/>
      <c r="ISD21" s="600"/>
      <c r="ISE21" s="600"/>
      <c r="ISF21" s="600"/>
      <c r="ISG21" s="600"/>
      <c r="ISH21" s="600"/>
      <c r="ISI21" s="600"/>
      <c r="ISJ21" s="600"/>
      <c r="ISK21" s="600"/>
      <c r="ISL21" s="600"/>
      <c r="ISM21" s="600"/>
      <c r="ISN21" s="600"/>
      <c r="ISO21" s="600"/>
      <c r="ISP21" s="600"/>
      <c r="ISQ21" s="600"/>
      <c r="ISR21" s="600"/>
      <c r="ISS21" s="600"/>
      <c r="IST21" s="600"/>
      <c r="ISU21" s="600"/>
      <c r="ISV21" s="600"/>
      <c r="ISW21" s="600"/>
      <c r="ISX21" s="600"/>
      <c r="ISY21" s="600"/>
      <c r="ISZ21" s="600"/>
      <c r="ITA21" s="600"/>
      <c r="ITB21" s="600"/>
      <c r="ITC21" s="600"/>
      <c r="ITD21" s="600"/>
      <c r="ITE21" s="600"/>
      <c r="ITF21" s="600"/>
      <c r="ITG21" s="600"/>
      <c r="ITH21" s="600"/>
      <c r="ITI21" s="600"/>
      <c r="ITJ21" s="600"/>
      <c r="ITK21" s="600"/>
      <c r="ITL21" s="600"/>
      <c r="ITM21" s="600"/>
      <c r="ITN21" s="600"/>
      <c r="ITO21" s="600"/>
      <c r="ITP21" s="600"/>
      <c r="ITQ21" s="600"/>
      <c r="ITR21" s="600"/>
      <c r="ITS21" s="600"/>
      <c r="ITT21" s="600"/>
      <c r="ITU21" s="600"/>
      <c r="ITV21" s="600"/>
      <c r="ITW21" s="600"/>
      <c r="ITX21" s="600"/>
      <c r="ITY21" s="600"/>
      <c r="ITZ21" s="600"/>
      <c r="IUA21" s="600"/>
      <c r="IUB21" s="600"/>
      <c r="IUC21" s="600"/>
      <c r="IUD21" s="600"/>
      <c r="IUE21" s="600"/>
      <c r="IUF21" s="600"/>
      <c r="IUG21" s="600"/>
      <c r="IUH21" s="600"/>
      <c r="IUI21" s="600"/>
      <c r="IUJ21" s="600"/>
      <c r="IUK21" s="600"/>
      <c r="IUL21" s="600"/>
      <c r="IUM21" s="600"/>
      <c r="IUN21" s="600"/>
      <c r="IUO21" s="600"/>
      <c r="IUP21" s="600"/>
      <c r="IUQ21" s="600"/>
      <c r="IUR21" s="600"/>
      <c r="IUS21" s="600"/>
      <c r="IUT21" s="600"/>
      <c r="IUU21" s="600"/>
      <c r="IUV21" s="600"/>
      <c r="IUW21" s="600"/>
      <c r="IUX21" s="600"/>
      <c r="IUY21" s="600"/>
      <c r="IUZ21" s="600"/>
      <c r="IVA21" s="600"/>
      <c r="IVB21" s="600"/>
      <c r="IVC21" s="600"/>
      <c r="IVD21" s="600"/>
      <c r="IVE21" s="600"/>
      <c r="IVF21" s="600"/>
      <c r="IVG21" s="600"/>
      <c r="IVH21" s="600"/>
      <c r="IVI21" s="600"/>
      <c r="IVJ21" s="600"/>
      <c r="IVK21" s="600"/>
      <c r="IVL21" s="600"/>
      <c r="IVM21" s="600"/>
      <c r="IVN21" s="600"/>
      <c r="IVO21" s="600"/>
      <c r="IVP21" s="600"/>
      <c r="IVQ21" s="600"/>
      <c r="IVR21" s="600"/>
      <c r="IVS21" s="600"/>
      <c r="IVT21" s="600"/>
      <c r="IVU21" s="600"/>
      <c r="IVV21" s="600"/>
      <c r="IVW21" s="600"/>
      <c r="IVX21" s="600"/>
      <c r="IVY21" s="600"/>
      <c r="IVZ21" s="600"/>
      <c r="IWA21" s="600"/>
      <c r="IWB21" s="600"/>
      <c r="IWC21" s="600"/>
      <c r="IWD21" s="600"/>
      <c r="IWE21" s="600"/>
      <c r="IWF21" s="600"/>
      <c r="IWG21" s="600"/>
      <c r="IWH21" s="600"/>
      <c r="IWI21" s="600"/>
      <c r="IWJ21" s="600"/>
      <c r="IWK21" s="600"/>
      <c r="IWL21" s="600"/>
      <c r="IWM21" s="600"/>
      <c r="IWN21" s="600"/>
      <c r="IWO21" s="600"/>
      <c r="IWP21" s="600"/>
      <c r="IWQ21" s="600"/>
      <c r="IWR21" s="600"/>
      <c r="IWS21" s="600"/>
      <c r="IWT21" s="600"/>
      <c r="IWU21" s="600"/>
      <c r="IWV21" s="600"/>
      <c r="IWW21" s="600"/>
      <c r="IWX21" s="600"/>
      <c r="IWY21" s="600"/>
      <c r="IWZ21" s="600"/>
      <c r="IXA21" s="600"/>
      <c r="IXB21" s="600"/>
      <c r="IXC21" s="600"/>
      <c r="IXD21" s="600"/>
      <c r="IXE21" s="600"/>
      <c r="IXF21" s="600"/>
      <c r="IXG21" s="600"/>
      <c r="IXH21" s="600"/>
      <c r="IXI21" s="600"/>
      <c r="IXJ21" s="600"/>
      <c r="IXK21" s="600"/>
      <c r="IXL21" s="600"/>
      <c r="IXM21" s="600"/>
      <c r="IXN21" s="600"/>
      <c r="IXO21" s="600"/>
      <c r="IXP21" s="600"/>
      <c r="IXQ21" s="600"/>
      <c r="IXR21" s="600"/>
      <c r="IXS21" s="600"/>
      <c r="IXT21" s="600"/>
      <c r="IXU21" s="600"/>
      <c r="IXV21" s="600"/>
      <c r="IXW21" s="600"/>
      <c r="IXX21" s="600"/>
      <c r="IXY21" s="600"/>
      <c r="IXZ21" s="600"/>
      <c r="IYA21" s="600"/>
      <c r="IYB21" s="600"/>
      <c r="IYC21" s="600"/>
      <c r="IYD21" s="600"/>
      <c r="IYE21" s="600"/>
      <c r="IYF21" s="600"/>
      <c r="IYG21" s="600"/>
      <c r="IYH21" s="600"/>
      <c r="IYI21" s="600"/>
      <c r="IYJ21" s="600"/>
      <c r="IYK21" s="600"/>
      <c r="IYL21" s="600"/>
      <c r="IYM21" s="600"/>
      <c r="IYN21" s="600"/>
      <c r="IYO21" s="600"/>
      <c r="IYP21" s="600"/>
      <c r="IYQ21" s="600"/>
      <c r="IYR21" s="600"/>
      <c r="IYS21" s="600"/>
      <c r="IYT21" s="600"/>
      <c r="IYU21" s="600"/>
      <c r="IYV21" s="600"/>
      <c r="IYW21" s="600"/>
      <c r="IYX21" s="600"/>
      <c r="IYY21" s="600"/>
      <c r="IYZ21" s="600"/>
      <c r="IZA21" s="600"/>
      <c r="IZB21" s="600"/>
      <c r="IZC21" s="600"/>
      <c r="IZD21" s="600"/>
      <c r="IZE21" s="600"/>
      <c r="IZF21" s="600"/>
      <c r="IZG21" s="600"/>
      <c r="IZH21" s="600"/>
      <c r="IZI21" s="600"/>
      <c r="IZJ21" s="600"/>
      <c r="IZK21" s="600"/>
      <c r="IZL21" s="600"/>
      <c r="IZM21" s="600"/>
      <c r="IZN21" s="600"/>
      <c r="IZO21" s="600"/>
      <c r="IZP21" s="600"/>
      <c r="IZQ21" s="600"/>
      <c r="IZR21" s="600"/>
      <c r="IZS21" s="600"/>
      <c r="IZT21" s="600"/>
      <c r="IZU21" s="600"/>
      <c r="IZV21" s="600"/>
      <c r="IZW21" s="600"/>
      <c r="IZX21" s="600"/>
      <c r="IZY21" s="600"/>
      <c r="IZZ21" s="600"/>
      <c r="JAA21" s="600"/>
      <c r="JAB21" s="600"/>
      <c r="JAC21" s="600"/>
      <c r="JAD21" s="600"/>
      <c r="JAE21" s="600"/>
      <c r="JAF21" s="600"/>
      <c r="JAG21" s="600"/>
      <c r="JAH21" s="600"/>
      <c r="JAI21" s="600"/>
      <c r="JAJ21" s="600"/>
      <c r="JAK21" s="600"/>
      <c r="JAL21" s="600"/>
      <c r="JAM21" s="600"/>
      <c r="JAN21" s="600"/>
      <c r="JAO21" s="600"/>
      <c r="JAP21" s="600"/>
      <c r="JAQ21" s="600"/>
      <c r="JAR21" s="600"/>
      <c r="JAS21" s="600"/>
      <c r="JAT21" s="600"/>
      <c r="JAU21" s="600"/>
      <c r="JAV21" s="600"/>
      <c r="JAW21" s="600"/>
      <c r="JAX21" s="600"/>
      <c r="JAY21" s="600"/>
      <c r="JAZ21" s="600"/>
      <c r="JBA21" s="600"/>
      <c r="JBB21" s="600"/>
      <c r="JBC21" s="600"/>
      <c r="JBD21" s="600"/>
      <c r="JBE21" s="600"/>
      <c r="JBF21" s="600"/>
      <c r="JBG21" s="600"/>
      <c r="JBH21" s="600"/>
      <c r="JBI21" s="600"/>
      <c r="JBJ21" s="600"/>
      <c r="JBK21" s="600"/>
      <c r="JBL21" s="600"/>
      <c r="JBM21" s="600"/>
      <c r="JBN21" s="600"/>
      <c r="JBO21" s="600"/>
      <c r="JBP21" s="600"/>
      <c r="JBQ21" s="600"/>
      <c r="JBR21" s="600"/>
      <c r="JBS21" s="600"/>
      <c r="JBT21" s="600"/>
      <c r="JBU21" s="600"/>
      <c r="JBV21" s="600"/>
      <c r="JBW21" s="600"/>
      <c r="JBX21" s="600"/>
      <c r="JBY21" s="600"/>
      <c r="JBZ21" s="600"/>
      <c r="JCA21" s="600"/>
      <c r="JCB21" s="600"/>
      <c r="JCC21" s="600"/>
      <c r="JCD21" s="600"/>
      <c r="JCE21" s="600"/>
      <c r="JCF21" s="600"/>
      <c r="JCG21" s="600"/>
      <c r="JCH21" s="600"/>
      <c r="JCI21" s="600"/>
      <c r="JCJ21" s="600"/>
      <c r="JCK21" s="600"/>
      <c r="JCL21" s="600"/>
      <c r="JCM21" s="600"/>
      <c r="JCN21" s="600"/>
      <c r="JCO21" s="600"/>
      <c r="JCP21" s="600"/>
      <c r="JCQ21" s="600"/>
      <c r="JCR21" s="600"/>
      <c r="JCS21" s="600"/>
      <c r="JCT21" s="600"/>
      <c r="JCU21" s="600"/>
      <c r="JCV21" s="600"/>
      <c r="JCW21" s="600"/>
      <c r="JCX21" s="600"/>
      <c r="JCY21" s="600"/>
      <c r="JCZ21" s="600"/>
      <c r="JDA21" s="600"/>
      <c r="JDB21" s="600"/>
      <c r="JDC21" s="600"/>
      <c r="JDD21" s="600"/>
      <c r="JDE21" s="600"/>
      <c r="JDF21" s="600"/>
      <c r="JDG21" s="600"/>
      <c r="JDH21" s="600"/>
      <c r="JDI21" s="600"/>
      <c r="JDJ21" s="600"/>
      <c r="JDK21" s="600"/>
      <c r="JDL21" s="600"/>
      <c r="JDM21" s="600"/>
      <c r="JDN21" s="600"/>
      <c r="JDO21" s="600"/>
      <c r="JDP21" s="600"/>
      <c r="JDQ21" s="600"/>
      <c r="JDR21" s="600"/>
      <c r="JDS21" s="600"/>
      <c r="JDT21" s="600"/>
      <c r="JDU21" s="600"/>
      <c r="JDV21" s="600"/>
      <c r="JDW21" s="600"/>
      <c r="JDX21" s="600"/>
      <c r="JDY21" s="600"/>
      <c r="JDZ21" s="600"/>
      <c r="JEA21" s="600"/>
      <c r="JEB21" s="600"/>
      <c r="JEC21" s="600"/>
      <c r="JED21" s="600"/>
      <c r="JEE21" s="600"/>
      <c r="JEF21" s="600"/>
      <c r="JEG21" s="600"/>
      <c r="JEH21" s="600"/>
      <c r="JEI21" s="600"/>
      <c r="JEJ21" s="600"/>
      <c r="JEK21" s="600"/>
      <c r="JEL21" s="600"/>
      <c r="JEM21" s="600"/>
      <c r="JEN21" s="600"/>
      <c r="JEO21" s="600"/>
      <c r="JEP21" s="600"/>
      <c r="JEQ21" s="600"/>
      <c r="JER21" s="600"/>
      <c r="JES21" s="600"/>
      <c r="JET21" s="600"/>
      <c r="JEU21" s="600"/>
      <c r="JEV21" s="600"/>
      <c r="JEW21" s="600"/>
      <c r="JEX21" s="600"/>
      <c r="JEY21" s="600"/>
      <c r="JEZ21" s="600"/>
      <c r="JFA21" s="600"/>
      <c r="JFB21" s="600"/>
      <c r="JFC21" s="600"/>
      <c r="JFD21" s="600"/>
      <c r="JFE21" s="600"/>
      <c r="JFF21" s="600"/>
      <c r="JFG21" s="600"/>
      <c r="JFH21" s="600"/>
      <c r="JFI21" s="600"/>
      <c r="JFJ21" s="600"/>
      <c r="JFK21" s="600"/>
      <c r="JFL21" s="600"/>
      <c r="JFM21" s="600"/>
      <c r="JFN21" s="600"/>
      <c r="JFO21" s="600"/>
      <c r="JFP21" s="600"/>
      <c r="JFQ21" s="600"/>
      <c r="JFR21" s="600"/>
      <c r="JFS21" s="600"/>
      <c r="JFT21" s="600"/>
      <c r="JFU21" s="600"/>
      <c r="JFV21" s="600"/>
      <c r="JFW21" s="600"/>
      <c r="JFX21" s="600"/>
      <c r="JFY21" s="600"/>
      <c r="JFZ21" s="600"/>
      <c r="JGA21" s="600"/>
      <c r="JGB21" s="600"/>
      <c r="JGC21" s="600"/>
      <c r="JGD21" s="600"/>
      <c r="JGE21" s="600"/>
      <c r="JGF21" s="600"/>
      <c r="JGG21" s="600"/>
      <c r="JGH21" s="600"/>
      <c r="JGI21" s="600"/>
      <c r="JGJ21" s="600"/>
      <c r="JGK21" s="600"/>
      <c r="JGL21" s="600"/>
      <c r="JGM21" s="600"/>
      <c r="JGN21" s="600"/>
      <c r="JGO21" s="600"/>
      <c r="JGP21" s="600"/>
      <c r="JGQ21" s="600"/>
      <c r="JGR21" s="600"/>
      <c r="JGS21" s="600"/>
      <c r="JGT21" s="600"/>
      <c r="JGU21" s="600"/>
      <c r="JGV21" s="600"/>
      <c r="JGW21" s="600"/>
      <c r="JGX21" s="600"/>
      <c r="JGY21" s="600"/>
      <c r="JGZ21" s="600"/>
      <c r="JHA21" s="600"/>
      <c r="JHB21" s="600"/>
      <c r="JHC21" s="600"/>
      <c r="JHD21" s="600"/>
      <c r="JHE21" s="600"/>
      <c r="JHF21" s="600"/>
      <c r="JHG21" s="600"/>
      <c r="JHH21" s="600"/>
      <c r="JHI21" s="600"/>
      <c r="JHJ21" s="600"/>
      <c r="JHK21" s="600"/>
      <c r="JHL21" s="600"/>
      <c r="JHM21" s="600"/>
      <c r="JHN21" s="600"/>
      <c r="JHO21" s="600"/>
      <c r="JHP21" s="600"/>
      <c r="JHQ21" s="600"/>
      <c r="JHR21" s="600"/>
      <c r="JHS21" s="600"/>
      <c r="JHT21" s="600"/>
      <c r="JHU21" s="600"/>
      <c r="JHV21" s="600"/>
      <c r="JHW21" s="600"/>
      <c r="JHX21" s="600"/>
      <c r="JHY21" s="600"/>
      <c r="JHZ21" s="600"/>
      <c r="JIA21" s="600"/>
      <c r="JIB21" s="600"/>
      <c r="JIC21" s="600"/>
      <c r="JID21" s="600"/>
      <c r="JIE21" s="600"/>
      <c r="JIF21" s="600"/>
      <c r="JIG21" s="600"/>
      <c r="JIH21" s="600"/>
      <c r="JII21" s="600"/>
      <c r="JIJ21" s="600"/>
      <c r="JIK21" s="600"/>
      <c r="JIL21" s="600"/>
      <c r="JIM21" s="600"/>
      <c r="JIN21" s="600"/>
      <c r="JIO21" s="600"/>
      <c r="JIP21" s="600"/>
      <c r="JIQ21" s="600"/>
      <c r="JIR21" s="600"/>
      <c r="JIS21" s="600"/>
      <c r="JIT21" s="600"/>
      <c r="JIU21" s="600"/>
      <c r="JIV21" s="600"/>
      <c r="JIW21" s="600"/>
      <c r="JIX21" s="600"/>
      <c r="JIY21" s="600"/>
      <c r="JIZ21" s="600"/>
      <c r="JJA21" s="600"/>
      <c r="JJB21" s="600"/>
      <c r="JJC21" s="600"/>
      <c r="JJD21" s="600"/>
      <c r="JJE21" s="600"/>
      <c r="JJF21" s="600"/>
      <c r="JJG21" s="600"/>
      <c r="JJH21" s="600"/>
      <c r="JJI21" s="600"/>
      <c r="JJJ21" s="600"/>
      <c r="JJK21" s="600"/>
      <c r="JJL21" s="600"/>
      <c r="JJM21" s="600"/>
      <c r="JJN21" s="600"/>
      <c r="JJO21" s="600"/>
      <c r="JJP21" s="600"/>
      <c r="JJQ21" s="600"/>
      <c r="JJR21" s="600"/>
      <c r="JJS21" s="600"/>
      <c r="JJT21" s="600"/>
      <c r="JJU21" s="600"/>
      <c r="JJV21" s="600"/>
      <c r="JJW21" s="600"/>
      <c r="JJX21" s="600"/>
      <c r="JJY21" s="600"/>
      <c r="JJZ21" s="600"/>
      <c r="JKA21" s="600"/>
      <c r="JKB21" s="600"/>
      <c r="JKC21" s="600"/>
      <c r="JKD21" s="600"/>
      <c r="JKE21" s="600"/>
      <c r="JKF21" s="600"/>
      <c r="JKG21" s="600"/>
      <c r="JKH21" s="600"/>
      <c r="JKI21" s="600"/>
      <c r="JKJ21" s="600"/>
      <c r="JKK21" s="600"/>
      <c r="JKL21" s="600"/>
      <c r="JKM21" s="600"/>
      <c r="JKN21" s="600"/>
      <c r="JKO21" s="600"/>
      <c r="JKP21" s="600"/>
      <c r="JKQ21" s="600"/>
      <c r="JKR21" s="600"/>
      <c r="JKS21" s="600"/>
      <c r="JKT21" s="600"/>
      <c r="JKU21" s="600"/>
      <c r="JKV21" s="600"/>
      <c r="JKW21" s="600"/>
      <c r="JKX21" s="600"/>
      <c r="JKY21" s="600"/>
      <c r="JKZ21" s="600"/>
      <c r="JLA21" s="600"/>
      <c r="JLB21" s="600"/>
      <c r="JLC21" s="600"/>
      <c r="JLD21" s="600"/>
      <c r="JLE21" s="600"/>
      <c r="JLF21" s="600"/>
      <c r="JLG21" s="600"/>
      <c r="JLH21" s="600"/>
      <c r="JLI21" s="600"/>
      <c r="JLJ21" s="600"/>
      <c r="JLK21" s="600"/>
      <c r="JLL21" s="600"/>
      <c r="JLM21" s="600"/>
      <c r="JLN21" s="600"/>
      <c r="JLO21" s="600"/>
      <c r="JLP21" s="600"/>
      <c r="JLQ21" s="600"/>
      <c r="JLR21" s="600"/>
      <c r="JLS21" s="600"/>
      <c r="JLT21" s="600"/>
      <c r="JLU21" s="600"/>
      <c r="JLV21" s="600"/>
      <c r="JLW21" s="600"/>
      <c r="JLX21" s="600"/>
      <c r="JLY21" s="600"/>
      <c r="JLZ21" s="600"/>
      <c r="JMA21" s="600"/>
      <c r="JMB21" s="600"/>
      <c r="JMC21" s="600"/>
      <c r="JMD21" s="600"/>
      <c r="JME21" s="600"/>
      <c r="JMF21" s="600"/>
      <c r="JMG21" s="600"/>
      <c r="JMH21" s="600"/>
      <c r="JMI21" s="600"/>
      <c r="JMJ21" s="600"/>
      <c r="JMK21" s="600"/>
      <c r="JML21" s="600"/>
      <c r="JMM21" s="600"/>
      <c r="JMN21" s="600"/>
      <c r="JMO21" s="600"/>
      <c r="JMP21" s="600"/>
      <c r="JMQ21" s="600"/>
      <c r="JMR21" s="600"/>
      <c r="JMS21" s="600"/>
      <c r="JMT21" s="600"/>
      <c r="JMU21" s="600"/>
      <c r="JMV21" s="600"/>
      <c r="JMW21" s="600"/>
      <c r="JMX21" s="600"/>
      <c r="JMY21" s="600"/>
      <c r="JMZ21" s="600"/>
      <c r="JNA21" s="600"/>
      <c r="JNB21" s="600"/>
      <c r="JNC21" s="600"/>
      <c r="JND21" s="600"/>
      <c r="JNE21" s="600"/>
      <c r="JNF21" s="600"/>
      <c r="JNG21" s="600"/>
      <c r="JNH21" s="600"/>
      <c r="JNI21" s="600"/>
      <c r="JNJ21" s="600"/>
      <c r="JNK21" s="600"/>
      <c r="JNL21" s="600"/>
      <c r="JNM21" s="600"/>
      <c r="JNN21" s="600"/>
      <c r="JNO21" s="600"/>
      <c r="JNP21" s="600"/>
      <c r="JNQ21" s="600"/>
      <c r="JNR21" s="600"/>
      <c r="JNS21" s="600"/>
      <c r="JNT21" s="600"/>
      <c r="JNU21" s="600"/>
      <c r="JNV21" s="600"/>
      <c r="JNW21" s="600"/>
      <c r="JNX21" s="600"/>
      <c r="JNY21" s="600"/>
      <c r="JNZ21" s="600"/>
      <c r="JOA21" s="600"/>
      <c r="JOB21" s="600"/>
      <c r="JOC21" s="600"/>
      <c r="JOD21" s="600"/>
      <c r="JOE21" s="600"/>
      <c r="JOF21" s="600"/>
      <c r="JOG21" s="600"/>
      <c r="JOH21" s="600"/>
      <c r="JOI21" s="600"/>
      <c r="JOJ21" s="600"/>
      <c r="JOK21" s="600"/>
      <c r="JOL21" s="600"/>
      <c r="JOM21" s="600"/>
      <c r="JON21" s="600"/>
      <c r="JOO21" s="600"/>
      <c r="JOP21" s="600"/>
      <c r="JOQ21" s="600"/>
      <c r="JOR21" s="600"/>
      <c r="JOS21" s="600"/>
      <c r="JOT21" s="600"/>
      <c r="JOU21" s="600"/>
      <c r="JOV21" s="600"/>
      <c r="JOW21" s="600"/>
      <c r="JOX21" s="600"/>
      <c r="JOY21" s="600"/>
      <c r="JOZ21" s="600"/>
      <c r="JPA21" s="600"/>
      <c r="JPB21" s="600"/>
      <c r="JPC21" s="600"/>
      <c r="JPD21" s="600"/>
      <c r="JPE21" s="600"/>
      <c r="JPF21" s="600"/>
      <c r="JPG21" s="600"/>
      <c r="JPH21" s="600"/>
      <c r="JPI21" s="600"/>
      <c r="JPJ21" s="600"/>
      <c r="JPK21" s="600"/>
      <c r="JPL21" s="600"/>
      <c r="JPM21" s="600"/>
      <c r="JPN21" s="600"/>
      <c r="JPO21" s="600"/>
      <c r="JPP21" s="600"/>
      <c r="JPQ21" s="600"/>
      <c r="JPR21" s="600"/>
      <c r="JPS21" s="600"/>
      <c r="JPT21" s="600"/>
      <c r="JPU21" s="600"/>
      <c r="JPV21" s="600"/>
      <c r="JPW21" s="600"/>
      <c r="JPX21" s="600"/>
      <c r="JPY21" s="600"/>
      <c r="JPZ21" s="600"/>
      <c r="JQA21" s="600"/>
      <c r="JQB21" s="600"/>
      <c r="JQC21" s="600"/>
      <c r="JQD21" s="600"/>
      <c r="JQE21" s="600"/>
      <c r="JQF21" s="600"/>
      <c r="JQG21" s="600"/>
      <c r="JQH21" s="600"/>
      <c r="JQI21" s="600"/>
      <c r="JQJ21" s="600"/>
      <c r="JQK21" s="600"/>
      <c r="JQL21" s="600"/>
      <c r="JQM21" s="600"/>
      <c r="JQN21" s="600"/>
      <c r="JQO21" s="600"/>
      <c r="JQP21" s="600"/>
      <c r="JQQ21" s="600"/>
      <c r="JQR21" s="600"/>
      <c r="JQS21" s="600"/>
      <c r="JQT21" s="600"/>
      <c r="JQU21" s="600"/>
      <c r="JQV21" s="600"/>
      <c r="JQW21" s="600"/>
      <c r="JQX21" s="600"/>
      <c r="JQY21" s="600"/>
      <c r="JQZ21" s="600"/>
      <c r="JRA21" s="600"/>
      <c r="JRB21" s="600"/>
      <c r="JRC21" s="600"/>
      <c r="JRD21" s="600"/>
      <c r="JRE21" s="600"/>
      <c r="JRF21" s="600"/>
      <c r="JRG21" s="600"/>
      <c r="JRH21" s="600"/>
      <c r="JRI21" s="600"/>
      <c r="JRJ21" s="600"/>
      <c r="JRK21" s="600"/>
      <c r="JRL21" s="600"/>
      <c r="JRM21" s="600"/>
      <c r="JRN21" s="600"/>
      <c r="JRO21" s="600"/>
      <c r="JRP21" s="600"/>
      <c r="JRQ21" s="600"/>
      <c r="JRR21" s="600"/>
      <c r="JRS21" s="600"/>
      <c r="JRT21" s="600"/>
      <c r="JRU21" s="600"/>
      <c r="JRV21" s="600"/>
      <c r="JRW21" s="600"/>
      <c r="JRX21" s="600"/>
      <c r="JRY21" s="600"/>
      <c r="JRZ21" s="600"/>
      <c r="JSA21" s="600"/>
      <c r="JSB21" s="600"/>
      <c r="JSC21" s="600"/>
      <c r="JSD21" s="600"/>
      <c r="JSE21" s="600"/>
      <c r="JSF21" s="600"/>
      <c r="JSG21" s="600"/>
      <c r="JSH21" s="600"/>
      <c r="JSI21" s="600"/>
      <c r="JSJ21" s="600"/>
      <c r="JSK21" s="600"/>
      <c r="JSL21" s="600"/>
      <c r="JSM21" s="600"/>
      <c r="JSN21" s="600"/>
      <c r="JSO21" s="600"/>
      <c r="JSP21" s="600"/>
      <c r="JSQ21" s="600"/>
      <c r="JSR21" s="600"/>
      <c r="JSS21" s="600"/>
      <c r="JST21" s="600"/>
      <c r="JSU21" s="600"/>
      <c r="JSV21" s="600"/>
      <c r="JSW21" s="600"/>
      <c r="JSX21" s="600"/>
      <c r="JSY21" s="600"/>
      <c r="JSZ21" s="600"/>
      <c r="JTA21" s="600"/>
      <c r="JTB21" s="600"/>
      <c r="JTC21" s="600"/>
      <c r="JTD21" s="600"/>
      <c r="JTE21" s="600"/>
      <c r="JTF21" s="600"/>
      <c r="JTG21" s="600"/>
      <c r="JTH21" s="600"/>
      <c r="JTI21" s="600"/>
      <c r="JTJ21" s="600"/>
      <c r="JTK21" s="600"/>
      <c r="JTL21" s="600"/>
      <c r="JTM21" s="600"/>
      <c r="JTN21" s="600"/>
      <c r="JTO21" s="600"/>
      <c r="JTP21" s="600"/>
      <c r="JTQ21" s="600"/>
      <c r="JTR21" s="600"/>
      <c r="JTS21" s="600"/>
      <c r="JTT21" s="600"/>
      <c r="JTU21" s="600"/>
      <c r="JTV21" s="600"/>
      <c r="JTW21" s="600"/>
      <c r="JTX21" s="600"/>
      <c r="JTY21" s="600"/>
      <c r="JTZ21" s="600"/>
      <c r="JUA21" s="600"/>
      <c r="JUB21" s="600"/>
      <c r="JUC21" s="600"/>
      <c r="JUD21" s="600"/>
      <c r="JUE21" s="600"/>
      <c r="JUF21" s="600"/>
      <c r="JUG21" s="600"/>
      <c r="JUH21" s="600"/>
      <c r="JUI21" s="600"/>
      <c r="JUJ21" s="600"/>
      <c r="JUK21" s="600"/>
      <c r="JUL21" s="600"/>
      <c r="JUM21" s="600"/>
      <c r="JUN21" s="600"/>
      <c r="JUO21" s="600"/>
      <c r="JUP21" s="600"/>
      <c r="JUQ21" s="600"/>
      <c r="JUR21" s="600"/>
      <c r="JUS21" s="600"/>
      <c r="JUT21" s="600"/>
      <c r="JUU21" s="600"/>
      <c r="JUV21" s="600"/>
      <c r="JUW21" s="600"/>
      <c r="JUX21" s="600"/>
      <c r="JUY21" s="600"/>
      <c r="JUZ21" s="600"/>
      <c r="JVA21" s="600"/>
      <c r="JVB21" s="600"/>
      <c r="JVC21" s="600"/>
      <c r="JVD21" s="600"/>
      <c r="JVE21" s="600"/>
      <c r="JVF21" s="600"/>
      <c r="JVG21" s="600"/>
      <c r="JVH21" s="600"/>
      <c r="JVI21" s="600"/>
      <c r="JVJ21" s="600"/>
      <c r="JVK21" s="600"/>
      <c r="JVL21" s="600"/>
      <c r="JVM21" s="600"/>
      <c r="JVN21" s="600"/>
      <c r="JVO21" s="600"/>
      <c r="JVP21" s="600"/>
      <c r="JVQ21" s="600"/>
      <c r="JVR21" s="600"/>
      <c r="JVS21" s="600"/>
      <c r="JVT21" s="600"/>
      <c r="JVU21" s="600"/>
      <c r="JVV21" s="600"/>
      <c r="JVW21" s="600"/>
      <c r="JVX21" s="600"/>
      <c r="JVY21" s="600"/>
      <c r="JVZ21" s="600"/>
      <c r="JWA21" s="600"/>
      <c r="JWB21" s="600"/>
      <c r="JWC21" s="600"/>
      <c r="JWD21" s="600"/>
      <c r="JWE21" s="600"/>
      <c r="JWF21" s="600"/>
      <c r="JWG21" s="600"/>
      <c r="JWH21" s="600"/>
      <c r="JWI21" s="600"/>
      <c r="JWJ21" s="600"/>
      <c r="JWK21" s="600"/>
      <c r="JWL21" s="600"/>
      <c r="JWM21" s="600"/>
      <c r="JWN21" s="600"/>
      <c r="JWO21" s="600"/>
      <c r="JWP21" s="600"/>
      <c r="JWQ21" s="600"/>
      <c r="JWR21" s="600"/>
      <c r="JWS21" s="600"/>
      <c r="JWT21" s="600"/>
      <c r="JWU21" s="600"/>
      <c r="JWV21" s="600"/>
      <c r="JWW21" s="600"/>
      <c r="JWX21" s="600"/>
      <c r="JWY21" s="600"/>
      <c r="JWZ21" s="600"/>
      <c r="JXA21" s="600"/>
      <c r="JXB21" s="600"/>
      <c r="JXC21" s="600"/>
      <c r="JXD21" s="600"/>
      <c r="JXE21" s="600"/>
      <c r="JXF21" s="600"/>
      <c r="JXG21" s="600"/>
      <c r="JXH21" s="600"/>
      <c r="JXI21" s="600"/>
      <c r="JXJ21" s="600"/>
      <c r="JXK21" s="600"/>
      <c r="JXL21" s="600"/>
      <c r="JXM21" s="600"/>
      <c r="JXN21" s="600"/>
      <c r="JXO21" s="600"/>
      <c r="JXP21" s="600"/>
      <c r="JXQ21" s="600"/>
      <c r="JXR21" s="600"/>
      <c r="JXS21" s="600"/>
      <c r="JXT21" s="600"/>
      <c r="JXU21" s="600"/>
      <c r="JXV21" s="600"/>
      <c r="JXW21" s="600"/>
      <c r="JXX21" s="600"/>
      <c r="JXY21" s="600"/>
      <c r="JXZ21" s="600"/>
      <c r="JYA21" s="600"/>
      <c r="JYB21" s="600"/>
      <c r="JYC21" s="600"/>
      <c r="JYD21" s="600"/>
      <c r="JYE21" s="600"/>
      <c r="JYF21" s="600"/>
      <c r="JYG21" s="600"/>
      <c r="JYH21" s="600"/>
      <c r="JYI21" s="600"/>
      <c r="JYJ21" s="600"/>
      <c r="JYK21" s="600"/>
      <c r="JYL21" s="600"/>
      <c r="JYM21" s="600"/>
      <c r="JYN21" s="600"/>
      <c r="JYO21" s="600"/>
      <c r="JYP21" s="600"/>
      <c r="JYQ21" s="600"/>
      <c r="JYR21" s="600"/>
      <c r="JYS21" s="600"/>
      <c r="JYT21" s="600"/>
      <c r="JYU21" s="600"/>
      <c r="JYV21" s="600"/>
      <c r="JYW21" s="600"/>
      <c r="JYX21" s="600"/>
      <c r="JYY21" s="600"/>
      <c r="JYZ21" s="600"/>
      <c r="JZA21" s="600"/>
      <c r="JZB21" s="600"/>
      <c r="JZC21" s="600"/>
      <c r="JZD21" s="600"/>
      <c r="JZE21" s="600"/>
      <c r="JZF21" s="600"/>
      <c r="JZG21" s="600"/>
      <c r="JZH21" s="600"/>
      <c r="JZI21" s="600"/>
      <c r="JZJ21" s="600"/>
      <c r="JZK21" s="600"/>
      <c r="JZL21" s="600"/>
      <c r="JZM21" s="600"/>
      <c r="JZN21" s="600"/>
      <c r="JZO21" s="600"/>
      <c r="JZP21" s="600"/>
      <c r="JZQ21" s="600"/>
      <c r="JZR21" s="600"/>
      <c r="JZS21" s="600"/>
      <c r="JZT21" s="600"/>
      <c r="JZU21" s="600"/>
      <c r="JZV21" s="600"/>
      <c r="JZW21" s="600"/>
      <c r="JZX21" s="600"/>
      <c r="JZY21" s="600"/>
      <c r="JZZ21" s="600"/>
      <c r="KAA21" s="600"/>
      <c r="KAB21" s="600"/>
      <c r="KAC21" s="600"/>
      <c r="KAD21" s="600"/>
      <c r="KAE21" s="600"/>
      <c r="KAF21" s="600"/>
      <c r="KAG21" s="600"/>
      <c r="KAH21" s="600"/>
      <c r="KAI21" s="600"/>
      <c r="KAJ21" s="600"/>
      <c r="KAK21" s="600"/>
      <c r="KAL21" s="600"/>
      <c r="KAM21" s="600"/>
      <c r="KAN21" s="600"/>
      <c r="KAO21" s="600"/>
      <c r="KAP21" s="600"/>
      <c r="KAQ21" s="600"/>
      <c r="KAR21" s="600"/>
      <c r="KAS21" s="600"/>
      <c r="KAT21" s="600"/>
      <c r="KAU21" s="600"/>
      <c r="KAV21" s="600"/>
      <c r="KAW21" s="600"/>
      <c r="KAX21" s="600"/>
      <c r="KAY21" s="600"/>
      <c r="KAZ21" s="600"/>
      <c r="KBA21" s="600"/>
      <c r="KBB21" s="600"/>
      <c r="KBC21" s="600"/>
      <c r="KBD21" s="600"/>
      <c r="KBE21" s="600"/>
      <c r="KBF21" s="600"/>
      <c r="KBG21" s="600"/>
      <c r="KBH21" s="600"/>
      <c r="KBI21" s="600"/>
      <c r="KBJ21" s="600"/>
      <c r="KBK21" s="600"/>
      <c r="KBL21" s="600"/>
      <c r="KBM21" s="600"/>
      <c r="KBN21" s="600"/>
      <c r="KBO21" s="600"/>
      <c r="KBP21" s="600"/>
      <c r="KBQ21" s="600"/>
      <c r="KBR21" s="600"/>
      <c r="KBS21" s="600"/>
      <c r="KBT21" s="600"/>
      <c r="KBU21" s="600"/>
      <c r="KBV21" s="600"/>
      <c r="KBW21" s="600"/>
      <c r="KBX21" s="600"/>
      <c r="KBY21" s="600"/>
      <c r="KBZ21" s="600"/>
      <c r="KCA21" s="600"/>
      <c r="KCB21" s="600"/>
      <c r="KCC21" s="600"/>
      <c r="KCD21" s="600"/>
      <c r="KCE21" s="600"/>
      <c r="KCF21" s="600"/>
      <c r="KCG21" s="600"/>
      <c r="KCH21" s="600"/>
      <c r="KCI21" s="600"/>
      <c r="KCJ21" s="600"/>
      <c r="KCK21" s="600"/>
      <c r="KCL21" s="600"/>
      <c r="KCM21" s="600"/>
      <c r="KCN21" s="600"/>
      <c r="KCO21" s="600"/>
      <c r="KCP21" s="600"/>
      <c r="KCQ21" s="600"/>
      <c r="KCR21" s="600"/>
      <c r="KCS21" s="600"/>
      <c r="KCT21" s="600"/>
      <c r="KCU21" s="600"/>
      <c r="KCV21" s="600"/>
      <c r="KCW21" s="600"/>
      <c r="KCX21" s="600"/>
      <c r="KCY21" s="600"/>
      <c r="KCZ21" s="600"/>
      <c r="KDA21" s="600"/>
      <c r="KDB21" s="600"/>
      <c r="KDC21" s="600"/>
      <c r="KDD21" s="600"/>
      <c r="KDE21" s="600"/>
      <c r="KDF21" s="600"/>
      <c r="KDG21" s="600"/>
      <c r="KDH21" s="600"/>
      <c r="KDI21" s="600"/>
      <c r="KDJ21" s="600"/>
      <c r="KDK21" s="600"/>
      <c r="KDL21" s="600"/>
      <c r="KDM21" s="600"/>
      <c r="KDN21" s="600"/>
      <c r="KDO21" s="600"/>
      <c r="KDP21" s="600"/>
      <c r="KDQ21" s="600"/>
      <c r="KDR21" s="600"/>
      <c r="KDS21" s="600"/>
      <c r="KDT21" s="600"/>
      <c r="KDU21" s="600"/>
      <c r="KDV21" s="600"/>
      <c r="KDW21" s="600"/>
      <c r="KDX21" s="600"/>
      <c r="KDY21" s="600"/>
      <c r="KDZ21" s="600"/>
      <c r="KEA21" s="600"/>
      <c r="KEB21" s="600"/>
      <c r="KEC21" s="600"/>
      <c r="KED21" s="600"/>
      <c r="KEE21" s="600"/>
      <c r="KEF21" s="600"/>
      <c r="KEG21" s="600"/>
      <c r="KEH21" s="600"/>
      <c r="KEI21" s="600"/>
      <c r="KEJ21" s="600"/>
      <c r="KEK21" s="600"/>
      <c r="KEL21" s="600"/>
      <c r="KEM21" s="600"/>
      <c r="KEN21" s="600"/>
      <c r="KEO21" s="600"/>
      <c r="KEP21" s="600"/>
      <c r="KEQ21" s="600"/>
      <c r="KER21" s="600"/>
      <c r="KES21" s="600"/>
      <c r="KET21" s="600"/>
      <c r="KEU21" s="600"/>
      <c r="KEV21" s="600"/>
      <c r="KEW21" s="600"/>
      <c r="KEX21" s="600"/>
      <c r="KEY21" s="600"/>
      <c r="KEZ21" s="600"/>
      <c r="KFA21" s="600"/>
      <c r="KFB21" s="600"/>
      <c r="KFC21" s="600"/>
      <c r="KFD21" s="600"/>
      <c r="KFE21" s="600"/>
      <c r="KFF21" s="600"/>
      <c r="KFG21" s="600"/>
      <c r="KFH21" s="600"/>
      <c r="KFI21" s="600"/>
      <c r="KFJ21" s="600"/>
      <c r="KFK21" s="600"/>
      <c r="KFL21" s="600"/>
      <c r="KFM21" s="600"/>
      <c r="KFN21" s="600"/>
      <c r="KFO21" s="600"/>
      <c r="KFP21" s="600"/>
      <c r="KFQ21" s="600"/>
      <c r="KFR21" s="600"/>
      <c r="KFS21" s="600"/>
      <c r="KFT21" s="600"/>
      <c r="KFU21" s="600"/>
      <c r="KFV21" s="600"/>
      <c r="KFW21" s="600"/>
      <c r="KFX21" s="600"/>
      <c r="KFY21" s="600"/>
      <c r="KFZ21" s="600"/>
      <c r="KGA21" s="600"/>
      <c r="KGB21" s="600"/>
      <c r="KGC21" s="600"/>
      <c r="KGD21" s="600"/>
      <c r="KGE21" s="600"/>
      <c r="KGF21" s="600"/>
      <c r="KGG21" s="600"/>
      <c r="KGH21" s="600"/>
      <c r="KGI21" s="600"/>
      <c r="KGJ21" s="600"/>
      <c r="KGK21" s="600"/>
      <c r="KGL21" s="600"/>
      <c r="KGM21" s="600"/>
      <c r="KGN21" s="600"/>
      <c r="KGO21" s="600"/>
      <c r="KGP21" s="600"/>
      <c r="KGQ21" s="600"/>
      <c r="KGR21" s="600"/>
      <c r="KGS21" s="600"/>
      <c r="KGT21" s="600"/>
      <c r="KGU21" s="600"/>
      <c r="KGV21" s="600"/>
      <c r="KGW21" s="600"/>
      <c r="KGX21" s="600"/>
      <c r="KGY21" s="600"/>
      <c r="KGZ21" s="600"/>
      <c r="KHA21" s="600"/>
      <c r="KHB21" s="600"/>
      <c r="KHC21" s="600"/>
      <c r="KHD21" s="600"/>
      <c r="KHE21" s="600"/>
      <c r="KHF21" s="600"/>
      <c r="KHG21" s="600"/>
      <c r="KHH21" s="600"/>
      <c r="KHI21" s="600"/>
      <c r="KHJ21" s="600"/>
      <c r="KHK21" s="600"/>
      <c r="KHL21" s="600"/>
      <c r="KHM21" s="600"/>
      <c r="KHN21" s="600"/>
      <c r="KHO21" s="600"/>
      <c r="KHP21" s="600"/>
      <c r="KHQ21" s="600"/>
      <c r="KHR21" s="600"/>
      <c r="KHS21" s="600"/>
      <c r="KHT21" s="600"/>
      <c r="KHU21" s="600"/>
      <c r="KHV21" s="600"/>
      <c r="KHW21" s="600"/>
      <c r="KHX21" s="600"/>
      <c r="KHY21" s="600"/>
      <c r="KHZ21" s="600"/>
      <c r="KIA21" s="600"/>
      <c r="KIB21" s="600"/>
      <c r="KIC21" s="600"/>
      <c r="KID21" s="600"/>
      <c r="KIE21" s="600"/>
      <c r="KIF21" s="600"/>
      <c r="KIG21" s="600"/>
      <c r="KIH21" s="600"/>
      <c r="KII21" s="600"/>
      <c r="KIJ21" s="600"/>
      <c r="KIK21" s="600"/>
      <c r="KIL21" s="600"/>
      <c r="KIM21" s="600"/>
      <c r="KIN21" s="600"/>
      <c r="KIO21" s="600"/>
      <c r="KIP21" s="600"/>
      <c r="KIQ21" s="600"/>
      <c r="KIR21" s="600"/>
      <c r="KIS21" s="600"/>
      <c r="KIT21" s="600"/>
      <c r="KIU21" s="600"/>
      <c r="KIV21" s="600"/>
      <c r="KIW21" s="600"/>
      <c r="KIX21" s="600"/>
      <c r="KIY21" s="600"/>
      <c r="KIZ21" s="600"/>
      <c r="KJA21" s="600"/>
      <c r="KJB21" s="600"/>
      <c r="KJC21" s="600"/>
      <c r="KJD21" s="600"/>
      <c r="KJE21" s="600"/>
      <c r="KJF21" s="600"/>
      <c r="KJG21" s="600"/>
      <c r="KJH21" s="600"/>
      <c r="KJI21" s="600"/>
      <c r="KJJ21" s="600"/>
      <c r="KJK21" s="600"/>
      <c r="KJL21" s="600"/>
      <c r="KJM21" s="600"/>
      <c r="KJN21" s="600"/>
      <c r="KJO21" s="600"/>
      <c r="KJP21" s="600"/>
      <c r="KJQ21" s="600"/>
      <c r="KJR21" s="600"/>
      <c r="KJS21" s="600"/>
      <c r="KJT21" s="600"/>
      <c r="KJU21" s="600"/>
      <c r="KJV21" s="600"/>
      <c r="KJW21" s="600"/>
      <c r="KJX21" s="600"/>
      <c r="KJY21" s="600"/>
      <c r="KJZ21" s="600"/>
      <c r="KKA21" s="600"/>
      <c r="KKB21" s="600"/>
      <c r="KKC21" s="600"/>
      <c r="KKD21" s="600"/>
      <c r="KKE21" s="600"/>
      <c r="KKF21" s="600"/>
      <c r="KKG21" s="600"/>
      <c r="KKH21" s="600"/>
      <c r="KKI21" s="600"/>
      <c r="KKJ21" s="600"/>
      <c r="KKK21" s="600"/>
      <c r="KKL21" s="600"/>
      <c r="KKM21" s="600"/>
      <c r="KKN21" s="600"/>
      <c r="KKO21" s="600"/>
      <c r="KKP21" s="600"/>
      <c r="KKQ21" s="600"/>
      <c r="KKR21" s="600"/>
      <c r="KKS21" s="600"/>
      <c r="KKT21" s="600"/>
      <c r="KKU21" s="600"/>
      <c r="KKV21" s="600"/>
      <c r="KKW21" s="600"/>
      <c r="KKX21" s="600"/>
      <c r="KKY21" s="600"/>
      <c r="KKZ21" s="600"/>
      <c r="KLA21" s="600"/>
      <c r="KLB21" s="600"/>
      <c r="KLC21" s="600"/>
      <c r="KLD21" s="600"/>
      <c r="KLE21" s="600"/>
      <c r="KLF21" s="600"/>
      <c r="KLG21" s="600"/>
      <c r="KLH21" s="600"/>
      <c r="KLI21" s="600"/>
      <c r="KLJ21" s="600"/>
      <c r="KLK21" s="600"/>
      <c r="KLL21" s="600"/>
      <c r="KLM21" s="600"/>
      <c r="KLN21" s="600"/>
      <c r="KLO21" s="600"/>
      <c r="KLP21" s="600"/>
      <c r="KLQ21" s="600"/>
      <c r="KLR21" s="600"/>
      <c r="KLS21" s="600"/>
      <c r="KLT21" s="600"/>
      <c r="KLU21" s="600"/>
      <c r="KLV21" s="600"/>
      <c r="KLW21" s="600"/>
      <c r="KLX21" s="600"/>
      <c r="KLY21" s="600"/>
      <c r="KLZ21" s="600"/>
      <c r="KMA21" s="600"/>
      <c r="KMB21" s="600"/>
      <c r="KMC21" s="600"/>
      <c r="KMD21" s="600"/>
      <c r="KME21" s="600"/>
      <c r="KMF21" s="600"/>
      <c r="KMG21" s="600"/>
      <c r="KMH21" s="600"/>
      <c r="KMI21" s="600"/>
      <c r="KMJ21" s="600"/>
      <c r="KMK21" s="600"/>
      <c r="KML21" s="600"/>
      <c r="KMM21" s="600"/>
      <c r="KMN21" s="600"/>
      <c r="KMO21" s="600"/>
      <c r="KMP21" s="600"/>
      <c r="KMQ21" s="600"/>
      <c r="KMR21" s="600"/>
      <c r="KMS21" s="600"/>
      <c r="KMT21" s="600"/>
      <c r="KMU21" s="600"/>
      <c r="KMV21" s="600"/>
      <c r="KMW21" s="600"/>
      <c r="KMX21" s="600"/>
      <c r="KMY21" s="600"/>
      <c r="KMZ21" s="600"/>
      <c r="KNA21" s="600"/>
      <c r="KNB21" s="600"/>
      <c r="KNC21" s="600"/>
      <c r="KND21" s="600"/>
      <c r="KNE21" s="600"/>
      <c r="KNF21" s="600"/>
      <c r="KNG21" s="600"/>
      <c r="KNH21" s="600"/>
      <c r="KNI21" s="600"/>
      <c r="KNJ21" s="600"/>
      <c r="KNK21" s="600"/>
      <c r="KNL21" s="600"/>
      <c r="KNM21" s="600"/>
      <c r="KNN21" s="600"/>
      <c r="KNO21" s="600"/>
      <c r="KNP21" s="600"/>
      <c r="KNQ21" s="600"/>
      <c r="KNR21" s="600"/>
      <c r="KNS21" s="600"/>
      <c r="KNT21" s="600"/>
      <c r="KNU21" s="600"/>
      <c r="KNV21" s="600"/>
      <c r="KNW21" s="600"/>
      <c r="KNX21" s="600"/>
      <c r="KNY21" s="600"/>
      <c r="KNZ21" s="600"/>
      <c r="KOA21" s="600"/>
      <c r="KOB21" s="600"/>
      <c r="KOC21" s="600"/>
      <c r="KOD21" s="600"/>
      <c r="KOE21" s="600"/>
      <c r="KOF21" s="600"/>
      <c r="KOG21" s="600"/>
      <c r="KOH21" s="600"/>
      <c r="KOI21" s="600"/>
      <c r="KOJ21" s="600"/>
      <c r="KOK21" s="600"/>
      <c r="KOL21" s="600"/>
      <c r="KOM21" s="600"/>
      <c r="KON21" s="600"/>
      <c r="KOO21" s="600"/>
      <c r="KOP21" s="600"/>
      <c r="KOQ21" s="600"/>
      <c r="KOR21" s="600"/>
      <c r="KOS21" s="600"/>
      <c r="KOT21" s="600"/>
      <c r="KOU21" s="600"/>
      <c r="KOV21" s="600"/>
      <c r="KOW21" s="600"/>
      <c r="KOX21" s="600"/>
      <c r="KOY21" s="600"/>
      <c r="KOZ21" s="600"/>
      <c r="KPA21" s="600"/>
      <c r="KPB21" s="600"/>
      <c r="KPC21" s="600"/>
      <c r="KPD21" s="600"/>
      <c r="KPE21" s="600"/>
      <c r="KPF21" s="600"/>
      <c r="KPG21" s="600"/>
      <c r="KPH21" s="600"/>
      <c r="KPI21" s="600"/>
      <c r="KPJ21" s="600"/>
      <c r="KPK21" s="600"/>
      <c r="KPL21" s="600"/>
      <c r="KPM21" s="600"/>
      <c r="KPN21" s="600"/>
      <c r="KPO21" s="600"/>
      <c r="KPP21" s="600"/>
      <c r="KPQ21" s="600"/>
      <c r="KPR21" s="600"/>
      <c r="KPS21" s="600"/>
      <c r="KPT21" s="600"/>
      <c r="KPU21" s="600"/>
      <c r="KPV21" s="600"/>
      <c r="KPW21" s="600"/>
      <c r="KPX21" s="600"/>
      <c r="KPY21" s="600"/>
      <c r="KPZ21" s="600"/>
      <c r="KQA21" s="600"/>
      <c r="KQB21" s="600"/>
      <c r="KQC21" s="600"/>
      <c r="KQD21" s="600"/>
      <c r="KQE21" s="600"/>
      <c r="KQF21" s="600"/>
      <c r="KQG21" s="600"/>
      <c r="KQH21" s="600"/>
      <c r="KQI21" s="600"/>
      <c r="KQJ21" s="600"/>
      <c r="KQK21" s="600"/>
      <c r="KQL21" s="600"/>
      <c r="KQM21" s="600"/>
      <c r="KQN21" s="600"/>
      <c r="KQO21" s="600"/>
      <c r="KQP21" s="600"/>
      <c r="KQQ21" s="600"/>
      <c r="KQR21" s="600"/>
      <c r="KQS21" s="600"/>
      <c r="KQT21" s="600"/>
      <c r="KQU21" s="600"/>
      <c r="KQV21" s="600"/>
      <c r="KQW21" s="600"/>
      <c r="KQX21" s="600"/>
      <c r="KQY21" s="600"/>
      <c r="KQZ21" s="600"/>
      <c r="KRA21" s="600"/>
      <c r="KRB21" s="600"/>
      <c r="KRC21" s="600"/>
      <c r="KRD21" s="600"/>
      <c r="KRE21" s="600"/>
      <c r="KRF21" s="600"/>
      <c r="KRG21" s="600"/>
      <c r="KRH21" s="600"/>
      <c r="KRI21" s="600"/>
      <c r="KRJ21" s="600"/>
      <c r="KRK21" s="600"/>
      <c r="KRL21" s="600"/>
      <c r="KRM21" s="600"/>
      <c r="KRN21" s="600"/>
      <c r="KRO21" s="600"/>
      <c r="KRP21" s="600"/>
      <c r="KRQ21" s="600"/>
      <c r="KRR21" s="600"/>
      <c r="KRS21" s="600"/>
      <c r="KRT21" s="600"/>
      <c r="KRU21" s="600"/>
      <c r="KRV21" s="600"/>
      <c r="KRW21" s="600"/>
      <c r="KRX21" s="600"/>
      <c r="KRY21" s="600"/>
      <c r="KRZ21" s="600"/>
      <c r="KSA21" s="600"/>
      <c r="KSB21" s="600"/>
      <c r="KSC21" s="600"/>
      <c r="KSD21" s="600"/>
      <c r="KSE21" s="600"/>
      <c r="KSF21" s="600"/>
      <c r="KSG21" s="600"/>
      <c r="KSH21" s="600"/>
      <c r="KSI21" s="600"/>
      <c r="KSJ21" s="600"/>
      <c r="KSK21" s="600"/>
      <c r="KSL21" s="600"/>
      <c r="KSM21" s="600"/>
      <c r="KSN21" s="600"/>
      <c r="KSO21" s="600"/>
      <c r="KSP21" s="600"/>
      <c r="KSQ21" s="600"/>
      <c r="KSR21" s="600"/>
      <c r="KSS21" s="600"/>
      <c r="KST21" s="600"/>
      <c r="KSU21" s="600"/>
      <c r="KSV21" s="600"/>
      <c r="KSW21" s="600"/>
      <c r="KSX21" s="600"/>
      <c r="KSY21" s="600"/>
      <c r="KSZ21" s="600"/>
      <c r="KTA21" s="600"/>
      <c r="KTB21" s="600"/>
      <c r="KTC21" s="600"/>
      <c r="KTD21" s="600"/>
      <c r="KTE21" s="600"/>
      <c r="KTF21" s="600"/>
      <c r="KTG21" s="600"/>
      <c r="KTH21" s="600"/>
      <c r="KTI21" s="600"/>
      <c r="KTJ21" s="600"/>
      <c r="KTK21" s="600"/>
      <c r="KTL21" s="600"/>
      <c r="KTM21" s="600"/>
      <c r="KTN21" s="600"/>
      <c r="KTO21" s="600"/>
      <c r="KTP21" s="600"/>
      <c r="KTQ21" s="600"/>
      <c r="KTR21" s="600"/>
      <c r="KTS21" s="600"/>
      <c r="KTT21" s="600"/>
      <c r="KTU21" s="600"/>
      <c r="KTV21" s="600"/>
      <c r="KTW21" s="600"/>
      <c r="KTX21" s="600"/>
      <c r="KTY21" s="600"/>
      <c r="KTZ21" s="600"/>
      <c r="KUA21" s="600"/>
      <c r="KUB21" s="600"/>
      <c r="KUC21" s="600"/>
      <c r="KUD21" s="600"/>
      <c r="KUE21" s="600"/>
      <c r="KUF21" s="600"/>
      <c r="KUG21" s="600"/>
      <c r="KUH21" s="600"/>
      <c r="KUI21" s="600"/>
      <c r="KUJ21" s="600"/>
      <c r="KUK21" s="600"/>
      <c r="KUL21" s="600"/>
      <c r="KUM21" s="600"/>
      <c r="KUN21" s="600"/>
      <c r="KUO21" s="600"/>
      <c r="KUP21" s="600"/>
      <c r="KUQ21" s="600"/>
      <c r="KUR21" s="600"/>
      <c r="KUS21" s="600"/>
      <c r="KUT21" s="600"/>
      <c r="KUU21" s="600"/>
      <c r="KUV21" s="600"/>
      <c r="KUW21" s="600"/>
      <c r="KUX21" s="600"/>
      <c r="KUY21" s="600"/>
      <c r="KUZ21" s="600"/>
      <c r="KVA21" s="600"/>
      <c r="KVB21" s="600"/>
      <c r="KVC21" s="600"/>
      <c r="KVD21" s="600"/>
      <c r="KVE21" s="600"/>
      <c r="KVF21" s="600"/>
      <c r="KVG21" s="600"/>
      <c r="KVH21" s="600"/>
      <c r="KVI21" s="600"/>
      <c r="KVJ21" s="600"/>
      <c r="KVK21" s="600"/>
      <c r="KVL21" s="600"/>
      <c r="KVM21" s="600"/>
      <c r="KVN21" s="600"/>
      <c r="KVO21" s="600"/>
      <c r="KVP21" s="600"/>
      <c r="KVQ21" s="600"/>
      <c r="KVR21" s="600"/>
      <c r="KVS21" s="600"/>
      <c r="KVT21" s="600"/>
      <c r="KVU21" s="600"/>
      <c r="KVV21" s="600"/>
      <c r="KVW21" s="600"/>
      <c r="KVX21" s="600"/>
      <c r="KVY21" s="600"/>
      <c r="KVZ21" s="600"/>
      <c r="KWA21" s="600"/>
      <c r="KWB21" s="600"/>
      <c r="KWC21" s="600"/>
      <c r="KWD21" s="600"/>
      <c r="KWE21" s="600"/>
      <c r="KWF21" s="600"/>
      <c r="KWG21" s="600"/>
      <c r="KWH21" s="600"/>
      <c r="KWI21" s="600"/>
      <c r="KWJ21" s="600"/>
      <c r="KWK21" s="600"/>
      <c r="KWL21" s="600"/>
      <c r="KWM21" s="600"/>
      <c r="KWN21" s="600"/>
      <c r="KWO21" s="600"/>
      <c r="KWP21" s="600"/>
      <c r="KWQ21" s="600"/>
      <c r="KWR21" s="600"/>
      <c r="KWS21" s="600"/>
      <c r="KWT21" s="600"/>
      <c r="KWU21" s="600"/>
      <c r="KWV21" s="600"/>
      <c r="KWW21" s="600"/>
      <c r="KWX21" s="600"/>
      <c r="KWY21" s="600"/>
      <c r="KWZ21" s="600"/>
      <c r="KXA21" s="600"/>
      <c r="KXB21" s="600"/>
      <c r="KXC21" s="600"/>
      <c r="KXD21" s="600"/>
      <c r="KXE21" s="600"/>
      <c r="KXF21" s="600"/>
      <c r="KXG21" s="600"/>
      <c r="KXH21" s="600"/>
      <c r="KXI21" s="600"/>
      <c r="KXJ21" s="600"/>
      <c r="KXK21" s="600"/>
      <c r="KXL21" s="600"/>
      <c r="KXM21" s="600"/>
      <c r="KXN21" s="600"/>
      <c r="KXO21" s="600"/>
      <c r="KXP21" s="600"/>
      <c r="KXQ21" s="600"/>
      <c r="KXR21" s="600"/>
      <c r="KXS21" s="600"/>
      <c r="KXT21" s="600"/>
      <c r="KXU21" s="600"/>
      <c r="KXV21" s="600"/>
      <c r="KXW21" s="600"/>
      <c r="KXX21" s="600"/>
      <c r="KXY21" s="600"/>
      <c r="KXZ21" s="600"/>
      <c r="KYA21" s="600"/>
      <c r="KYB21" s="600"/>
      <c r="KYC21" s="600"/>
      <c r="KYD21" s="600"/>
      <c r="KYE21" s="600"/>
      <c r="KYF21" s="600"/>
      <c r="KYG21" s="600"/>
      <c r="KYH21" s="600"/>
      <c r="KYI21" s="600"/>
      <c r="KYJ21" s="600"/>
      <c r="KYK21" s="600"/>
      <c r="KYL21" s="600"/>
      <c r="KYM21" s="600"/>
      <c r="KYN21" s="600"/>
      <c r="KYO21" s="600"/>
      <c r="KYP21" s="600"/>
      <c r="KYQ21" s="600"/>
      <c r="KYR21" s="600"/>
      <c r="KYS21" s="600"/>
      <c r="KYT21" s="600"/>
      <c r="KYU21" s="600"/>
      <c r="KYV21" s="600"/>
      <c r="KYW21" s="600"/>
      <c r="KYX21" s="600"/>
      <c r="KYY21" s="600"/>
      <c r="KYZ21" s="600"/>
      <c r="KZA21" s="600"/>
      <c r="KZB21" s="600"/>
      <c r="KZC21" s="600"/>
      <c r="KZD21" s="600"/>
      <c r="KZE21" s="600"/>
      <c r="KZF21" s="600"/>
      <c r="KZG21" s="600"/>
      <c r="KZH21" s="600"/>
      <c r="KZI21" s="600"/>
      <c r="KZJ21" s="600"/>
      <c r="KZK21" s="600"/>
      <c r="KZL21" s="600"/>
      <c r="KZM21" s="600"/>
      <c r="KZN21" s="600"/>
      <c r="KZO21" s="600"/>
      <c r="KZP21" s="600"/>
      <c r="KZQ21" s="600"/>
      <c r="KZR21" s="600"/>
      <c r="KZS21" s="600"/>
      <c r="KZT21" s="600"/>
      <c r="KZU21" s="600"/>
      <c r="KZV21" s="600"/>
      <c r="KZW21" s="600"/>
      <c r="KZX21" s="600"/>
      <c r="KZY21" s="600"/>
      <c r="KZZ21" s="600"/>
      <c r="LAA21" s="600"/>
      <c r="LAB21" s="600"/>
      <c r="LAC21" s="600"/>
      <c r="LAD21" s="600"/>
      <c r="LAE21" s="600"/>
      <c r="LAF21" s="600"/>
      <c r="LAG21" s="600"/>
      <c r="LAH21" s="600"/>
      <c r="LAI21" s="600"/>
      <c r="LAJ21" s="600"/>
      <c r="LAK21" s="600"/>
      <c r="LAL21" s="600"/>
      <c r="LAM21" s="600"/>
      <c r="LAN21" s="600"/>
      <c r="LAO21" s="600"/>
      <c r="LAP21" s="600"/>
      <c r="LAQ21" s="600"/>
      <c r="LAR21" s="600"/>
      <c r="LAS21" s="600"/>
      <c r="LAT21" s="600"/>
      <c r="LAU21" s="600"/>
      <c r="LAV21" s="600"/>
      <c r="LAW21" s="600"/>
      <c r="LAX21" s="600"/>
      <c r="LAY21" s="600"/>
      <c r="LAZ21" s="600"/>
      <c r="LBA21" s="600"/>
      <c r="LBB21" s="600"/>
      <c r="LBC21" s="600"/>
      <c r="LBD21" s="600"/>
      <c r="LBE21" s="600"/>
      <c r="LBF21" s="600"/>
      <c r="LBG21" s="600"/>
      <c r="LBH21" s="600"/>
      <c r="LBI21" s="600"/>
      <c r="LBJ21" s="600"/>
      <c r="LBK21" s="600"/>
      <c r="LBL21" s="600"/>
      <c r="LBM21" s="600"/>
      <c r="LBN21" s="600"/>
      <c r="LBO21" s="600"/>
      <c r="LBP21" s="600"/>
      <c r="LBQ21" s="600"/>
      <c r="LBR21" s="600"/>
      <c r="LBS21" s="600"/>
      <c r="LBT21" s="600"/>
      <c r="LBU21" s="600"/>
      <c r="LBV21" s="600"/>
      <c r="LBW21" s="600"/>
      <c r="LBX21" s="600"/>
      <c r="LBY21" s="600"/>
      <c r="LBZ21" s="600"/>
      <c r="LCA21" s="600"/>
      <c r="LCB21" s="600"/>
      <c r="LCC21" s="600"/>
      <c r="LCD21" s="600"/>
      <c r="LCE21" s="600"/>
      <c r="LCF21" s="600"/>
      <c r="LCG21" s="600"/>
      <c r="LCH21" s="600"/>
      <c r="LCI21" s="600"/>
      <c r="LCJ21" s="600"/>
      <c r="LCK21" s="600"/>
      <c r="LCL21" s="600"/>
      <c r="LCM21" s="600"/>
      <c r="LCN21" s="600"/>
      <c r="LCO21" s="600"/>
      <c r="LCP21" s="600"/>
      <c r="LCQ21" s="600"/>
      <c r="LCR21" s="600"/>
      <c r="LCS21" s="600"/>
      <c r="LCT21" s="600"/>
      <c r="LCU21" s="600"/>
      <c r="LCV21" s="600"/>
      <c r="LCW21" s="600"/>
      <c r="LCX21" s="600"/>
      <c r="LCY21" s="600"/>
      <c r="LCZ21" s="600"/>
      <c r="LDA21" s="600"/>
      <c r="LDB21" s="600"/>
      <c r="LDC21" s="600"/>
      <c r="LDD21" s="600"/>
      <c r="LDE21" s="600"/>
      <c r="LDF21" s="600"/>
      <c r="LDG21" s="600"/>
      <c r="LDH21" s="600"/>
      <c r="LDI21" s="600"/>
      <c r="LDJ21" s="600"/>
      <c r="LDK21" s="600"/>
      <c r="LDL21" s="600"/>
      <c r="LDM21" s="600"/>
      <c r="LDN21" s="600"/>
      <c r="LDO21" s="600"/>
      <c r="LDP21" s="600"/>
      <c r="LDQ21" s="600"/>
      <c r="LDR21" s="600"/>
      <c r="LDS21" s="600"/>
      <c r="LDT21" s="600"/>
      <c r="LDU21" s="600"/>
      <c r="LDV21" s="600"/>
      <c r="LDW21" s="600"/>
      <c r="LDX21" s="600"/>
      <c r="LDY21" s="600"/>
      <c r="LDZ21" s="600"/>
      <c r="LEA21" s="600"/>
      <c r="LEB21" s="600"/>
      <c r="LEC21" s="600"/>
      <c r="LED21" s="600"/>
      <c r="LEE21" s="600"/>
      <c r="LEF21" s="600"/>
      <c r="LEG21" s="600"/>
      <c r="LEH21" s="600"/>
      <c r="LEI21" s="600"/>
      <c r="LEJ21" s="600"/>
      <c r="LEK21" s="600"/>
      <c r="LEL21" s="600"/>
      <c r="LEM21" s="600"/>
      <c r="LEN21" s="600"/>
      <c r="LEO21" s="600"/>
      <c r="LEP21" s="600"/>
      <c r="LEQ21" s="600"/>
      <c r="LER21" s="600"/>
      <c r="LES21" s="600"/>
      <c r="LET21" s="600"/>
      <c r="LEU21" s="600"/>
      <c r="LEV21" s="600"/>
      <c r="LEW21" s="600"/>
      <c r="LEX21" s="600"/>
      <c r="LEY21" s="600"/>
      <c r="LEZ21" s="600"/>
      <c r="LFA21" s="600"/>
      <c r="LFB21" s="600"/>
      <c r="LFC21" s="600"/>
      <c r="LFD21" s="600"/>
      <c r="LFE21" s="600"/>
      <c r="LFF21" s="600"/>
      <c r="LFG21" s="600"/>
      <c r="LFH21" s="600"/>
      <c r="LFI21" s="600"/>
      <c r="LFJ21" s="600"/>
      <c r="LFK21" s="600"/>
      <c r="LFL21" s="600"/>
      <c r="LFM21" s="600"/>
      <c r="LFN21" s="600"/>
      <c r="LFO21" s="600"/>
      <c r="LFP21" s="600"/>
      <c r="LFQ21" s="600"/>
      <c r="LFR21" s="600"/>
      <c r="LFS21" s="600"/>
      <c r="LFT21" s="600"/>
      <c r="LFU21" s="600"/>
      <c r="LFV21" s="600"/>
      <c r="LFW21" s="600"/>
      <c r="LFX21" s="600"/>
      <c r="LFY21" s="600"/>
      <c r="LFZ21" s="600"/>
      <c r="LGA21" s="600"/>
      <c r="LGB21" s="600"/>
      <c r="LGC21" s="600"/>
      <c r="LGD21" s="600"/>
      <c r="LGE21" s="600"/>
      <c r="LGF21" s="600"/>
      <c r="LGG21" s="600"/>
      <c r="LGH21" s="600"/>
      <c r="LGI21" s="600"/>
      <c r="LGJ21" s="600"/>
      <c r="LGK21" s="600"/>
      <c r="LGL21" s="600"/>
      <c r="LGM21" s="600"/>
      <c r="LGN21" s="600"/>
      <c r="LGO21" s="600"/>
      <c r="LGP21" s="600"/>
      <c r="LGQ21" s="600"/>
      <c r="LGR21" s="600"/>
      <c r="LGS21" s="600"/>
      <c r="LGT21" s="600"/>
      <c r="LGU21" s="600"/>
      <c r="LGV21" s="600"/>
      <c r="LGW21" s="600"/>
      <c r="LGX21" s="600"/>
      <c r="LGY21" s="600"/>
      <c r="LGZ21" s="600"/>
      <c r="LHA21" s="600"/>
      <c r="LHB21" s="600"/>
      <c r="LHC21" s="600"/>
      <c r="LHD21" s="600"/>
      <c r="LHE21" s="600"/>
      <c r="LHF21" s="600"/>
      <c r="LHG21" s="600"/>
      <c r="LHH21" s="600"/>
      <c r="LHI21" s="600"/>
      <c r="LHJ21" s="600"/>
      <c r="LHK21" s="600"/>
      <c r="LHL21" s="600"/>
      <c r="LHM21" s="600"/>
      <c r="LHN21" s="600"/>
      <c r="LHO21" s="600"/>
      <c r="LHP21" s="600"/>
      <c r="LHQ21" s="600"/>
      <c r="LHR21" s="600"/>
      <c r="LHS21" s="600"/>
      <c r="LHT21" s="600"/>
      <c r="LHU21" s="600"/>
      <c r="LHV21" s="600"/>
      <c r="LHW21" s="600"/>
      <c r="LHX21" s="600"/>
      <c r="LHY21" s="600"/>
      <c r="LHZ21" s="600"/>
      <c r="LIA21" s="600"/>
      <c r="LIB21" s="600"/>
      <c r="LIC21" s="600"/>
      <c r="LID21" s="600"/>
      <c r="LIE21" s="600"/>
      <c r="LIF21" s="600"/>
      <c r="LIG21" s="600"/>
      <c r="LIH21" s="600"/>
      <c r="LII21" s="600"/>
      <c r="LIJ21" s="600"/>
      <c r="LIK21" s="600"/>
      <c r="LIL21" s="600"/>
      <c r="LIM21" s="600"/>
      <c r="LIN21" s="600"/>
      <c r="LIO21" s="600"/>
      <c r="LIP21" s="600"/>
      <c r="LIQ21" s="600"/>
      <c r="LIR21" s="600"/>
      <c r="LIS21" s="600"/>
      <c r="LIT21" s="600"/>
      <c r="LIU21" s="600"/>
      <c r="LIV21" s="600"/>
      <c r="LIW21" s="600"/>
      <c r="LIX21" s="600"/>
      <c r="LIY21" s="600"/>
      <c r="LIZ21" s="600"/>
      <c r="LJA21" s="600"/>
      <c r="LJB21" s="600"/>
      <c r="LJC21" s="600"/>
      <c r="LJD21" s="600"/>
      <c r="LJE21" s="600"/>
      <c r="LJF21" s="600"/>
      <c r="LJG21" s="600"/>
      <c r="LJH21" s="600"/>
      <c r="LJI21" s="600"/>
      <c r="LJJ21" s="600"/>
      <c r="LJK21" s="600"/>
      <c r="LJL21" s="600"/>
      <c r="LJM21" s="600"/>
      <c r="LJN21" s="600"/>
      <c r="LJO21" s="600"/>
      <c r="LJP21" s="600"/>
      <c r="LJQ21" s="600"/>
      <c r="LJR21" s="600"/>
      <c r="LJS21" s="600"/>
      <c r="LJT21" s="600"/>
      <c r="LJU21" s="600"/>
      <c r="LJV21" s="600"/>
      <c r="LJW21" s="600"/>
      <c r="LJX21" s="600"/>
      <c r="LJY21" s="600"/>
      <c r="LJZ21" s="600"/>
      <c r="LKA21" s="600"/>
      <c r="LKB21" s="600"/>
      <c r="LKC21" s="600"/>
      <c r="LKD21" s="600"/>
      <c r="LKE21" s="600"/>
      <c r="LKF21" s="600"/>
      <c r="LKG21" s="600"/>
      <c r="LKH21" s="600"/>
      <c r="LKI21" s="600"/>
      <c r="LKJ21" s="600"/>
      <c r="LKK21" s="600"/>
      <c r="LKL21" s="600"/>
      <c r="LKM21" s="600"/>
      <c r="LKN21" s="600"/>
      <c r="LKO21" s="600"/>
      <c r="LKP21" s="600"/>
      <c r="LKQ21" s="600"/>
      <c r="LKR21" s="600"/>
      <c r="LKS21" s="600"/>
      <c r="LKT21" s="600"/>
      <c r="LKU21" s="600"/>
      <c r="LKV21" s="600"/>
      <c r="LKW21" s="600"/>
      <c r="LKX21" s="600"/>
      <c r="LKY21" s="600"/>
      <c r="LKZ21" s="600"/>
      <c r="LLA21" s="600"/>
      <c r="LLB21" s="600"/>
      <c r="LLC21" s="600"/>
      <c r="LLD21" s="600"/>
      <c r="LLE21" s="600"/>
      <c r="LLF21" s="600"/>
      <c r="LLG21" s="600"/>
      <c r="LLH21" s="600"/>
      <c r="LLI21" s="600"/>
      <c r="LLJ21" s="600"/>
      <c r="LLK21" s="600"/>
      <c r="LLL21" s="600"/>
      <c r="LLM21" s="600"/>
      <c r="LLN21" s="600"/>
      <c r="LLO21" s="600"/>
      <c r="LLP21" s="600"/>
      <c r="LLQ21" s="600"/>
      <c r="LLR21" s="600"/>
      <c r="LLS21" s="600"/>
      <c r="LLT21" s="600"/>
      <c r="LLU21" s="600"/>
      <c r="LLV21" s="600"/>
      <c r="LLW21" s="600"/>
      <c r="LLX21" s="600"/>
      <c r="LLY21" s="600"/>
      <c r="LLZ21" s="600"/>
      <c r="LMA21" s="600"/>
      <c r="LMB21" s="600"/>
      <c r="LMC21" s="600"/>
      <c r="LMD21" s="600"/>
      <c r="LME21" s="600"/>
      <c r="LMF21" s="600"/>
      <c r="LMG21" s="600"/>
      <c r="LMH21" s="600"/>
      <c r="LMI21" s="600"/>
      <c r="LMJ21" s="600"/>
      <c r="LMK21" s="600"/>
      <c r="LML21" s="600"/>
      <c r="LMM21" s="600"/>
      <c r="LMN21" s="600"/>
      <c r="LMO21" s="600"/>
      <c r="LMP21" s="600"/>
      <c r="LMQ21" s="600"/>
      <c r="LMR21" s="600"/>
      <c r="LMS21" s="600"/>
      <c r="LMT21" s="600"/>
      <c r="LMU21" s="600"/>
      <c r="LMV21" s="600"/>
      <c r="LMW21" s="600"/>
      <c r="LMX21" s="600"/>
      <c r="LMY21" s="600"/>
      <c r="LMZ21" s="600"/>
      <c r="LNA21" s="600"/>
      <c r="LNB21" s="600"/>
      <c r="LNC21" s="600"/>
      <c r="LND21" s="600"/>
      <c r="LNE21" s="600"/>
      <c r="LNF21" s="600"/>
      <c r="LNG21" s="600"/>
      <c r="LNH21" s="600"/>
      <c r="LNI21" s="600"/>
      <c r="LNJ21" s="600"/>
      <c r="LNK21" s="600"/>
      <c r="LNL21" s="600"/>
      <c r="LNM21" s="600"/>
      <c r="LNN21" s="600"/>
      <c r="LNO21" s="600"/>
      <c r="LNP21" s="600"/>
      <c r="LNQ21" s="600"/>
      <c r="LNR21" s="600"/>
      <c r="LNS21" s="600"/>
      <c r="LNT21" s="600"/>
      <c r="LNU21" s="600"/>
      <c r="LNV21" s="600"/>
      <c r="LNW21" s="600"/>
      <c r="LNX21" s="600"/>
      <c r="LNY21" s="600"/>
      <c r="LNZ21" s="600"/>
      <c r="LOA21" s="600"/>
      <c r="LOB21" s="600"/>
      <c r="LOC21" s="600"/>
      <c r="LOD21" s="600"/>
      <c r="LOE21" s="600"/>
      <c r="LOF21" s="600"/>
      <c r="LOG21" s="600"/>
      <c r="LOH21" s="600"/>
      <c r="LOI21" s="600"/>
      <c r="LOJ21" s="600"/>
      <c r="LOK21" s="600"/>
      <c r="LOL21" s="600"/>
      <c r="LOM21" s="600"/>
      <c r="LON21" s="600"/>
      <c r="LOO21" s="600"/>
      <c r="LOP21" s="600"/>
      <c r="LOQ21" s="600"/>
      <c r="LOR21" s="600"/>
      <c r="LOS21" s="600"/>
      <c r="LOT21" s="600"/>
      <c r="LOU21" s="600"/>
      <c r="LOV21" s="600"/>
      <c r="LOW21" s="600"/>
      <c r="LOX21" s="600"/>
      <c r="LOY21" s="600"/>
      <c r="LOZ21" s="600"/>
      <c r="LPA21" s="600"/>
      <c r="LPB21" s="600"/>
      <c r="LPC21" s="600"/>
      <c r="LPD21" s="600"/>
      <c r="LPE21" s="600"/>
      <c r="LPF21" s="600"/>
      <c r="LPG21" s="600"/>
      <c r="LPH21" s="600"/>
      <c r="LPI21" s="600"/>
      <c r="LPJ21" s="600"/>
      <c r="LPK21" s="600"/>
      <c r="LPL21" s="600"/>
      <c r="LPM21" s="600"/>
      <c r="LPN21" s="600"/>
      <c r="LPO21" s="600"/>
      <c r="LPP21" s="600"/>
      <c r="LPQ21" s="600"/>
      <c r="LPR21" s="600"/>
      <c r="LPS21" s="600"/>
      <c r="LPT21" s="600"/>
      <c r="LPU21" s="600"/>
      <c r="LPV21" s="600"/>
      <c r="LPW21" s="600"/>
      <c r="LPX21" s="600"/>
      <c r="LPY21" s="600"/>
      <c r="LPZ21" s="600"/>
      <c r="LQA21" s="600"/>
      <c r="LQB21" s="600"/>
      <c r="LQC21" s="600"/>
      <c r="LQD21" s="600"/>
      <c r="LQE21" s="600"/>
      <c r="LQF21" s="600"/>
      <c r="LQG21" s="600"/>
      <c r="LQH21" s="600"/>
      <c r="LQI21" s="600"/>
      <c r="LQJ21" s="600"/>
      <c r="LQK21" s="600"/>
      <c r="LQL21" s="600"/>
      <c r="LQM21" s="600"/>
      <c r="LQN21" s="600"/>
      <c r="LQO21" s="600"/>
      <c r="LQP21" s="600"/>
      <c r="LQQ21" s="600"/>
      <c r="LQR21" s="600"/>
      <c r="LQS21" s="600"/>
      <c r="LQT21" s="600"/>
      <c r="LQU21" s="600"/>
      <c r="LQV21" s="600"/>
      <c r="LQW21" s="600"/>
      <c r="LQX21" s="600"/>
      <c r="LQY21" s="600"/>
      <c r="LQZ21" s="600"/>
      <c r="LRA21" s="600"/>
      <c r="LRB21" s="600"/>
      <c r="LRC21" s="600"/>
      <c r="LRD21" s="600"/>
      <c r="LRE21" s="600"/>
      <c r="LRF21" s="600"/>
      <c r="LRG21" s="600"/>
      <c r="LRH21" s="600"/>
      <c r="LRI21" s="600"/>
      <c r="LRJ21" s="600"/>
      <c r="LRK21" s="600"/>
      <c r="LRL21" s="600"/>
      <c r="LRM21" s="600"/>
      <c r="LRN21" s="600"/>
      <c r="LRO21" s="600"/>
      <c r="LRP21" s="600"/>
      <c r="LRQ21" s="600"/>
      <c r="LRR21" s="600"/>
      <c r="LRS21" s="600"/>
      <c r="LRT21" s="600"/>
      <c r="LRU21" s="600"/>
      <c r="LRV21" s="600"/>
      <c r="LRW21" s="600"/>
      <c r="LRX21" s="600"/>
      <c r="LRY21" s="600"/>
      <c r="LRZ21" s="600"/>
      <c r="LSA21" s="600"/>
      <c r="LSB21" s="600"/>
      <c r="LSC21" s="600"/>
      <c r="LSD21" s="600"/>
      <c r="LSE21" s="600"/>
      <c r="LSF21" s="600"/>
      <c r="LSG21" s="600"/>
      <c r="LSH21" s="600"/>
      <c r="LSI21" s="600"/>
      <c r="LSJ21" s="600"/>
      <c r="LSK21" s="600"/>
      <c r="LSL21" s="600"/>
      <c r="LSM21" s="600"/>
      <c r="LSN21" s="600"/>
      <c r="LSO21" s="600"/>
      <c r="LSP21" s="600"/>
      <c r="LSQ21" s="600"/>
      <c r="LSR21" s="600"/>
      <c r="LSS21" s="600"/>
      <c r="LST21" s="600"/>
      <c r="LSU21" s="600"/>
      <c r="LSV21" s="600"/>
      <c r="LSW21" s="600"/>
      <c r="LSX21" s="600"/>
      <c r="LSY21" s="600"/>
      <c r="LSZ21" s="600"/>
      <c r="LTA21" s="600"/>
      <c r="LTB21" s="600"/>
      <c r="LTC21" s="600"/>
      <c r="LTD21" s="600"/>
      <c r="LTE21" s="600"/>
      <c r="LTF21" s="600"/>
      <c r="LTG21" s="600"/>
      <c r="LTH21" s="600"/>
      <c r="LTI21" s="600"/>
      <c r="LTJ21" s="600"/>
      <c r="LTK21" s="600"/>
      <c r="LTL21" s="600"/>
      <c r="LTM21" s="600"/>
      <c r="LTN21" s="600"/>
      <c r="LTO21" s="600"/>
      <c r="LTP21" s="600"/>
      <c r="LTQ21" s="600"/>
      <c r="LTR21" s="600"/>
      <c r="LTS21" s="600"/>
      <c r="LTT21" s="600"/>
      <c r="LTU21" s="600"/>
      <c r="LTV21" s="600"/>
      <c r="LTW21" s="600"/>
      <c r="LTX21" s="600"/>
      <c r="LTY21" s="600"/>
      <c r="LTZ21" s="600"/>
      <c r="LUA21" s="600"/>
      <c r="LUB21" s="600"/>
      <c r="LUC21" s="600"/>
      <c r="LUD21" s="600"/>
      <c r="LUE21" s="600"/>
      <c r="LUF21" s="600"/>
      <c r="LUG21" s="600"/>
      <c r="LUH21" s="600"/>
      <c r="LUI21" s="600"/>
      <c r="LUJ21" s="600"/>
      <c r="LUK21" s="600"/>
      <c r="LUL21" s="600"/>
      <c r="LUM21" s="600"/>
      <c r="LUN21" s="600"/>
      <c r="LUO21" s="600"/>
      <c r="LUP21" s="600"/>
      <c r="LUQ21" s="600"/>
      <c r="LUR21" s="600"/>
      <c r="LUS21" s="600"/>
      <c r="LUT21" s="600"/>
      <c r="LUU21" s="600"/>
      <c r="LUV21" s="600"/>
      <c r="LUW21" s="600"/>
      <c r="LUX21" s="600"/>
      <c r="LUY21" s="600"/>
      <c r="LUZ21" s="600"/>
      <c r="LVA21" s="600"/>
      <c r="LVB21" s="600"/>
      <c r="LVC21" s="600"/>
      <c r="LVD21" s="600"/>
      <c r="LVE21" s="600"/>
      <c r="LVF21" s="600"/>
      <c r="LVG21" s="600"/>
      <c r="LVH21" s="600"/>
      <c r="LVI21" s="600"/>
      <c r="LVJ21" s="600"/>
      <c r="LVK21" s="600"/>
      <c r="LVL21" s="600"/>
      <c r="LVM21" s="600"/>
      <c r="LVN21" s="600"/>
      <c r="LVO21" s="600"/>
      <c r="LVP21" s="600"/>
      <c r="LVQ21" s="600"/>
      <c r="LVR21" s="600"/>
      <c r="LVS21" s="600"/>
      <c r="LVT21" s="600"/>
      <c r="LVU21" s="600"/>
      <c r="LVV21" s="600"/>
      <c r="LVW21" s="600"/>
      <c r="LVX21" s="600"/>
      <c r="LVY21" s="600"/>
      <c r="LVZ21" s="600"/>
      <c r="LWA21" s="600"/>
      <c r="LWB21" s="600"/>
      <c r="LWC21" s="600"/>
      <c r="LWD21" s="600"/>
      <c r="LWE21" s="600"/>
      <c r="LWF21" s="600"/>
      <c r="LWG21" s="600"/>
      <c r="LWH21" s="600"/>
      <c r="LWI21" s="600"/>
      <c r="LWJ21" s="600"/>
      <c r="LWK21" s="600"/>
      <c r="LWL21" s="600"/>
      <c r="LWM21" s="600"/>
      <c r="LWN21" s="600"/>
      <c r="LWO21" s="600"/>
      <c r="LWP21" s="600"/>
      <c r="LWQ21" s="600"/>
      <c r="LWR21" s="600"/>
      <c r="LWS21" s="600"/>
      <c r="LWT21" s="600"/>
      <c r="LWU21" s="600"/>
      <c r="LWV21" s="600"/>
      <c r="LWW21" s="600"/>
      <c r="LWX21" s="600"/>
      <c r="LWY21" s="600"/>
      <c r="LWZ21" s="600"/>
      <c r="LXA21" s="600"/>
      <c r="LXB21" s="600"/>
      <c r="LXC21" s="600"/>
      <c r="LXD21" s="600"/>
      <c r="LXE21" s="600"/>
      <c r="LXF21" s="600"/>
      <c r="LXG21" s="600"/>
      <c r="LXH21" s="600"/>
      <c r="LXI21" s="600"/>
      <c r="LXJ21" s="600"/>
      <c r="LXK21" s="600"/>
      <c r="LXL21" s="600"/>
      <c r="LXM21" s="600"/>
      <c r="LXN21" s="600"/>
      <c r="LXO21" s="600"/>
      <c r="LXP21" s="600"/>
      <c r="LXQ21" s="600"/>
      <c r="LXR21" s="600"/>
      <c r="LXS21" s="600"/>
      <c r="LXT21" s="600"/>
      <c r="LXU21" s="600"/>
      <c r="LXV21" s="600"/>
      <c r="LXW21" s="600"/>
      <c r="LXX21" s="600"/>
      <c r="LXY21" s="600"/>
      <c r="LXZ21" s="600"/>
      <c r="LYA21" s="600"/>
      <c r="LYB21" s="600"/>
      <c r="LYC21" s="600"/>
      <c r="LYD21" s="600"/>
      <c r="LYE21" s="600"/>
      <c r="LYF21" s="600"/>
      <c r="LYG21" s="600"/>
      <c r="LYH21" s="600"/>
      <c r="LYI21" s="600"/>
      <c r="LYJ21" s="600"/>
      <c r="LYK21" s="600"/>
      <c r="LYL21" s="600"/>
      <c r="LYM21" s="600"/>
      <c r="LYN21" s="600"/>
      <c r="LYO21" s="600"/>
      <c r="LYP21" s="600"/>
      <c r="LYQ21" s="600"/>
      <c r="LYR21" s="600"/>
      <c r="LYS21" s="600"/>
      <c r="LYT21" s="600"/>
      <c r="LYU21" s="600"/>
      <c r="LYV21" s="600"/>
      <c r="LYW21" s="600"/>
      <c r="LYX21" s="600"/>
      <c r="LYY21" s="600"/>
      <c r="LYZ21" s="600"/>
      <c r="LZA21" s="600"/>
      <c r="LZB21" s="600"/>
      <c r="LZC21" s="600"/>
      <c r="LZD21" s="600"/>
      <c r="LZE21" s="600"/>
      <c r="LZF21" s="600"/>
      <c r="LZG21" s="600"/>
      <c r="LZH21" s="600"/>
      <c r="LZI21" s="600"/>
      <c r="LZJ21" s="600"/>
      <c r="LZK21" s="600"/>
      <c r="LZL21" s="600"/>
      <c r="LZM21" s="600"/>
      <c r="LZN21" s="600"/>
      <c r="LZO21" s="600"/>
      <c r="LZP21" s="600"/>
      <c r="LZQ21" s="600"/>
      <c r="LZR21" s="600"/>
      <c r="LZS21" s="600"/>
      <c r="LZT21" s="600"/>
      <c r="LZU21" s="600"/>
      <c r="LZV21" s="600"/>
      <c r="LZW21" s="600"/>
      <c r="LZX21" s="600"/>
      <c r="LZY21" s="600"/>
      <c r="LZZ21" s="600"/>
      <c r="MAA21" s="600"/>
      <c r="MAB21" s="600"/>
      <c r="MAC21" s="600"/>
      <c r="MAD21" s="600"/>
      <c r="MAE21" s="600"/>
      <c r="MAF21" s="600"/>
      <c r="MAG21" s="600"/>
      <c r="MAH21" s="600"/>
      <c r="MAI21" s="600"/>
      <c r="MAJ21" s="600"/>
      <c r="MAK21" s="600"/>
      <c r="MAL21" s="600"/>
      <c r="MAM21" s="600"/>
      <c r="MAN21" s="600"/>
      <c r="MAO21" s="600"/>
      <c r="MAP21" s="600"/>
      <c r="MAQ21" s="600"/>
      <c r="MAR21" s="600"/>
      <c r="MAS21" s="600"/>
      <c r="MAT21" s="600"/>
      <c r="MAU21" s="600"/>
      <c r="MAV21" s="600"/>
      <c r="MAW21" s="600"/>
      <c r="MAX21" s="600"/>
      <c r="MAY21" s="600"/>
      <c r="MAZ21" s="600"/>
      <c r="MBA21" s="600"/>
      <c r="MBB21" s="600"/>
      <c r="MBC21" s="600"/>
      <c r="MBD21" s="600"/>
      <c r="MBE21" s="600"/>
      <c r="MBF21" s="600"/>
      <c r="MBG21" s="600"/>
      <c r="MBH21" s="600"/>
      <c r="MBI21" s="600"/>
      <c r="MBJ21" s="600"/>
      <c r="MBK21" s="600"/>
      <c r="MBL21" s="600"/>
      <c r="MBM21" s="600"/>
      <c r="MBN21" s="600"/>
      <c r="MBO21" s="600"/>
      <c r="MBP21" s="600"/>
      <c r="MBQ21" s="600"/>
      <c r="MBR21" s="600"/>
      <c r="MBS21" s="600"/>
      <c r="MBT21" s="600"/>
      <c r="MBU21" s="600"/>
      <c r="MBV21" s="600"/>
      <c r="MBW21" s="600"/>
      <c r="MBX21" s="600"/>
      <c r="MBY21" s="600"/>
      <c r="MBZ21" s="600"/>
      <c r="MCA21" s="600"/>
      <c r="MCB21" s="600"/>
      <c r="MCC21" s="600"/>
      <c r="MCD21" s="600"/>
      <c r="MCE21" s="600"/>
      <c r="MCF21" s="600"/>
      <c r="MCG21" s="600"/>
      <c r="MCH21" s="600"/>
      <c r="MCI21" s="600"/>
      <c r="MCJ21" s="600"/>
      <c r="MCK21" s="600"/>
      <c r="MCL21" s="600"/>
      <c r="MCM21" s="600"/>
      <c r="MCN21" s="600"/>
      <c r="MCO21" s="600"/>
      <c r="MCP21" s="600"/>
      <c r="MCQ21" s="600"/>
      <c r="MCR21" s="600"/>
      <c r="MCS21" s="600"/>
      <c r="MCT21" s="600"/>
      <c r="MCU21" s="600"/>
      <c r="MCV21" s="600"/>
      <c r="MCW21" s="600"/>
      <c r="MCX21" s="600"/>
      <c r="MCY21" s="600"/>
      <c r="MCZ21" s="600"/>
      <c r="MDA21" s="600"/>
      <c r="MDB21" s="600"/>
      <c r="MDC21" s="600"/>
      <c r="MDD21" s="600"/>
      <c r="MDE21" s="600"/>
      <c r="MDF21" s="600"/>
      <c r="MDG21" s="600"/>
      <c r="MDH21" s="600"/>
      <c r="MDI21" s="600"/>
      <c r="MDJ21" s="600"/>
      <c r="MDK21" s="600"/>
      <c r="MDL21" s="600"/>
      <c r="MDM21" s="600"/>
      <c r="MDN21" s="600"/>
      <c r="MDO21" s="600"/>
      <c r="MDP21" s="600"/>
      <c r="MDQ21" s="600"/>
      <c r="MDR21" s="600"/>
      <c r="MDS21" s="600"/>
      <c r="MDT21" s="600"/>
      <c r="MDU21" s="600"/>
      <c r="MDV21" s="600"/>
      <c r="MDW21" s="600"/>
      <c r="MDX21" s="600"/>
      <c r="MDY21" s="600"/>
      <c r="MDZ21" s="600"/>
      <c r="MEA21" s="600"/>
      <c r="MEB21" s="600"/>
      <c r="MEC21" s="600"/>
      <c r="MED21" s="600"/>
      <c r="MEE21" s="600"/>
      <c r="MEF21" s="600"/>
      <c r="MEG21" s="600"/>
      <c r="MEH21" s="600"/>
      <c r="MEI21" s="600"/>
      <c r="MEJ21" s="600"/>
      <c r="MEK21" s="600"/>
      <c r="MEL21" s="600"/>
      <c r="MEM21" s="600"/>
      <c r="MEN21" s="600"/>
      <c r="MEO21" s="600"/>
      <c r="MEP21" s="600"/>
      <c r="MEQ21" s="600"/>
      <c r="MER21" s="600"/>
      <c r="MES21" s="600"/>
      <c r="MET21" s="600"/>
      <c r="MEU21" s="600"/>
      <c r="MEV21" s="600"/>
      <c r="MEW21" s="600"/>
      <c r="MEX21" s="600"/>
      <c r="MEY21" s="600"/>
      <c r="MEZ21" s="600"/>
      <c r="MFA21" s="600"/>
      <c r="MFB21" s="600"/>
      <c r="MFC21" s="600"/>
      <c r="MFD21" s="600"/>
      <c r="MFE21" s="600"/>
      <c r="MFF21" s="600"/>
      <c r="MFG21" s="600"/>
      <c r="MFH21" s="600"/>
      <c r="MFI21" s="600"/>
      <c r="MFJ21" s="600"/>
      <c r="MFK21" s="600"/>
      <c r="MFL21" s="600"/>
      <c r="MFM21" s="600"/>
      <c r="MFN21" s="600"/>
      <c r="MFO21" s="600"/>
      <c r="MFP21" s="600"/>
      <c r="MFQ21" s="600"/>
      <c r="MFR21" s="600"/>
      <c r="MFS21" s="600"/>
      <c r="MFT21" s="600"/>
      <c r="MFU21" s="600"/>
      <c r="MFV21" s="600"/>
      <c r="MFW21" s="600"/>
      <c r="MFX21" s="600"/>
      <c r="MFY21" s="600"/>
      <c r="MFZ21" s="600"/>
      <c r="MGA21" s="600"/>
      <c r="MGB21" s="600"/>
      <c r="MGC21" s="600"/>
      <c r="MGD21" s="600"/>
      <c r="MGE21" s="600"/>
      <c r="MGF21" s="600"/>
      <c r="MGG21" s="600"/>
      <c r="MGH21" s="600"/>
      <c r="MGI21" s="600"/>
      <c r="MGJ21" s="600"/>
      <c r="MGK21" s="600"/>
      <c r="MGL21" s="600"/>
      <c r="MGM21" s="600"/>
      <c r="MGN21" s="600"/>
      <c r="MGO21" s="600"/>
      <c r="MGP21" s="600"/>
      <c r="MGQ21" s="600"/>
      <c r="MGR21" s="600"/>
      <c r="MGS21" s="600"/>
      <c r="MGT21" s="600"/>
      <c r="MGU21" s="600"/>
      <c r="MGV21" s="600"/>
      <c r="MGW21" s="600"/>
      <c r="MGX21" s="600"/>
      <c r="MGY21" s="600"/>
      <c r="MGZ21" s="600"/>
      <c r="MHA21" s="600"/>
      <c r="MHB21" s="600"/>
      <c r="MHC21" s="600"/>
      <c r="MHD21" s="600"/>
      <c r="MHE21" s="600"/>
      <c r="MHF21" s="600"/>
      <c r="MHG21" s="600"/>
      <c r="MHH21" s="600"/>
      <c r="MHI21" s="600"/>
      <c r="MHJ21" s="600"/>
      <c r="MHK21" s="600"/>
      <c r="MHL21" s="600"/>
      <c r="MHM21" s="600"/>
      <c r="MHN21" s="600"/>
      <c r="MHO21" s="600"/>
      <c r="MHP21" s="600"/>
      <c r="MHQ21" s="600"/>
      <c r="MHR21" s="600"/>
      <c r="MHS21" s="600"/>
      <c r="MHT21" s="600"/>
      <c r="MHU21" s="600"/>
      <c r="MHV21" s="600"/>
      <c r="MHW21" s="600"/>
      <c r="MHX21" s="600"/>
      <c r="MHY21" s="600"/>
      <c r="MHZ21" s="600"/>
      <c r="MIA21" s="600"/>
      <c r="MIB21" s="600"/>
      <c r="MIC21" s="600"/>
      <c r="MID21" s="600"/>
      <c r="MIE21" s="600"/>
      <c r="MIF21" s="600"/>
      <c r="MIG21" s="600"/>
      <c r="MIH21" s="600"/>
      <c r="MII21" s="600"/>
      <c r="MIJ21" s="600"/>
      <c r="MIK21" s="600"/>
      <c r="MIL21" s="600"/>
      <c r="MIM21" s="600"/>
      <c r="MIN21" s="600"/>
      <c r="MIO21" s="600"/>
      <c r="MIP21" s="600"/>
      <c r="MIQ21" s="600"/>
      <c r="MIR21" s="600"/>
      <c r="MIS21" s="600"/>
      <c r="MIT21" s="600"/>
      <c r="MIU21" s="600"/>
      <c r="MIV21" s="600"/>
      <c r="MIW21" s="600"/>
      <c r="MIX21" s="600"/>
      <c r="MIY21" s="600"/>
      <c r="MIZ21" s="600"/>
      <c r="MJA21" s="600"/>
      <c r="MJB21" s="600"/>
      <c r="MJC21" s="600"/>
      <c r="MJD21" s="600"/>
      <c r="MJE21" s="600"/>
      <c r="MJF21" s="600"/>
      <c r="MJG21" s="600"/>
      <c r="MJH21" s="600"/>
      <c r="MJI21" s="600"/>
      <c r="MJJ21" s="600"/>
      <c r="MJK21" s="600"/>
      <c r="MJL21" s="600"/>
      <c r="MJM21" s="600"/>
      <c r="MJN21" s="600"/>
      <c r="MJO21" s="600"/>
      <c r="MJP21" s="600"/>
      <c r="MJQ21" s="600"/>
      <c r="MJR21" s="600"/>
      <c r="MJS21" s="600"/>
      <c r="MJT21" s="600"/>
      <c r="MJU21" s="600"/>
      <c r="MJV21" s="600"/>
      <c r="MJW21" s="600"/>
      <c r="MJX21" s="600"/>
      <c r="MJY21" s="600"/>
      <c r="MJZ21" s="600"/>
      <c r="MKA21" s="600"/>
      <c r="MKB21" s="600"/>
      <c r="MKC21" s="600"/>
      <c r="MKD21" s="600"/>
      <c r="MKE21" s="600"/>
      <c r="MKF21" s="600"/>
      <c r="MKG21" s="600"/>
      <c r="MKH21" s="600"/>
      <c r="MKI21" s="600"/>
      <c r="MKJ21" s="600"/>
      <c r="MKK21" s="600"/>
      <c r="MKL21" s="600"/>
      <c r="MKM21" s="600"/>
      <c r="MKN21" s="600"/>
      <c r="MKO21" s="600"/>
      <c r="MKP21" s="600"/>
      <c r="MKQ21" s="600"/>
      <c r="MKR21" s="600"/>
      <c r="MKS21" s="600"/>
      <c r="MKT21" s="600"/>
      <c r="MKU21" s="600"/>
      <c r="MKV21" s="600"/>
      <c r="MKW21" s="600"/>
      <c r="MKX21" s="600"/>
      <c r="MKY21" s="600"/>
      <c r="MKZ21" s="600"/>
      <c r="MLA21" s="600"/>
      <c r="MLB21" s="600"/>
      <c r="MLC21" s="600"/>
      <c r="MLD21" s="600"/>
      <c r="MLE21" s="600"/>
      <c r="MLF21" s="600"/>
      <c r="MLG21" s="600"/>
      <c r="MLH21" s="600"/>
      <c r="MLI21" s="600"/>
      <c r="MLJ21" s="600"/>
      <c r="MLK21" s="600"/>
      <c r="MLL21" s="600"/>
      <c r="MLM21" s="600"/>
      <c r="MLN21" s="600"/>
      <c r="MLO21" s="600"/>
      <c r="MLP21" s="600"/>
      <c r="MLQ21" s="600"/>
      <c r="MLR21" s="600"/>
      <c r="MLS21" s="600"/>
      <c r="MLT21" s="600"/>
      <c r="MLU21" s="600"/>
      <c r="MLV21" s="600"/>
      <c r="MLW21" s="600"/>
      <c r="MLX21" s="600"/>
      <c r="MLY21" s="600"/>
      <c r="MLZ21" s="600"/>
      <c r="MMA21" s="600"/>
      <c r="MMB21" s="600"/>
      <c r="MMC21" s="600"/>
      <c r="MMD21" s="600"/>
      <c r="MME21" s="600"/>
      <c r="MMF21" s="600"/>
      <c r="MMG21" s="600"/>
      <c r="MMH21" s="600"/>
      <c r="MMI21" s="600"/>
      <c r="MMJ21" s="600"/>
      <c r="MMK21" s="600"/>
      <c r="MML21" s="600"/>
      <c r="MMM21" s="600"/>
      <c r="MMN21" s="600"/>
      <c r="MMO21" s="600"/>
      <c r="MMP21" s="600"/>
      <c r="MMQ21" s="600"/>
      <c r="MMR21" s="600"/>
      <c r="MMS21" s="600"/>
      <c r="MMT21" s="600"/>
      <c r="MMU21" s="600"/>
      <c r="MMV21" s="600"/>
      <c r="MMW21" s="600"/>
      <c r="MMX21" s="600"/>
      <c r="MMY21" s="600"/>
      <c r="MMZ21" s="600"/>
      <c r="MNA21" s="600"/>
      <c r="MNB21" s="600"/>
      <c r="MNC21" s="600"/>
      <c r="MND21" s="600"/>
      <c r="MNE21" s="600"/>
      <c r="MNF21" s="600"/>
      <c r="MNG21" s="600"/>
      <c r="MNH21" s="600"/>
      <c r="MNI21" s="600"/>
      <c r="MNJ21" s="600"/>
      <c r="MNK21" s="600"/>
      <c r="MNL21" s="600"/>
      <c r="MNM21" s="600"/>
      <c r="MNN21" s="600"/>
      <c r="MNO21" s="600"/>
      <c r="MNP21" s="600"/>
      <c r="MNQ21" s="600"/>
      <c r="MNR21" s="600"/>
      <c r="MNS21" s="600"/>
      <c r="MNT21" s="600"/>
      <c r="MNU21" s="600"/>
      <c r="MNV21" s="600"/>
      <c r="MNW21" s="600"/>
      <c r="MNX21" s="600"/>
      <c r="MNY21" s="600"/>
      <c r="MNZ21" s="600"/>
      <c r="MOA21" s="600"/>
      <c r="MOB21" s="600"/>
      <c r="MOC21" s="600"/>
      <c r="MOD21" s="600"/>
      <c r="MOE21" s="600"/>
      <c r="MOF21" s="600"/>
      <c r="MOG21" s="600"/>
      <c r="MOH21" s="600"/>
      <c r="MOI21" s="600"/>
      <c r="MOJ21" s="600"/>
      <c r="MOK21" s="600"/>
      <c r="MOL21" s="600"/>
      <c r="MOM21" s="600"/>
      <c r="MON21" s="600"/>
      <c r="MOO21" s="600"/>
      <c r="MOP21" s="600"/>
      <c r="MOQ21" s="600"/>
      <c r="MOR21" s="600"/>
      <c r="MOS21" s="600"/>
      <c r="MOT21" s="600"/>
      <c r="MOU21" s="600"/>
      <c r="MOV21" s="600"/>
      <c r="MOW21" s="600"/>
      <c r="MOX21" s="600"/>
      <c r="MOY21" s="600"/>
      <c r="MOZ21" s="600"/>
      <c r="MPA21" s="600"/>
      <c r="MPB21" s="600"/>
      <c r="MPC21" s="600"/>
      <c r="MPD21" s="600"/>
      <c r="MPE21" s="600"/>
      <c r="MPF21" s="600"/>
      <c r="MPG21" s="600"/>
      <c r="MPH21" s="600"/>
      <c r="MPI21" s="600"/>
      <c r="MPJ21" s="600"/>
      <c r="MPK21" s="600"/>
      <c r="MPL21" s="600"/>
      <c r="MPM21" s="600"/>
      <c r="MPN21" s="600"/>
      <c r="MPO21" s="600"/>
      <c r="MPP21" s="600"/>
      <c r="MPQ21" s="600"/>
      <c r="MPR21" s="600"/>
      <c r="MPS21" s="600"/>
      <c r="MPT21" s="600"/>
      <c r="MPU21" s="600"/>
      <c r="MPV21" s="600"/>
      <c r="MPW21" s="600"/>
      <c r="MPX21" s="600"/>
      <c r="MPY21" s="600"/>
      <c r="MPZ21" s="600"/>
      <c r="MQA21" s="600"/>
      <c r="MQB21" s="600"/>
      <c r="MQC21" s="600"/>
      <c r="MQD21" s="600"/>
      <c r="MQE21" s="600"/>
      <c r="MQF21" s="600"/>
      <c r="MQG21" s="600"/>
      <c r="MQH21" s="600"/>
      <c r="MQI21" s="600"/>
      <c r="MQJ21" s="600"/>
      <c r="MQK21" s="600"/>
      <c r="MQL21" s="600"/>
      <c r="MQM21" s="600"/>
      <c r="MQN21" s="600"/>
      <c r="MQO21" s="600"/>
      <c r="MQP21" s="600"/>
      <c r="MQQ21" s="600"/>
      <c r="MQR21" s="600"/>
      <c r="MQS21" s="600"/>
      <c r="MQT21" s="600"/>
      <c r="MQU21" s="600"/>
      <c r="MQV21" s="600"/>
      <c r="MQW21" s="600"/>
      <c r="MQX21" s="600"/>
      <c r="MQY21" s="600"/>
      <c r="MQZ21" s="600"/>
      <c r="MRA21" s="600"/>
      <c r="MRB21" s="600"/>
      <c r="MRC21" s="600"/>
      <c r="MRD21" s="600"/>
      <c r="MRE21" s="600"/>
      <c r="MRF21" s="600"/>
      <c r="MRG21" s="600"/>
      <c r="MRH21" s="600"/>
      <c r="MRI21" s="600"/>
      <c r="MRJ21" s="600"/>
      <c r="MRK21" s="600"/>
      <c r="MRL21" s="600"/>
      <c r="MRM21" s="600"/>
      <c r="MRN21" s="600"/>
      <c r="MRO21" s="600"/>
      <c r="MRP21" s="600"/>
      <c r="MRQ21" s="600"/>
      <c r="MRR21" s="600"/>
      <c r="MRS21" s="600"/>
      <c r="MRT21" s="600"/>
      <c r="MRU21" s="600"/>
      <c r="MRV21" s="600"/>
      <c r="MRW21" s="600"/>
      <c r="MRX21" s="600"/>
      <c r="MRY21" s="600"/>
      <c r="MRZ21" s="600"/>
      <c r="MSA21" s="600"/>
      <c r="MSB21" s="600"/>
      <c r="MSC21" s="600"/>
      <c r="MSD21" s="600"/>
      <c r="MSE21" s="600"/>
      <c r="MSF21" s="600"/>
      <c r="MSG21" s="600"/>
      <c r="MSH21" s="600"/>
      <c r="MSI21" s="600"/>
      <c r="MSJ21" s="600"/>
      <c r="MSK21" s="600"/>
      <c r="MSL21" s="600"/>
      <c r="MSM21" s="600"/>
      <c r="MSN21" s="600"/>
      <c r="MSO21" s="600"/>
      <c r="MSP21" s="600"/>
      <c r="MSQ21" s="600"/>
      <c r="MSR21" s="600"/>
      <c r="MSS21" s="600"/>
      <c r="MST21" s="600"/>
      <c r="MSU21" s="600"/>
      <c r="MSV21" s="600"/>
      <c r="MSW21" s="600"/>
      <c r="MSX21" s="600"/>
      <c r="MSY21" s="600"/>
      <c r="MSZ21" s="600"/>
      <c r="MTA21" s="600"/>
      <c r="MTB21" s="600"/>
      <c r="MTC21" s="600"/>
      <c r="MTD21" s="600"/>
      <c r="MTE21" s="600"/>
      <c r="MTF21" s="600"/>
      <c r="MTG21" s="600"/>
      <c r="MTH21" s="600"/>
      <c r="MTI21" s="600"/>
      <c r="MTJ21" s="600"/>
      <c r="MTK21" s="600"/>
      <c r="MTL21" s="600"/>
      <c r="MTM21" s="600"/>
      <c r="MTN21" s="600"/>
      <c r="MTO21" s="600"/>
      <c r="MTP21" s="600"/>
      <c r="MTQ21" s="600"/>
      <c r="MTR21" s="600"/>
      <c r="MTS21" s="600"/>
      <c r="MTT21" s="600"/>
      <c r="MTU21" s="600"/>
      <c r="MTV21" s="600"/>
      <c r="MTW21" s="600"/>
      <c r="MTX21" s="600"/>
      <c r="MTY21" s="600"/>
      <c r="MTZ21" s="600"/>
      <c r="MUA21" s="600"/>
      <c r="MUB21" s="600"/>
      <c r="MUC21" s="600"/>
      <c r="MUD21" s="600"/>
      <c r="MUE21" s="600"/>
      <c r="MUF21" s="600"/>
      <c r="MUG21" s="600"/>
      <c r="MUH21" s="600"/>
      <c r="MUI21" s="600"/>
      <c r="MUJ21" s="600"/>
      <c r="MUK21" s="600"/>
      <c r="MUL21" s="600"/>
      <c r="MUM21" s="600"/>
      <c r="MUN21" s="600"/>
      <c r="MUO21" s="600"/>
      <c r="MUP21" s="600"/>
      <c r="MUQ21" s="600"/>
      <c r="MUR21" s="600"/>
      <c r="MUS21" s="600"/>
      <c r="MUT21" s="600"/>
      <c r="MUU21" s="600"/>
      <c r="MUV21" s="600"/>
      <c r="MUW21" s="600"/>
      <c r="MUX21" s="600"/>
      <c r="MUY21" s="600"/>
      <c r="MUZ21" s="600"/>
      <c r="MVA21" s="600"/>
      <c r="MVB21" s="600"/>
      <c r="MVC21" s="600"/>
      <c r="MVD21" s="600"/>
      <c r="MVE21" s="600"/>
      <c r="MVF21" s="600"/>
      <c r="MVG21" s="600"/>
      <c r="MVH21" s="600"/>
      <c r="MVI21" s="600"/>
      <c r="MVJ21" s="600"/>
      <c r="MVK21" s="600"/>
      <c r="MVL21" s="600"/>
      <c r="MVM21" s="600"/>
      <c r="MVN21" s="600"/>
      <c r="MVO21" s="600"/>
      <c r="MVP21" s="600"/>
      <c r="MVQ21" s="600"/>
      <c r="MVR21" s="600"/>
      <c r="MVS21" s="600"/>
      <c r="MVT21" s="600"/>
      <c r="MVU21" s="600"/>
      <c r="MVV21" s="600"/>
      <c r="MVW21" s="600"/>
      <c r="MVX21" s="600"/>
      <c r="MVY21" s="600"/>
      <c r="MVZ21" s="600"/>
      <c r="MWA21" s="600"/>
      <c r="MWB21" s="600"/>
      <c r="MWC21" s="600"/>
      <c r="MWD21" s="600"/>
      <c r="MWE21" s="600"/>
      <c r="MWF21" s="600"/>
      <c r="MWG21" s="600"/>
      <c r="MWH21" s="600"/>
      <c r="MWI21" s="600"/>
      <c r="MWJ21" s="600"/>
      <c r="MWK21" s="600"/>
      <c r="MWL21" s="600"/>
      <c r="MWM21" s="600"/>
      <c r="MWN21" s="600"/>
      <c r="MWO21" s="600"/>
      <c r="MWP21" s="600"/>
      <c r="MWQ21" s="600"/>
      <c r="MWR21" s="600"/>
      <c r="MWS21" s="600"/>
      <c r="MWT21" s="600"/>
      <c r="MWU21" s="600"/>
      <c r="MWV21" s="600"/>
      <c r="MWW21" s="600"/>
      <c r="MWX21" s="600"/>
      <c r="MWY21" s="600"/>
      <c r="MWZ21" s="600"/>
      <c r="MXA21" s="600"/>
      <c r="MXB21" s="600"/>
      <c r="MXC21" s="600"/>
      <c r="MXD21" s="600"/>
      <c r="MXE21" s="600"/>
      <c r="MXF21" s="600"/>
      <c r="MXG21" s="600"/>
      <c r="MXH21" s="600"/>
      <c r="MXI21" s="600"/>
      <c r="MXJ21" s="600"/>
      <c r="MXK21" s="600"/>
      <c r="MXL21" s="600"/>
      <c r="MXM21" s="600"/>
      <c r="MXN21" s="600"/>
      <c r="MXO21" s="600"/>
      <c r="MXP21" s="600"/>
      <c r="MXQ21" s="600"/>
      <c r="MXR21" s="600"/>
      <c r="MXS21" s="600"/>
      <c r="MXT21" s="600"/>
      <c r="MXU21" s="600"/>
      <c r="MXV21" s="600"/>
      <c r="MXW21" s="600"/>
      <c r="MXX21" s="600"/>
      <c r="MXY21" s="600"/>
      <c r="MXZ21" s="600"/>
      <c r="MYA21" s="600"/>
      <c r="MYB21" s="600"/>
      <c r="MYC21" s="600"/>
      <c r="MYD21" s="600"/>
      <c r="MYE21" s="600"/>
      <c r="MYF21" s="600"/>
      <c r="MYG21" s="600"/>
      <c r="MYH21" s="600"/>
      <c r="MYI21" s="600"/>
      <c r="MYJ21" s="600"/>
      <c r="MYK21" s="600"/>
      <c r="MYL21" s="600"/>
      <c r="MYM21" s="600"/>
      <c r="MYN21" s="600"/>
      <c r="MYO21" s="600"/>
      <c r="MYP21" s="600"/>
      <c r="MYQ21" s="600"/>
      <c r="MYR21" s="600"/>
      <c r="MYS21" s="600"/>
      <c r="MYT21" s="600"/>
      <c r="MYU21" s="600"/>
      <c r="MYV21" s="600"/>
      <c r="MYW21" s="600"/>
      <c r="MYX21" s="600"/>
      <c r="MYY21" s="600"/>
      <c r="MYZ21" s="600"/>
      <c r="MZA21" s="600"/>
      <c r="MZB21" s="600"/>
      <c r="MZC21" s="600"/>
      <c r="MZD21" s="600"/>
      <c r="MZE21" s="600"/>
      <c r="MZF21" s="600"/>
      <c r="MZG21" s="600"/>
      <c r="MZH21" s="600"/>
      <c r="MZI21" s="600"/>
      <c r="MZJ21" s="600"/>
      <c r="MZK21" s="600"/>
      <c r="MZL21" s="600"/>
      <c r="MZM21" s="600"/>
      <c r="MZN21" s="600"/>
      <c r="MZO21" s="600"/>
      <c r="MZP21" s="600"/>
      <c r="MZQ21" s="600"/>
      <c r="MZR21" s="600"/>
      <c r="MZS21" s="600"/>
      <c r="MZT21" s="600"/>
      <c r="MZU21" s="600"/>
      <c r="MZV21" s="600"/>
      <c r="MZW21" s="600"/>
      <c r="MZX21" s="600"/>
      <c r="MZY21" s="600"/>
      <c r="MZZ21" s="600"/>
      <c r="NAA21" s="600"/>
      <c r="NAB21" s="600"/>
      <c r="NAC21" s="600"/>
      <c r="NAD21" s="600"/>
      <c r="NAE21" s="600"/>
      <c r="NAF21" s="600"/>
      <c r="NAG21" s="600"/>
      <c r="NAH21" s="600"/>
      <c r="NAI21" s="600"/>
      <c r="NAJ21" s="600"/>
      <c r="NAK21" s="600"/>
      <c r="NAL21" s="600"/>
      <c r="NAM21" s="600"/>
      <c r="NAN21" s="600"/>
      <c r="NAO21" s="600"/>
      <c r="NAP21" s="600"/>
      <c r="NAQ21" s="600"/>
      <c r="NAR21" s="600"/>
      <c r="NAS21" s="600"/>
      <c r="NAT21" s="600"/>
      <c r="NAU21" s="600"/>
      <c r="NAV21" s="600"/>
      <c r="NAW21" s="600"/>
      <c r="NAX21" s="600"/>
      <c r="NAY21" s="600"/>
      <c r="NAZ21" s="600"/>
      <c r="NBA21" s="600"/>
      <c r="NBB21" s="600"/>
      <c r="NBC21" s="600"/>
      <c r="NBD21" s="600"/>
      <c r="NBE21" s="600"/>
      <c r="NBF21" s="600"/>
      <c r="NBG21" s="600"/>
      <c r="NBH21" s="600"/>
      <c r="NBI21" s="600"/>
      <c r="NBJ21" s="600"/>
      <c r="NBK21" s="600"/>
      <c r="NBL21" s="600"/>
      <c r="NBM21" s="600"/>
      <c r="NBN21" s="600"/>
      <c r="NBO21" s="600"/>
      <c r="NBP21" s="600"/>
      <c r="NBQ21" s="600"/>
      <c r="NBR21" s="600"/>
      <c r="NBS21" s="600"/>
      <c r="NBT21" s="600"/>
      <c r="NBU21" s="600"/>
      <c r="NBV21" s="600"/>
      <c r="NBW21" s="600"/>
      <c r="NBX21" s="600"/>
      <c r="NBY21" s="600"/>
      <c r="NBZ21" s="600"/>
      <c r="NCA21" s="600"/>
      <c r="NCB21" s="600"/>
      <c r="NCC21" s="600"/>
      <c r="NCD21" s="600"/>
      <c r="NCE21" s="600"/>
      <c r="NCF21" s="600"/>
      <c r="NCG21" s="600"/>
      <c r="NCH21" s="600"/>
      <c r="NCI21" s="600"/>
      <c r="NCJ21" s="600"/>
      <c r="NCK21" s="600"/>
      <c r="NCL21" s="600"/>
      <c r="NCM21" s="600"/>
      <c r="NCN21" s="600"/>
      <c r="NCO21" s="600"/>
      <c r="NCP21" s="600"/>
      <c r="NCQ21" s="600"/>
      <c r="NCR21" s="600"/>
      <c r="NCS21" s="600"/>
      <c r="NCT21" s="600"/>
      <c r="NCU21" s="600"/>
      <c r="NCV21" s="600"/>
      <c r="NCW21" s="600"/>
      <c r="NCX21" s="600"/>
      <c r="NCY21" s="600"/>
      <c r="NCZ21" s="600"/>
      <c r="NDA21" s="600"/>
      <c r="NDB21" s="600"/>
      <c r="NDC21" s="600"/>
      <c r="NDD21" s="600"/>
      <c r="NDE21" s="600"/>
      <c r="NDF21" s="600"/>
      <c r="NDG21" s="600"/>
      <c r="NDH21" s="600"/>
      <c r="NDI21" s="600"/>
      <c r="NDJ21" s="600"/>
      <c r="NDK21" s="600"/>
      <c r="NDL21" s="600"/>
      <c r="NDM21" s="600"/>
      <c r="NDN21" s="600"/>
      <c r="NDO21" s="600"/>
      <c r="NDP21" s="600"/>
      <c r="NDQ21" s="600"/>
      <c r="NDR21" s="600"/>
      <c r="NDS21" s="600"/>
      <c r="NDT21" s="600"/>
      <c r="NDU21" s="600"/>
      <c r="NDV21" s="600"/>
      <c r="NDW21" s="600"/>
      <c r="NDX21" s="600"/>
      <c r="NDY21" s="600"/>
      <c r="NDZ21" s="600"/>
      <c r="NEA21" s="600"/>
      <c r="NEB21" s="600"/>
      <c r="NEC21" s="600"/>
      <c r="NED21" s="600"/>
      <c r="NEE21" s="600"/>
      <c r="NEF21" s="600"/>
      <c r="NEG21" s="600"/>
      <c r="NEH21" s="600"/>
      <c r="NEI21" s="600"/>
      <c r="NEJ21" s="600"/>
      <c r="NEK21" s="600"/>
      <c r="NEL21" s="600"/>
      <c r="NEM21" s="600"/>
      <c r="NEN21" s="600"/>
      <c r="NEO21" s="600"/>
      <c r="NEP21" s="600"/>
      <c r="NEQ21" s="600"/>
      <c r="NER21" s="600"/>
      <c r="NES21" s="600"/>
      <c r="NET21" s="600"/>
      <c r="NEU21" s="600"/>
      <c r="NEV21" s="600"/>
      <c r="NEW21" s="600"/>
      <c r="NEX21" s="600"/>
      <c r="NEY21" s="600"/>
      <c r="NEZ21" s="600"/>
      <c r="NFA21" s="600"/>
      <c r="NFB21" s="600"/>
      <c r="NFC21" s="600"/>
      <c r="NFD21" s="600"/>
      <c r="NFE21" s="600"/>
      <c r="NFF21" s="600"/>
      <c r="NFG21" s="600"/>
      <c r="NFH21" s="600"/>
      <c r="NFI21" s="600"/>
      <c r="NFJ21" s="600"/>
      <c r="NFK21" s="600"/>
      <c r="NFL21" s="600"/>
      <c r="NFM21" s="600"/>
      <c r="NFN21" s="600"/>
      <c r="NFO21" s="600"/>
      <c r="NFP21" s="600"/>
      <c r="NFQ21" s="600"/>
      <c r="NFR21" s="600"/>
      <c r="NFS21" s="600"/>
      <c r="NFT21" s="600"/>
      <c r="NFU21" s="600"/>
      <c r="NFV21" s="600"/>
      <c r="NFW21" s="600"/>
      <c r="NFX21" s="600"/>
      <c r="NFY21" s="600"/>
      <c r="NFZ21" s="600"/>
      <c r="NGA21" s="600"/>
      <c r="NGB21" s="600"/>
      <c r="NGC21" s="600"/>
      <c r="NGD21" s="600"/>
      <c r="NGE21" s="600"/>
      <c r="NGF21" s="600"/>
      <c r="NGG21" s="600"/>
      <c r="NGH21" s="600"/>
      <c r="NGI21" s="600"/>
      <c r="NGJ21" s="600"/>
      <c r="NGK21" s="600"/>
      <c r="NGL21" s="600"/>
      <c r="NGM21" s="600"/>
      <c r="NGN21" s="600"/>
      <c r="NGO21" s="600"/>
      <c r="NGP21" s="600"/>
      <c r="NGQ21" s="600"/>
      <c r="NGR21" s="600"/>
      <c r="NGS21" s="600"/>
      <c r="NGT21" s="600"/>
      <c r="NGU21" s="600"/>
      <c r="NGV21" s="600"/>
      <c r="NGW21" s="600"/>
      <c r="NGX21" s="600"/>
      <c r="NGY21" s="600"/>
      <c r="NGZ21" s="600"/>
      <c r="NHA21" s="600"/>
      <c r="NHB21" s="600"/>
      <c r="NHC21" s="600"/>
      <c r="NHD21" s="600"/>
      <c r="NHE21" s="600"/>
      <c r="NHF21" s="600"/>
      <c r="NHG21" s="600"/>
      <c r="NHH21" s="600"/>
      <c r="NHI21" s="600"/>
      <c r="NHJ21" s="600"/>
      <c r="NHK21" s="600"/>
      <c r="NHL21" s="600"/>
      <c r="NHM21" s="600"/>
      <c r="NHN21" s="600"/>
      <c r="NHO21" s="600"/>
      <c r="NHP21" s="600"/>
      <c r="NHQ21" s="600"/>
      <c r="NHR21" s="600"/>
      <c r="NHS21" s="600"/>
      <c r="NHT21" s="600"/>
      <c r="NHU21" s="600"/>
      <c r="NHV21" s="600"/>
      <c r="NHW21" s="600"/>
      <c r="NHX21" s="600"/>
      <c r="NHY21" s="600"/>
      <c r="NHZ21" s="600"/>
      <c r="NIA21" s="600"/>
      <c r="NIB21" s="600"/>
      <c r="NIC21" s="600"/>
      <c r="NID21" s="600"/>
      <c r="NIE21" s="600"/>
      <c r="NIF21" s="600"/>
      <c r="NIG21" s="600"/>
      <c r="NIH21" s="600"/>
      <c r="NII21" s="600"/>
      <c r="NIJ21" s="600"/>
      <c r="NIK21" s="600"/>
      <c r="NIL21" s="600"/>
      <c r="NIM21" s="600"/>
      <c r="NIN21" s="600"/>
      <c r="NIO21" s="600"/>
      <c r="NIP21" s="600"/>
      <c r="NIQ21" s="600"/>
      <c r="NIR21" s="600"/>
      <c r="NIS21" s="600"/>
      <c r="NIT21" s="600"/>
      <c r="NIU21" s="600"/>
      <c r="NIV21" s="600"/>
      <c r="NIW21" s="600"/>
      <c r="NIX21" s="600"/>
      <c r="NIY21" s="600"/>
      <c r="NIZ21" s="600"/>
      <c r="NJA21" s="600"/>
      <c r="NJB21" s="600"/>
      <c r="NJC21" s="600"/>
      <c r="NJD21" s="600"/>
      <c r="NJE21" s="600"/>
      <c r="NJF21" s="600"/>
      <c r="NJG21" s="600"/>
      <c r="NJH21" s="600"/>
      <c r="NJI21" s="600"/>
      <c r="NJJ21" s="600"/>
      <c r="NJK21" s="600"/>
      <c r="NJL21" s="600"/>
      <c r="NJM21" s="600"/>
      <c r="NJN21" s="600"/>
      <c r="NJO21" s="600"/>
      <c r="NJP21" s="600"/>
      <c r="NJQ21" s="600"/>
      <c r="NJR21" s="600"/>
      <c r="NJS21" s="600"/>
      <c r="NJT21" s="600"/>
      <c r="NJU21" s="600"/>
      <c r="NJV21" s="600"/>
      <c r="NJW21" s="600"/>
      <c r="NJX21" s="600"/>
      <c r="NJY21" s="600"/>
      <c r="NJZ21" s="600"/>
      <c r="NKA21" s="600"/>
      <c r="NKB21" s="600"/>
      <c r="NKC21" s="600"/>
      <c r="NKD21" s="600"/>
      <c r="NKE21" s="600"/>
      <c r="NKF21" s="600"/>
      <c r="NKG21" s="600"/>
      <c r="NKH21" s="600"/>
      <c r="NKI21" s="600"/>
      <c r="NKJ21" s="600"/>
      <c r="NKK21" s="600"/>
      <c r="NKL21" s="600"/>
      <c r="NKM21" s="600"/>
      <c r="NKN21" s="600"/>
      <c r="NKO21" s="600"/>
      <c r="NKP21" s="600"/>
      <c r="NKQ21" s="600"/>
      <c r="NKR21" s="600"/>
      <c r="NKS21" s="600"/>
      <c r="NKT21" s="600"/>
      <c r="NKU21" s="600"/>
      <c r="NKV21" s="600"/>
      <c r="NKW21" s="600"/>
      <c r="NKX21" s="600"/>
      <c r="NKY21" s="600"/>
      <c r="NKZ21" s="600"/>
      <c r="NLA21" s="600"/>
      <c r="NLB21" s="600"/>
      <c r="NLC21" s="600"/>
      <c r="NLD21" s="600"/>
      <c r="NLE21" s="600"/>
      <c r="NLF21" s="600"/>
      <c r="NLG21" s="600"/>
      <c r="NLH21" s="600"/>
      <c r="NLI21" s="600"/>
      <c r="NLJ21" s="600"/>
      <c r="NLK21" s="600"/>
      <c r="NLL21" s="600"/>
      <c r="NLM21" s="600"/>
      <c r="NLN21" s="600"/>
      <c r="NLO21" s="600"/>
      <c r="NLP21" s="600"/>
      <c r="NLQ21" s="600"/>
      <c r="NLR21" s="600"/>
      <c r="NLS21" s="600"/>
      <c r="NLT21" s="600"/>
      <c r="NLU21" s="600"/>
      <c r="NLV21" s="600"/>
      <c r="NLW21" s="600"/>
      <c r="NLX21" s="600"/>
      <c r="NLY21" s="600"/>
      <c r="NLZ21" s="600"/>
      <c r="NMA21" s="600"/>
      <c r="NMB21" s="600"/>
      <c r="NMC21" s="600"/>
      <c r="NMD21" s="600"/>
      <c r="NME21" s="600"/>
      <c r="NMF21" s="600"/>
      <c r="NMG21" s="600"/>
      <c r="NMH21" s="600"/>
      <c r="NMI21" s="600"/>
      <c r="NMJ21" s="600"/>
      <c r="NMK21" s="600"/>
      <c r="NML21" s="600"/>
      <c r="NMM21" s="600"/>
      <c r="NMN21" s="600"/>
      <c r="NMO21" s="600"/>
      <c r="NMP21" s="600"/>
      <c r="NMQ21" s="600"/>
      <c r="NMR21" s="600"/>
      <c r="NMS21" s="600"/>
      <c r="NMT21" s="600"/>
      <c r="NMU21" s="600"/>
      <c r="NMV21" s="600"/>
      <c r="NMW21" s="600"/>
      <c r="NMX21" s="600"/>
      <c r="NMY21" s="600"/>
      <c r="NMZ21" s="600"/>
      <c r="NNA21" s="600"/>
      <c r="NNB21" s="600"/>
      <c r="NNC21" s="600"/>
      <c r="NND21" s="600"/>
      <c r="NNE21" s="600"/>
      <c r="NNF21" s="600"/>
      <c r="NNG21" s="600"/>
      <c r="NNH21" s="600"/>
      <c r="NNI21" s="600"/>
      <c r="NNJ21" s="600"/>
      <c r="NNK21" s="600"/>
      <c r="NNL21" s="600"/>
      <c r="NNM21" s="600"/>
      <c r="NNN21" s="600"/>
      <c r="NNO21" s="600"/>
      <c r="NNP21" s="600"/>
      <c r="NNQ21" s="600"/>
      <c r="NNR21" s="600"/>
      <c r="NNS21" s="600"/>
      <c r="NNT21" s="600"/>
      <c r="NNU21" s="600"/>
      <c r="NNV21" s="600"/>
      <c r="NNW21" s="600"/>
      <c r="NNX21" s="600"/>
      <c r="NNY21" s="600"/>
      <c r="NNZ21" s="600"/>
      <c r="NOA21" s="600"/>
      <c r="NOB21" s="600"/>
      <c r="NOC21" s="600"/>
      <c r="NOD21" s="600"/>
      <c r="NOE21" s="600"/>
      <c r="NOF21" s="600"/>
      <c r="NOG21" s="600"/>
      <c r="NOH21" s="600"/>
      <c r="NOI21" s="600"/>
      <c r="NOJ21" s="600"/>
      <c r="NOK21" s="600"/>
      <c r="NOL21" s="600"/>
      <c r="NOM21" s="600"/>
      <c r="NON21" s="600"/>
      <c r="NOO21" s="600"/>
      <c r="NOP21" s="600"/>
      <c r="NOQ21" s="600"/>
      <c r="NOR21" s="600"/>
      <c r="NOS21" s="600"/>
      <c r="NOT21" s="600"/>
      <c r="NOU21" s="600"/>
      <c r="NOV21" s="600"/>
      <c r="NOW21" s="600"/>
      <c r="NOX21" s="600"/>
      <c r="NOY21" s="600"/>
      <c r="NOZ21" s="600"/>
      <c r="NPA21" s="600"/>
      <c r="NPB21" s="600"/>
      <c r="NPC21" s="600"/>
      <c r="NPD21" s="600"/>
      <c r="NPE21" s="600"/>
      <c r="NPF21" s="600"/>
      <c r="NPG21" s="600"/>
      <c r="NPH21" s="600"/>
      <c r="NPI21" s="600"/>
      <c r="NPJ21" s="600"/>
      <c r="NPK21" s="600"/>
      <c r="NPL21" s="600"/>
      <c r="NPM21" s="600"/>
      <c r="NPN21" s="600"/>
      <c r="NPO21" s="600"/>
      <c r="NPP21" s="600"/>
      <c r="NPQ21" s="600"/>
      <c r="NPR21" s="600"/>
      <c r="NPS21" s="600"/>
      <c r="NPT21" s="600"/>
      <c r="NPU21" s="600"/>
      <c r="NPV21" s="600"/>
      <c r="NPW21" s="600"/>
      <c r="NPX21" s="600"/>
      <c r="NPY21" s="600"/>
      <c r="NPZ21" s="600"/>
      <c r="NQA21" s="600"/>
      <c r="NQB21" s="600"/>
      <c r="NQC21" s="600"/>
      <c r="NQD21" s="600"/>
      <c r="NQE21" s="600"/>
      <c r="NQF21" s="600"/>
      <c r="NQG21" s="600"/>
      <c r="NQH21" s="600"/>
      <c r="NQI21" s="600"/>
      <c r="NQJ21" s="600"/>
      <c r="NQK21" s="600"/>
      <c r="NQL21" s="600"/>
      <c r="NQM21" s="600"/>
      <c r="NQN21" s="600"/>
      <c r="NQO21" s="600"/>
      <c r="NQP21" s="600"/>
      <c r="NQQ21" s="600"/>
      <c r="NQR21" s="600"/>
      <c r="NQS21" s="600"/>
      <c r="NQT21" s="600"/>
      <c r="NQU21" s="600"/>
      <c r="NQV21" s="600"/>
      <c r="NQW21" s="600"/>
      <c r="NQX21" s="600"/>
      <c r="NQY21" s="600"/>
      <c r="NQZ21" s="600"/>
      <c r="NRA21" s="600"/>
      <c r="NRB21" s="600"/>
      <c r="NRC21" s="600"/>
      <c r="NRD21" s="600"/>
      <c r="NRE21" s="600"/>
      <c r="NRF21" s="600"/>
      <c r="NRG21" s="600"/>
      <c r="NRH21" s="600"/>
      <c r="NRI21" s="600"/>
      <c r="NRJ21" s="600"/>
      <c r="NRK21" s="600"/>
      <c r="NRL21" s="600"/>
      <c r="NRM21" s="600"/>
      <c r="NRN21" s="600"/>
      <c r="NRO21" s="600"/>
      <c r="NRP21" s="600"/>
      <c r="NRQ21" s="600"/>
      <c r="NRR21" s="600"/>
      <c r="NRS21" s="600"/>
      <c r="NRT21" s="600"/>
      <c r="NRU21" s="600"/>
      <c r="NRV21" s="600"/>
      <c r="NRW21" s="600"/>
      <c r="NRX21" s="600"/>
      <c r="NRY21" s="600"/>
      <c r="NRZ21" s="600"/>
      <c r="NSA21" s="600"/>
      <c r="NSB21" s="600"/>
      <c r="NSC21" s="600"/>
      <c r="NSD21" s="600"/>
      <c r="NSE21" s="600"/>
      <c r="NSF21" s="600"/>
      <c r="NSG21" s="600"/>
      <c r="NSH21" s="600"/>
      <c r="NSI21" s="600"/>
      <c r="NSJ21" s="600"/>
      <c r="NSK21" s="600"/>
      <c r="NSL21" s="600"/>
      <c r="NSM21" s="600"/>
      <c r="NSN21" s="600"/>
      <c r="NSO21" s="600"/>
      <c r="NSP21" s="600"/>
      <c r="NSQ21" s="600"/>
      <c r="NSR21" s="600"/>
      <c r="NSS21" s="600"/>
      <c r="NST21" s="600"/>
      <c r="NSU21" s="600"/>
      <c r="NSV21" s="600"/>
      <c r="NSW21" s="600"/>
      <c r="NSX21" s="600"/>
      <c r="NSY21" s="600"/>
      <c r="NSZ21" s="600"/>
      <c r="NTA21" s="600"/>
      <c r="NTB21" s="600"/>
      <c r="NTC21" s="600"/>
      <c r="NTD21" s="600"/>
      <c r="NTE21" s="600"/>
      <c r="NTF21" s="600"/>
      <c r="NTG21" s="600"/>
      <c r="NTH21" s="600"/>
      <c r="NTI21" s="600"/>
      <c r="NTJ21" s="600"/>
      <c r="NTK21" s="600"/>
      <c r="NTL21" s="600"/>
      <c r="NTM21" s="600"/>
      <c r="NTN21" s="600"/>
      <c r="NTO21" s="600"/>
      <c r="NTP21" s="600"/>
      <c r="NTQ21" s="600"/>
      <c r="NTR21" s="600"/>
      <c r="NTS21" s="600"/>
      <c r="NTT21" s="600"/>
      <c r="NTU21" s="600"/>
      <c r="NTV21" s="600"/>
      <c r="NTW21" s="600"/>
      <c r="NTX21" s="600"/>
      <c r="NTY21" s="600"/>
      <c r="NTZ21" s="600"/>
      <c r="NUA21" s="600"/>
      <c r="NUB21" s="600"/>
      <c r="NUC21" s="600"/>
      <c r="NUD21" s="600"/>
      <c r="NUE21" s="600"/>
      <c r="NUF21" s="600"/>
      <c r="NUG21" s="600"/>
      <c r="NUH21" s="600"/>
      <c r="NUI21" s="600"/>
      <c r="NUJ21" s="600"/>
      <c r="NUK21" s="600"/>
      <c r="NUL21" s="600"/>
      <c r="NUM21" s="600"/>
      <c r="NUN21" s="600"/>
      <c r="NUO21" s="600"/>
      <c r="NUP21" s="600"/>
      <c r="NUQ21" s="600"/>
      <c r="NUR21" s="600"/>
      <c r="NUS21" s="600"/>
      <c r="NUT21" s="600"/>
      <c r="NUU21" s="600"/>
      <c r="NUV21" s="600"/>
      <c r="NUW21" s="600"/>
      <c r="NUX21" s="600"/>
      <c r="NUY21" s="600"/>
      <c r="NUZ21" s="600"/>
      <c r="NVA21" s="600"/>
      <c r="NVB21" s="600"/>
      <c r="NVC21" s="600"/>
      <c r="NVD21" s="600"/>
      <c r="NVE21" s="600"/>
      <c r="NVF21" s="600"/>
      <c r="NVG21" s="600"/>
      <c r="NVH21" s="600"/>
      <c r="NVI21" s="600"/>
      <c r="NVJ21" s="600"/>
      <c r="NVK21" s="600"/>
      <c r="NVL21" s="600"/>
      <c r="NVM21" s="600"/>
      <c r="NVN21" s="600"/>
      <c r="NVO21" s="600"/>
      <c r="NVP21" s="600"/>
      <c r="NVQ21" s="600"/>
      <c r="NVR21" s="600"/>
      <c r="NVS21" s="600"/>
      <c r="NVT21" s="600"/>
      <c r="NVU21" s="600"/>
      <c r="NVV21" s="600"/>
      <c r="NVW21" s="600"/>
      <c r="NVX21" s="600"/>
      <c r="NVY21" s="600"/>
      <c r="NVZ21" s="600"/>
      <c r="NWA21" s="600"/>
      <c r="NWB21" s="600"/>
      <c r="NWC21" s="600"/>
      <c r="NWD21" s="600"/>
      <c r="NWE21" s="600"/>
      <c r="NWF21" s="600"/>
      <c r="NWG21" s="600"/>
      <c r="NWH21" s="600"/>
      <c r="NWI21" s="600"/>
      <c r="NWJ21" s="600"/>
      <c r="NWK21" s="600"/>
      <c r="NWL21" s="600"/>
      <c r="NWM21" s="600"/>
      <c r="NWN21" s="600"/>
      <c r="NWO21" s="600"/>
      <c r="NWP21" s="600"/>
      <c r="NWQ21" s="600"/>
      <c r="NWR21" s="600"/>
      <c r="NWS21" s="600"/>
      <c r="NWT21" s="600"/>
      <c r="NWU21" s="600"/>
      <c r="NWV21" s="600"/>
      <c r="NWW21" s="600"/>
      <c r="NWX21" s="600"/>
      <c r="NWY21" s="600"/>
      <c r="NWZ21" s="600"/>
      <c r="NXA21" s="600"/>
      <c r="NXB21" s="600"/>
      <c r="NXC21" s="600"/>
      <c r="NXD21" s="600"/>
      <c r="NXE21" s="600"/>
      <c r="NXF21" s="600"/>
      <c r="NXG21" s="600"/>
      <c r="NXH21" s="600"/>
      <c r="NXI21" s="600"/>
      <c r="NXJ21" s="600"/>
      <c r="NXK21" s="600"/>
      <c r="NXL21" s="600"/>
      <c r="NXM21" s="600"/>
      <c r="NXN21" s="600"/>
      <c r="NXO21" s="600"/>
      <c r="NXP21" s="600"/>
      <c r="NXQ21" s="600"/>
      <c r="NXR21" s="600"/>
      <c r="NXS21" s="600"/>
      <c r="NXT21" s="600"/>
      <c r="NXU21" s="600"/>
      <c r="NXV21" s="600"/>
      <c r="NXW21" s="600"/>
      <c r="NXX21" s="600"/>
      <c r="NXY21" s="600"/>
      <c r="NXZ21" s="600"/>
      <c r="NYA21" s="600"/>
      <c r="NYB21" s="600"/>
      <c r="NYC21" s="600"/>
      <c r="NYD21" s="600"/>
      <c r="NYE21" s="600"/>
      <c r="NYF21" s="600"/>
      <c r="NYG21" s="600"/>
      <c r="NYH21" s="600"/>
      <c r="NYI21" s="600"/>
      <c r="NYJ21" s="600"/>
      <c r="NYK21" s="600"/>
      <c r="NYL21" s="600"/>
      <c r="NYM21" s="600"/>
      <c r="NYN21" s="600"/>
      <c r="NYO21" s="600"/>
      <c r="NYP21" s="600"/>
      <c r="NYQ21" s="600"/>
      <c r="NYR21" s="600"/>
      <c r="NYS21" s="600"/>
      <c r="NYT21" s="600"/>
      <c r="NYU21" s="600"/>
      <c r="NYV21" s="600"/>
      <c r="NYW21" s="600"/>
      <c r="NYX21" s="600"/>
      <c r="NYY21" s="600"/>
      <c r="NYZ21" s="600"/>
      <c r="NZA21" s="600"/>
      <c r="NZB21" s="600"/>
      <c r="NZC21" s="600"/>
      <c r="NZD21" s="600"/>
      <c r="NZE21" s="600"/>
      <c r="NZF21" s="600"/>
      <c r="NZG21" s="600"/>
      <c r="NZH21" s="600"/>
      <c r="NZI21" s="600"/>
      <c r="NZJ21" s="600"/>
      <c r="NZK21" s="600"/>
      <c r="NZL21" s="600"/>
      <c r="NZM21" s="600"/>
      <c r="NZN21" s="600"/>
      <c r="NZO21" s="600"/>
      <c r="NZP21" s="600"/>
      <c r="NZQ21" s="600"/>
      <c r="NZR21" s="600"/>
      <c r="NZS21" s="600"/>
      <c r="NZT21" s="600"/>
      <c r="NZU21" s="600"/>
      <c r="NZV21" s="600"/>
      <c r="NZW21" s="600"/>
      <c r="NZX21" s="600"/>
      <c r="NZY21" s="600"/>
      <c r="NZZ21" s="600"/>
      <c r="OAA21" s="600"/>
      <c r="OAB21" s="600"/>
      <c r="OAC21" s="600"/>
      <c r="OAD21" s="600"/>
      <c r="OAE21" s="600"/>
      <c r="OAF21" s="600"/>
      <c r="OAG21" s="600"/>
      <c r="OAH21" s="600"/>
      <c r="OAI21" s="600"/>
      <c r="OAJ21" s="600"/>
      <c r="OAK21" s="600"/>
      <c r="OAL21" s="600"/>
      <c r="OAM21" s="600"/>
      <c r="OAN21" s="600"/>
      <c r="OAO21" s="600"/>
      <c r="OAP21" s="600"/>
      <c r="OAQ21" s="600"/>
      <c r="OAR21" s="600"/>
      <c r="OAS21" s="600"/>
      <c r="OAT21" s="600"/>
      <c r="OAU21" s="600"/>
      <c r="OAV21" s="600"/>
      <c r="OAW21" s="600"/>
      <c r="OAX21" s="600"/>
      <c r="OAY21" s="600"/>
      <c r="OAZ21" s="600"/>
      <c r="OBA21" s="600"/>
      <c r="OBB21" s="600"/>
      <c r="OBC21" s="600"/>
      <c r="OBD21" s="600"/>
      <c r="OBE21" s="600"/>
      <c r="OBF21" s="600"/>
      <c r="OBG21" s="600"/>
      <c r="OBH21" s="600"/>
      <c r="OBI21" s="600"/>
      <c r="OBJ21" s="600"/>
      <c r="OBK21" s="600"/>
      <c r="OBL21" s="600"/>
      <c r="OBM21" s="600"/>
      <c r="OBN21" s="600"/>
      <c r="OBO21" s="600"/>
      <c r="OBP21" s="600"/>
      <c r="OBQ21" s="600"/>
      <c r="OBR21" s="600"/>
      <c r="OBS21" s="600"/>
      <c r="OBT21" s="600"/>
      <c r="OBU21" s="600"/>
      <c r="OBV21" s="600"/>
      <c r="OBW21" s="600"/>
      <c r="OBX21" s="600"/>
      <c r="OBY21" s="600"/>
      <c r="OBZ21" s="600"/>
      <c r="OCA21" s="600"/>
      <c r="OCB21" s="600"/>
      <c r="OCC21" s="600"/>
      <c r="OCD21" s="600"/>
      <c r="OCE21" s="600"/>
      <c r="OCF21" s="600"/>
      <c r="OCG21" s="600"/>
      <c r="OCH21" s="600"/>
      <c r="OCI21" s="600"/>
      <c r="OCJ21" s="600"/>
      <c r="OCK21" s="600"/>
      <c r="OCL21" s="600"/>
      <c r="OCM21" s="600"/>
      <c r="OCN21" s="600"/>
      <c r="OCO21" s="600"/>
      <c r="OCP21" s="600"/>
      <c r="OCQ21" s="600"/>
      <c r="OCR21" s="600"/>
      <c r="OCS21" s="600"/>
      <c r="OCT21" s="600"/>
      <c r="OCU21" s="600"/>
      <c r="OCV21" s="600"/>
      <c r="OCW21" s="600"/>
      <c r="OCX21" s="600"/>
      <c r="OCY21" s="600"/>
      <c r="OCZ21" s="600"/>
      <c r="ODA21" s="600"/>
      <c r="ODB21" s="600"/>
      <c r="ODC21" s="600"/>
      <c r="ODD21" s="600"/>
      <c r="ODE21" s="600"/>
      <c r="ODF21" s="600"/>
      <c r="ODG21" s="600"/>
      <c r="ODH21" s="600"/>
      <c r="ODI21" s="600"/>
      <c r="ODJ21" s="600"/>
      <c r="ODK21" s="600"/>
      <c r="ODL21" s="600"/>
      <c r="ODM21" s="600"/>
      <c r="ODN21" s="600"/>
      <c r="ODO21" s="600"/>
      <c r="ODP21" s="600"/>
      <c r="ODQ21" s="600"/>
      <c r="ODR21" s="600"/>
      <c r="ODS21" s="600"/>
      <c r="ODT21" s="600"/>
      <c r="ODU21" s="600"/>
      <c r="ODV21" s="600"/>
      <c r="ODW21" s="600"/>
      <c r="ODX21" s="600"/>
      <c r="ODY21" s="600"/>
      <c r="ODZ21" s="600"/>
      <c r="OEA21" s="600"/>
      <c r="OEB21" s="600"/>
      <c r="OEC21" s="600"/>
      <c r="OED21" s="600"/>
      <c r="OEE21" s="600"/>
      <c r="OEF21" s="600"/>
      <c r="OEG21" s="600"/>
      <c r="OEH21" s="600"/>
      <c r="OEI21" s="600"/>
      <c r="OEJ21" s="600"/>
      <c r="OEK21" s="600"/>
      <c r="OEL21" s="600"/>
      <c r="OEM21" s="600"/>
      <c r="OEN21" s="600"/>
      <c r="OEO21" s="600"/>
      <c r="OEP21" s="600"/>
      <c r="OEQ21" s="600"/>
      <c r="OER21" s="600"/>
      <c r="OES21" s="600"/>
      <c r="OET21" s="600"/>
      <c r="OEU21" s="600"/>
      <c r="OEV21" s="600"/>
      <c r="OEW21" s="600"/>
      <c r="OEX21" s="600"/>
      <c r="OEY21" s="600"/>
      <c r="OEZ21" s="600"/>
      <c r="OFA21" s="600"/>
      <c r="OFB21" s="600"/>
      <c r="OFC21" s="600"/>
      <c r="OFD21" s="600"/>
      <c r="OFE21" s="600"/>
      <c r="OFF21" s="600"/>
      <c r="OFG21" s="600"/>
      <c r="OFH21" s="600"/>
      <c r="OFI21" s="600"/>
      <c r="OFJ21" s="600"/>
      <c r="OFK21" s="600"/>
      <c r="OFL21" s="600"/>
      <c r="OFM21" s="600"/>
      <c r="OFN21" s="600"/>
      <c r="OFO21" s="600"/>
      <c r="OFP21" s="600"/>
      <c r="OFQ21" s="600"/>
      <c r="OFR21" s="600"/>
      <c r="OFS21" s="600"/>
      <c r="OFT21" s="600"/>
      <c r="OFU21" s="600"/>
      <c r="OFV21" s="600"/>
      <c r="OFW21" s="600"/>
      <c r="OFX21" s="600"/>
      <c r="OFY21" s="600"/>
      <c r="OFZ21" s="600"/>
      <c r="OGA21" s="600"/>
      <c r="OGB21" s="600"/>
      <c r="OGC21" s="600"/>
      <c r="OGD21" s="600"/>
      <c r="OGE21" s="600"/>
      <c r="OGF21" s="600"/>
      <c r="OGG21" s="600"/>
      <c r="OGH21" s="600"/>
      <c r="OGI21" s="600"/>
      <c r="OGJ21" s="600"/>
      <c r="OGK21" s="600"/>
      <c r="OGL21" s="600"/>
      <c r="OGM21" s="600"/>
      <c r="OGN21" s="600"/>
      <c r="OGO21" s="600"/>
      <c r="OGP21" s="600"/>
      <c r="OGQ21" s="600"/>
      <c r="OGR21" s="600"/>
      <c r="OGS21" s="600"/>
      <c r="OGT21" s="600"/>
      <c r="OGU21" s="600"/>
      <c r="OGV21" s="600"/>
      <c r="OGW21" s="600"/>
      <c r="OGX21" s="600"/>
      <c r="OGY21" s="600"/>
      <c r="OGZ21" s="600"/>
      <c r="OHA21" s="600"/>
      <c r="OHB21" s="600"/>
      <c r="OHC21" s="600"/>
      <c r="OHD21" s="600"/>
      <c r="OHE21" s="600"/>
      <c r="OHF21" s="600"/>
      <c r="OHG21" s="600"/>
      <c r="OHH21" s="600"/>
      <c r="OHI21" s="600"/>
      <c r="OHJ21" s="600"/>
      <c r="OHK21" s="600"/>
      <c r="OHL21" s="600"/>
      <c r="OHM21" s="600"/>
      <c r="OHN21" s="600"/>
      <c r="OHO21" s="600"/>
      <c r="OHP21" s="600"/>
      <c r="OHQ21" s="600"/>
      <c r="OHR21" s="600"/>
      <c r="OHS21" s="600"/>
      <c r="OHT21" s="600"/>
      <c r="OHU21" s="600"/>
      <c r="OHV21" s="600"/>
      <c r="OHW21" s="600"/>
      <c r="OHX21" s="600"/>
      <c r="OHY21" s="600"/>
      <c r="OHZ21" s="600"/>
      <c r="OIA21" s="600"/>
      <c r="OIB21" s="600"/>
      <c r="OIC21" s="600"/>
      <c r="OID21" s="600"/>
      <c r="OIE21" s="600"/>
      <c r="OIF21" s="600"/>
      <c r="OIG21" s="600"/>
      <c r="OIH21" s="600"/>
      <c r="OII21" s="600"/>
      <c r="OIJ21" s="600"/>
      <c r="OIK21" s="600"/>
      <c r="OIL21" s="600"/>
      <c r="OIM21" s="600"/>
      <c r="OIN21" s="600"/>
      <c r="OIO21" s="600"/>
      <c r="OIP21" s="600"/>
      <c r="OIQ21" s="600"/>
      <c r="OIR21" s="600"/>
      <c r="OIS21" s="600"/>
      <c r="OIT21" s="600"/>
      <c r="OIU21" s="600"/>
      <c r="OIV21" s="600"/>
      <c r="OIW21" s="600"/>
      <c r="OIX21" s="600"/>
      <c r="OIY21" s="600"/>
      <c r="OIZ21" s="600"/>
      <c r="OJA21" s="600"/>
      <c r="OJB21" s="600"/>
      <c r="OJC21" s="600"/>
      <c r="OJD21" s="600"/>
      <c r="OJE21" s="600"/>
      <c r="OJF21" s="600"/>
      <c r="OJG21" s="600"/>
      <c r="OJH21" s="600"/>
      <c r="OJI21" s="600"/>
      <c r="OJJ21" s="600"/>
      <c r="OJK21" s="600"/>
      <c r="OJL21" s="600"/>
      <c r="OJM21" s="600"/>
      <c r="OJN21" s="600"/>
      <c r="OJO21" s="600"/>
      <c r="OJP21" s="600"/>
      <c r="OJQ21" s="600"/>
      <c r="OJR21" s="600"/>
      <c r="OJS21" s="600"/>
      <c r="OJT21" s="600"/>
      <c r="OJU21" s="600"/>
      <c r="OJV21" s="600"/>
      <c r="OJW21" s="600"/>
      <c r="OJX21" s="600"/>
      <c r="OJY21" s="600"/>
      <c r="OJZ21" s="600"/>
      <c r="OKA21" s="600"/>
      <c r="OKB21" s="600"/>
      <c r="OKC21" s="600"/>
      <c r="OKD21" s="600"/>
      <c r="OKE21" s="600"/>
      <c r="OKF21" s="600"/>
      <c r="OKG21" s="600"/>
      <c r="OKH21" s="600"/>
      <c r="OKI21" s="600"/>
      <c r="OKJ21" s="600"/>
      <c r="OKK21" s="600"/>
      <c r="OKL21" s="600"/>
      <c r="OKM21" s="600"/>
      <c r="OKN21" s="600"/>
      <c r="OKO21" s="600"/>
      <c r="OKP21" s="600"/>
      <c r="OKQ21" s="600"/>
      <c r="OKR21" s="600"/>
      <c r="OKS21" s="600"/>
      <c r="OKT21" s="600"/>
      <c r="OKU21" s="600"/>
      <c r="OKV21" s="600"/>
      <c r="OKW21" s="600"/>
      <c r="OKX21" s="600"/>
      <c r="OKY21" s="600"/>
      <c r="OKZ21" s="600"/>
      <c r="OLA21" s="600"/>
      <c r="OLB21" s="600"/>
      <c r="OLC21" s="600"/>
      <c r="OLD21" s="600"/>
      <c r="OLE21" s="600"/>
      <c r="OLF21" s="600"/>
      <c r="OLG21" s="600"/>
      <c r="OLH21" s="600"/>
      <c r="OLI21" s="600"/>
      <c r="OLJ21" s="600"/>
      <c r="OLK21" s="600"/>
      <c r="OLL21" s="600"/>
      <c r="OLM21" s="600"/>
      <c r="OLN21" s="600"/>
      <c r="OLO21" s="600"/>
      <c r="OLP21" s="600"/>
      <c r="OLQ21" s="600"/>
      <c r="OLR21" s="600"/>
      <c r="OLS21" s="600"/>
      <c r="OLT21" s="600"/>
      <c r="OLU21" s="600"/>
      <c r="OLV21" s="600"/>
      <c r="OLW21" s="600"/>
      <c r="OLX21" s="600"/>
      <c r="OLY21" s="600"/>
      <c r="OLZ21" s="600"/>
      <c r="OMA21" s="600"/>
      <c r="OMB21" s="600"/>
      <c r="OMC21" s="600"/>
      <c r="OMD21" s="600"/>
      <c r="OME21" s="600"/>
      <c r="OMF21" s="600"/>
      <c r="OMG21" s="600"/>
      <c r="OMH21" s="600"/>
      <c r="OMI21" s="600"/>
      <c r="OMJ21" s="600"/>
      <c r="OMK21" s="600"/>
      <c r="OML21" s="600"/>
      <c r="OMM21" s="600"/>
      <c r="OMN21" s="600"/>
      <c r="OMO21" s="600"/>
      <c r="OMP21" s="600"/>
      <c r="OMQ21" s="600"/>
      <c r="OMR21" s="600"/>
      <c r="OMS21" s="600"/>
      <c r="OMT21" s="600"/>
      <c r="OMU21" s="600"/>
      <c r="OMV21" s="600"/>
      <c r="OMW21" s="600"/>
      <c r="OMX21" s="600"/>
      <c r="OMY21" s="600"/>
      <c r="OMZ21" s="600"/>
      <c r="ONA21" s="600"/>
      <c r="ONB21" s="600"/>
      <c r="ONC21" s="600"/>
      <c r="OND21" s="600"/>
      <c r="ONE21" s="600"/>
      <c r="ONF21" s="600"/>
      <c r="ONG21" s="600"/>
      <c r="ONH21" s="600"/>
      <c r="ONI21" s="600"/>
      <c r="ONJ21" s="600"/>
      <c r="ONK21" s="600"/>
      <c r="ONL21" s="600"/>
      <c r="ONM21" s="600"/>
      <c r="ONN21" s="600"/>
      <c r="ONO21" s="600"/>
      <c r="ONP21" s="600"/>
      <c r="ONQ21" s="600"/>
      <c r="ONR21" s="600"/>
      <c r="ONS21" s="600"/>
      <c r="ONT21" s="600"/>
      <c r="ONU21" s="600"/>
      <c r="ONV21" s="600"/>
      <c r="ONW21" s="600"/>
      <c r="ONX21" s="600"/>
      <c r="ONY21" s="600"/>
      <c r="ONZ21" s="600"/>
      <c r="OOA21" s="600"/>
      <c r="OOB21" s="600"/>
      <c r="OOC21" s="600"/>
      <c r="OOD21" s="600"/>
      <c r="OOE21" s="600"/>
      <c r="OOF21" s="600"/>
      <c r="OOG21" s="600"/>
      <c r="OOH21" s="600"/>
      <c r="OOI21" s="600"/>
      <c r="OOJ21" s="600"/>
      <c r="OOK21" s="600"/>
      <c r="OOL21" s="600"/>
      <c r="OOM21" s="600"/>
      <c r="OON21" s="600"/>
      <c r="OOO21" s="600"/>
      <c r="OOP21" s="600"/>
      <c r="OOQ21" s="600"/>
      <c r="OOR21" s="600"/>
      <c r="OOS21" s="600"/>
      <c r="OOT21" s="600"/>
      <c r="OOU21" s="600"/>
      <c r="OOV21" s="600"/>
      <c r="OOW21" s="600"/>
      <c r="OOX21" s="600"/>
      <c r="OOY21" s="600"/>
      <c r="OOZ21" s="600"/>
      <c r="OPA21" s="600"/>
      <c r="OPB21" s="600"/>
      <c r="OPC21" s="600"/>
      <c r="OPD21" s="600"/>
      <c r="OPE21" s="600"/>
      <c r="OPF21" s="600"/>
      <c r="OPG21" s="600"/>
      <c r="OPH21" s="600"/>
      <c r="OPI21" s="600"/>
      <c r="OPJ21" s="600"/>
      <c r="OPK21" s="600"/>
      <c r="OPL21" s="600"/>
      <c r="OPM21" s="600"/>
      <c r="OPN21" s="600"/>
      <c r="OPO21" s="600"/>
      <c r="OPP21" s="600"/>
      <c r="OPQ21" s="600"/>
      <c r="OPR21" s="600"/>
      <c r="OPS21" s="600"/>
      <c r="OPT21" s="600"/>
      <c r="OPU21" s="600"/>
      <c r="OPV21" s="600"/>
      <c r="OPW21" s="600"/>
      <c r="OPX21" s="600"/>
      <c r="OPY21" s="600"/>
      <c r="OPZ21" s="600"/>
      <c r="OQA21" s="600"/>
      <c r="OQB21" s="600"/>
      <c r="OQC21" s="600"/>
      <c r="OQD21" s="600"/>
      <c r="OQE21" s="600"/>
      <c r="OQF21" s="600"/>
      <c r="OQG21" s="600"/>
      <c r="OQH21" s="600"/>
      <c r="OQI21" s="600"/>
      <c r="OQJ21" s="600"/>
      <c r="OQK21" s="600"/>
      <c r="OQL21" s="600"/>
      <c r="OQM21" s="600"/>
      <c r="OQN21" s="600"/>
      <c r="OQO21" s="600"/>
      <c r="OQP21" s="600"/>
      <c r="OQQ21" s="600"/>
      <c r="OQR21" s="600"/>
      <c r="OQS21" s="600"/>
      <c r="OQT21" s="600"/>
      <c r="OQU21" s="600"/>
      <c r="OQV21" s="600"/>
      <c r="OQW21" s="600"/>
      <c r="OQX21" s="600"/>
      <c r="OQY21" s="600"/>
      <c r="OQZ21" s="600"/>
      <c r="ORA21" s="600"/>
      <c r="ORB21" s="600"/>
      <c r="ORC21" s="600"/>
      <c r="ORD21" s="600"/>
      <c r="ORE21" s="600"/>
      <c r="ORF21" s="600"/>
      <c r="ORG21" s="600"/>
      <c r="ORH21" s="600"/>
      <c r="ORI21" s="600"/>
      <c r="ORJ21" s="600"/>
      <c r="ORK21" s="600"/>
      <c r="ORL21" s="600"/>
      <c r="ORM21" s="600"/>
      <c r="ORN21" s="600"/>
      <c r="ORO21" s="600"/>
      <c r="ORP21" s="600"/>
      <c r="ORQ21" s="600"/>
      <c r="ORR21" s="600"/>
      <c r="ORS21" s="600"/>
      <c r="ORT21" s="600"/>
      <c r="ORU21" s="600"/>
      <c r="ORV21" s="600"/>
      <c r="ORW21" s="600"/>
      <c r="ORX21" s="600"/>
      <c r="ORY21" s="600"/>
      <c r="ORZ21" s="600"/>
      <c r="OSA21" s="600"/>
      <c r="OSB21" s="600"/>
      <c r="OSC21" s="600"/>
      <c r="OSD21" s="600"/>
      <c r="OSE21" s="600"/>
      <c r="OSF21" s="600"/>
      <c r="OSG21" s="600"/>
      <c r="OSH21" s="600"/>
      <c r="OSI21" s="600"/>
      <c r="OSJ21" s="600"/>
      <c r="OSK21" s="600"/>
      <c r="OSL21" s="600"/>
      <c r="OSM21" s="600"/>
      <c r="OSN21" s="600"/>
      <c r="OSO21" s="600"/>
      <c r="OSP21" s="600"/>
      <c r="OSQ21" s="600"/>
      <c r="OSR21" s="600"/>
      <c r="OSS21" s="600"/>
      <c r="OST21" s="600"/>
      <c r="OSU21" s="600"/>
      <c r="OSV21" s="600"/>
      <c r="OSW21" s="600"/>
      <c r="OSX21" s="600"/>
      <c r="OSY21" s="600"/>
      <c r="OSZ21" s="600"/>
      <c r="OTA21" s="600"/>
      <c r="OTB21" s="600"/>
      <c r="OTC21" s="600"/>
      <c r="OTD21" s="600"/>
      <c r="OTE21" s="600"/>
      <c r="OTF21" s="600"/>
      <c r="OTG21" s="600"/>
      <c r="OTH21" s="600"/>
      <c r="OTI21" s="600"/>
      <c r="OTJ21" s="600"/>
      <c r="OTK21" s="600"/>
      <c r="OTL21" s="600"/>
      <c r="OTM21" s="600"/>
      <c r="OTN21" s="600"/>
      <c r="OTO21" s="600"/>
      <c r="OTP21" s="600"/>
      <c r="OTQ21" s="600"/>
      <c r="OTR21" s="600"/>
      <c r="OTS21" s="600"/>
      <c r="OTT21" s="600"/>
      <c r="OTU21" s="600"/>
      <c r="OTV21" s="600"/>
      <c r="OTW21" s="600"/>
      <c r="OTX21" s="600"/>
      <c r="OTY21" s="600"/>
      <c r="OTZ21" s="600"/>
      <c r="OUA21" s="600"/>
      <c r="OUB21" s="600"/>
      <c r="OUC21" s="600"/>
      <c r="OUD21" s="600"/>
      <c r="OUE21" s="600"/>
      <c r="OUF21" s="600"/>
      <c r="OUG21" s="600"/>
      <c r="OUH21" s="600"/>
      <c r="OUI21" s="600"/>
      <c r="OUJ21" s="600"/>
      <c r="OUK21" s="600"/>
      <c r="OUL21" s="600"/>
      <c r="OUM21" s="600"/>
      <c r="OUN21" s="600"/>
      <c r="OUO21" s="600"/>
      <c r="OUP21" s="600"/>
      <c r="OUQ21" s="600"/>
      <c r="OUR21" s="600"/>
      <c r="OUS21" s="600"/>
      <c r="OUT21" s="600"/>
      <c r="OUU21" s="600"/>
      <c r="OUV21" s="600"/>
      <c r="OUW21" s="600"/>
      <c r="OUX21" s="600"/>
      <c r="OUY21" s="600"/>
      <c r="OUZ21" s="600"/>
      <c r="OVA21" s="600"/>
      <c r="OVB21" s="600"/>
      <c r="OVC21" s="600"/>
      <c r="OVD21" s="600"/>
      <c r="OVE21" s="600"/>
      <c r="OVF21" s="600"/>
      <c r="OVG21" s="600"/>
      <c r="OVH21" s="600"/>
      <c r="OVI21" s="600"/>
      <c r="OVJ21" s="600"/>
      <c r="OVK21" s="600"/>
      <c r="OVL21" s="600"/>
      <c r="OVM21" s="600"/>
      <c r="OVN21" s="600"/>
      <c r="OVO21" s="600"/>
      <c r="OVP21" s="600"/>
      <c r="OVQ21" s="600"/>
      <c r="OVR21" s="600"/>
      <c r="OVS21" s="600"/>
      <c r="OVT21" s="600"/>
      <c r="OVU21" s="600"/>
      <c r="OVV21" s="600"/>
      <c r="OVW21" s="600"/>
      <c r="OVX21" s="600"/>
      <c r="OVY21" s="600"/>
      <c r="OVZ21" s="600"/>
      <c r="OWA21" s="600"/>
      <c r="OWB21" s="600"/>
      <c r="OWC21" s="600"/>
      <c r="OWD21" s="600"/>
      <c r="OWE21" s="600"/>
      <c r="OWF21" s="600"/>
      <c r="OWG21" s="600"/>
      <c r="OWH21" s="600"/>
      <c r="OWI21" s="600"/>
      <c r="OWJ21" s="600"/>
      <c r="OWK21" s="600"/>
      <c r="OWL21" s="600"/>
      <c r="OWM21" s="600"/>
      <c r="OWN21" s="600"/>
      <c r="OWO21" s="600"/>
      <c r="OWP21" s="600"/>
      <c r="OWQ21" s="600"/>
      <c r="OWR21" s="600"/>
      <c r="OWS21" s="600"/>
      <c r="OWT21" s="600"/>
      <c r="OWU21" s="600"/>
      <c r="OWV21" s="600"/>
      <c r="OWW21" s="600"/>
      <c r="OWX21" s="600"/>
      <c r="OWY21" s="600"/>
      <c r="OWZ21" s="600"/>
      <c r="OXA21" s="600"/>
      <c r="OXB21" s="600"/>
      <c r="OXC21" s="600"/>
      <c r="OXD21" s="600"/>
      <c r="OXE21" s="600"/>
      <c r="OXF21" s="600"/>
      <c r="OXG21" s="600"/>
      <c r="OXH21" s="600"/>
      <c r="OXI21" s="600"/>
      <c r="OXJ21" s="600"/>
      <c r="OXK21" s="600"/>
      <c r="OXL21" s="600"/>
      <c r="OXM21" s="600"/>
      <c r="OXN21" s="600"/>
      <c r="OXO21" s="600"/>
      <c r="OXP21" s="600"/>
      <c r="OXQ21" s="600"/>
      <c r="OXR21" s="600"/>
      <c r="OXS21" s="600"/>
      <c r="OXT21" s="600"/>
      <c r="OXU21" s="600"/>
      <c r="OXV21" s="600"/>
      <c r="OXW21" s="600"/>
      <c r="OXX21" s="600"/>
      <c r="OXY21" s="600"/>
      <c r="OXZ21" s="600"/>
      <c r="OYA21" s="600"/>
      <c r="OYB21" s="600"/>
      <c r="OYC21" s="600"/>
      <c r="OYD21" s="600"/>
      <c r="OYE21" s="600"/>
      <c r="OYF21" s="600"/>
      <c r="OYG21" s="600"/>
      <c r="OYH21" s="600"/>
      <c r="OYI21" s="600"/>
      <c r="OYJ21" s="600"/>
      <c r="OYK21" s="600"/>
      <c r="OYL21" s="600"/>
      <c r="OYM21" s="600"/>
      <c r="OYN21" s="600"/>
      <c r="OYO21" s="600"/>
      <c r="OYP21" s="600"/>
      <c r="OYQ21" s="600"/>
      <c r="OYR21" s="600"/>
      <c r="OYS21" s="600"/>
      <c r="OYT21" s="600"/>
      <c r="OYU21" s="600"/>
      <c r="OYV21" s="600"/>
      <c r="OYW21" s="600"/>
      <c r="OYX21" s="600"/>
      <c r="OYY21" s="600"/>
      <c r="OYZ21" s="600"/>
      <c r="OZA21" s="600"/>
      <c r="OZB21" s="600"/>
      <c r="OZC21" s="600"/>
      <c r="OZD21" s="600"/>
      <c r="OZE21" s="600"/>
      <c r="OZF21" s="600"/>
      <c r="OZG21" s="600"/>
      <c r="OZH21" s="600"/>
      <c r="OZI21" s="600"/>
      <c r="OZJ21" s="600"/>
      <c r="OZK21" s="600"/>
      <c r="OZL21" s="600"/>
      <c r="OZM21" s="600"/>
      <c r="OZN21" s="600"/>
      <c r="OZO21" s="600"/>
      <c r="OZP21" s="600"/>
      <c r="OZQ21" s="600"/>
      <c r="OZR21" s="600"/>
      <c r="OZS21" s="600"/>
      <c r="OZT21" s="600"/>
      <c r="OZU21" s="600"/>
      <c r="OZV21" s="600"/>
      <c r="OZW21" s="600"/>
      <c r="OZX21" s="600"/>
      <c r="OZY21" s="600"/>
      <c r="OZZ21" s="600"/>
      <c r="PAA21" s="600"/>
      <c r="PAB21" s="600"/>
      <c r="PAC21" s="600"/>
      <c r="PAD21" s="600"/>
      <c r="PAE21" s="600"/>
      <c r="PAF21" s="600"/>
      <c r="PAG21" s="600"/>
      <c r="PAH21" s="600"/>
      <c r="PAI21" s="600"/>
      <c r="PAJ21" s="600"/>
      <c r="PAK21" s="600"/>
      <c r="PAL21" s="600"/>
      <c r="PAM21" s="600"/>
      <c r="PAN21" s="600"/>
      <c r="PAO21" s="600"/>
      <c r="PAP21" s="600"/>
      <c r="PAQ21" s="600"/>
      <c r="PAR21" s="600"/>
      <c r="PAS21" s="600"/>
      <c r="PAT21" s="600"/>
      <c r="PAU21" s="600"/>
      <c r="PAV21" s="600"/>
      <c r="PAW21" s="600"/>
      <c r="PAX21" s="600"/>
      <c r="PAY21" s="600"/>
      <c r="PAZ21" s="600"/>
      <c r="PBA21" s="600"/>
      <c r="PBB21" s="600"/>
      <c r="PBC21" s="600"/>
      <c r="PBD21" s="600"/>
      <c r="PBE21" s="600"/>
      <c r="PBF21" s="600"/>
      <c r="PBG21" s="600"/>
      <c r="PBH21" s="600"/>
      <c r="PBI21" s="600"/>
      <c r="PBJ21" s="600"/>
      <c r="PBK21" s="600"/>
      <c r="PBL21" s="600"/>
      <c r="PBM21" s="600"/>
      <c r="PBN21" s="600"/>
      <c r="PBO21" s="600"/>
      <c r="PBP21" s="600"/>
      <c r="PBQ21" s="600"/>
      <c r="PBR21" s="600"/>
      <c r="PBS21" s="600"/>
      <c r="PBT21" s="600"/>
      <c r="PBU21" s="600"/>
      <c r="PBV21" s="600"/>
      <c r="PBW21" s="600"/>
      <c r="PBX21" s="600"/>
      <c r="PBY21" s="600"/>
      <c r="PBZ21" s="600"/>
      <c r="PCA21" s="600"/>
      <c r="PCB21" s="600"/>
      <c r="PCC21" s="600"/>
      <c r="PCD21" s="600"/>
      <c r="PCE21" s="600"/>
      <c r="PCF21" s="600"/>
      <c r="PCG21" s="600"/>
      <c r="PCH21" s="600"/>
      <c r="PCI21" s="600"/>
      <c r="PCJ21" s="600"/>
      <c r="PCK21" s="600"/>
      <c r="PCL21" s="600"/>
      <c r="PCM21" s="600"/>
      <c r="PCN21" s="600"/>
      <c r="PCO21" s="600"/>
      <c r="PCP21" s="600"/>
      <c r="PCQ21" s="600"/>
      <c r="PCR21" s="600"/>
      <c r="PCS21" s="600"/>
      <c r="PCT21" s="600"/>
      <c r="PCU21" s="600"/>
      <c r="PCV21" s="600"/>
      <c r="PCW21" s="600"/>
      <c r="PCX21" s="600"/>
      <c r="PCY21" s="600"/>
      <c r="PCZ21" s="600"/>
      <c r="PDA21" s="600"/>
      <c r="PDB21" s="600"/>
      <c r="PDC21" s="600"/>
      <c r="PDD21" s="600"/>
      <c r="PDE21" s="600"/>
      <c r="PDF21" s="600"/>
      <c r="PDG21" s="600"/>
      <c r="PDH21" s="600"/>
      <c r="PDI21" s="600"/>
      <c r="PDJ21" s="600"/>
      <c r="PDK21" s="600"/>
      <c r="PDL21" s="600"/>
      <c r="PDM21" s="600"/>
      <c r="PDN21" s="600"/>
      <c r="PDO21" s="600"/>
      <c r="PDP21" s="600"/>
      <c r="PDQ21" s="600"/>
      <c r="PDR21" s="600"/>
      <c r="PDS21" s="600"/>
      <c r="PDT21" s="600"/>
      <c r="PDU21" s="600"/>
      <c r="PDV21" s="600"/>
      <c r="PDW21" s="600"/>
      <c r="PDX21" s="600"/>
      <c r="PDY21" s="600"/>
      <c r="PDZ21" s="600"/>
      <c r="PEA21" s="600"/>
      <c r="PEB21" s="600"/>
      <c r="PEC21" s="600"/>
      <c r="PED21" s="600"/>
      <c r="PEE21" s="600"/>
      <c r="PEF21" s="600"/>
      <c r="PEG21" s="600"/>
      <c r="PEH21" s="600"/>
      <c r="PEI21" s="600"/>
      <c r="PEJ21" s="600"/>
      <c r="PEK21" s="600"/>
      <c r="PEL21" s="600"/>
      <c r="PEM21" s="600"/>
      <c r="PEN21" s="600"/>
      <c r="PEO21" s="600"/>
      <c r="PEP21" s="600"/>
      <c r="PEQ21" s="600"/>
      <c r="PER21" s="600"/>
      <c r="PES21" s="600"/>
      <c r="PET21" s="600"/>
      <c r="PEU21" s="600"/>
      <c r="PEV21" s="600"/>
      <c r="PEW21" s="600"/>
      <c r="PEX21" s="600"/>
      <c r="PEY21" s="600"/>
      <c r="PEZ21" s="600"/>
      <c r="PFA21" s="600"/>
      <c r="PFB21" s="600"/>
      <c r="PFC21" s="600"/>
      <c r="PFD21" s="600"/>
      <c r="PFE21" s="600"/>
      <c r="PFF21" s="600"/>
      <c r="PFG21" s="600"/>
      <c r="PFH21" s="600"/>
      <c r="PFI21" s="600"/>
      <c r="PFJ21" s="600"/>
      <c r="PFK21" s="600"/>
      <c r="PFL21" s="600"/>
      <c r="PFM21" s="600"/>
      <c r="PFN21" s="600"/>
      <c r="PFO21" s="600"/>
      <c r="PFP21" s="600"/>
      <c r="PFQ21" s="600"/>
      <c r="PFR21" s="600"/>
      <c r="PFS21" s="600"/>
      <c r="PFT21" s="600"/>
      <c r="PFU21" s="600"/>
      <c r="PFV21" s="600"/>
      <c r="PFW21" s="600"/>
      <c r="PFX21" s="600"/>
      <c r="PFY21" s="600"/>
      <c r="PFZ21" s="600"/>
      <c r="PGA21" s="600"/>
      <c r="PGB21" s="600"/>
      <c r="PGC21" s="600"/>
      <c r="PGD21" s="600"/>
      <c r="PGE21" s="600"/>
      <c r="PGF21" s="600"/>
      <c r="PGG21" s="600"/>
      <c r="PGH21" s="600"/>
      <c r="PGI21" s="600"/>
      <c r="PGJ21" s="600"/>
      <c r="PGK21" s="600"/>
      <c r="PGL21" s="600"/>
      <c r="PGM21" s="600"/>
      <c r="PGN21" s="600"/>
      <c r="PGO21" s="600"/>
      <c r="PGP21" s="600"/>
      <c r="PGQ21" s="600"/>
      <c r="PGR21" s="600"/>
      <c r="PGS21" s="600"/>
      <c r="PGT21" s="600"/>
      <c r="PGU21" s="600"/>
      <c r="PGV21" s="600"/>
      <c r="PGW21" s="600"/>
      <c r="PGX21" s="600"/>
      <c r="PGY21" s="600"/>
      <c r="PGZ21" s="600"/>
      <c r="PHA21" s="600"/>
      <c r="PHB21" s="600"/>
      <c r="PHC21" s="600"/>
      <c r="PHD21" s="600"/>
      <c r="PHE21" s="600"/>
      <c r="PHF21" s="600"/>
      <c r="PHG21" s="600"/>
      <c r="PHH21" s="600"/>
      <c r="PHI21" s="600"/>
      <c r="PHJ21" s="600"/>
      <c r="PHK21" s="600"/>
      <c r="PHL21" s="600"/>
      <c r="PHM21" s="600"/>
      <c r="PHN21" s="600"/>
      <c r="PHO21" s="600"/>
      <c r="PHP21" s="600"/>
      <c r="PHQ21" s="600"/>
      <c r="PHR21" s="600"/>
      <c r="PHS21" s="600"/>
      <c r="PHT21" s="600"/>
      <c r="PHU21" s="600"/>
      <c r="PHV21" s="600"/>
      <c r="PHW21" s="600"/>
      <c r="PHX21" s="600"/>
      <c r="PHY21" s="600"/>
      <c r="PHZ21" s="600"/>
      <c r="PIA21" s="600"/>
      <c r="PIB21" s="600"/>
      <c r="PIC21" s="600"/>
      <c r="PID21" s="600"/>
      <c r="PIE21" s="600"/>
      <c r="PIF21" s="600"/>
      <c r="PIG21" s="600"/>
      <c r="PIH21" s="600"/>
      <c r="PII21" s="600"/>
      <c r="PIJ21" s="600"/>
      <c r="PIK21" s="600"/>
      <c r="PIL21" s="600"/>
      <c r="PIM21" s="600"/>
      <c r="PIN21" s="600"/>
      <c r="PIO21" s="600"/>
      <c r="PIP21" s="600"/>
      <c r="PIQ21" s="600"/>
      <c r="PIR21" s="600"/>
      <c r="PIS21" s="600"/>
      <c r="PIT21" s="600"/>
      <c r="PIU21" s="600"/>
      <c r="PIV21" s="600"/>
      <c r="PIW21" s="600"/>
      <c r="PIX21" s="600"/>
      <c r="PIY21" s="600"/>
      <c r="PIZ21" s="600"/>
      <c r="PJA21" s="600"/>
      <c r="PJB21" s="600"/>
      <c r="PJC21" s="600"/>
      <c r="PJD21" s="600"/>
      <c r="PJE21" s="600"/>
      <c r="PJF21" s="600"/>
      <c r="PJG21" s="600"/>
      <c r="PJH21" s="600"/>
      <c r="PJI21" s="600"/>
      <c r="PJJ21" s="600"/>
      <c r="PJK21" s="600"/>
      <c r="PJL21" s="600"/>
      <c r="PJM21" s="600"/>
      <c r="PJN21" s="600"/>
      <c r="PJO21" s="600"/>
      <c r="PJP21" s="600"/>
      <c r="PJQ21" s="600"/>
      <c r="PJR21" s="600"/>
      <c r="PJS21" s="600"/>
      <c r="PJT21" s="600"/>
      <c r="PJU21" s="600"/>
      <c r="PJV21" s="600"/>
      <c r="PJW21" s="600"/>
      <c r="PJX21" s="600"/>
      <c r="PJY21" s="600"/>
      <c r="PJZ21" s="600"/>
      <c r="PKA21" s="600"/>
      <c r="PKB21" s="600"/>
      <c r="PKC21" s="600"/>
      <c r="PKD21" s="600"/>
      <c r="PKE21" s="600"/>
      <c r="PKF21" s="600"/>
      <c r="PKG21" s="600"/>
      <c r="PKH21" s="600"/>
      <c r="PKI21" s="600"/>
      <c r="PKJ21" s="600"/>
      <c r="PKK21" s="600"/>
      <c r="PKL21" s="600"/>
      <c r="PKM21" s="600"/>
      <c r="PKN21" s="600"/>
      <c r="PKO21" s="600"/>
      <c r="PKP21" s="600"/>
      <c r="PKQ21" s="600"/>
      <c r="PKR21" s="600"/>
      <c r="PKS21" s="600"/>
      <c r="PKT21" s="600"/>
      <c r="PKU21" s="600"/>
      <c r="PKV21" s="600"/>
      <c r="PKW21" s="600"/>
      <c r="PKX21" s="600"/>
      <c r="PKY21" s="600"/>
      <c r="PKZ21" s="600"/>
      <c r="PLA21" s="600"/>
      <c r="PLB21" s="600"/>
      <c r="PLC21" s="600"/>
      <c r="PLD21" s="600"/>
      <c r="PLE21" s="600"/>
      <c r="PLF21" s="600"/>
      <c r="PLG21" s="600"/>
      <c r="PLH21" s="600"/>
      <c r="PLI21" s="600"/>
      <c r="PLJ21" s="600"/>
      <c r="PLK21" s="600"/>
      <c r="PLL21" s="600"/>
      <c r="PLM21" s="600"/>
      <c r="PLN21" s="600"/>
      <c r="PLO21" s="600"/>
      <c r="PLP21" s="600"/>
      <c r="PLQ21" s="600"/>
      <c r="PLR21" s="600"/>
      <c r="PLS21" s="600"/>
      <c r="PLT21" s="600"/>
      <c r="PLU21" s="600"/>
      <c r="PLV21" s="600"/>
      <c r="PLW21" s="600"/>
      <c r="PLX21" s="600"/>
      <c r="PLY21" s="600"/>
      <c r="PLZ21" s="600"/>
      <c r="PMA21" s="600"/>
      <c r="PMB21" s="600"/>
      <c r="PMC21" s="600"/>
      <c r="PMD21" s="600"/>
      <c r="PME21" s="600"/>
      <c r="PMF21" s="600"/>
      <c r="PMG21" s="600"/>
      <c r="PMH21" s="600"/>
      <c r="PMI21" s="600"/>
      <c r="PMJ21" s="600"/>
      <c r="PMK21" s="600"/>
      <c r="PML21" s="600"/>
      <c r="PMM21" s="600"/>
      <c r="PMN21" s="600"/>
      <c r="PMO21" s="600"/>
      <c r="PMP21" s="600"/>
      <c r="PMQ21" s="600"/>
      <c r="PMR21" s="600"/>
      <c r="PMS21" s="600"/>
      <c r="PMT21" s="600"/>
      <c r="PMU21" s="600"/>
      <c r="PMV21" s="600"/>
      <c r="PMW21" s="600"/>
      <c r="PMX21" s="600"/>
      <c r="PMY21" s="600"/>
      <c r="PMZ21" s="600"/>
      <c r="PNA21" s="600"/>
      <c r="PNB21" s="600"/>
      <c r="PNC21" s="600"/>
      <c r="PND21" s="600"/>
      <c r="PNE21" s="600"/>
      <c r="PNF21" s="600"/>
      <c r="PNG21" s="600"/>
      <c r="PNH21" s="600"/>
      <c r="PNI21" s="600"/>
      <c r="PNJ21" s="600"/>
      <c r="PNK21" s="600"/>
      <c r="PNL21" s="600"/>
      <c r="PNM21" s="600"/>
      <c r="PNN21" s="600"/>
      <c r="PNO21" s="600"/>
      <c r="PNP21" s="600"/>
      <c r="PNQ21" s="600"/>
      <c r="PNR21" s="600"/>
      <c r="PNS21" s="600"/>
      <c r="PNT21" s="600"/>
      <c r="PNU21" s="600"/>
      <c r="PNV21" s="600"/>
      <c r="PNW21" s="600"/>
      <c r="PNX21" s="600"/>
      <c r="PNY21" s="600"/>
      <c r="PNZ21" s="600"/>
      <c r="POA21" s="600"/>
      <c r="POB21" s="600"/>
      <c r="POC21" s="600"/>
      <c r="POD21" s="600"/>
      <c r="POE21" s="600"/>
      <c r="POF21" s="600"/>
      <c r="POG21" s="600"/>
      <c r="POH21" s="600"/>
      <c r="POI21" s="600"/>
      <c r="POJ21" s="600"/>
      <c r="POK21" s="600"/>
      <c r="POL21" s="600"/>
      <c r="POM21" s="600"/>
      <c r="PON21" s="600"/>
      <c r="POO21" s="600"/>
      <c r="POP21" s="600"/>
      <c r="POQ21" s="600"/>
      <c r="POR21" s="600"/>
      <c r="POS21" s="600"/>
      <c r="POT21" s="600"/>
      <c r="POU21" s="600"/>
      <c r="POV21" s="600"/>
      <c r="POW21" s="600"/>
      <c r="POX21" s="600"/>
      <c r="POY21" s="600"/>
      <c r="POZ21" s="600"/>
      <c r="PPA21" s="600"/>
      <c r="PPB21" s="600"/>
      <c r="PPC21" s="600"/>
      <c r="PPD21" s="600"/>
      <c r="PPE21" s="600"/>
      <c r="PPF21" s="600"/>
      <c r="PPG21" s="600"/>
      <c r="PPH21" s="600"/>
      <c r="PPI21" s="600"/>
      <c r="PPJ21" s="600"/>
      <c r="PPK21" s="600"/>
      <c r="PPL21" s="600"/>
      <c r="PPM21" s="600"/>
      <c r="PPN21" s="600"/>
      <c r="PPO21" s="600"/>
      <c r="PPP21" s="600"/>
      <c r="PPQ21" s="600"/>
      <c r="PPR21" s="600"/>
      <c r="PPS21" s="600"/>
      <c r="PPT21" s="600"/>
      <c r="PPU21" s="600"/>
      <c r="PPV21" s="600"/>
      <c r="PPW21" s="600"/>
      <c r="PPX21" s="600"/>
      <c r="PPY21" s="600"/>
      <c r="PPZ21" s="600"/>
      <c r="PQA21" s="600"/>
      <c r="PQB21" s="600"/>
      <c r="PQC21" s="600"/>
      <c r="PQD21" s="600"/>
      <c r="PQE21" s="600"/>
      <c r="PQF21" s="600"/>
      <c r="PQG21" s="600"/>
      <c r="PQH21" s="600"/>
      <c r="PQI21" s="600"/>
      <c r="PQJ21" s="600"/>
      <c r="PQK21" s="600"/>
      <c r="PQL21" s="600"/>
      <c r="PQM21" s="600"/>
      <c r="PQN21" s="600"/>
      <c r="PQO21" s="600"/>
      <c r="PQP21" s="600"/>
      <c r="PQQ21" s="600"/>
      <c r="PQR21" s="600"/>
      <c r="PQS21" s="600"/>
      <c r="PQT21" s="600"/>
      <c r="PQU21" s="600"/>
      <c r="PQV21" s="600"/>
      <c r="PQW21" s="600"/>
      <c r="PQX21" s="600"/>
      <c r="PQY21" s="600"/>
      <c r="PQZ21" s="600"/>
      <c r="PRA21" s="600"/>
      <c r="PRB21" s="600"/>
      <c r="PRC21" s="600"/>
      <c r="PRD21" s="600"/>
      <c r="PRE21" s="600"/>
      <c r="PRF21" s="600"/>
      <c r="PRG21" s="600"/>
      <c r="PRH21" s="600"/>
      <c r="PRI21" s="600"/>
      <c r="PRJ21" s="600"/>
      <c r="PRK21" s="600"/>
      <c r="PRL21" s="600"/>
      <c r="PRM21" s="600"/>
      <c r="PRN21" s="600"/>
      <c r="PRO21" s="600"/>
      <c r="PRP21" s="600"/>
      <c r="PRQ21" s="600"/>
      <c r="PRR21" s="600"/>
      <c r="PRS21" s="600"/>
      <c r="PRT21" s="600"/>
      <c r="PRU21" s="600"/>
      <c r="PRV21" s="600"/>
      <c r="PRW21" s="600"/>
      <c r="PRX21" s="600"/>
      <c r="PRY21" s="600"/>
      <c r="PRZ21" s="600"/>
      <c r="PSA21" s="600"/>
      <c r="PSB21" s="600"/>
      <c r="PSC21" s="600"/>
      <c r="PSD21" s="600"/>
      <c r="PSE21" s="600"/>
      <c r="PSF21" s="600"/>
      <c r="PSG21" s="600"/>
      <c r="PSH21" s="600"/>
      <c r="PSI21" s="600"/>
      <c r="PSJ21" s="600"/>
      <c r="PSK21" s="600"/>
      <c r="PSL21" s="600"/>
      <c r="PSM21" s="600"/>
      <c r="PSN21" s="600"/>
      <c r="PSO21" s="600"/>
      <c r="PSP21" s="600"/>
      <c r="PSQ21" s="600"/>
      <c r="PSR21" s="600"/>
      <c r="PSS21" s="600"/>
      <c r="PST21" s="600"/>
      <c r="PSU21" s="600"/>
      <c r="PSV21" s="600"/>
      <c r="PSW21" s="600"/>
      <c r="PSX21" s="600"/>
      <c r="PSY21" s="600"/>
      <c r="PSZ21" s="600"/>
      <c r="PTA21" s="600"/>
      <c r="PTB21" s="600"/>
      <c r="PTC21" s="600"/>
      <c r="PTD21" s="600"/>
      <c r="PTE21" s="600"/>
      <c r="PTF21" s="600"/>
      <c r="PTG21" s="600"/>
      <c r="PTH21" s="600"/>
      <c r="PTI21" s="600"/>
      <c r="PTJ21" s="600"/>
      <c r="PTK21" s="600"/>
      <c r="PTL21" s="600"/>
      <c r="PTM21" s="600"/>
      <c r="PTN21" s="600"/>
      <c r="PTO21" s="600"/>
      <c r="PTP21" s="600"/>
      <c r="PTQ21" s="600"/>
      <c r="PTR21" s="600"/>
      <c r="PTS21" s="600"/>
      <c r="PTT21" s="600"/>
      <c r="PTU21" s="600"/>
      <c r="PTV21" s="600"/>
      <c r="PTW21" s="600"/>
      <c r="PTX21" s="600"/>
      <c r="PTY21" s="600"/>
      <c r="PTZ21" s="600"/>
      <c r="PUA21" s="600"/>
      <c r="PUB21" s="600"/>
      <c r="PUC21" s="600"/>
      <c r="PUD21" s="600"/>
      <c r="PUE21" s="600"/>
      <c r="PUF21" s="600"/>
      <c r="PUG21" s="600"/>
      <c r="PUH21" s="600"/>
      <c r="PUI21" s="600"/>
      <c r="PUJ21" s="600"/>
      <c r="PUK21" s="600"/>
      <c r="PUL21" s="600"/>
      <c r="PUM21" s="600"/>
      <c r="PUN21" s="600"/>
      <c r="PUO21" s="600"/>
      <c r="PUP21" s="600"/>
      <c r="PUQ21" s="600"/>
      <c r="PUR21" s="600"/>
      <c r="PUS21" s="600"/>
      <c r="PUT21" s="600"/>
      <c r="PUU21" s="600"/>
      <c r="PUV21" s="600"/>
      <c r="PUW21" s="600"/>
      <c r="PUX21" s="600"/>
      <c r="PUY21" s="600"/>
      <c r="PUZ21" s="600"/>
      <c r="PVA21" s="600"/>
      <c r="PVB21" s="600"/>
      <c r="PVC21" s="600"/>
      <c r="PVD21" s="600"/>
      <c r="PVE21" s="600"/>
      <c r="PVF21" s="600"/>
      <c r="PVG21" s="600"/>
      <c r="PVH21" s="600"/>
      <c r="PVI21" s="600"/>
      <c r="PVJ21" s="600"/>
      <c r="PVK21" s="600"/>
      <c r="PVL21" s="600"/>
      <c r="PVM21" s="600"/>
      <c r="PVN21" s="600"/>
      <c r="PVO21" s="600"/>
      <c r="PVP21" s="600"/>
      <c r="PVQ21" s="600"/>
      <c r="PVR21" s="600"/>
      <c r="PVS21" s="600"/>
      <c r="PVT21" s="600"/>
      <c r="PVU21" s="600"/>
      <c r="PVV21" s="600"/>
      <c r="PVW21" s="600"/>
      <c r="PVX21" s="600"/>
      <c r="PVY21" s="600"/>
      <c r="PVZ21" s="600"/>
      <c r="PWA21" s="600"/>
      <c r="PWB21" s="600"/>
      <c r="PWC21" s="600"/>
      <c r="PWD21" s="600"/>
      <c r="PWE21" s="600"/>
      <c r="PWF21" s="600"/>
      <c r="PWG21" s="600"/>
      <c r="PWH21" s="600"/>
      <c r="PWI21" s="600"/>
      <c r="PWJ21" s="600"/>
      <c r="PWK21" s="600"/>
      <c r="PWL21" s="600"/>
      <c r="PWM21" s="600"/>
      <c r="PWN21" s="600"/>
      <c r="PWO21" s="600"/>
      <c r="PWP21" s="600"/>
      <c r="PWQ21" s="600"/>
      <c r="PWR21" s="600"/>
      <c r="PWS21" s="600"/>
      <c r="PWT21" s="600"/>
      <c r="PWU21" s="600"/>
      <c r="PWV21" s="600"/>
      <c r="PWW21" s="600"/>
      <c r="PWX21" s="600"/>
      <c r="PWY21" s="600"/>
      <c r="PWZ21" s="600"/>
      <c r="PXA21" s="600"/>
      <c r="PXB21" s="600"/>
      <c r="PXC21" s="600"/>
      <c r="PXD21" s="600"/>
      <c r="PXE21" s="600"/>
      <c r="PXF21" s="600"/>
      <c r="PXG21" s="600"/>
      <c r="PXH21" s="600"/>
      <c r="PXI21" s="600"/>
      <c r="PXJ21" s="600"/>
      <c r="PXK21" s="600"/>
      <c r="PXL21" s="600"/>
      <c r="PXM21" s="600"/>
      <c r="PXN21" s="600"/>
      <c r="PXO21" s="600"/>
      <c r="PXP21" s="600"/>
      <c r="PXQ21" s="600"/>
      <c r="PXR21" s="600"/>
      <c r="PXS21" s="600"/>
      <c r="PXT21" s="600"/>
      <c r="PXU21" s="600"/>
      <c r="PXV21" s="600"/>
      <c r="PXW21" s="600"/>
      <c r="PXX21" s="600"/>
      <c r="PXY21" s="600"/>
      <c r="PXZ21" s="600"/>
      <c r="PYA21" s="600"/>
      <c r="PYB21" s="600"/>
      <c r="PYC21" s="600"/>
      <c r="PYD21" s="600"/>
      <c r="PYE21" s="600"/>
      <c r="PYF21" s="600"/>
      <c r="PYG21" s="600"/>
      <c r="PYH21" s="600"/>
      <c r="PYI21" s="600"/>
      <c r="PYJ21" s="600"/>
      <c r="PYK21" s="600"/>
      <c r="PYL21" s="600"/>
      <c r="PYM21" s="600"/>
      <c r="PYN21" s="600"/>
      <c r="PYO21" s="600"/>
      <c r="PYP21" s="600"/>
      <c r="PYQ21" s="600"/>
      <c r="PYR21" s="600"/>
      <c r="PYS21" s="600"/>
      <c r="PYT21" s="600"/>
      <c r="PYU21" s="600"/>
      <c r="PYV21" s="600"/>
      <c r="PYW21" s="600"/>
      <c r="PYX21" s="600"/>
      <c r="PYY21" s="600"/>
      <c r="PYZ21" s="600"/>
      <c r="PZA21" s="600"/>
      <c r="PZB21" s="600"/>
      <c r="PZC21" s="600"/>
      <c r="PZD21" s="600"/>
      <c r="PZE21" s="600"/>
      <c r="PZF21" s="600"/>
      <c r="PZG21" s="600"/>
      <c r="PZH21" s="600"/>
      <c r="PZI21" s="600"/>
      <c r="PZJ21" s="600"/>
      <c r="PZK21" s="600"/>
      <c r="PZL21" s="600"/>
      <c r="PZM21" s="600"/>
      <c r="PZN21" s="600"/>
      <c r="PZO21" s="600"/>
      <c r="PZP21" s="600"/>
      <c r="PZQ21" s="600"/>
      <c r="PZR21" s="600"/>
      <c r="PZS21" s="600"/>
      <c r="PZT21" s="600"/>
      <c r="PZU21" s="600"/>
      <c r="PZV21" s="600"/>
      <c r="PZW21" s="600"/>
      <c r="PZX21" s="600"/>
      <c r="PZY21" s="600"/>
      <c r="PZZ21" s="600"/>
      <c r="QAA21" s="600"/>
      <c r="QAB21" s="600"/>
      <c r="QAC21" s="600"/>
      <c r="QAD21" s="600"/>
      <c r="QAE21" s="600"/>
      <c r="QAF21" s="600"/>
      <c r="QAG21" s="600"/>
      <c r="QAH21" s="600"/>
      <c r="QAI21" s="600"/>
      <c r="QAJ21" s="600"/>
      <c r="QAK21" s="600"/>
      <c r="QAL21" s="600"/>
      <c r="QAM21" s="600"/>
      <c r="QAN21" s="600"/>
      <c r="QAO21" s="600"/>
      <c r="QAP21" s="600"/>
      <c r="QAQ21" s="600"/>
      <c r="QAR21" s="600"/>
      <c r="QAS21" s="600"/>
      <c r="QAT21" s="600"/>
      <c r="QAU21" s="600"/>
      <c r="QAV21" s="600"/>
      <c r="QAW21" s="600"/>
      <c r="QAX21" s="600"/>
      <c r="QAY21" s="600"/>
      <c r="QAZ21" s="600"/>
      <c r="QBA21" s="600"/>
      <c r="QBB21" s="600"/>
      <c r="QBC21" s="600"/>
      <c r="QBD21" s="600"/>
      <c r="QBE21" s="600"/>
      <c r="QBF21" s="600"/>
      <c r="QBG21" s="600"/>
      <c r="QBH21" s="600"/>
      <c r="QBI21" s="600"/>
      <c r="QBJ21" s="600"/>
      <c r="QBK21" s="600"/>
      <c r="QBL21" s="600"/>
      <c r="QBM21" s="600"/>
      <c r="QBN21" s="600"/>
      <c r="QBO21" s="600"/>
      <c r="QBP21" s="600"/>
      <c r="QBQ21" s="600"/>
      <c r="QBR21" s="600"/>
      <c r="QBS21" s="600"/>
      <c r="QBT21" s="600"/>
      <c r="QBU21" s="600"/>
      <c r="QBV21" s="600"/>
      <c r="QBW21" s="600"/>
      <c r="QBX21" s="600"/>
      <c r="QBY21" s="600"/>
      <c r="QBZ21" s="600"/>
      <c r="QCA21" s="600"/>
      <c r="QCB21" s="600"/>
      <c r="QCC21" s="600"/>
      <c r="QCD21" s="600"/>
      <c r="QCE21" s="600"/>
      <c r="QCF21" s="600"/>
      <c r="QCG21" s="600"/>
      <c r="QCH21" s="600"/>
      <c r="QCI21" s="600"/>
      <c r="QCJ21" s="600"/>
      <c r="QCK21" s="600"/>
      <c r="QCL21" s="600"/>
      <c r="QCM21" s="600"/>
      <c r="QCN21" s="600"/>
      <c r="QCO21" s="600"/>
      <c r="QCP21" s="600"/>
      <c r="QCQ21" s="600"/>
      <c r="QCR21" s="600"/>
      <c r="QCS21" s="600"/>
      <c r="QCT21" s="600"/>
      <c r="QCU21" s="600"/>
      <c r="QCV21" s="600"/>
      <c r="QCW21" s="600"/>
      <c r="QCX21" s="600"/>
      <c r="QCY21" s="600"/>
      <c r="QCZ21" s="600"/>
      <c r="QDA21" s="600"/>
      <c r="QDB21" s="600"/>
      <c r="QDC21" s="600"/>
      <c r="QDD21" s="600"/>
      <c r="QDE21" s="600"/>
      <c r="QDF21" s="600"/>
      <c r="QDG21" s="600"/>
      <c r="QDH21" s="600"/>
      <c r="QDI21" s="600"/>
      <c r="QDJ21" s="600"/>
      <c r="QDK21" s="600"/>
      <c r="QDL21" s="600"/>
      <c r="QDM21" s="600"/>
      <c r="QDN21" s="600"/>
      <c r="QDO21" s="600"/>
      <c r="QDP21" s="600"/>
      <c r="QDQ21" s="600"/>
      <c r="QDR21" s="600"/>
      <c r="QDS21" s="600"/>
      <c r="QDT21" s="600"/>
      <c r="QDU21" s="600"/>
      <c r="QDV21" s="600"/>
      <c r="QDW21" s="600"/>
      <c r="QDX21" s="600"/>
      <c r="QDY21" s="600"/>
      <c r="QDZ21" s="600"/>
      <c r="QEA21" s="600"/>
      <c r="QEB21" s="600"/>
      <c r="QEC21" s="600"/>
      <c r="QED21" s="600"/>
      <c r="QEE21" s="600"/>
      <c r="QEF21" s="600"/>
      <c r="QEG21" s="600"/>
      <c r="QEH21" s="600"/>
      <c r="QEI21" s="600"/>
      <c r="QEJ21" s="600"/>
      <c r="QEK21" s="600"/>
      <c r="QEL21" s="600"/>
      <c r="QEM21" s="600"/>
      <c r="QEN21" s="600"/>
      <c r="QEO21" s="600"/>
      <c r="QEP21" s="600"/>
      <c r="QEQ21" s="600"/>
      <c r="QER21" s="600"/>
      <c r="QES21" s="600"/>
      <c r="QET21" s="600"/>
      <c r="QEU21" s="600"/>
      <c r="QEV21" s="600"/>
      <c r="QEW21" s="600"/>
      <c r="QEX21" s="600"/>
      <c r="QEY21" s="600"/>
      <c r="QEZ21" s="600"/>
      <c r="QFA21" s="600"/>
      <c r="QFB21" s="600"/>
      <c r="QFC21" s="600"/>
      <c r="QFD21" s="600"/>
      <c r="QFE21" s="600"/>
      <c r="QFF21" s="600"/>
      <c r="QFG21" s="600"/>
      <c r="QFH21" s="600"/>
      <c r="QFI21" s="600"/>
      <c r="QFJ21" s="600"/>
      <c r="QFK21" s="600"/>
      <c r="QFL21" s="600"/>
      <c r="QFM21" s="600"/>
      <c r="QFN21" s="600"/>
      <c r="QFO21" s="600"/>
      <c r="QFP21" s="600"/>
      <c r="QFQ21" s="600"/>
      <c r="QFR21" s="600"/>
      <c r="QFS21" s="600"/>
      <c r="QFT21" s="600"/>
      <c r="QFU21" s="600"/>
      <c r="QFV21" s="600"/>
      <c r="QFW21" s="600"/>
      <c r="QFX21" s="600"/>
      <c r="QFY21" s="600"/>
      <c r="QFZ21" s="600"/>
      <c r="QGA21" s="600"/>
      <c r="QGB21" s="600"/>
      <c r="QGC21" s="600"/>
      <c r="QGD21" s="600"/>
      <c r="QGE21" s="600"/>
      <c r="QGF21" s="600"/>
      <c r="QGG21" s="600"/>
      <c r="QGH21" s="600"/>
      <c r="QGI21" s="600"/>
      <c r="QGJ21" s="600"/>
      <c r="QGK21" s="600"/>
      <c r="QGL21" s="600"/>
      <c r="QGM21" s="600"/>
      <c r="QGN21" s="600"/>
      <c r="QGO21" s="600"/>
      <c r="QGP21" s="600"/>
      <c r="QGQ21" s="600"/>
      <c r="QGR21" s="600"/>
      <c r="QGS21" s="600"/>
      <c r="QGT21" s="600"/>
      <c r="QGU21" s="600"/>
      <c r="QGV21" s="600"/>
      <c r="QGW21" s="600"/>
      <c r="QGX21" s="600"/>
      <c r="QGY21" s="600"/>
      <c r="QGZ21" s="600"/>
      <c r="QHA21" s="600"/>
      <c r="QHB21" s="600"/>
      <c r="QHC21" s="600"/>
      <c r="QHD21" s="600"/>
      <c r="QHE21" s="600"/>
      <c r="QHF21" s="600"/>
      <c r="QHG21" s="600"/>
      <c r="QHH21" s="600"/>
      <c r="QHI21" s="600"/>
      <c r="QHJ21" s="600"/>
      <c r="QHK21" s="600"/>
      <c r="QHL21" s="600"/>
      <c r="QHM21" s="600"/>
      <c r="QHN21" s="600"/>
      <c r="QHO21" s="600"/>
      <c r="QHP21" s="600"/>
      <c r="QHQ21" s="600"/>
      <c r="QHR21" s="600"/>
      <c r="QHS21" s="600"/>
      <c r="QHT21" s="600"/>
      <c r="QHU21" s="600"/>
      <c r="QHV21" s="600"/>
      <c r="QHW21" s="600"/>
      <c r="QHX21" s="600"/>
      <c r="QHY21" s="600"/>
      <c r="QHZ21" s="600"/>
      <c r="QIA21" s="600"/>
      <c r="QIB21" s="600"/>
      <c r="QIC21" s="600"/>
      <c r="QID21" s="600"/>
      <c r="QIE21" s="600"/>
      <c r="QIF21" s="600"/>
      <c r="QIG21" s="600"/>
      <c r="QIH21" s="600"/>
      <c r="QII21" s="600"/>
      <c r="QIJ21" s="600"/>
      <c r="QIK21" s="600"/>
      <c r="QIL21" s="600"/>
      <c r="QIM21" s="600"/>
      <c r="QIN21" s="600"/>
      <c r="QIO21" s="600"/>
      <c r="QIP21" s="600"/>
      <c r="QIQ21" s="600"/>
      <c r="QIR21" s="600"/>
      <c r="QIS21" s="600"/>
      <c r="QIT21" s="600"/>
      <c r="QIU21" s="600"/>
      <c r="QIV21" s="600"/>
      <c r="QIW21" s="600"/>
      <c r="QIX21" s="600"/>
      <c r="QIY21" s="600"/>
      <c r="QIZ21" s="600"/>
      <c r="QJA21" s="600"/>
      <c r="QJB21" s="600"/>
      <c r="QJC21" s="600"/>
      <c r="QJD21" s="600"/>
      <c r="QJE21" s="600"/>
      <c r="QJF21" s="600"/>
      <c r="QJG21" s="600"/>
      <c r="QJH21" s="600"/>
      <c r="QJI21" s="600"/>
      <c r="QJJ21" s="600"/>
      <c r="QJK21" s="600"/>
      <c r="QJL21" s="600"/>
      <c r="QJM21" s="600"/>
      <c r="QJN21" s="600"/>
      <c r="QJO21" s="600"/>
      <c r="QJP21" s="600"/>
      <c r="QJQ21" s="600"/>
      <c r="QJR21" s="600"/>
      <c r="QJS21" s="600"/>
      <c r="QJT21" s="600"/>
      <c r="QJU21" s="600"/>
      <c r="QJV21" s="600"/>
      <c r="QJW21" s="600"/>
      <c r="QJX21" s="600"/>
      <c r="QJY21" s="600"/>
      <c r="QJZ21" s="600"/>
      <c r="QKA21" s="600"/>
      <c r="QKB21" s="600"/>
      <c r="QKC21" s="600"/>
      <c r="QKD21" s="600"/>
      <c r="QKE21" s="600"/>
      <c r="QKF21" s="600"/>
      <c r="QKG21" s="600"/>
      <c r="QKH21" s="600"/>
      <c r="QKI21" s="600"/>
      <c r="QKJ21" s="600"/>
      <c r="QKK21" s="600"/>
      <c r="QKL21" s="600"/>
      <c r="QKM21" s="600"/>
      <c r="QKN21" s="600"/>
      <c r="QKO21" s="600"/>
      <c r="QKP21" s="600"/>
      <c r="QKQ21" s="600"/>
      <c r="QKR21" s="600"/>
      <c r="QKS21" s="600"/>
      <c r="QKT21" s="600"/>
      <c r="QKU21" s="600"/>
      <c r="QKV21" s="600"/>
      <c r="QKW21" s="600"/>
      <c r="QKX21" s="600"/>
      <c r="QKY21" s="600"/>
      <c r="QKZ21" s="600"/>
      <c r="QLA21" s="600"/>
      <c r="QLB21" s="600"/>
      <c r="QLC21" s="600"/>
      <c r="QLD21" s="600"/>
      <c r="QLE21" s="600"/>
      <c r="QLF21" s="600"/>
      <c r="QLG21" s="600"/>
      <c r="QLH21" s="600"/>
      <c r="QLI21" s="600"/>
      <c r="QLJ21" s="600"/>
      <c r="QLK21" s="600"/>
      <c r="QLL21" s="600"/>
      <c r="QLM21" s="600"/>
      <c r="QLN21" s="600"/>
      <c r="QLO21" s="600"/>
      <c r="QLP21" s="600"/>
      <c r="QLQ21" s="600"/>
      <c r="QLR21" s="600"/>
      <c r="QLS21" s="600"/>
      <c r="QLT21" s="600"/>
      <c r="QLU21" s="600"/>
      <c r="QLV21" s="600"/>
      <c r="QLW21" s="600"/>
      <c r="QLX21" s="600"/>
      <c r="QLY21" s="600"/>
      <c r="QLZ21" s="600"/>
      <c r="QMA21" s="600"/>
      <c r="QMB21" s="600"/>
      <c r="QMC21" s="600"/>
      <c r="QMD21" s="600"/>
      <c r="QME21" s="600"/>
      <c r="QMF21" s="600"/>
      <c r="QMG21" s="600"/>
      <c r="QMH21" s="600"/>
      <c r="QMI21" s="600"/>
      <c r="QMJ21" s="600"/>
      <c r="QMK21" s="600"/>
      <c r="QML21" s="600"/>
      <c r="QMM21" s="600"/>
      <c r="QMN21" s="600"/>
      <c r="QMO21" s="600"/>
      <c r="QMP21" s="600"/>
      <c r="QMQ21" s="600"/>
      <c r="QMR21" s="600"/>
      <c r="QMS21" s="600"/>
      <c r="QMT21" s="600"/>
      <c r="QMU21" s="600"/>
      <c r="QMV21" s="600"/>
      <c r="QMW21" s="600"/>
      <c r="QMX21" s="600"/>
      <c r="QMY21" s="600"/>
      <c r="QMZ21" s="600"/>
      <c r="QNA21" s="600"/>
      <c r="QNB21" s="600"/>
      <c r="QNC21" s="600"/>
      <c r="QND21" s="600"/>
      <c r="QNE21" s="600"/>
      <c r="QNF21" s="600"/>
      <c r="QNG21" s="600"/>
      <c r="QNH21" s="600"/>
      <c r="QNI21" s="600"/>
      <c r="QNJ21" s="600"/>
      <c r="QNK21" s="600"/>
      <c r="QNL21" s="600"/>
      <c r="QNM21" s="600"/>
      <c r="QNN21" s="600"/>
      <c r="QNO21" s="600"/>
      <c r="QNP21" s="600"/>
      <c r="QNQ21" s="600"/>
      <c r="QNR21" s="600"/>
      <c r="QNS21" s="600"/>
      <c r="QNT21" s="600"/>
      <c r="QNU21" s="600"/>
      <c r="QNV21" s="600"/>
      <c r="QNW21" s="600"/>
      <c r="QNX21" s="600"/>
      <c r="QNY21" s="600"/>
      <c r="QNZ21" s="600"/>
      <c r="QOA21" s="600"/>
      <c r="QOB21" s="600"/>
      <c r="QOC21" s="600"/>
      <c r="QOD21" s="600"/>
      <c r="QOE21" s="600"/>
      <c r="QOF21" s="600"/>
      <c r="QOG21" s="600"/>
      <c r="QOH21" s="600"/>
      <c r="QOI21" s="600"/>
      <c r="QOJ21" s="600"/>
      <c r="QOK21" s="600"/>
      <c r="QOL21" s="600"/>
      <c r="QOM21" s="600"/>
      <c r="QON21" s="600"/>
      <c r="QOO21" s="600"/>
      <c r="QOP21" s="600"/>
      <c r="QOQ21" s="600"/>
      <c r="QOR21" s="600"/>
      <c r="QOS21" s="600"/>
      <c r="QOT21" s="600"/>
      <c r="QOU21" s="600"/>
      <c r="QOV21" s="600"/>
      <c r="QOW21" s="600"/>
      <c r="QOX21" s="600"/>
      <c r="QOY21" s="600"/>
      <c r="QOZ21" s="600"/>
      <c r="QPA21" s="600"/>
      <c r="QPB21" s="600"/>
      <c r="QPC21" s="600"/>
      <c r="QPD21" s="600"/>
      <c r="QPE21" s="600"/>
      <c r="QPF21" s="600"/>
      <c r="QPG21" s="600"/>
      <c r="QPH21" s="600"/>
      <c r="QPI21" s="600"/>
      <c r="QPJ21" s="600"/>
      <c r="QPK21" s="600"/>
      <c r="QPL21" s="600"/>
      <c r="QPM21" s="600"/>
      <c r="QPN21" s="600"/>
      <c r="QPO21" s="600"/>
      <c r="QPP21" s="600"/>
      <c r="QPQ21" s="600"/>
      <c r="QPR21" s="600"/>
      <c r="QPS21" s="600"/>
      <c r="QPT21" s="600"/>
      <c r="QPU21" s="600"/>
      <c r="QPV21" s="600"/>
      <c r="QPW21" s="600"/>
      <c r="QPX21" s="600"/>
      <c r="QPY21" s="600"/>
      <c r="QPZ21" s="600"/>
      <c r="QQA21" s="600"/>
      <c r="QQB21" s="600"/>
      <c r="QQC21" s="600"/>
      <c r="QQD21" s="600"/>
      <c r="QQE21" s="600"/>
      <c r="QQF21" s="600"/>
      <c r="QQG21" s="600"/>
      <c r="QQH21" s="600"/>
      <c r="QQI21" s="600"/>
      <c r="QQJ21" s="600"/>
      <c r="QQK21" s="600"/>
      <c r="QQL21" s="600"/>
      <c r="QQM21" s="600"/>
      <c r="QQN21" s="600"/>
      <c r="QQO21" s="600"/>
      <c r="QQP21" s="600"/>
      <c r="QQQ21" s="600"/>
      <c r="QQR21" s="600"/>
      <c r="QQS21" s="600"/>
      <c r="QQT21" s="600"/>
      <c r="QQU21" s="600"/>
      <c r="QQV21" s="600"/>
      <c r="QQW21" s="600"/>
      <c r="QQX21" s="600"/>
      <c r="QQY21" s="600"/>
      <c r="QQZ21" s="600"/>
      <c r="QRA21" s="600"/>
      <c r="QRB21" s="600"/>
      <c r="QRC21" s="600"/>
      <c r="QRD21" s="600"/>
      <c r="QRE21" s="600"/>
      <c r="QRF21" s="600"/>
      <c r="QRG21" s="600"/>
      <c r="QRH21" s="600"/>
      <c r="QRI21" s="600"/>
      <c r="QRJ21" s="600"/>
      <c r="QRK21" s="600"/>
      <c r="QRL21" s="600"/>
      <c r="QRM21" s="600"/>
      <c r="QRN21" s="600"/>
      <c r="QRO21" s="600"/>
      <c r="QRP21" s="600"/>
      <c r="QRQ21" s="600"/>
      <c r="QRR21" s="600"/>
      <c r="QRS21" s="600"/>
      <c r="QRT21" s="600"/>
      <c r="QRU21" s="600"/>
      <c r="QRV21" s="600"/>
      <c r="QRW21" s="600"/>
      <c r="QRX21" s="600"/>
      <c r="QRY21" s="600"/>
      <c r="QRZ21" s="600"/>
      <c r="QSA21" s="600"/>
      <c r="QSB21" s="600"/>
      <c r="QSC21" s="600"/>
      <c r="QSD21" s="600"/>
      <c r="QSE21" s="600"/>
      <c r="QSF21" s="600"/>
      <c r="QSG21" s="600"/>
      <c r="QSH21" s="600"/>
      <c r="QSI21" s="600"/>
      <c r="QSJ21" s="600"/>
      <c r="QSK21" s="600"/>
      <c r="QSL21" s="600"/>
      <c r="QSM21" s="600"/>
      <c r="QSN21" s="600"/>
      <c r="QSO21" s="600"/>
      <c r="QSP21" s="600"/>
      <c r="QSQ21" s="600"/>
      <c r="QSR21" s="600"/>
      <c r="QSS21" s="600"/>
      <c r="QST21" s="600"/>
      <c r="QSU21" s="600"/>
      <c r="QSV21" s="600"/>
      <c r="QSW21" s="600"/>
      <c r="QSX21" s="600"/>
      <c r="QSY21" s="600"/>
      <c r="QSZ21" s="600"/>
      <c r="QTA21" s="600"/>
      <c r="QTB21" s="600"/>
      <c r="QTC21" s="600"/>
      <c r="QTD21" s="600"/>
      <c r="QTE21" s="600"/>
      <c r="QTF21" s="600"/>
      <c r="QTG21" s="600"/>
      <c r="QTH21" s="600"/>
      <c r="QTI21" s="600"/>
      <c r="QTJ21" s="600"/>
      <c r="QTK21" s="600"/>
      <c r="QTL21" s="600"/>
      <c r="QTM21" s="600"/>
      <c r="QTN21" s="600"/>
      <c r="QTO21" s="600"/>
      <c r="QTP21" s="600"/>
      <c r="QTQ21" s="600"/>
      <c r="QTR21" s="600"/>
      <c r="QTS21" s="600"/>
      <c r="QTT21" s="600"/>
      <c r="QTU21" s="600"/>
      <c r="QTV21" s="600"/>
      <c r="QTW21" s="600"/>
      <c r="QTX21" s="600"/>
      <c r="QTY21" s="600"/>
      <c r="QTZ21" s="600"/>
      <c r="QUA21" s="600"/>
      <c r="QUB21" s="600"/>
      <c r="QUC21" s="600"/>
      <c r="QUD21" s="600"/>
      <c r="QUE21" s="600"/>
      <c r="QUF21" s="600"/>
      <c r="QUG21" s="600"/>
      <c r="QUH21" s="600"/>
      <c r="QUI21" s="600"/>
      <c r="QUJ21" s="600"/>
      <c r="QUK21" s="600"/>
      <c r="QUL21" s="600"/>
      <c r="QUM21" s="600"/>
      <c r="QUN21" s="600"/>
      <c r="QUO21" s="600"/>
      <c r="QUP21" s="600"/>
      <c r="QUQ21" s="600"/>
      <c r="QUR21" s="600"/>
      <c r="QUS21" s="600"/>
      <c r="QUT21" s="600"/>
      <c r="QUU21" s="600"/>
      <c r="QUV21" s="600"/>
      <c r="QUW21" s="600"/>
      <c r="QUX21" s="600"/>
      <c r="QUY21" s="600"/>
      <c r="QUZ21" s="600"/>
      <c r="QVA21" s="600"/>
      <c r="QVB21" s="600"/>
      <c r="QVC21" s="600"/>
      <c r="QVD21" s="600"/>
      <c r="QVE21" s="600"/>
      <c r="QVF21" s="600"/>
      <c r="QVG21" s="600"/>
      <c r="QVH21" s="600"/>
      <c r="QVI21" s="600"/>
      <c r="QVJ21" s="600"/>
      <c r="QVK21" s="600"/>
      <c r="QVL21" s="600"/>
      <c r="QVM21" s="600"/>
      <c r="QVN21" s="600"/>
      <c r="QVO21" s="600"/>
      <c r="QVP21" s="600"/>
      <c r="QVQ21" s="600"/>
      <c r="QVR21" s="600"/>
      <c r="QVS21" s="600"/>
      <c r="QVT21" s="600"/>
      <c r="QVU21" s="600"/>
      <c r="QVV21" s="600"/>
      <c r="QVW21" s="600"/>
      <c r="QVX21" s="600"/>
      <c r="QVY21" s="600"/>
      <c r="QVZ21" s="600"/>
      <c r="QWA21" s="600"/>
      <c r="QWB21" s="600"/>
      <c r="QWC21" s="600"/>
      <c r="QWD21" s="600"/>
      <c r="QWE21" s="600"/>
      <c r="QWF21" s="600"/>
      <c r="QWG21" s="600"/>
      <c r="QWH21" s="600"/>
      <c r="QWI21" s="600"/>
      <c r="QWJ21" s="600"/>
      <c r="QWK21" s="600"/>
      <c r="QWL21" s="600"/>
      <c r="QWM21" s="600"/>
      <c r="QWN21" s="600"/>
      <c r="QWO21" s="600"/>
      <c r="QWP21" s="600"/>
      <c r="QWQ21" s="600"/>
      <c r="QWR21" s="600"/>
      <c r="QWS21" s="600"/>
      <c r="QWT21" s="600"/>
      <c r="QWU21" s="600"/>
      <c r="QWV21" s="600"/>
      <c r="QWW21" s="600"/>
      <c r="QWX21" s="600"/>
      <c r="QWY21" s="600"/>
      <c r="QWZ21" s="600"/>
      <c r="QXA21" s="600"/>
      <c r="QXB21" s="600"/>
      <c r="QXC21" s="600"/>
      <c r="QXD21" s="600"/>
      <c r="QXE21" s="600"/>
      <c r="QXF21" s="600"/>
      <c r="QXG21" s="600"/>
      <c r="QXH21" s="600"/>
      <c r="QXI21" s="600"/>
      <c r="QXJ21" s="600"/>
      <c r="QXK21" s="600"/>
      <c r="QXL21" s="600"/>
      <c r="QXM21" s="600"/>
      <c r="QXN21" s="600"/>
      <c r="QXO21" s="600"/>
      <c r="QXP21" s="600"/>
      <c r="QXQ21" s="600"/>
      <c r="QXR21" s="600"/>
      <c r="QXS21" s="600"/>
      <c r="QXT21" s="600"/>
      <c r="QXU21" s="600"/>
      <c r="QXV21" s="600"/>
      <c r="QXW21" s="600"/>
      <c r="QXX21" s="600"/>
      <c r="QXY21" s="600"/>
      <c r="QXZ21" s="600"/>
      <c r="QYA21" s="600"/>
      <c r="QYB21" s="600"/>
      <c r="QYC21" s="600"/>
      <c r="QYD21" s="600"/>
      <c r="QYE21" s="600"/>
      <c r="QYF21" s="600"/>
      <c r="QYG21" s="600"/>
      <c r="QYH21" s="600"/>
      <c r="QYI21" s="600"/>
      <c r="QYJ21" s="600"/>
      <c r="QYK21" s="600"/>
      <c r="QYL21" s="600"/>
      <c r="QYM21" s="600"/>
      <c r="QYN21" s="600"/>
      <c r="QYO21" s="600"/>
      <c r="QYP21" s="600"/>
      <c r="QYQ21" s="600"/>
      <c r="QYR21" s="600"/>
      <c r="QYS21" s="600"/>
      <c r="QYT21" s="600"/>
      <c r="QYU21" s="600"/>
      <c r="QYV21" s="600"/>
      <c r="QYW21" s="600"/>
      <c r="QYX21" s="600"/>
      <c r="QYY21" s="600"/>
      <c r="QYZ21" s="600"/>
      <c r="QZA21" s="600"/>
      <c r="QZB21" s="600"/>
      <c r="QZC21" s="600"/>
      <c r="QZD21" s="600"/>
      <c r="QZE21" s="600"/>
      <c r="QZF21" s="600"/>
      <c r="QZG21" s="600"/>
      <c r="QZH21" s="600"/>
      <c r="QZI21" s="600"/>
      <c r="QZJ21" s="600"/>
      <c r="QZK21" s="600"/>
      <c r="QZL21" s="600"/>
      <c r="QZM21" s="600"/>
      <c r="QZN21" s="600"/>
      <c r="QZO21" s="600"/>
      <c r="QZP21" s="600"/>
      <c r="QZQ21" s="600"/>
      <c r="QZR21" s="600"/>
      <c r="QZS21" s="600"/>
      <c r="QZT21" s="600"/>
      <c r="QZU21" s="600"/>
      <c r="QZV21" s="600"/>
      <c r="QZW21" s="600"/>
      <c r="QZX21" s="600"/>
      <c r="QZY21" s="600"/>
      <c r="QZZ21" s="600"/>
      <c r="RAA21" s="600"/>
      <c r="RAB21" s="600"/>
      <c r="RAC21" s="600"/>
      <c r="RAD21" s="600"/>
      <c r="RAE21" s="600"/>
      <c r="RAF21" s="600"/>
      <c r="RAG21" s="600"/>
      <c r="RAH21" s="600"/>
      <c r="RAI21" s="600"/>
      <c r="RAJ21" s="600"/>
      <c r="RAK21" s="600"/>
      <c r="RAL21" s="600"/>
      <c r="RAM21" s="600"/>
      <c r="RAN21" s="600"/>
      <c r="RAO21" s="600"/>
      <c r="RAP21" s="600"/>
      <c r="RAQ21" s="600"/>
      <c r="RAR21" s="600"/>
      <c r="RAS21" s="600"/>
      <c r="RAT21" s="600"/>
      <c r="RAU21" s="600"/>
      <c r="RAV21" s="600"/>
      <c r="RAW21" s="600"/>
      <c r="RAX21" s="600"/>
      <c r="RAY21" s="600"/>
      <c r="RAZ21" s="600"/>
      <c r="RBA21" s="600"/>
      <c r="RBB21" s="600"/>
      <c r="RBC21" s="600"/>
      <c r="RBD21" s="600"/>
      <c r="RBE21" s="600"/>
      <c r="RBF21" s="600"/>
      <c r="RBG21" s="600"/>
      <c r="RBH21" s="600"/>
      <c r="RBI21" s="600"/>
      <c r="RBJ21" s="600"/>
      <c r="RBK21" s="600"/>
      <c r="RBL21" s="600"/>
      <c r="RBM21" s="600"/>
      <c r="RBN21" s="600"/>
      <c r="RBO21" s="600"/>
      <c r="RBP21" s="600"/>
      <c r="RBQ21" s="600"/>
      <c r="RBR21" s="600"/>
      <c r="RBS21" s="600"/>
      <c r="RBT21" s="600"/>
      <c r="RBU21" s="600"/>
      <c r="RBV21" s="600"/>
      <c r="RBW21" s="600"/>
      <c r="RBX21" s="600"/>
      <c r="RBY21" s="600"/>
      <c r="RBZ21" s="600"/>
      <c r="RCA21" s="600"/>
      <c r="RCB21" s="600"/>
      <c r="RCC21" s="600"/>
      <c r="RCD21" s="600"/>
      <c r="RCE21" s="600"/>
      <c r="RCF21" s="600"/>
      <c r="RCG21" s="600"/>
      <c r="RCH21" s="600"/>
      <c r="RCI21" s="600"/>
      <c r="RCJ21" s="600"/>
      <c r="RCK21" s="600"/>
      <c r="RCL21" s="600"/>
      <c r="RCM21" s="600"/>
      <c r="RCN21" s="600"/>
      <c r="RCO21" s="600"/>
      <c r="RCP21" s="600"/>
      <c r="RCQ21" s="600"/>
      <c r="RCR21" s="600"/>
      <c r="RCS21" s="600"/>
      <c r="RCT21" s="600"/>
      <c r="RCU21" s="600"/>
      <c r="RCV21" s="600"/>
      <c r="RCW21" s="600"/>
      <c r="RCX21" s="600"/>
      <c r="RCY21" s="600"/>
      <c r="RCZ21" s="600"/>
      <c r="RDA21" s="600"/>
      <c r="RDB21" s="600"/>
      <c r="RDC21" s="600"/>
      <c r="RDD21" s="600"/>
      <c r="RDE21" s="600"/>
      <c r="RDF21" s="600"/>
      <c r="RDG21" s="600"/>
      <c r="RDH21" s="600"/>
      <c r="RDI21" s="600"/>
      <c r="RDJ21" s="600"/>
      <c r="RDK21" s="600"/>
      <c r="RDL21" s="600"/>
      <c r="RDM21" s="600"/>
      <c r="RDN21" s="600"/>
      <c r="RDO21" s="600"/>
      <c r="RDP21" s="600"/>
      <c r="RDQ21" s="600"/>
      <c r="RDR21" s="600"/>
      <c r="RDS21" s="600"/>
      <c r="RDT21" s="600"/>
      <c r="RDU21" s="600"/>
      <c r="RDV21" s="600"/>
      <c r="RDW21" s="600"/>
      <c r="RDX21" s="600"/>
      <c r="RDY21" s="600"/>
      <c r="RDZ21" s="600"/>
      <c r="REA21" s="600"/>
      <c r="REB21" s="600"/>
      <c r="REC21" s="600"/>
      <c r="RED21" s="600"/>
      <c r="REE21" s="600"/>
      <c r="REF21" s="600"/>
      <c r="REG21" s="600"/>
      <c r="REH21" s="600"/>
      <c r="REI21" s="600"/>
      <c r="REJ21" s="600"/>
      <c r="REK21" s="600"/>
      <c r="REL21" s="600"/>
      <c r="REM21" s="600"/>
      <c r="REN21" s="600"/>
      <c r="REO21" s="600"/>
      <c r="REP21" s="600"/>
      <c r="REQ21" s="600"/>
      <c r="RER21" s="600"/>
      <c r="RES21" s="600"/>
      <c r="RET21" s="600"/>
      <c r="REU21" s="600"/>
      <c r="REV21" s="600"/>
      <c r="REW21" s="600"/>
      <c r="REX21" s="600"/>
      <c r="REY21" s="600"/>
      <c r="REZ21" s="600"/>
      <c r="RFA21" s="600"/>
      <c r="RFB21" s="600"/>
      <c r="RFC21" s="600"/>
      <c r="RFD21" s="600"/>
      <c r="RFE21" s="600"/>
      <c r="RFF21" s="600"/>
      <c r="RFG21" s="600"/>
      <c r="RFH21" s="600"/>
      <c r="RFI21" s="600"/>
      <c r="RFJ21" s="600"/>
      <c r="RFK21" s="600"/>
      <c r="RFL21" s="600"/>
      <c r="RFM21" s="600"/>
      <c r="RFN21" s="600"/>
      <c r="RFO21" s="600"/>
      <c r="RFP21" s="600"/>
      <c r="RFQ21" s="600"/>
      <c r="RFR21" s="600"/>
      <c r="RFS21" s="600"/>
      <c r="RFT21" s="600"/>
      <c r="RFU21" s="600"/>
      <c r="RFV21" s="600"/>
      <c r="RFW21" s="600"/>
      <c r="RFX21" s="600"/>
      <c r="RFY21" s="600"/>
      <c r="RFZ21" s="600"/>
      <c r="RGA21" s="600"/>
      <c r="RGB21" s="600"/>
      <c r="RGC21" s="600"/>
      <c r="RGD21" s="600"/>
      <c r="RGE21" s="600"/>
      <c r="RGF21" s="600"/>
      <c r="RGG21" s="600"/>
      <c r="RGH21" s="600"/>
      <c r="RGI21" s="600"/>
      <c r="RGJ21" s="600"/>
      <c r="RGK21" s="600"/>
      <c r="RGL21" s="600"/>
      <c r="RGM21" s="600"/>
      <c r="RGN21" s="600"/>
      <c r="RGO21" s="600"/>
      <c r="RGP21" s="600"/>
      <c r="RGQ21" s="600"/>
      <c r="RGR21" s="600"/>
      <c r="RGS21" s="600"/>
      <c r="RGT21" s="600"/>
      <c r="RGU21" s="600"/>
      <c r="RGV21" s="600"/>
      <c r="RGW21" s="600"/>
      <c r="RGX21" s="600"/>
      <c r="RGY21" s="600"/>
      <c r="RGZ21" s="600"/>
      <c r="RHA21" s="600"/>
      <c r="RHB21" s="600"/>
      <c r="RHC21" s="600"/>
      <c r="RHD21" s="600"/>
      <c r="RHE21" s="600"/>
      <c r="RHF21" s="600"/>
      <c r="RHG21" s="600"/>
      <c r="RHH21" s="600"/>
      <c r="RHI21" s="600"/>
      <c r="RHJ21" s="600"/>
      <c r="RHK21" s="600"/>
      <c r="RHL21" s="600"/>
      <c r="RHM21" s="600"/>
      <c r="RHN21" s="600"/>
      <c r="RHO21" s="600"/>
      <c r="RHP21" s="600"/>
      <c r="RHQ21" s="600"/>
      <c r="RHR21" s="600"/>
      <c r="RHS21" s="600"/>
      <c r="RHT21" s="600"/>
      <c r="RHU21" s="600"/>
      <c r="RHV21" s="600"/>
      <c r="RHW21" s="600"/>
      <c r="RHX21" s="600"/>
      <c r="RHY21" s="600"/>
      <c r="RHZ21" s="600"/>
      <c r="RIA21" s="600"/>
      <c r="RIB21" s="600"/>
      <c r="RIC21" s="600"/>
      <c r="RID21" s="600"/>
      <c r="RIE21" s="600"/>
      <c r="RIF21" s="600"/>
      <c r="RIG21" s="600"/>
      <c r="RIH21" s="600"/>
      <c r="RII21" s="600"/>
      <c r="RIJ21" s="600"/>
      <c r="RIK21" s="600"/>
      <c r="RIL21" s="600"/>
      <c r="RIM21" s="600"/>
      <c r="RIN21" s="600"/>
      <c r="RIO21" s="600"/>
      <c r="RIP21" s="600"/>
      <c r="RIQ21" s="600"/>
      <c r="RIR21" s="600"/>
      <c r="RIS21" s="600"/>
      <c r="RIT21" s="600"/>
      <c r="RIU21" s="600"/>
      <c r="RIV21" s="600"/>
      <c r="RIW21" s="600"/>
      <c r="RIX21" s="600"/>
      <c r="RIY21" s="600"/>
      <c r="RIZ21" s="600"/>
      <c r="RJA21" s="600"/>
      <c r="RJB21" s="600"/>
      <c r="RJC21" s="600"/>
      <c r="RJD21" s="600"/>
      <c r="RJE21" s="600"/>
      <c r="RJF21" s="600"/>
      <c r="RJG21" s="600"/>
      <c r="RJH21" s="600"/>
      <c r="RJI21" s="600"/>
      <c r="RJJ21" s="600"/>
      <c r="RJK21" s="600"/>
      <c r="RJL21" s="600"/>
      <c r="RJM21" s="600"/>
      <c r="RJN21" s="600"/>
      <c r="RJO21" s="600"/>
      <c r="RJP21" s="600"/>
      <c r="RJQ21" s="600"/>
      <c r="RJR21" s="600"/>
      <c r="RJS21" s="600"/>
      <c r="RJT21" s="600"/>
      <c r="RJU21" s="600"/>
      <c r="RJV21" s="600"/>
      <c r="RJW21" s="600"/>
      <c r="RJX21" s="600"/>
      <c r="RJY21" s="600"/>
      <c r="RJZ21" s="600"/>
      <c r="RKA21" s="600"/>
      <c r="RKB21" s="600"/>
      <c r="RKC21" s="600"/>
      <c r="RKD21" s="600"/>
      <c r="RKE21" s="600"/>
      <c r="RKF21" s="600"/>
      <c r="RKG21" s="600"/>
      <c r="RKH21" s="600"/>
      <c r="RKI21" s="600"/>
      <c r="RKJ21" s="600"/>
      <c r="RKK21" s="600"/>
      <c r="RKL21" s="600"/>
      <c r="RKM21" s="600"/>
      <c r="RKN21" s="600"/>
      <c r="RKO21" s="600"/>
      <c r="RKP21" s="600"/>
      <c r="RKQ21" s="600"/>
      <c r="RKR21" s="600"/>
      <c r="RKS21" s="600"/>
      <c r="RKT21" s="600"/>
      <c r="RKU21" s="600"/>
      <c r="RKV21" s="600"/>
      <c r="RKW21" s="600"/>
      <c r="RKX21" s="600"/>
      <c r="RKY21" s="600"/>
      <c r="RKZ21" s="600"/>
      <c r="RLA21" s="600"/>
      <c r="RLB21" s="600"/>
      <c r="RLC21" s="600"/>
      <c r="RLD21" s="600"/>
      <c r="RLE21" s="600"/>
      <c r="RLF21" s="600"/>
      <c r="RLG21" s="600"/>
      <c r="RLH21" s="600"/>
      <c r="RLI21" s="600"/>
      <c r="RLJ21" s="600"/>
      <c r="RLK21" s="600"/>
      <c r="RLL21" s="600"/>
      <c r="RLM21" s="600"/>
      <c r="RLN21" s="600"/>
      <c r="RLO21" s="600"/>
      <c r="RLP21" s="600"/>
      <c r="RLQ21" s="600"/>
      <c r="RLR21" s="600"/>
      <c r="RLS21" s="600"/>
      <c r="RLT21" s="600"/>
      <c r="RLU21" s="600"/>
      <c r="RLV21" s="600"/>
      <c r="RLW21" s="600"/>
      <c r="RLX21" s="600"/>
      <c r="RLY21" s="600"/>
      <c r="RLZ21" s="600"/>
      <c r="RMA21" s="600"/>
      <c r="RMB21" s="600"/>
      <c r="RMC21" s="600"/>
      <c r="RMD21" s="600"/>
      <c r="RME21" s="600"/>
      <c r="RMF21" s="600"/>
      <c r="RMG21" s="600"/>
      <c r="RMH21" s="600"/>
      <c r="RMI21" s="600"/>
      <c r="RMJ21" s="600"/>
      <c r="RMK21" s="600"/>
      <c r="RML21" s="600"/>
      <c r="RMM21" s="600"/>
      <c r="RMN21" s="600"/>
      <c r="RMO21" s="600"/>
      <c r="RMP21" s="600"/>
      <c r="RMQ21" s="600"/>
      <c r="RMR21" s="600"/>
      <c r="RMS21" s="600"/>
      <c r="RMT21" s="600"/>
      <c r="RMU21" s="600"/>
      <c r="RMV21" s="600"/>
      <c r="RMW21" s="600"/>
      <c r="RMX21" s="600"/>
      <c r="RMY21" s="600"/>
      <c r="RMZ21" s="600"/>
      <c r="RNA21" s="600"/>
      <c r="RNB21" s="600"/>
      <c r="RNC21" s="600"/>
      <c r="RND21" s="600"/>
      <c r="RNE21" s="600"/>
      <c r="RNF21" s="600"/>
      <c r="RNG21" s="600"/>
      <c r="RNH21" s="600"/>
      <c r="RNI21" s="600"/>
      <c r="RNJ21" s="600"/>
      <c r="RNK21" s="600"/>
      <c r="RNL21" s="600"/>
      <c r="RNM21" s="600"/>
      <c r="RNN21" s="600"/>
      <c r="RNO21" s="600"/>
      <c r="RNP21" s="600"/>
      <c r="RNQ21" s="600"/>
      <c r="RNR21" s="600"/>
      <c r="RNS21" s="600"/>
      <c r="RNT21" s="600"/>
      <c r="RNU21" s="600"/>
      <c r="RNV21" s="600"/>
      <c r="RNW21" s="600"/>
      <c r="RNX21" s="600"/>
      <c r="RNY21" s="600"/>
      <c r="RNZ21" s="600"/>
      <c r="ROA21" s="600"/>
      <c r="ROB21" s="600"/>
      <c r="ROC21" s="600"/>
      <c r="ROD21" s="600"/>
      <c r="ROE21" s="600"/>
      <c r="ROF21" s="600"/>
      <c r="ROG21" s="600"/>
      <c r="ROH21" s="600"/>
      <c r="ROI21" s="600"/>
      <c r="ROJ21" s="600"/>
      <c r="ROK21" s="600"/>
      <c r="ROL21" s="600"/>
      <c r="ROM21" s="600"/>
      <c r="RON21" s="600"/>
      <c r="ROO21" s="600"/>
      <c r="ROP21" s="600"/>
      <c r="ROQ21" s="600"/>
      <c r="ROR21" s="600"/>
      <c r="ROS21" s="600"/>
      <c r="ROT21" s="600"/>
      <c r="ROU21" s="600"/>
      <c r="ROV21" s="600"/>
      <c r="ROW21" s="600"/>
      <c r="ROX21" s="600"/>
      <c r="ROY21" s="600"/>
      <c r="ROZ21" s="600"/>
      <c r="RPA21" s="600"/>
      <c r="RPB21" s="600"/>
      <c r="RPC21" s="600"/>
      <c r="RPD21" s="600"/>
      <c r="RPE21" s="600"/>
      <c r="RPF21" s="600"/>
      <c r="RPG21" s="600"/>
      <c r="RPH21" s="600"/>
      <c r="RPI21" s="600"/>
      <c r="RPJ21" s="600"/>
      <c r="RPK21" s="600"/>
      <c r="RPL21" s="600"/>
      <c r="RPM21" s="600"/>
      <c r="RPN21" s="600"/>
      <c r="RPO21" s="600"/>
      <c r="RPP21" s="600"/>
      <c r="RPQ21" s="600"/>
      <c r="RPR21" s="600"/>
      <c r="RPS21" s="600"/>
      <c r="RPT21" s="600"/>
      <c r="RPU21" s="600"/>
      <c r="RPV21" s="600"/>
      <c r="RPW21" s="600"/>
      <c r="RPX21" s="600"/>
      <c r="RPY21" s="600"/>
      <c r="RPZ21" s="600"/>
      <c r="RQA21" s="600"/>
      <c r="RQB21" s="600"/>
      <c r="RQC21" s="600"/>
      <c r="RQD21" s="600"/>
      <c r="RQE21" s="600"/>
      <c r="RQF21" s="600"/>
      <c r="RQG21" s="600"/>
      <c r="RQH21" s="600"/>
      <c r="RQI21" s="600"/>
      <c r="RQJ21" s="600"/>
      <c r="RQK21" s="600"/>
      <c r="RQL21" s="600"/>
      <c r="RQM21" s="600"/>
      <c r="RQN21" s="600"/>
      <c r="RQO21" s="600"/>
      <c r="RQP21" s="600"/>
      <c r="RQQ21" s="600"/>
      <c r="RQR21" s="600"/>
      <c r="RQS21" s="600"/>
      <c r="RQT21" s="600"/>
      <c r="RQU21" s="600"/>
      <c r="RQV21" s="600"/>
      <c r="RQW21" s="600"/>
      <c r="RQX21" s="600"/>
      <c r="RQY21" s="600"/>
      <c r="RQZ21" s="600"/>
      <c r="RRA21" s="600"/>
      <c r="RRB21" s="600"/>
      <c r="RRC21" s="600"/>
      <c r="RRD21" s="600"/>
      <c r="RRE21" s="600"/>
      <c r="RRF21" s="600"/>
      <c r="RRG21" s="600"/>
      <c r="RRH21" s="600"/>
      <c r="RRI21" s="600"/>
      <c r="RRJ21" s="600"/>
      <c r="RRK21" s="600"/>
      <c r="RRL21" s="600"/>
      <c r="RRM21" s="600"/>
      <c r="RRN21" s="600"/>
      <c r="RRO21" s="600"/>
      <c r="RRP21" s="600"/>
      <c r="RRQ21" s="600"/>
      <c r="RRR21" s="600"/>
      <c r="RRS21" s="600"/>
      <c r="RRT21" s="600"/>
      <c r="RRU21" s="600"/>
      <c r="RRV21" s="600"/>
      <c r="RRW21" s="600"/>
      <c r="RRX21" s="600"/>
      <c r="RRY21" s="600"/>
      <c r="RRZ21" s="600"/>
      <c r="RSA21" s="600"/>
      <c r="RSB21" s="600"/>
      <c r="RSC21" s="600"/>
      <c r="RSD21" s="600"/>
      <c r="RSE21" s="600"/>
      <c r="RSF21" s="600"/>
      <c r="RSG21" s="600"/>
      <c r="RSH21" s="600"/>
      <c r="RSI21" s="600"/>
      <c r="RSJ21" s="600"/>
      <c r="RSK21" s="600"/>
      <c r="RSL21" s="600"/>
      <c r="RSM21" s="600"/>
      <c r="RSN21" s="600"/>
      <c r="RSO21" s="600"/>
      <c r="RSP21" s="600"/>
      <c r="RSQ21" s="600"/>
      <c r="RSR21" s="600"/>
      <c r="RSS21" s="600"/>
      <c r="RST21" s="600"/>
      <c r="RSU21" s="600"/>
      <c r="RSV21" s="600"/>
      <c r="RSW21" s="600"/>
      <c r="RSX21" s="600"/>
      <c r="RSY21" s="600"/>
      <c r="RSZ21" s="600"/>
      <c r="RTA21" s="600"/>
      <c r="RTB21" s="600"/>
      <c r="RTC21" s="600"/>
      <c r="RTD21" s="600"/>
      <c r="RTE21" s="600"/>
      <c r="RTF21" s="600"/>
      <c r="RTG21" s="600"/>
      <c r="RTH21" s="600"/>
      <c r="RTI21" s="600"/>
      <c r="RTJ21" s="600"/>
      <c r="RTK21" s="600"/>
      <c r="RTL21" s="600"/>
      <c r="RTM21" s="600"/>
      <c r="RTN21" s="600"/>
      <c r="RTO21" s="600"/>
      <c r="RTP21" s="600"/>
      <c r="RTQ21" s="600"/>
      <c r="RTR21" s="600"/>
      <c r="RTS21" s="600"/>
      <c r="RTT21" s="600"/>
      <c r="RTU21" s="600"/>
      <c r="RTV21" s="600"/>
      <c r="RTW21" s="600"/>
      <c r="RTX21" s="600"/>
      <c r="RTY21" s="600"/>
      <c r="RTZ21" s="600"/>
      <c r="RUA21" s="600"/>
      <c r="RUB21" s="600"/>
      <c r="RUC21" s="600"/>
      <c r="RUD21" s="600"/>
      <c r="RUE21" s="600"/>
      <c r="RUF21" s="600"/>
      <c r="RUG21" s="600"/>
      <c r="RUH21" s="600"/>
      <c r="RUI21" s="600"/>
      <c r="RUJ21" s="600"/>
      <c r="RUK21" s="600"/>
      <c r="RUL21" s="600"/>
      <c r="RUM21" s="600"/>
      <c r="RUN21" s="600"/>
      <c r="RUO21" s="600"/>
      <c r="RUP21" s="600"/>
      <c r="RUQ21" s="600"/>
      <c r="RUR21" s="600"/>
      <c r="RUS21" s="600"/>
      <c r="RUT21" s="600"/>
      <c r="RUU21" s="600"/>
      <c r="RUV21" s="600"/>
      <c r="RUW21" s="600"/>
      <c r="RUX21" s="600"/>
      <c r="RUY21" s="600"/>
      <c r="RUZ21" s="600"/>
      <c r="RVA21" s="600"/>
      <c r="RVB21" s="600"/>
      <c r="RVC21" s="600"/>
      <c r="RVD21" s="600"/>
      <c r="RVE21" s="600"/>
      <c r="RVF21" s="600"/>
      <c r="RVG21" s="600"/>
      <c r="RVH21" s="600"/>
      <c r="RVI21" s="600"/>
      <c r="RVJ21" s="600"/>
      <c r="RVK21" s="600"/>
      <c r="RVL21" s="600"/>
      <c r="RVM21" s="600"/>
      <c r="RVN21" s="600"/>
      <c r="RVO21" s="600"/>
      <c r="RVP21" s="600"/>
      <c r="RVQ21" s="600"/>
      <c r="RVR21" s="600"/>
      <c r="RVS21" s="600"/>
      <c r="RVT21" s="600"/>
      <c r="RVU21" s="600"/>
      <c r="RVV21" s="600"/>
      <c r="RVW21" s="600"/>
      <c r="RVX21" s="600"/>
      <c r="RVY21" s="600"/>
      <c r="RVZ21" s="600"/>
      <c r="RWA21" s="600"/>
      <c r="RWB21" s="600"/>
      <c r="RWC21" s="600"/>
      <c r="RWD21" s="600"/>
      <c r="RWE21" s="600"/>
      <c r="RWF21" s="600"/>
      <c r="RWG21" s="600"/>
      <c r="RWH21" s="600"/>
      <c r="RWI21" s="600"/>
      <c r="RWJ21" s="600"/>
      <c r="RWK21" s="600"/>
      <c r="RWL21" s="600"/>
      <c r="RWM21" s="600"/>
      <c r="RWN21" s="600"/>
      <c r="RWO21" s="600"/>
      <c r="RWP21" s="600"/>
      <c r="RWQ21" s="600"/>
      <c r="RWR21" s="600"/>
      <c r="RWS21" s="600"/>
      <c r="RWT21" s="600"/>
      <c r="RWU21" s="600"/>
      <c r="RWV21" s="600"/>
      <c r="RWW21" s="600"/>
      <c r="RWX21" s="600"/>
      <c r="RWY21" s="600"/>
      <c r="RWZ21" s="600"/>
      <c r="RXA21" s="600"/>
      <c r="RXB21" s="600"/>
      <c r="RXC21" s="600"/>
      <c r="RXD21" s="600"/>
      <c r="RXE21" s="600"/>
      <c r="RXF21" s="600"/>
      <c r="RXG21" s="600"/>
      <c r="RXH21" s="600"/>
      <c r="RXI21" s="600"/>
      <c r="RXJ21" s="600"/>
      <c r="RXK21" s="600"/>
      <c r="RXL21" s="600"/>
      <c r="RXM21" s="600"/>
      <c r="RXN21" s="600"/>
      <c r="RXO21" s="600"/>
      <c r="RXP21" s="600"/>
      <c r="RXQ21" s="600"/>
      <c r="RXR21" s="600"/>
      <c r="RXS21" s="600"/>
      <c r="RXT21" s="600"/>
      <c r="RXU21" s="600"/>
      <c r="RXV21" s="600"/>
      <c r="RXW21" s="600"/>
      <c r="RXX21" s="600"/>
      <c r="RXY21" s="600"/>
      <c r="RXZ21" s="600"/>
      <c r="RYA21" s="600"/>
      <c r="RYB21" s="600"/>
      <c r="RYC21" s="600"/>
      <c r="RYD21" s="600"/>
      <c r="RYE21" s="600"/>
      <c r="RYF21" s="600"/>
      <c r="RYG21" s="600"/>
      <c r="RYH21" s="600"/>
      <c r="RYI21" s="600"/>
      <c r="RYJ21" s="600"/>
      <c r="RYK21" s="600"/>
      <c r="RYL21" s="600"/>
      <c r="RYM21" s="600"/>
      <c r="RYN21" s="600"/>
      <c r="RYO21" s="600"/>
      <c r="RYP21" s="600"/>
      <c r="RYQ21" s="600"/>
      <c r="RYR21" s="600"/>
      <c r="RYS21" s="600"/>
      <c r="RYT21" s="600"/>
      <c r="RYU21" s="600"/>
      <c r="RYV21" s="600"/>
      <c r="RYW21" s="600"/>
      <c r="RYX21" s="600"/>
      <c r="RYY21" s="600"/>
      <c r="RYZ21" s="600"/>
      <c r="RZA21" s="600"/>
      <c r="RZB21" s="600"/>
      <c r="RZC21" s="600"/>
      <c r="RZD21" s="600"/>
      <c r="RZE21" s="600"/>
      <c r="RZF21" s="600"/>
      <c r="RZG21" s="600"/>
      <c r="RZH21" s="600"/>
      <c r="RZI21" s="600"/>
      <c r="RZJ21" s="600"/>
      <c r="RZK21" s="600"/>
      <c r="RZL21" s="600"/>
      <c r="RZM21" s="600"/>
      <c r="RZN21" s="600"/>
      <c r="RZO21" s="600"/>
      <c r="RZP21" s="600"/>
      <c r="RZQ21" s="600"/>
      <c r="RZR21" s="600"/>
      <c r="RZS21" s="600"/>
      <c r="RZT21" s="600"/>
      <c r="RZU21" s="600"/>
      <c r="RZV21" s="600"/>
      <c r="RZW21" s="600"/>
      <c r="RZX21" s="600"/>
      <c r="RZY21" s="600"/>
      <c r="RZZ21" s="600"/>
      <c r="SAA21" s="600"/>
      <c r="SAB21" s="600"/>
      <c r="SAC21" s="600"/>
      <c r="SAD21" s="600"/>
      <c r="SAE21" s="600"/>
      <c r="SAF21" s="600"/>
      <c r="SAG21" s="600"/>
      <c r="SAH21" s="600"/>
      <c r="SAI21" s="600"/>
      <c r="SAJ21" s="600"/>
      <c r="SAK21" s="600"/>
      <c r="SAL21" s="600"/>
      <c r="SAM21" s="600"/>
      <c r="SAN21" s="600"/>
      <c r="SAO21" s="600"/>
      <c r="SAP21" s="600"/>
      <c r="SAQ21" s="600"/>
      <c r="SAR21" s="600"/>
      <c r="SAS21" s="600"/>
      <c r="SAT21" s="600"/>
      <c r="SAU21" s="600"/>
      <c r="SAV21" s="600"/>
      <c r="SAW21" s="600"/>
      <c r="SAX21" s="600"/>
      <c r="SAY21" s="600"/>
      <c r="SAZ21" s="600"/>
      <c r="SBA21" s="600"/>
      <c r="SBB21" s="600"/>
      <c r="SBC21" s="600"/>
      <c r="SBD21" s="600"/>
      <c r="SBE21" s="600"/>
      <c r="SBF21" s="600"/>
      <c r="SBG21" s="600"/>
      <c r="SBH21" s="600"/>
      <c r="SBI21" s="600"/>
      <c r="SBJ21" s="600"/>
      <c r="SBK21" s="600"/>
      <c r="SBL21" s="600"/>
      <c r="SBM21" s="600"/>
      <c r="SBN21" s="600"/>
      <c r="SBO21" s="600"/>
      <c r="SBP21" s="600"/>
      <c r="SBQ21" s="600"/>
      <c r="SBR21" s="600"/>
      <c r="SBS21" s="600"/>
      <c r="SBT21" s="600"/>
      <c r="SBU21" s="600"/>
      <c r="SBV21" s="600"/>
      <c r="SBW21" s="600"/>
      <c r="SBX21" s="600"/>
      <c r="SBY21" s="600"/>
      <c r="SBZ21" s="600"/>
      <c r="SCA21" s="600"/>
      <c r="SCB21" s="600"/>
      <c r="SCC21" s="600"/>
      <c r="SCD21" s="600"/>
      <c r="SCE21" s="600"/>
      <c r="SCF21" s="600"/>
      <c r="SCG21" s="600"/>
      <c r="SCH21" s="600"/>
      <c r="SCI21" s="600"/>
      <c r="SCJ21" s="600"/>
      <c r="SCK21" s="600"/>
      <c r="SCL21" s="600"/>
      <c r="SCM21" s="600"/>
      <c r="SCN21" s="600"/>
      <c r="SCO21" s="600"/>
      <c r="SCP21" s="600"/>
      <c r="SCQ21" s="600"/>
      <c r="SCR21" s="600"/>
      <c r="SCS21" s="600"/>
      <c r="SCT21" s="600"/>
      <c r="SCU21" s="600"/>
      <c r="SCV21" s="600"/>
      <c r="SCW21" s="600"/>
      <c r="SCX21" s="600"/>
      <c r="SCY21" s="600"/>
      <c r="SCZ21" s="600"/>
      <c r="SDA21" s="600"/>
      <c r="SDB21" s="600"/>
      <c r="SDC21" s="600"/>
      <c r="SDD21" s="600"/>
      <c r="SDE21" s="600"/>
      <c r="SDF21" s="600"/>
      <c r="SDG21" s="600"/>
      <c r="SDH21" s="600"/>
      <c r="SDI21" s="600"/>
      <c r="SDJ21" s="600"/>
      <c r="SDK21" s="600"/>
      <c r="SDL21" s="600"/>
      <c r="SDM21" s="600"/>
      <c r="SDN21" s="600"/>
      <c r="SDO21" s="600"/>
      <c r="SDP21" s="600"/>
      <c r="SDQ21" s="600"/>
      <c r="SDR21" s="600"/>
      <c r="SDS21" s="600"/>
      <c r="SDT21" s="600"/>
      <c r="SDU21" s="600"/>
      <c r="SDV21" s="600"/>
      <c r="SDW21" s="600"/>
      <c r="SDX21" s="600"/>
      <c r="SDY21" s="600"/>
      <c r="SDZ21" s="600"/>
      <c r="SEA21" s="600"/>
      <c r="SEB21" s="600"/>
      <c r="SEC21" s="600"/>
      <c r="SED21" s="600"/>
      <c r="SEE21" s="600"/>
      <c r="SEF21" s="600"/>
      <c r="SEG21" s="600"/>
      <c r="SEH21" s="600"/>
      <c r="SEI21" s="600"/>
      <c r="SEJ21" s="600"/>
      <c r="SEK21" s="600"/>
      <c r="SEL21" s="600"/>
      <c r="SEM21" s="600"/>
      <c r="SEN21" s="600"/>
      <c r="SEO21" s="600"/>
      <c r="SEP21" s="600"/>
      <c r="SEQ21" s="600"/>
      <c r="SER21" s="600"/>
      <c r="SES21" s="600"/>
      <c r="SET21" s="600"/>
      <c r="SEU21" s="600"/>
      <c r="SEV21" s="600"/>
      <c r="SEW21" s="600"/>
      <c r="SEX21" s="600"/>
      <c r="SEY21" s="600"/>
      <c r="SEZ21" s="600"/>
      <c r="SFA21" s="600"/>
      <c r="SFB21" s="600"/>
      <c r="SFC21" s="600"/>
      <c r="SFD21" s="600"/>
      <c r="SFE21" s="600"/>
      <c r="SFF21" s="600"/>
      <c r="SFG21" s="600"/>
      <c r="SFH21" s="600"/>
      <c r="SFI21" s="600"/>
      <c r="SFJ21" s="600"/>
      <c r="SFK21" s="600"/>
      <c r="SFL21" s="600"/>
      <c r="SFM21" s="600"/>
      <c r="SFN21" s="600"/>
      <c r="SFO21" s="600"/>
      <c r="SFP21" s="600"/>
      <c r="SFQ21" s="600"/>
      <c r="SFR21" s="600"/>
      <c r="SFS21" s="600"/>
      <c r="SFT21" s="600"/>
      <c r="SFU21" s="600"/>
      <c r="SFV21" s="600"/>
      <c r="SFW21" s="600"/>
      <c r="SFX21" s="600"/>
      <c r="SFY21" s="600"/>
      <c r="SFZ21" s="600"/>
      <c r="SGA21" s="600"/>
      <c r="SGB21" s="600"/>
      <c r="SGC21" s="600"/>
      <c r="SGD21" s="600"/>
      <c r="SGE21" s="600"/>
      <c r="SGF21" s="600"/>
      <c r="SGG21" s="600"/>
      <c r="SGH21" s="600"/>
      <c r="SGI21" s="600"/>
      <c r="SGJ21" s="600"/>
      <c r="SGK21" s="600"/>
      <c r="SGL21" s="600"/>
      <c r="SGM21" s="600"/>
      <c r="SGN21" s="600"/>
      <c r="SGO21" s="600"/>
      <c r="SGP21" s="600"/>
      <c r="SGQ21" s="600"/>
      <c r="SGR21" s="600"/>
      <c r="SGS21" s="600"/>
      <c r="SGT21" s="600"/>
      <c r="SGU21" s="600"/>
      <c r="SGV21" s="600"/>
      <c r="SGW21" s="600"/>
      <c r="SGX21" s="600"/>
      <c r="SGY21" s="600"/>
      <c r="SGZ21" s="600"/>
      <c r="SHA21" s="600"/>
      <c r="SHB21" s="600"/>
      <c r="SHC21" s="600"/>
      <c r="SHD21" s="600"/>
      <c r="SHE21" s="600"/>
      <c r="SHF21" s="600"/>
      <c r="SHG21" s="600"/>
      <c r="SHH21" s="600"/>
      <c r="SHI21" s="600"/>
      <c r="SHJ21" s="600"/>
      <c r="SHK21" s="600"/>
      <c r="SHL21" s="600"/>
      <c r="SHM21" s="600"/>
      <c r="SHN21" s="600"/>
      <c r="SHO21" s="600"/>
      <c r="SHP21" s="600"/>
      <c r="SHQ21" s="600"/>
      <c r="SHR21" s="600"/>
      <c r="SHS21" s="600"/>
      <c r="SHT21" s="600"/>
      <c r="SHU21" s="600"/>
      <c r="SHV21" s="600"/>
      <c r="SHW21" s="600"/>
      <c r="SHX21" s="600"/>
      <c r="SHY21" s="600"/>
      <c r="SHZ21" s="600"/>
      <c r="SIA21" s="600"/>
      <c r="SIB21" s="600"/>
      <c r="SIC21" s="600"/>
      <c r="SID21" s="600"/>
      <c r="SIE21" s="600"/>
      <c r="SIF21" s="600"/>
      <c r="SIG21" s="600"/>
      <c r="SIH21" s="600"/>
      <c r="SII21" s="600"/>
      <c r="SIJ21" s="600"/>
      <c r="SIK21" s="600"/>
      <c r="SIL21" s="600"/>
      <c r="SIM21" s="600"/>
      <c r="SIN21" s="600"/>
      <c r="SIO21" s="600"/>
      <c r="SIP21" s="600"/>
      <c r="SIQ21" s="600"/>
      <c r="SIR21" s="600"/>
      <c r="SIS21" s="600"/>
      <c r="SIT21" s="600"/>
      <c r="SIU21" s="600"/>
      <c r="SIV21" s="600"/>
      <c r="SIW21" s="600"/>
      <c r="SIX21" s="600"/>
      <c r="SIY21" s="600"/>
      <c r="SIZ21" s="600"/>
      <c r="SJA21" s="600"/>
      <c r="SJB21" s="600"/>
      <c r="SJC21" s="600"/>
      <c r="SJD21" s="600"/>
      <c r="SJE21" s="600"/>
      <c r="SJF21" s="600"/>
      <c r="SJG21" s="600"/>
      <c r="SJH21" s="600"/>
      <c r="SJI21" s="600"/>
      <c r="SJJ21" s="600"/>
      <c r="SJK21" s="600"/>
      <c r="SJL21" s="600"/>
      <c r="SJM21" s="600"/>
      <c r="SJN21" s="600"/>
      <c r="SJO21" s="600"/>
      <c r="SJP21" s="600"/>
      <c r="SJQ21" s="600"/>
      <c r="SJR21" s="600"/>
      <c r="SJS21" s="600"/>
      <c r="SJT21" s="600"/>
      <c r="SJU21" s="600"/>
      <c r="SJV21" s="600"/>
      <c r="SJW21" s="600"/>
      <c r="SJX21" s="600"/>
      <c r="SJY21" s="600"/>
      <c r="SJZ21" s="600"/>
      <c r="SKA21" s="600"/>
      <c r="SKB21" s="600"/>
      <c r="SKC21" s="600"/>
      <c r="SKD21" s="600"/>
      <c r="SKE21" s="600"/>
      <c r="SKF21" s="600"/>
      <c r="SKG21" s="600"/>
      <c r="SKH21" s="600"/>
      <c r="SKI21" s="600"/>
      <c r="SKJ21" s="600"/>
      <c r="SKK21" s="600"/>
      <c r="SKL21" s="600"/>
      <c r="SKM21" s="600"/>
      <c r="SKN21" s="600"/>
      <c r="SKO21" s="600"/>
      <c r="SKP21" s="600"/>
      <c r="SKQ21" s="600"/>
      <c r="SKR21" s="600"/>
      <c r="SKS21" s="600"/>
      <c r="SKT21" s="600"/>
      <c r="SKU21" s="600"/>
      <c r="SKV21" s="600"/>
      <c r="SKW21" s="600"/>
      <c r="SKX21" s="600"/>
      <c r="SKY21" s="600"/>
      <c r="SKZ21" s="600"/>
      <c r="SLA21" s="600"/>
      <c r="SLB21" s="600"/>
      <c r="SLC21" s="600"/>
      <c r="SLD21" s="600"/>
      <c r="SLE21" s="600"/>
      <c r="SLF21" s="600"/>
      <c r="SLG21" s="600"/>
      <c r="SLH21" s="600"/>
      <c r="SLI21" s="600"/>
      <c r="SLJ21" s="600"/>
      <c r="SLK21" s="600"/>
      <c r="SLL21" s="600"/>
      <c r="SLM21" s="600"/>
      <c r="SLN21" s="600"/>
      <c r="SLO21" s="600"/>
      <c r="SLP21" s="600"/>
      <c r="SLQ21" s="600"/>
      <c r="SLR21" s="600"/>
      <c r="SLS21" s="600"/>
      <c r="SLT21" s="600"/>
      <c r="SLU21" s="600"/>
      <c r="SLV21" s="600"/>
      <c r="SLW21" s="600"/>
      <c r="SLX21" s="600"/>
      <c r="SLY21" s="600"/>
      <c r="SLZ21" s="600"/>
      <c r="SMA21" s="600"/>
      <c r="SMB21" s="600"/>
      <c r="SMC21" s="600"/>
      <c r="SMD21" s="600"/>
      <c r="SME21" s="600"/>
      <c r="SMF21" s="600"/>
      <c r="SMG21" s="600"/>
      <c r="SMH21" s="600"/>
      <c r="SMI21" s="600"/>
      <c r="SMJ21" s="600"/>
      <c r="SMK21" s="600"/>
      <c r="SML21" s="600"/>
      <c r="SMM21" s="600"/>
      <c r="SMN21" s="600"/>
      <c r="SMO21" s="600"/>
      <c r="SMP21" s="600"/>
      <c r="SMQ21" s="600"/>
      <c r="SMR21" s="600"/>
      <c r="SMS21" s="600"/>
      <c r="SMT21" s="600"/>
      <c r="SMU21" s="600"/>
      <c r="SMV21" s="600"/>
      <c r="SMW21" s="600"/>
      <c r="SMX21" s="600"/>
      <c r="SMY21" s="600"/>
      <c r="SMZ21" s="600"/>
      <c r="SNA21" s="600"/>
      <c r="SNB21" s="600"/>
      <c r="SNC21" s="600"/>
      <c r="SND21" s="600"/>
      <c r="SNE21" s="600"/>
      <c r="SNF21" s="600"/>
      <c r="SNG21" s="600"/>
      <c r="SNH21" s="600"/>
      <c r="SNI21" s="600"/>
      <c r="SNJ21" s="600"/>
      <c r="SNK21" s="600"/>
      <c r="SNL21" s="600"/>
      <c r="SNM21" s="600"/>
      <c r="SNN21" s="600"/>
      <c r="SNO21" s="600"/>
      <c r="SNP21" s="600"/>
      <c r="SNQ21" s="600"/>
      <c r="SNR21" s="600"/>
      <c r="SNS21" s="600"/>
      <c r="SNT21" s="600"/>
      <c r="SNU21" s="600"/>
      <c r="SNV21" s="600"/>
      <c r="SNW21" s="600"/>
      <c r="SNX21" s="600"/>
      <c r="SNY21" s="600"/>
      <c r="SNZ21" s="600"/>
      <c r="SOA21" s="600"/>
      <c r="SOB21" s="600"/>
      <c r="SOC21" s="600"/>
      <c r="SOD21" s="600"/>
      <c r="SOE21" s="600"/>
      <c r="SOF21" s="600"/>
      <c r="SOG21" s="600"/>
      <c r="SOH21" s="600"/>
      <c r="SOI21" s="600"/>
      <c r="SOJ21" s="600"/>
      <c r="SOK21" s="600"/>
      <c r="SOL21" s="600"/>
      <c r="SOM21" s="600"/>
      <c r="SON21" s="600"/>
      <c r="SOO21" s="600"/>
      <c r="SOP21" s="600"/>
      <c r="SOQ21" s="600"/>
      <c r="SOR21" s="600"/>
      <c r="SOS21" s="600"/>
      <c r="SOT21" s="600"/>
      <c r="SOU21" s="600"/>
      <c r="SOV21" s="600"/>
      <c r="SOW21" s="600"/>
      <c r="SOX21" s="600"/>
      <c r="SOY21" s="600"/>
      <c r="SOZ21" s="600"/>
      <c r="SPA21" s="600"/>
      <c r="SPB21" s="600"/>
      <c r="SPC21" s="600"/>
      <c r="SPD21" s="600"/>
      <c r="SPE21" s="600"/>
      <c r="SPF21" s="600"/>
      <c r="SPG21" s="600"/>
      <c r="SPH21" s="600"/>
      <c r="SPI21" s="600"/>
      <c r="SPJ21" s="600"/>
      <c r="SPK21" s="600"/>
      <c r="SPL21" s="600"/>
      <c r="SPM21" s="600"/>
      <c r="SPN21" s="600"/>
      <c r="SPO21" s="600"/>
      <c r="SPP21" s="600"/>
      <c r="SPQ21" s="600"/>
      <c r="SPR21" s="600"/>
      <c r="SPS21" s="600"/>
      <c r="SPT21" s="600"/>
      <c r="SPU21" s="600"/>
      <c r="SPV21" s="600"/>
      <c r="SPW21" s="600"/>
      <c r="SPX21" s="600"/>
      <c r="SPY21" s="600"/>
      <c r="SPZ21" s="600"/>
      <c r="SQA21" s="600"/>
      <c r="SQB21" s="600"/>
      <c r="SQC21" s="600"/>
      <c r="SQD21" s="600"/>
      <c r="SQE21" s="600"/>
      <c r="SQF21" s="600"/>
      <c r="SQG21" s="600"/>
      <c r="SQH21" s="600"/>
      <c r="SQI21" s="600"/>
      <c r="SQJ21" s="600"/>
      <c r="SQK21" s="600"/>
      <c r="SQL21" s="600"/>
      <c r="SQM21" s="600"/>
      <c r="SQN21" s="600"/>
      <c r="SQO21" s="600"/>
      <c r="SQP21" s="600"/>
      <c r="SQQ21" s="600"/>
      <c r="SQR21" s="600"/>
      <c r="SQS21" s="600"/>
      <c r="SQT21" s="600"/>
      <c r="SQU21" s="600"/>
      <c r="SQV21" s="600"/>
      <c r="SQW21" s="600"/>
      <c r="SQX21" s="600"/>
      <c r="SQY21" s="600"/>
      <c r="SQZ21" s="600"/>
      <c r="SRA21" s="600"/>
      <c r="SRB21" s="600"/>
      <c r="SRC21" s="600"/>
      <c r="SRD21" s="600"/>
      <c r="SRE21" s="600"/>
      <c r="SRF21" s="600"/>
      <c r="SRG21" s="600"/>
      <c r="SRH21" s="600"/>
      <c r="SRI21" s="600"/>
      <c r="SRJ21" s="600"/>
      <c r="SRK21" s="600"/>
      <c r="SRL21" s="600"/>
      <c r="SRM21" s="600"/>
      <c r="SRN21" s="600"/>
      <c r="SRO21" s="600"/>
      <c r="SRP21" s="600"/>
      <c r="SRQ21" s="600"/>
      <c r="SRR21" s="600"/>
      <c r="SRS21" s="600"/>
      <c r="SRT21" s="600"/>
      <c r="SRU21" s="600"/>
      <c r="SRV21" s="600"/>
      <c r="SRW21" s="600"/>
      <c r="SRX21" s="600"/>
      <c r="SRY21" s="600"/>
      <c r="SRZ21" s="600"/>
      <c r="SSA21" s="600"/>
      <c r="SSB21" s="600"/>
      <c r="SSC21" s="600"/>
      <c r="SSD21" s="600"/>
      <c r="SSE21" s="600"/>
      <c r="SSF21" s="600"/>
      <c r="SSG21" s="600"/>
      <c r="SSH21" s="600"/>
      <c r="SSI21" s="600"/>
      <c r="SSJ21" s="600"/>
      <c r="SSK21" s="600"/>
      <c r="SSL21" s="600"/>
      <c r="SSM21" s="600"/>
      <c r="SSN21" s="600"/>
      <c r="SSO21" s="600"/>
      <c r="SSP21" s="600"/>
      <c r="SSQ21" s="600"/>
      <c r="SSR21" s="600"/>
      <c r="SSS21" s="600"/>
      <c r="SST21" s="600"/>
      <c r="SSU21" s="600"/>
      <c r="SSV21" s="600"/>
      <c r="SSW21" s="600"/>
      <c r="SSX21" s="600"/>
      <c r="SSY21" s="600"/>
      <c r="SSZ21" s="600"/>
      <c r="STA21" s="600"/>
      <c r="STB21" s="600"/>
      <c r="STC21" s="600"/>
      <c r="STD21" s="600"/>
      <c r="STE21" s="600"/>
      <c r="STF21" s="600"/>
      <c r="STG21" s="600"/>
      <c r="STH21" s="600"/>
      <c r="STI21" s="600"/>
      <c r="STJ21" s="600"/>
      <c r="STK21" s="600"/>
      <c r="STL21" s="600"/>
      <c r="STM21" s="600"/>
      <c r="STN21" s="600"/>
      <c r="STO21" s="600"/>
      <c r="STP21" s="600"/>
      <c r="STQ21" s="600"/>
      <c r="STR21" s="600"/>
      <c r="STS21" s="600"/>
      <c r="STT21" s="600"/>
      <c r="STU21" s="600"/>
      <c r="STV21" s="600"/>
      <c r="STW21" s="600"/>
      <c r="STX21" s="600"/>
      <c r="STY21" s="600"/>
      <c r="STZ21" s="600"/>
      <c r="SUA21" s="600"/>
      <c r="SUB21" s="600"/>
      <c r="SUC21" s="600"/>
      <c r="SUD21" s="600"/>
      <c r="SUE21" s="600"/>
      <c r="SUF21" s="600"/>
      <c r="SUG21" s="600"/>
      <c r="SUH21" s="600"/>
      <c r="SUI21" s="600"/>
      <c r="SUJ21" s="600"/>
      <c r="SUK21" s="600"/>
      <c r="SUL21" s="600"/>
      <c r="SUM21" s="600"/>
      <c r="SUN21" s="600"/>
      <c r="SUO21" s="600"/>
      <c r="SUP21" s="600"/>
      <c r="SUQ21" s="600"/>
      <c r="SUR21" s="600"/>
      <c r="SUS21" s="600"/>
      <c r="SUT21" s="600"/>
      <c r="SUU21" s="600"/>
      <c r="SUV21" s="600"/>
      <c r="SUW21" s="600"/>
      <c r="SUX21" s="600"/>
      <c r="SUY21" s="600"/>
      <c r="SUZ21" s="600"/>
      <c r="SVA21" s="600"/>
      <c r="SVB21" s="600"/>
      <c r="SVC21" s="600"/>
      <c r="SVD21" s="600"/>
      <c r="SVE21" s="600"/>
      <c r="SVF21" s="600"/>
      <c r="SVG21" s="600"/>
      <c r="SVH21" s="600"/>
      <c r="SVI21" s="600"/>
      <c r="SVJ21" s="600"/>
      <c r="SVK21" s="600"/>
      <c r="SVL21" s="600"/>
      <c r="SVM21" s="600"/>
      <c r="SVN21" s="600"/>
      <c r="SVO21" s="600"/>
      <c r="SVP21" s="600"/>
      <c r="SVQ21" s="600"/>
      <c r="SVR21" s="600"/>
      <c r="SVS21" s="600"/>
      <c r="SVT21" s="600"/>
      <c r="SVU21" s="600"/>
      <c r="SVV21" s="600"/>
      <c r="SVW21" s="600"/>
      <c r="SVX21" s="600"/>
      <c r="SVY21" s="600"/>
      <c r="SVZ21" s="600"/>
      <c r="SWA21" s="600"/>
      <c r="SWB21" s="600"/>
      <c r="SWC21" s="600"/>
      <c r="SWD21" s="600"/>
      <c r="SWE21" s="600"/>
      <c r="SWF21" s="600"/>
      <c r="SWG21" s="600"/>
      <c r="SWH21" s="600"/>
      <c r="SWI21" s="600"/>
      <c r="SWJ21" s="600"/>
      <c r="SWK21" s="600"/>
      <c r="SWL21" s="600"/>
      <c r="SWM21" s="600"/>
      <c r="SWN21" s="600"/>
      <c r="SWO21" s="600"/>
      <c r="SWP21" s="600"/>
      <c r="SWQ21" s="600"/>
      <c r="SWR21" s="600"/>
      <c r="SWS21" s="600"/>
      <c r="SWT21" s="600"/>
      <c r="SWU21" s="600"/>
      <c r="SWV21" s="600"/>
      <c r="SWW21" s="600"/>
      <c r="SWX21" s="600"/>
      <c r="SWY21" s="600"/>
      <c r="SWZ21" s="600"/>
      <c r="SXA21" s="600"/>
      <c r="SXB21" s="600"/>
      <c r="SXC21" s="600"/>
      <c r="SXD21" s="600"/>
      <c r="SXE21" s="600"/>
      <c r="SXF21" s="600"/>
      <c r="SXG21" s="600"/>
      <c r="SXH21" s="600"/>
      <c r="SXI21" s="600"/>
      <c r="SXJ21" s="600"/>
      <c r="SXK21" s="600"/>
      <c r="SXL21" s="600"/>
      <c r="SXM21" s="600"/>
      <c r="SXN21" s="600"/>
      <c r="SXO21" s="600"/>
      <c r="SXP21" s="600"/>
      <c r="SXQ21" s="600"/>
      <c r="SXR21" s="600"/>
      <c r="SXS21" s="600"/>
      <c r="SXT21" s="600"/>
      <c r="SXU21" s="600"/>
      <c r="SXV21" s="600"/>
      <c r="SXW21" s="600"/>
      <c r="SXX21" s="600"/>
      <c r="SXY21" s="600"/>
      <c r="SXZ21" s="600"/>
      <c r="SYA21" s="600"/>
      <c r="SYB21" s="600"/>
      <c r="SYC21" s="600"/>
      <c r="SYD21" s="600"/>
      <c r="SYE21" s="600"/>
      <c r="SYF21" s="600"/>
      <c r="SYG21" s="600"/>
      <c r="SYH21" s="600"/>
      <c r="SYI21" s="600"/>
      <c r="SYJ21" s="600"/>
      <c r="SYK21" s="600"/>
      <c r="SYL21" s="600"/>
      <c r="SYM21" s="600"/>
      <c r="SYN21" s="600"/>
      <c r="SYO21" s="600"/>
      <c r="SYP21" s="600"/>
      <c r="SYQ21" s="600"/>
      <c r="SYR21" s="600"/>
      <c r="SYS21" s="600"/>
      <c r="SYT21" s="600"/>
      <c r="SYU21" s="600"/>
      <c r="SYV21" s="600"/>
      <c r="SYW21" s="600"/>
      <c r="SYX21" s="600"/>
      <c r="SYY21" s="600"/>
      <c r="SYZ21" s="600"/>
      <c r="SZA21" s="600"/>
      <c r="SZB21" s="600"/>
      <c r="SZC21" s="600"/>
      <c r="SZD21" s="600"/>
      <c r="SZE21" s="600"/>
      <c r="SZF21" s="600"/>
      <c r="SZG21" s="600"/>
      <c r="SZH21" s="600"/>
      <c r="SZI21" s="600"/>
      <c r="SZJ21" s="600"/>
      <c r="SZK21" s="600"/>
      <c r="SZL21" s="600"/>
      <c r="SZM21" s="600"/>
      <c r="SZN21" s="600"/>
      <c r="SZO21" s="600"/>
      <c r="SZP21" s="600"/>
      <c r="SZQ21" s="600"/>
      <c r="SZR21" s="600"/>
      <c r="SZS21" s="600"/>
      <c r="SZT21" s="600"/>
      <c r="SZU21" s="600"/>
      <c r="SZV21" s="600"/>
      <c r="SZW21" s="600"/>
      <c r="SZX21" s="600"/>
      <c r="SZY21" s="600"/>
      <c r="SZZ21" s="600"/>
      <c r="TAA21" s="600"/>
      <c r="TAB21" s="600"/>
      <c r="TAC21" s="600"/>
      <c r="TAD21" s="600"/>
      <c r="TAE21" s="600"/>
      <c r="TAF21" s="600"/>
      <c r="TAG21" s="600"/>
      <c r="TAH21" s="600"/>
      <c r="TAI21" s="600"/>
      <c r="TAJ21" s="600"/>
      <c r="TAK21" s="600"/>
      <c r="TAL21" s="600"/>
      <c r="TAM21" s="600"/>
      <c r="TAN21" s="600"/>
      <c r="TAO21" s="600"/>
      <c r="TAP21" s="600"/>
      <c r="TAQ21" s="600"/>
      <c r="TAR21" s="600"/>
      <c r="TAS21" s="600"/>
      <c r="TAT21" s="600"/>
      <c r="TAU21" s="600"/>
      <c r="TAV21" s="600"/>
      <c r="TAW21" s="600"/>
      <c r="TAX21" s="600"/>
      <c r="TAY21" s="600"/>
      <c r="TAZ21" s="600"/>
      <c r="TBA21" s="600"/>
      <c r="TBB21" s="600"/>
      <c r="TBC21" s="600"/>
      <c r="TBD21" s="600"/>
      <c r="TBE21" s="600"/>
      <c r="TBF21" s="600"/>
      <c r="TBG21" s="600"/>
      <c r="TBH21" s="600"/>
      <c r="TBI21" s="600"/>
      <c r="TBJ21" s="600"/>
      <c r="TBK21" s="600"/>
      <c r="TBL21" s="600"/>
      <c r="TBM21" s="600"/>
      <c r="TBN21" s="600"/>
      <c r="TBO21" s="600"/>
      <c r="TBP21" s="600"/>
      <c r="TBQ21" s="600"/>
      <c r="TBR21" s="600"/>
      <c r="TBS21" s="600"/>
      <c r="TBT21" s="600"/>
      <c r="TBU21" s="600"/>
      <c r="TBV21" s="600"/>
      <c r="TBW21" s="600"/>
      <c r="TBX21" s="600"/>
      <c r="TBY21" s="600"/>
      <c r="TBZ21" s="600"/>
      <c r="TCA21" s="600"/>
      <c r="TCB21" s="600"/>
      <c r="TCC21" s="600"/>
      <c r="TCD21" s="600"/>
      <c r="TCE21" s="600"/>
      <c r="TCF21" s="600"/>
      <c r="TCG21" s="600"/>
      <c r="TCH21" s="600"/>
      <c r="TCI21" s="600"/>
      <c r="TCJ21" s="600"/>
      <c r="TCK21" s="600"/>
      <c r="TCL21" s="600"/>
      <c r="TCM21" s="600"/>
      <c r="TCN21" s="600"/>
      <c r="TCO21" s="600"/>
      <c r="TCP21" s="600"/>
      <c r="TCQ21" s="600"/>
      <c r="TCR21" s="600"/>
      <c r="TCS21" s="600"/>
      <c r="TCT21" s="600"/>
      <c r="TCU21" s="600"/>
      <c r="TCV21" s="600"/>
      <c r="TCW21" s="600"/>
      <c r="TCX21" s="600"/>
      <c r="TCY21" s="600"/>
      <c r="TCZ21" s="600"/>
      <c r="TDA21" s="600"/>
      <c r="TDB21" s="600"/>
      <c r="TDC21" s="600"/>
      <c r="TDD21" s="600"/>
      <c r="TDE21" s="600"/>
      <c r="TDF21" s="600"/>
      <c r="TDG21" s="600"/>
      <c r="TDH21" s="600"/>
      <c r="TDI21" s="600"/>
      <c r="TDJ21" s="600"/>
      <c r="TDK21" s="600"/>
      <c r="TDL21" s="600"/>
      <c r="TDM21" s="600"/>
      <c r="TDN21" s="600"/>
      <c r="TDO21" s="600"/>
      <c r="TDP21" s="600"/>
      <c r="TDQ21" s="600"/>
      <c r="TDR21" s="600"/>
      <c r="TDS21" s="600"/>
      <c r="TDT21" s="600"/>
      <c r="TDU21" s="600"/>
      <c r="TDV21" s="600"/>
      <c r="TDW21" s="600"/>
      <c r="TDX21" s="600"/>
      <c r="TDY21" s="600"/>
      <c r="TDZ21" s="600"/>
      <c r="TEA21" s="600"/>
      <c r="TEB21" s="600"/>
      <c r="TEC21" s="600"/>
      <c r="TED21" s="600"/>
      <c r="TEE21" s="600"/>
      <c r="TEF21" s="600"/>
      <c r="TEG21" s="600"/>
      <c r="TEH21" s="600"/>
      <c r="TEI21" s="600"/>
      <c r="TEJ21" s="600"/>
      <c r="TEK21" s="600"/>
      <c r="TEL21" s="600"/>
      <c r="TEM21" s="600"/>
      <c r="TEN21" s="600"/>
      <c r="TEO21" s="600"/>
      <c r="TEP21" s="600"/>
      <c r="TEQ21" s="600"/>
      <c r="TER21" s="600"/>
      <c r="TES21" s="600"/>
      <c r="TET21" s="600"/>
      <c r="TEU21" s="600"/>
      <c r="TEV21" s="600"/>
      <c r="TEW21" s="600"/>
      <c r="TEX21" s="600"/>
      <c r="TEY21" s="600"/>
      <c r="TEZ21" s="600"/>
      <c r="TFA21" s="600"/>
      <c r="TFB21" s="600"/>
      <c r="TFC21" s="600"/>
      <c r="TFD21" s="600"/>
      <c r="TFE21" s="600"/>
      <c r="TFF21" s="600"/>
      <c r="TFG21" s="600"/>
      <c r="TFH21" s="600"/>
      <c r="TFI21" s="600"/>
      <c r="TFJ21" s="600"/>
      <c r="TFK21" s="600"/>
      <c r="TFL21" s="600"/>
      <c r="TFM21" s="600"/>
      <c r="TFN21" s="600"/>
      <c r="TFO21" s="600"/>
      <c r="TFP21" s="600"/>
      <c r="TFQ21" s="600"/>
      <c r="TFR21" s="600"/>
      <c r="TFS21" s="600"/>
      <c r="TFT21" s="600"/>
      <c r="TFU21" s="600"/>
      <c r="TFV21" s="600"/>
      <c r="TFW21" s="600"/>
      <c r="TFX21" s="600"/>
      <c r="TFY21" s="600"/>
      <c r="TFZ21" s="600"/>
      <c r="TGA21" s="600"/>
      <c r="TGB21" s="600"/>
      <c r="TGC21" s="600"/>
      <c r="TGD21" s="600"/>
      <c r="TGE21" s="600"/>
      <c r="TGF21" s="600"/>
      <c r="TGG21" s="600"/>
      <c r="TGH21" s="600"/>
      <c r="TGI21" s="600"/>
      <c r="TGJ21" s="600"/>
      <c r="TGK21" s="600"/>
      <c r="TGL21" s="600"/>
      <c r="TGM21" s="600"/>
      <c r="TGN21" s="600"/>
      <c r="TGO21" s="600"/>
      <c r="TGP21" s="600"/>
      <c r="TGQ21" s="600"/>
      <c r="TGR21" s="600"/>
      <c r="TGS21" s="600"/>
      <c r="TGT21" s="600"/>
      <c r="TGU21" s="600"/>
      <c r="TGV21" s="600"/>
      <c r="TGW21" s="600"/>
      <c r="TGX21" s="600"/>
      <c r="TGY21" s="600"/>
      <c r="TGZ21" s="600"/>
      <c r="THA21" s="600"/>
      <c r="THB21" s="600"/>
      <c r="THC21" s="600"/>
      <c r="THD21" s="600"/>
      <c r="THE21" s="600"/>
      <c r="THF21" s="600"/>
      <c r="THG21" s="600"/>
      <c r="THH21" s="600"/>
      <c r="THI21" s="600"/>
      <c r="THJ21" s="600"/>
      <c r="THK21" s="600"/>
      <c r="THL21" s="600"/>
      <c r="THM21" s="600"/>
      <c r="THN21" s="600"/>
      <c r="THO21" s="600"/>
      <c r="THP21" s="600"/>
      <c r="THQ21" s="600"/>
      <c r="THR21" s="600"/>
      <c r="THS21" s="600"/>
      <c r="THT21" s="600"/>
      <c r="THU21" s="600"/>
      <c r="THV21" s="600"/>
      <c r="THW21" s="600"/>
      <c r="THX21" s="600"/>
      <c r="THY21" s="600"/>
      <c r="THZ21" s="600"/>
      <c r="TIA21" s="600"/>
      <c r="TIB21" s="600"/>
      <c r="TIC21" s="600"/>
      <c r="TID21" s="600"/>
      <c r="TIE21" s="600"/>
      <c r="TIF21" s="600"/>
      <c r="TIG21" s="600"/>
      <c r="TIH21" s="600"/>
      <c r="TII21" s="600"/>
      <c r="TIJ21" s="600"/>
      <c r="TIK21" s="600"/>
      <c r="TIL21" s="600"/>
      <c r="TIM21" s="600"/>
      <c r="TIN21" s="600"/>
      <c r="TIO21" s="600"/>
      <c r="TIP21" s="600"/>
      <c r="TIQ21" s="600"/>
      <c r="TIR21" s="600"/>
      <c r="TIS21" s="600"/>
      <c r="TIT21" s="600"/>
      <c r="TIU21" s="600"/>
      <c r="TIV21" s="600"/>
      <c r="TIW21" s="600"/>
      <c r="TIX21" s="600"/>
      <c r="TIY21" s="600"/>
      <c r="TIZ21" s="600"/>
      <c r="TJA21" s="600"/>
      <c r="TJB21" s="600"/>
      <c r="TJC21" s="600"/>
      <c r="TJD21" s="600"/>
      <c r="TJE21" s="600"/>
      <c r="TJF21" s="600"/>
      <c r="TJG21" s="600"/>
      <c r="TJH21" s="600"/>
      <c r="TJI21" s="600"/>
      <c r="TJJ21" s="600"/>
      <c r="TJK21" s="600"/>
      <c r="TJL21" s="600"/>
      <c r="TJM21" s="600"/>
      <c r="TJN21" s="600"/>
      <c r="TJO21" s="600"/>
      <c r="TJP21" s="600"/>
      <c r="TJQ21" s="600"/>
      <c r="TJR21" s="600"/>
      <c r="TJS21" s="600"/>
      <c r="TJT21" s="600"/>
      <c r="TJU21" s="600"/>
      <c r="TJV21" s="600"/>
      <c r="TJW21" s="600"/>
      <c r="TJX21" s="600"/>
      <c r="TJY21" s="600"/>
      <c r="TJZ21" s="600"/>
      <c r="TKA21" s="600"/>
      <c r="TKB21" s="600"/>
      <c r="TKC21" s="600"/>
      <c r="TKD21" s="600"/>
      <c r="TKE21" s="600"/>
      <c r="TKF21" s="600"/>
      <c r="TKG21" s="600"/>
      <c r="TKH21" s="600"/>
      <c r="TKI21" s="600"/>
      <c r="TKJ21" s="600"/>
      <c r="TKK21" s="600"/>
      <c r="TKL21" s="600"/>
      <c r="TKM21" s="600"/>
      <c r="TKN21" s="600"/>
      <c r="TKO21" s="600"/>
      <c r="TKP21" s="600"/>
      <c r="TKQ21" s="600"/>
      <c r="TKR21" s="600"/>
      <c r="TKS21" s="600"/>
      <c r="TKT21" s="600"/>
      <c r="TKU21" s="600"/>
      <c r="TKV21" s="600"/>
      <c r="TKW21" s="600"/>
      <c r="TKX21" s="600"/>
      <c r="TKY21" s="600"/>
      <c r="TKZ21" s="600"/>
      <c r="TLA21" s="600"/>
      <c r="TLB21" s="600"/>
      <c r="TLC21" s="600"/>
      <c r="TLD21" s="600"/>
      <c r="TLE21" s="600"/>
      <c r="TLF21" s="600"/>
      <c r="TLG21" s="600"/>
      <c r="TLH21" s="600"/>
      <c r="TLI21" s="600"/>
      <c r="TLJ21" s="600"/>
      <c r="TLK21" s="600"/>
      <c r="TLL21" s="600"/>
      <c r="TLM21" s="600"/>
      <c r="TLN21" s="600"/>
      <c r="TLO21" s="600"/>
      <c r="TLP21" s="600"/>
      <c r="TLQ21" s="600"/>
      <c r="TLR21" s="600"/>
      <c r="TLS21" s="600"/>
      <c r="TLT21" s="600"/>
      <c r="TLU21" s="600"/>
      <c r="TLV21" s="600"/>
      <c r="TLW21" s="600"/>
      <c r="TLX21" s="600"/>
      <c r="TLY21" s="600"/>
      <c r="TLZ21" s="600"/>
      <c r="TMA21" s="600"/>
      <c r="TMB21" s="600"/>
      <c r="TMC21" s="600"/>
      <c r="TMD21" s="600"/>
      <c r="TME21" s="600"/>
      <c r="TMF21" s="600"/>
      <c r="TMG21" s="600"/>
      <c r="TMH21" s="600"/>
      <c r="TMI21" s="600"/>
      <c r="TMJ21" s="600"/>
      <c r="TMK21" s="600"/>
      <c r="TML21" s="600"/>
      <c r="TMM21" s="600"/>
      <c r="TMN21" s="600"/>
      <c r="TMO21" s="600"/>
      <c r="TMP21" s="600"/>
      <c r="TMQ21" s="600"/>
      <c r="TMR21" s="600"/>
      <c r="TMS21" s="600"/>
      <c r="TMT21" s="600"/>
      <c r="TMU21" s="600"/>
      <c r="TMV21" s="600"/>
      <c r="TMW21" s="600"/>
      <c r="TMX21" s="600"/>
      <c r="TMY21" s="600"/>
      <c r="TMZ21" s="600"/>
      <c r="TNA21" s="600"/>
      <c r="TNB21" s="600"/>
      <c r="TNC21" s="600"/>
      <c r="TND21" s="600"/>
      <c r="TNE21" s="600"/>
      <c r="TNF21" s="600"/>
      <c r="TNG21" s="600"/>
      <c r="TNH21" s="600"/>
      <c r="TNI21" s="600"/>
      <c r="TNJ21" s="600"/>
      <c r="TNK21" s="600"/>
      <c r="TNL21" s="600"/>
      <c r="TNM21" s="600"/>
      <c r="TNN21" s="600"/>
      <c r="TNO21" s="600"/>
      <c r="TNP21" s="600"/>
      <c r="TNQ21" s="600"/>
      <c r="TNR21" s="600"/>
      <c r="TNS21" s="600"/>
      <c r="TNT21" s="600"/>
      <c r="TNU21" s="600"/>
      <c r="TNV21" s="600"/>
      <c r="TNW21" s="600"/>
      <c r="TNX21" s="600"/>
      <c r="TNY21" s="600"/>
      <c r="TNZ21" s="600"/>
      <c r="TOA21" s="600"/>
      <c r="TOB21" s="600"/>
      <c r="TOC21" s="600"/>
      <c r="TOD21" s="600"/>
      <c r="TOE21" s="600"/>
      <c r="TOF21" s="600"/>
      <c r="TOG21" s="600"/>
      <c r="TOH21" s="600"/>
      <c r="TOI21" s="600"/>
      <c r="TOJ21" s="600"/>
      <c r="TOK21" s="600"/>
      <c r="TOL21" s="600"/>
      <c r="TOM21" s="600"/>
      <c r="TON21" s="600"/>
      <c r="TOO21" s="600"/>
      <c r="TOP21" s="600"/>
      <c r="TOQ21" s="600"/>
      <c r="TOR21" s="600"/>
      <c r="TOS21" s="600"/>
      <c r="TOT21" s="600"/>
      <c r="TOU21" s="600"/>
      <c r="TOV21" s="600"/>
      <c r="TOW21" s="600"/>
      <c r="TOX21" s="600"/>
      <c r="TOY21" s="600"/>
      <c r="TOZ21" s="600"/>
      <c r="TPA21" s="600"/>
      <c r="TPB21" s="600"/>
      <c r="TPC21" s="600"/>
      <c r="TPD21" s="600"/>
      <c r="TPE21" s="600"/>
      <c r="TPF21" s="600"/>
      <c r="TPG21" s="600"/>
      <c r="TPH21" s="600"/>
      <c r="TPI21" s="600"/>
      <c r="TPJ21" s="600"/>
      <c r="TPK21" s="600"/>
      <c r="TPL21" s="600"/>
      <c r="TPM21" s="600"/>
      <c r="TPN21" s="600"/>
      <c r="TPO21" s="600"/>
      <c r="TPP21" s="600"/>
      <c r="TPQ21" s="600"/>
      <c r="TPR21" s="600"/>
      <c r="TPS21" s="600"/>
      <c r="TPT21" s="600"/>
      <c r="TPU21" s="600"/>
      <c r="TPV21" s="600"/>
      <c r="TPW21" s="600"/>
      <c r="TPX21" s="600"/>
      <c r="TPY21" s="600"/>
      <c r="TPZ21" s="600"/>
      <c r="TQA21" s="600"/>
      <c r="TQB21" s="600"/>
      <c r="TQC21" s="600"/>
      <c r="TQD21" s="600"/>
      <c r="TQE21" s="600"/>
      <c r="TQF21" s="600"/>
      <c r="TQG21" s="600"/>
      <c r="TQH21" s="600"/>
      <c r="TQI21" s="600"/>
      <c r="TQJ21" s="600"/>
      <c r="TQK21" s="600"/>
      <c r="TQL21" s="600"/>
      <c r="TQM21" s="600"/>
      <c r="TQN21" s="600"/>
      <c r="TQO21" s="600"/>
      <c r="TQP21" s="600"/>
      <c r="TQQ21" s="600"/>
      <c r="TQR21" s="600"/>
      <c r="TQS21" s="600"/>
      <c r="TQT21" s="600"/>
      <c r="TQU21" s="600"/>
      <c r="TQV21" s="600"/>
      <c r="TQW21" s="600"/>
      <c r="TQX21" s="600"/>
      <c r="TQY21" s="600"/>
      <c r="TQZ21" s="600"/>
      <c r="TRA21" s="600"/>
      <c r="TRB21" s="600"/>
      <c r="TRC21" s="600"/>
      <c r="TRD21" s="600"/>
      <c r="TRE21" s="600"/>
      <c r="TRF21" s="600"/>
      <c r="TRG21" s="600"/>
      <c r="TRH21" s="600"/>
      <c r="TRI21" s="600"/>
      <c r="TRJ21" s="600"/>
      <c r="TRK21" s="600"/>
      <c r="TRL21" s="600"/>
      <c r="TRM21" s="600"/>
      <c r="TRN21" s="600"/>
      <c r="TRO21" s="600"/>
      <c r="TRP21" s="600"/>
      <c r="TRQ21" s="600"/>
      <c r="TRR21" s="600"/>
      <c r="TRS21" s="600"/>
      <c r="TRT21" s="600"/>
      <c r="TRU21" s="600"/>
      <c r="TRV21" s="600"/>
      <c r="TRW21" s="600"/>
      <c r="TRX21" s="600"/>
      <c r="TRY21" s="600"/>
      <c r="TRZ21" s="600"/>
      <c r="TSA21" s="600"/>
      <c r="TSB21" s="600"/>
      <c r="TSC21" s="600"/>
      <c r="TSD21" s="600"/>
      <c r="TSE21" s="600"/>
      <c r="TSF21" s="600"/>
      <c r="TSG21" s="600"/>
      <c r="TSH21" s="600"/>
      <c r="TSI21" s="600"/>
      <c r="TSJ21" s="600"/>
      <c r="TSK21" s="600"/>
      <c r="TSL21" s="600"/>
      <c r="TSM21" s="600"/>
      <c r="TSN21" s="600"/>
      <c r="TSO21" s="600"/>
      <c r="TSP21" s="600"/>
      <c r="TSQ21" s="600"/>
      <c r="TSR21" s="600"/>
      <c r="TSS21" s="600"/>
      <c r="TST21" s="600"/>
      <c r="TSU21" s="600"/>
      <c r="TSV21" s="600"/>
      <c r="TSW21" s="600"/>
      <c r="TSX21" s="600"/>
      <c r="TSY21" s="600"/>
      <c r="TSZ21" s="600"/>
      <c r="TTA21" s="600"/>
      <c r="TTB21" s="600"/>
      <c r="TTC21" s="600"/>
      <c r="TTD21" s="600"/>
      <c r="TTE21" s="600"/>
      <c r="TTF21" s="600"/>
      <c r="TTG21" s="600"/>
      <c r="TTH21" s="600"/>
      <c r="TTI21" s="600"/>
      <c r="TTJ21" s="600"/>
      <c r="TTK21" s="600"/>
      <c r="TTL21" s="600"/>
      <c r="TTM21" s="600"/>
      <c r="TTN21" s="600"/>
      <c r="TTO21" s="600"/>
      <c r="TTP21" s="600"/>
      <c r="TTQ21" s="600"/>
      <c r="TTR21" s="600"/>
      <c r="TTS21" s="600"/>
      <c r="TTT21" s="600"/>
      <c r="TTU21" s="600"/>
      <c r="TTV21" s="600"/>
      <c r="TTW21" s="600"/>
      <c r="TTX21" s="600"/>
      <c r="TTY21" s="600"/>
      <c r="TTZ21" s="600"/>
      <c r="TUA21" s="600"/>
      <c r="TUB21" s="600"/>
      <c r="TUC21" s="600"/>
      <c r="TUD21" s="600"/>
      <c r="TUE21" s="600"/>
      <c r="TUF21" s="600"/>
      <c r="TUG21" s="600"/>
      <c r="TUH21" s="600"/>
      <c r="TUI21" s="600"/>
      <c r="TUJ21" s="600"/>
      <c r="TUK21" s="600"/>
      <c r="TUL21" s="600"/>
      <c r="TUM21" s="600"/>
      <c r="TUN21" s="600"/>
      <c r="TUO21" s="600"/>
      <c r="TUP21" s="600"/>
      <c r="TUQ21" s="600"/>
      <c r="TUR21" s="600"/>
      <c r="TUS21" s="600"/>
      <c r="TUT21" s="600"/>
      <c r="TUU21" s="600"/>
      <c r="TUV21" s="600"/>
      <c r="TUW21" s="600"/>
      <c r="TUX21" s="600"/>
      <c r="TUY21" s="600"/>
      <c r="TUZ21" s="600"/>
      <c r="TVA21" s="600"/>
      <c r="TVB21" s="600"/>
      <c r="TVC21" s="600"/>
      <c r="TVD21" s="600"/>
      <c r="TVE21" s="600"/>
      <c r="TVF21" s="600"/>
      <c r="TVG21" s="600"/>
      <c r="TVH21" s="600"/>
      <c r="TVI21" s="600"/>
      <c r="TVJ21" s="600"/>
      <c r="TVK21" s="600"/>
      <c r="TVL21" s="600"/>
      <c r="TVM21" s="600"/>
      <c r="TVN21" s="600"/>
      <c r="TVO21" s="600"/>
      <c r="TVP21" s="600"/>
      <c r="TVQ21" s="600"/>
      <c r="TVR21" s="600"/>
      <c r="TVS21" s="600"/>
      <c r="TVT21" s="600"/>
      <c r="TVU21" s="600"/>
      <c r="TVV21" s="600"/>
      <c r="TVW21" s="600"/>
      <c r="TVX21" s="600"/>
      <c r="TVY21" s="600"/>
      <c r="TVZ21" s="600"/>
      <c r="TWA21" s="600"/>
      <c r="TWB21" s="600"/>
      <c r="TWC21" s="600"/>
      <c r="TWD21" s="600"/>
      <c r="TWE21" s="600"/>
      <c r="TWF21" s="600"/>
      <c r="TWG21" s="600"/>
      <c r="TWH21" s="600"/>
      <c r="TWI21" s="600"/>
      <c r="TWJ21" s="600"/>
      <c r="TWK21" s="600"/>
      <c r="TWL21" s="600"/>
      <c r="TWM21" s="600"/>
      <c r="TWN21" s="600"/>
      <c r="TWO21" s="600"/>
      <c r="TWP21" s="600"/>
      <c r="TWQ21" s="600"/>
      <c r="TWR21" s="600"/>
      <c r="TWS21" s="600"/>
      <c r="TWT21" s="600"/>
      <c r="TWU21" s="600"/>
      <c r="TWV21" s="600"/>
      <c r="TWW21" s="600"/>
      <c r="TWX21" s="600"/>
      <c r="TWY21" s="600"/>
      <c r="TWZ21" s="600"/>
      <c r="TXA21" s="600"/>
      <c r="TXB21" s="600"/>
      <c r="TXC21" s="600"/>
      <c r="TXD21" s="600"/>
      <c r="TXE21" s="600"/>
      <c r="TXF21" s="600"/>
      <c r="TXG21" s="600"/>
      <c r="TXH21" s="600"/>
      <c r="TXI21" s="600"/>
      <c r="TXJ21" s="600"/>
      <c r="TXK21" s="600"/>
      <c r="TXL21" s="600"/>
      <c r="TXM21" s="600"/>
      <c r="TXN21" s="600"/>
      <c r="TXO21" s="600"/>
      <c r="TXP21" s="600"/>
      <c r="TXQ21" s="600"/>
      <c r="TXR21" s="600"/>
      <c r="TXS21" s="600"/>
      <c r="TXT21" s="600"/>
      <c r="TXU21" s="600"/>
      <c r="TXV21" s="600"/>
      <c r="TXW21" s="600"/>
      <c r="TXX21" s="600"/>
      <c r="TXY21" s="600"/>
      <c r="TXZ21" s="600"/>
      <c r="TYA21" s="600"/>
      <c r="TYB21" s="600"/>
      <c r="TYC21" s="600"/>
      <c r="TYD21" s="600"/>
      <c r="TYE21" s="600"/>
      <c r="TYF21" s="600"/>
      <c r="TYG21" s="600"/>
      <c r="TYH21" s="600"/>
      <c r="TYI21" s="600"/>
      <c r="TYJ21" s="600"/>
      <c r="TYK21" s="600"/>
      <c r="TYL21" s="600"/>
      <c r="TYM21" s="600"/>
      <c r="TYN21" s="600"/>
      <c r="TYO21" s="600"/>
      <c r="TYP21" s="600"/>
      <c r="TYQ21" s="600"/>
      <c r="TYR21" s="600"/>
      <c r="TYS21" s="600"/>
      <c r="TYT21" s="600"/>
      <c r="TYU21" s="600"/>
      <c r="TYV21" s="600"/>
      <c r="TYW21" s="600"/>
      <c r="TYX21" s="600"/>
      <c r="TYY21" s="600"/>
      <c r="TYZ21" s="600"/>
      <c r="TZA21" s="600"/>
      <c r="TZB21" s="600"/>
      <c r="TZC21" s="600"/>
      <c r="TZD21" s="600"/>
      <c r="TZE21" s="600"/>
      <c r="TZF21" s="600"/>
      <c r="TZG21" s="600"/>
      <c r="TZH21" s="600"/>
      <c r="TZI21" s="600"/>
      <c r="TZJ21" s="600"/>
      <c r="TZK21" s="600"/>
      <c r="TZL21" s="600"/>
      <c r="TZM21" s="600"/>
      <c r="TZN21" s="600"/>
      <c r="TZO21" s="600"/>
      <c r="TZP21" s="600"/>
      <c r="TZQ21" s="600"/>
      <c r="TZR21" s="600"/>
      <c r="TZS21" s="600"/>
      <c r="TZT21" s="600"/>
      <c r="TZU21" s="600"/>
      <c r="TZV21" s="600"/>
      <c r="TZW21" s="600"/>
      <c r="TZX21" s="600"/>
      <c r="TZY21" s="600"/>
      <c r="TZZ21" s="600"/>
      <c r="UAA21" s="600"/>
      <c r="UAB21" s="600"/>
      <c r="UAC21" s="600"/>
      <c r="UAD21" s="600"/>
      <c r="UAE21" s="600"/>
      <c r="UAF21" s="600"/>
      <c r="UAG21" s="600"/>
      <c r="UAH21" s="600"/>
      <c r="UAI21" s="600"/>
      <c r="UAJ21" s="600"/>
      <c r="UAK21" s="600"/>
      <c r="UAL21" s="600"/>
      <c r="UAM21" s="600"/>
      <c r="UAN21" s="600"/>
      <c r="UAO21" s="600"/>
      <c r="UAP21" s="600"/>
      <c r="UAQ21" s="600"/>
      <c r="UAR21" s="600"/>
      <c r="UAS21" s="600"/>
      <c r="UAT21" s="600"/>
      <c r="UAU21" s="600"/>
      <c r="UAV21" s="600"/>
      <c r="UAW21" s="600"/>
      <c r="UAX21" s="600"/>
      <c r="UAY21" s="600"/>
      <c r="UAZ21" s="600"/>
      <c r="UBA21" s="600"/>
      <c r="UBB21" s="600"/>
      <c r="UBC21" s="600"/>
      <c r="UBD21" s="600"/>
      <c r="UBE21" s="600"/>
      <c r="UBF21" s="600"/>
      <c r="UBG21" s="600"/>
      <c r="UBH21" s="600"/>
      <c r="UBI21" s="600"/>
      <c r="UBJ21" s="600"/>
      <c r="UBK21" s="600"/>
      <c r="UBL21" s="600"/>
      <c r="UBM21" s="600"/>
      <c r="UBN21" s="600"/>
      <c r="UBO21" s="600"/>
      <c r="UBP21" s="600"/>
      <c r="UBQ21" s="600"/>
      <c r="UBR21" s="600"/>
      <c r="UBS21" s="600"/>
      <c r="UBT21" s="600"/>
      <c r="UBU21" s="600"/>
      <c r="UBV21" s="600"/>
      <c r="UBW21" s="600"/>
      <c r="UBX21" s="600"/>
      <c r="UBY21" s="600"/>
      <c r="UBZ21" s="600"/>
      <c r="UCA21" s="600"/>
      <c r="UCB21" s="600"/>
      <c r="UCC21" s="600"/>
      <c r="UCD21" s="600"/>
      <c r="UCE21" s="600"/>
      <c r="UCF21" s="600"/>
      <c r="UCG21" s="600"/>
      <c r="UCH21" s="600"/>
      <c r="UCI21" s="600"/>
      <c r="UCJ21" s="600"/>
      <c r="UCK21" s="600"/>
      <c r="UCL21" s="600"/>
      <c r="UCM21" s="600"/>
      <c r="UCN21" s="600"/>
      <c r="UCO21" s="600"/>
      <c r="UCP21" s="600"/>
      <c r="UCQ21" s="600"/>
      <c r="UCR21" s="600"/>
      <c r="UCS21" s="600"/>
      <c r="UCT21" s="600"/>
      <c r="UCU21" s="600"/>
      <c r="UCV21" s="600"/>
      <c r="UCW21" s="600"/>
      <c r="UCX21" s="600"/>
      <c r="UCY21" s="600"/>
      <c r="UCZ21" s="600"/>
      <c r="UDA21" s="600"/>
      <c r="UDB21" s="600"/>
      <c r="UDC21" s="600"/>
      <c r="UDD21" s="600"/>
      <c r="UDE21" s="600"/>
      <c r="UDF21" s="600"/>
      <c r="UDG21" s="600"/>
      <c r="UDH21" s="600"/>
      <c r="UDI21" s="600"/>
      <c r="UDJ21" s="600"/>
      <c r="UDK21" s="600"/>
      <c r="UDL21" s="600"/>
      <c r="UDM21" s="600"/>
      <c r="UDN21" s="600"/>
      <c r="UDO21" s="600"/>
      <c r="UDP21" s="600"/>
      <c r="UDQ21" s="600"/>
      <c r="UDR21" s="600"/>
      <c r="UDS21" s="600"/>
      <c r="UDT21" s="600"/>
      <c r="UDU21" s="600"/>
      <c r="UDV21" s="600"/>
      <c r="UDW21" s="600"/>
      <c r="UDX21" s="600"/>
      <c r="UDY21" s="600"/>
      <c r="UDZ21" s="600"/>
      <c r="UEA21" s="600"/>
      <c r="UEB21" s="600"/>
      <c r="UEC21" s="600"/>
      <c r="UED21" s="600"/>
      <c r="UEE21" s="600"/>
      <c r="UEF21" s="600"/>
      <c r="UEG21" s="600"/>
      <c r="UEH21" s="600"/>
      <c r="UEI21" s="600"/>
      <c r="UEJ21" s="600"/>
      <c r="UEK21" s="600"/>
      <c r="UEL21" s="600"/>
      <c r="UEM21" s="600"/>
      <c r="UEN21" s="600"/>
      <c r="UEO21" s="600"/>
      <c r="UEP21" s="600"/>
      <c r="UEQ21" s="600"/>
      <c r="UER21" s="600"/>
      <c r="UES21" s="600"/>
      <c r="UET21" s="600"/>
      <c r="UEU21" s="600"/>
      <c r="UEV21" s="600"/>
      <c r="UEW21" s="600"/>
      <c r="UEX21" s="600"/>
      <c r="UEY21" s="600"/>
      <c r="UEZ21" s="600"/>
      <c r="UFA21" s="600"/>
      <c r="UFB21" s="600"/>
      <c r="UFC21" s="600"/>
      <c r="UFD21" s="600"/>
      <c r="UFE21" s="600"/>
      <c r="UFF21" s="600"/>
      <c r="UFG21" s="600"/>
      <c r="UFH21" s="600"/>
      <c r="UFI21" s="600"/>
      <c r="UFJ21" s="600"/>
      <c r="UFK21" s="600"/>
      <c r="UFL21" s="600"/>
      <c r="UFM21" s="600"/>
      <c r="UFN21" s="600"/>
      <c r="UFO21" s="600"/>
      <c r="UFP21" s="600"/>
      <c r="UFQ21" s="600"/>
      <c r="UFR21" s="600"/>
      <c r="UFS21" s="600"/>
      <c r="UFT21" s="600"/>
      <c r="UFU21" s="600"/>
      <c r="UFV21" s="600"/>
      <c r="UFW21" s="600"/>
      <c r="UFX21" s="600"/>
      <c r="UFY21" s="600"/>
      <c r="UFZ21" s="600"/>
      <c r="UGA21" s="600"/>
      <c r="UGB21" s="600"/>
      <c r="UGC21" s="600"/>
      <c r="UGD21" s="600"/>
      <c r="UGE21" s="600"/>
      <c r="UGF21" s="600"/>
      <c r="UGG21" s="600"/>
      <c r="UGH21" s="600"/>
      <c r="UGI21" s="600"/>
      <c r="UGJ21" s="600"/>
      <c r="UGK21" s="600"/>
      <c r="UGL21" s="600"/>
      <c r="UGM21" s="600"/>
      <c r="UGN21" s="600"/>
      <c r="UGO21" s="600"/>
      <c r="UGP21" s="600"/>
      <c r="UGQ21" s="600"/>
      <c r="UGR21" s="600"/>
      <c r="UGS21" s="600"/>
      <c r="UGT21" s="600"/>
      <c r="UGU21" s="600"/>
      <c r="UGV21" s="600"/>
      <c r="UGW21" s="600"/>
      <c r="UGX21" s="600"/>
      <c r="UGY21" s="600"/>
      <c r="UGZ21" s="600"/>
      <c r="UHA21" s="600"/>
      <c r="UHB21" s="600"/>
      <c r="UHC21" s="600"/>
      <c r="UHD21" s="600"/>
      <c r="UHE21" s="600"/>
      <c r="UHF21" s="600"/>
      <c r="UHG21" s="600"/>
      <c r="UHH21" s="600"/>
      <c r="UHI21" s="600"/>
      <c r="UHJ21" s="600"/>
      <c r="UHK21" s="600"/>
      <c r="UHL21" s="600"/>
      <c r="UHM21" s="600"/>
      <c r="UHN21" s="600"/>
      <c r="UHO21" s="600"/>
      <c r="UHP21" s="600"/>
      <c r="UHQ21" s="600"/>
      <c r="UHR21" s="600"/>
      <c r="UHS21" s="600"/>
      <c r="UHT21" s="600"/>
      <c r="UHU21" s="600"/>
      <c r="UHV21" s="600"/>
      <c r="UHW21" s="600"/>
      <c r="UHX21" s="600"/>
      <c r="UHY21" s="600"/>
      <c r="UHZ21" s="600"/>
      <c r="UIA21" s="600"/>
      <c r="UIB21" s="600"/>
      <c r="UIC21" s="600"/>
      <c r="UID21" s="600"/>
      <c r="UIE21" s="600"/>
      <c r="UIF21" s="600"/>
      <c r="UIG21" s="600"/>
      <c r="UIH21" s="600"/>
      <c r="UII21" s="600"/>
      <c r="UIJ21" s="600"/>
      <c r="UIK21" s="600"/>
      <c r="UIL21" s="600"/>
      <c r="UIM21" s="600"/>
      <c r="UIN21" s="600"/>
      <c r="UIO21" s="600"/>
      <c r="UIP21" s="600"/>
      <c r="UIQ21" s="600"/>
      <c r="UIR21" s="600"/>
      <c r="UIS21" s="600"/>
      <c r="UIT21" s="600"/>
      <c r="UIU21" s="600"/>
      <c r="UIV21" s="600"/>
      <c r="UIW21" s="600"/>
      <c r="UIX21" s="600"/>
      <c r="UIY21" s="600"/>
      <c r="UIZ21" s="600"/>
      <c r="UJA21" s="600"/>
      <c r="UJB21" s="600"/>
      <c r="UJC21" s="600"/>
      <c r="UJD21" s="600"/>
      <c r="UJE21" s="600"/>
      <c r="UJF21" s="600"/>
      <c r="UJG21" s="600"/>
      <c r="UJH21" s="600"/>
      <c r="UJI21" s="600"/>
      <c r="UJJ21" s="600"/>
      <c r="UJK21" s="600"/>
      <c r="UJL21" s="600"/>
      <c r="UJM21" s="600"/>
      <c r="UJN21" s="600"/>
      <c r="UJO21" s="600"/>
      <c r="UJP21" s="600"/>
      <c r="UJQ21" s="600"/>
      <c r="UJR21" s="600"/>
      <c r="UJS21" s="600"/>
      <c r="UJT21" s="600"/>
      <c r="UJU21" s="600"/>
      <c r="UJV21" s="600"/>
      <c r="UJW21" s="600"/>
      <c r="UJX21" s="600"/>
      <c r="UJY21" s="600"/>
      <c r="UJZ21" s="600"/>
      <c r="UKA21" s="600"/>
      <c r="UKB21" s="600"/>
      <c r="UKC21" s="600"/>
      <c r="UKD21" s="600"/>
      <c r="UKE21" s="600"/>
      <c r="UKF21" s="600"/>
      <c r="UKG21" s="600"/>
      <c r="UKH21" s="600"/>
      <c r="UKI21" s="600"/>
      <c r="UKJ21" s="600"/>
      <c r="UKK21" s="600"/>
      <c r="UKL21" s="600"/>
      <c r="UKM21" s="600"/>
      <c r="UKN21" s="600"/>
      <c r="UKO21" s="600"/>
      <c r="UKP21" s="600"/>
      <c r="UKQ21" s="600"/>
      <c r="UKR21" s="600"/>
      <c r="UKS21" s="600"/>
      <c r="UKT21" s="600"/>
      <c r="UKU21" s="600"/>
      <c r="UKV21" s="600"/>
      <c r="UKW21" s="600"/>
      <c r="UKX21" s="600"/>
      <c r="UKY21" s="600"/>
      <c r="UKZ21" s="600"/>
      <c r="ULA21" s="600"/>
      <c r="ULB21" s="600"/>
      <c r="ULC21" s="600"/>
      <c r="ULD21" s="600"/>
      <c r="ULE21" s="600"/>
      <c r="ULF21" s="600"/>
      <c r="ULG21" s="600"/>
      <c r="ULH21" s="600"/>
      <c r="ULI21" s="600"/>
      <c r="ULJ21" s="600"/>
      <c r="ULK21" s="600"/>
      <c r="ULL21" s="600"/>
      <c r="ULM21" s="600"/>
      <c r="ULN21" s="600"/>
      <c r="ULO21" s="600"/>
      <c r="ULP21" s="600"/>
      <c r="ULQ21" s="600"/>
      <c r="ULR21" s="600"/>
      <c r="ULS21" s="600"/>
      <c r="ULT21" s="600"/>
      <c r="ULU21" s="600"/>
      <c r="ULV21" s="600"/>
      <c r="ULW21" s="600"/>
      <c r="ULX21" s="600"/>
      <c r="ULY21" s="600"/>
      <c r="ULZ21" s="600"/>
      <c r="UMA21" s="600"/>
      <c r="UMB21" s="600"/>
      <c r="UMC21" s="600"/>
      <c r="UMD21" s="600"/>
      <c r="UME21" s="600"/>
      <c r="UMF21" s="600"/>
      <c r="UMG21" s="600"/>
      <c r="UMH21" s="600"/>
      <c r="UMI21" s="600"/>
      <c r="UMJ21" s="600"/>
      <c r="UMK21" s="600"/>
      <c r="UML21" s="600"/>
      <c r="UMM21" s="600"/>
      <c r="UMN21" s="600"/>
      <c r="UMO21" s="600"/>
      <c r="UMP21" s="600"/>
      <c r="UMQ21" s="600"/>
      <c r="UMR21" s="600"/>
      <c r="UMS21" s="600"/>
      <c r="UMT21" s="600"/>
      <c r="UMU21" s="600"/>
      <c r="UMV21" s="600"/>
      <c r="UMW21" s="600"/>
      <c r="UMX21" s="600"/>
      <c r="UMY21" s="600"/>
      <c r="UMZ21" s="600"/>
      <c r="UNA21" s="600"/>
      <c r="UNB21" s="600"/>
      <c r="UNC21" s="600"/>
      <c r="UND21" s="600"/>
      <c r="UNE21" s="600"/>
      <c r="UNF21" s="600"/>
      <c r="UNG21" s="600"/>
      <c r="UNH21" s="600"/>
      <c r="UNI21" s="600"/>
      <c r="UNJ21" s="600"/>
      <c r="UNK21" s="600"/>
      <c r="UNL21" s="600"/>
      <c r="UNM21" s="600"/>
      <c r="UNN21" s="600"/>
      <c r="UNO21" s="600"/>
      <c r="UNP21" s="600"/>
      <c r="UNQ21" s="600"/>
      <c r="UNR21" s="600"/>
      <c r="UNS21" s="600"/>
      <c r="UNT21" s="600"/>
      <c r="UNU21" s="600"/>
      <c r="UNV21" s="600"/>
      <c r="UNW21" s="600"/>
      <c r="UNX21" s="600"/>
      <c r="UNY21" s="600"/>
      <c r="UNZ21" s="600"/>
      <c r="UOA21" s="600"/>
      <c r="UOB21" s="600"/>
      <c r="UOC21" s="600"/>
      <c r="UOD21" s="600"/>
      <c r="UOE21" s="600"/>
      <c r="UOF21" s="600"/>
      <c r="UOG21" s="600"/>
      <c r="UOH21" s="600"/>
      <c r="UOI21" s="600"/>
      <c r="UOJ21" s="600"/>
      <c r="UOK21" s="600"/>
      <c r="UOL21" s="600"/>
      <c r="UOM21" s="600"/>
      <c r="UON21" s="600"/>
      <c r="UOO21" s="600"/>
      <c r="UOP21" s="600"/>
      <c r="UOQ21" s="600"/>
      <c r="UOR21" s="600"/>
      <c r="UOS21" s="600"/>
      <c r="UOT21" s="600"/>
      <c r="UOU21" s="600"/>
      <c r="UOV21" s="600"/>
      <c r="UOW21" s="600"/>
      <c r="UOX21" s="600"/>
      <c r="UOY21" s="600"/>
      <c r="UOZ21" s="600"/>
      <c r="UPA21" s="600"/>
      <c r="UPB21" s="600"/>
      <c r="UPC21" s="600"/>
      <c r="UPD21" s="600"/>
      <c r="UPE21" s="600"/>
      <c r="UPF21" s="600"/>
      <c r="UPG21" s="600"/>
      <c r="UPH21" s="600"/>
      <c r="UPI21" s="600"/>
      <c r="UPJ21" s="600"/>
      <c r="UPK21" s="600"/>
      <c r="UPL21" s="600"/>
      <c r="UPM21" s="600"/>
      <c r="UPN21" s="600"/>
      <c r="UPO21" s="600"/>
      <c r="UPP21" s="600"/>
      <c r="UPQ21" s="600"/>
      <c r="UPR21" s="600"/>
      <c r="UPS21" s="600"/>
      <c r="UPT21" s="600"/>
      <c r="UPU21" s="600"/>
      <c r="UPV21" s="600"/>
      <c r="UPW21" s="600"/>
      <c r="UPX21" s="600"/>
      <c r="UPY21" s="600"/>
      <c r="UPZ21" s="600"/>
      <c r="UQA21" s="600"/>
      <c r="UQB21" s="600"/>
      <c r="UQC21" s="600"/>
      <c r="UQD21" s="600"/>
      <c r="UQE21" s="600"/>
      <c r="UQF21" s="600"/>
      <c r="UQG21" s="600"/>
      <c r="UQH21" s="600"/>
      <c r="UQI21" s="600"/>
      <c r="UQJ21" s="600"/>
      <c r="UQK21" s="600"/>
      <c r="UQL21" s="600"/>
      <c r="UQM21" s="600"/>
      <c r="UQN21" s="600"/>
      <c r="UQO21" s="600"/>
      <c r="UQP21" s="600"/>
      <c r="UQQ21" s="600"/>
      <c r="UQR21" s="600"/>
      <c r="UQS21" s="600"/>
      <c r="UQT21" s="600"/>
      <c r="UQU21" s="600"/>
      <c r="UQV21" s="600"/>
      <c r="UQW21" s="600"/>
      <c r="UQX21" s="600"/>
      <c r="UQY21" s="600"/>
      <c r="UQZ21" s="600"/>
      <c r="URA21" s="600"/>
      <c r="URB21" s="600"/>
      <c r="URC21" s="600"/>
      <c r="URD21" s="600"/>
      <c r="URE21" s="600"/>
      <c r="URF21" s="600"/>
      <c r="URG21" s="600"/>
      <c r="URH21" s="600"/>
      <c r="URI21" s="600"/>
      <c r="URJ21" s="600"/>
      <c r="URK21" s="600"/>
      <c r="URL21" s="600"/>
      <c r="URM21" s="600"/>
      <c r="URN21" s="600"/>
      <c r="URO21" s="600"/>
      <c r="URP21" s="600"/>
      <c r="URQ21" s="600"/>
      <c r="URR21" s="600"/>
      <c r="URS21" s="600"/>
      <c r="URT21" s="600"/>
      <c r="URU21" s="600"/>
      <c r="URV21" s="600"/>
      <c r="URW21" s="600"/>
      <c r="URX21" s="600"/>
      <c r="URY21" s="600"/>
      <c r="URZ21" s="600"/>
      <c r="USA21" s="600"/>
      <c r="USB21" s="600"/>
      <c r="USC21" s="600"/>
      <c r="USD21" s="600"/>
      <c r="USE21" s="600"/>
      <c r="USF21" s="600"/>
      <c r="USG21" s="600"/>
      <c r="USH21" s="600"/>
      <c r="USI21" s="600"/>
      <c r="USJ21" s="600"/>
      <c r="USK21" s="600"/>
      <c r="USL21" s="600"/>
      <c r="USM21" s="600"/>
      <c r="USN21" s="600"/>
      <c r="USO21" s="600"/>
      <c r="USP21" s="600"/>
      <c r="USQ21" s="600"/>
      <c r="USR21" s="600"/>
      <c r="USS21" s="600"/>
      <c r="UST21" s="600"/>
      <c r="USU21" s="600"/>
      <c r="USV21" s="600"/>
      <c r="USW21" s="600"/>
      <c r="USX21" s="600"/>
      <c r="USY21" s="600"/>
      <c r="USZ21" s="600"/>
      <c r="UTA21" s="600"/>
      <c r="UTB21" s="600"/>
      <c r="UTC21" s="600"/>
      <c r="UTD21" s="600"/>
      <c r="UTE21" s="600"/>
      <c r="UTF21" s="600"/>
      <c r="UTG21" s="600"/>
      <c r="UTH21" s="600"/>
      <c r="UTI21" s="600"/>
      <c r="UTJ21" s="600"/>
      <c r="UTK21" s="600"/>
      <c r="UTL21" s="600"/>
      <c r="UTM21" s="600"/>
      <c r="UTN21" s="600"/>
      <c r="UTO21" s="600"/>
      <c r="UTP21" s="600"/>
      <c r="UTQ21" s="600"/>
      <c r="UTR21" s="600"/>
      <c r="UTS21" s="600"/>
      <c r="UTT21" s="600"/>
      <c r="UTU21" s="600"/>
      <c r="UTV21" s="600"/>
      <c r="UTW21" s="600"/>
      <c r="UTX21" s="600"/>
      <c r="UTY21" s="600"/>
      <c r="UTZ21" s="600"/>
      <c r="UUA21" s="600"/>
      <c r="UUB21" s="600"/>
      <c r="UUC21" s="600"/>
      <c r="UUD21" s="600"/>
      <c r="UUE21" s="600"/>
      <c r="UUF21" s="600"/>
      <c r="UUG21" s="600"/>
      <c r="UUH21" s="600"/>
      <c r="UUI21" s="600"/>
      <c r="UUJ21" s="600"/>
      <c r="UUK21" s="600"/>
      <c r="UUL21" s="600"/>
      <c r="UUM21" s="600"/>
      <c r="UUN21" s="600"/>
      <c r="UUO21" s="600"/>
      <c r="UUP21" s="600"/>
      <c r="UUQ21" s="600"/>
      <c r="UUR21" s="600"/>
      <c r="UUS21" s="600"/>
      <c r="UUT21" s="600"/>
      <c r="UUU21" s="600"/>
      <c r="UUV21" s="600"/>
      <c r="UUW21" s="600"/>
      <c r="UUX21" s="600"/>
      <c r="UUY21" s="600"/>
      <c r="UUZ21" s="600"/>
      <c r="UVA21" s="600"/>
      <c r="UVB21" s="600"/>
      <c r="UVC21" s="600"/>
      <c r="UVD21" s="600"/>
      <c r="UVE21" s="600"/>
      <c r="UVF21" s="600"/>
      <c r="UVG21" s="600"/>
      <c r="UVH21" s="600"/>
      <c r="UVI21" s="600"/>
      <c r="UVJ21" s="600"/>
      <c r="UVK21" s="600"/>
      <c r="UVL21" s="600"/>
      <c r="UVM21" s="600"/>
      <c r="UVN21" s="600"/>
      <c r="UVO21" s="600"/>
      <c r="UVP21" s="600"/>
      <c r="UVQ21" s="600"/>
      <c r="UVR21" s="600"/>
      <c r="UVS21" s="600"/>
      <c r="UVT21" s="600"/>
      <c r="UVU21" s="600"/>
      <c r="UVV21" s="600"/>
      <c r="UVW21" s="600"/>
      <c r="UVX21" s="600"/>
      <c r="UVY21" s="600"/>
      <c r="UVZ21" s="600"/>
      <c r="UWA21" s="600"/>
      <c r="UWB21" s="600"/>
      <c r="UWC21" s="600"/>
      <c r="UWD21" s="600"/>
      <c r="UWE21" s="600"/>
      <c r="UWF21" s="600"/>
      <c r="UWG21" s="600"/>
      <c r="UWH21" s="600"/>
      <c r="UWI21" s="600"/>
      <c r="UWJ21" s="600"/>
      <c r="UWK21" s="600"/>
      <c r="UWL21" s="600"/>
      <c r="UWM21" s="600"/>
      <c r="UWN21" s="600"/>
      <c r="UWO21" s="600"/>
      <c r="UWP21" s="600"/>
      <c r="UWQ21" s="600"/>
      <c r="UWR21" s="600"/>
      <c r="UWS21" s="600"/>
      <c r="UWT21" s="600"/>
      <c r="UWU21" s="600"/>
      <c r="UWV21" s="600"/>
      <c r="UWW21" s="600"/>
      <c r="UWX21" s="600"/>
      <c r="UWY21" s="600"/>
      <c r="UWZ21" s="600"/>
      <c r="UXA21" s="600"/>
      <c r="UXB21" s="600"/>
      <c r="UXC21" s="600"/>
      <c r="UXD21" s="600"/>
      <c r="UXE21" s="600"/>
      <c r="UXF21" s="600"/>
      <c r="UXG21" s="600"/>
      <c r="UXH21" s="600"/>
      <c r="UXI21" s="600"/>
      <c r="UXJ21" s="600"/>
      <c r="UXK21" s="600"/>
      <c r="UXL21" s="600"/>
      <c r="UXM21" s="600"/>
      <c r="UXN21" s="600"/>
      <c r="UXO21" s="600"/>
      <c r="UXP21" s="600"/>
      <c r="UXQ21" s="600"/>
      <c r="UXR21" s="600"/>
      <c r="UXS21" s="600"/>
      <c r="UXT21" s="600"/>
      <c r="UXU21" s="600"/>
      <c r="UXV21" s="600"/>
      <c r="UXW21" s="600"/>
      <c r="UXX21" s="600"/>
      <c r="UXY21" s="600"/>
      <c r="UXZ21" s="600"/>
      <c r="UYA21" s="600"/>
      <c r="UYB21" s="600"/>
      <c r="UYC21" s="600"/>
      <c r="UYD21" s="600"/>
      <c r="UYE21" s="600"/>
      <c r="UYF21" s="600"/>
      <c r="UYG21" s="600"/>
      <c r="UYH21" s="600"/>
      <c r="UYI21" s="600"/>
      <c r="UYJ21" s="600"/>
      <c r="UYK21" s="600"/>
      <c r="UYL21" s="600"/>
      <c r="UYM21" s="600"/>
      <c r="UYN21" s="600"/>
      <c r="UYO21" s="600"/>
      <c r="UYP21" s="600"/>
      <c r="UYQ21" s="600"/>
      <c r="UYR21" s="600"/>
      <c r="UYS21" s="600"/>
      <c r="UYT21" s="600"/>
      <c r="UYU21" s="600"/>
      <c r="UYV21" s="600"/>
      <c r="UYW21" s="600"/>
      <c r="UYX21" s="600"/>
      <c r="UYY21" s="600"/>
      <c r="UYZ21" s="600"/>
      <c r="UZA21" s="600"/>
      <c r="UZB21" s="600"/>
      <c r="UZC21" s="600"/>
      <c r="UZD21" s="600"/>
      <c r="UZE21" s="600"/>
      <c r="UZF21" s="600"/>
      <c r="UZG21" s="600"/>
      <c r="UZH21" s="600"/>
      <c r="UZI21" s="600"/>
      <c r="UZJ21" s="600"/>
      <c r="UZK21" s="600"/>
      <c r="UZL21" s="600"/>
      <c r="UZM21" s="600"/>
      <c r="UZN21" s="600"/>
      <c r="UZO21" s="600"/>
      <c r="UZP21" s="600"/>
      <c r="UZQ21" s="600"/>
      <c r="UZR21" s="600"/>
      <c r="UZS21" s="600"/>
      <c r="UZT21" s="600"/>
      <c r="UZU21" s="600"/>
      <c r="UZV21" s="600"/>
      <c r="UZW21" s="600"/>
      <c r="UZX21" s="600"/>
      <c r="UZY21" s="600"/>
      <c r="UZZ21" s="600"/>
      <c r="VAA21" s="600"/>
      <c r="VAB21" s="600"/>
      <c r="VAC21" s="600"/>
      <c r="VAD21" s="600"/>
      <c r="VAE21" s="600"/>
      <c r="VAF21" s="600"/>
      <c r="VAG21" s="600"/>
      <c r="VAH21" s="600"/>
      <c r="VAI21" s="600"/>
      <c r="VAJ21" s="600"/>
      <c r="VAK21" s="600"/>
      <c r="VAL21" s="600"/>
      <c r="VAM21" s="600"/>
      <c r="VAN21" s="600"/>
      <c r="VAO21" s="600"/>
      <c r="VAP21" s="600"/>
      <c r="VAQ21" s="600"/>
      <c r="VAR21" s="600"/>
      <c r="VAS21" s="600"/>
      <c r="VAT21" s="600"/>
      <c r="VAU21" s="600"/>
      <c r="VAV21" s="600"/>
      <c r="VAW21" s="600"/>
      <c r="VAX21" s="600"/>
      <c r="VAY21" s="600"/>
      <c r="VAZ21" s="600"/>
      <c r="VBA21" s="600"/>
      <c r="VBB21" s="600"/>
      <c r="VBC21" s="600"/>
      <c r="VBD21" s="600"/>
      <c r="VBE21" s="600"/>
      <c r="VBF21" s="600"/>
      <c r="VBG21" s="600"/>
      <c r="VBH21" s="600"/>
      <c r="VBI21" s="600"/>
      <c r="VBJ21" s="600"/>
      <c r="VBK21" s="600"/>
      <c r="VBL21" s="600"/>
      <c r="VBM21" s="600"/>
      <c r="VBN21" s="600"/>
      <c r="VBO21" s="600"/>
      <c r="VBP21" s="600"/>
      <c r="VBQ21" s="600"/>
      <c r="VBR21" s="600"/>
      <c r="VBS21" s="600"/>
      <c r="VBT21" s="600"/>
      <c r="VBU21" s="600"/>
      <c r="VBV21" s="600"/>
      <c r="VBW21" s="600"/>
      <c r="VBX21" s="600"/>
      <c r="VBY21" s="600"/>
      <c r="VBZ21" s="600"/>
      <c r="VCA21" s="600"/>
      <c r="VCB21" s="600"/>
      <c r="VCC21" s="600"/>
      <c r="VCD21" s="600"/>
      <c r="VCE21" s="600"/>
      <c r="VCF21" s="600"/>
      <c r="VCG21" s="600"/>
      <c r="VCH21" s="600"/>
      <c r="VCI21" s="600"/>
      <c r="VCJ21" s="600"/>
      <c r="VCK21" s="600"/>
      <c r="VCL21" s="600"/>
      <c r="VCM21" s="600"/>
      <c r="VCN21" s="600"/>
      <c r="VCO21" s="600"/>
      <c r="VCP21" s="600"/>
      <c r="VCQ21" s="600"/>
      <c r="VCR21" s="600"/>
      <c r="VCS21" s="600"/>
      <c r="VCT21" s="600"/>
      <c r="VCU21" s="600"/>
      <c r="VCV21" s="600"/>
      <c r="VCW21" s="600"/>
      <c r="VCX21" s="600"/>
      <c r="VCY21" s="600"/>
      <c r="VCZ21" s="600"/>
      <c r="VDA21" s="600"/>
      <c r="VDB21" s="600"/>
      <c r="VDC21" s="600"/>
      <c r="VDD21" s="600"/>
      <c r="VDE21" s="600"/>
      <c r="VDF21" s="600"/>
      <c r="VDG21" s="600"/>
      <c r="VDH21" s="600"/>
      <c r="VDI21" s="600"/>
      <c r="VDJ21" s="600"/>
      <c r="VDK21" s="600"/>
      <c r="VDL21" s="600"/>
      <c r="VDM21" s="600"/>
      <c r="VDN21" s="600"/>
      <c r="VDO21" s="600"/>
      <c r="VDP21" s="600"/>
      <c r="VDQ21" s="600"/>
      <c r="VDR21" s="600"/>
      <c r="VDS21" s="600"/>
      <c r="VDT21" s="600"/>
      <c r="VDU21" s="600"/>
      <c r="VDV21" s="600"/>
      <c r="VDW21" s="600"/>
      <c r="VDX21" s="600"/>
      <c r="VDY21" s="600"/>
      <c r="VDZ21" s="600"/>
      <c r="VEA21" s="600"/>
      <c r="VEB21" s="600"/>
      <c r="VEC21" s="600"/>
      <c r="VED21" s="600"/>
      <c r="VEE21" s="600"/>
      <c r="VEF21" s="600"/>
      <c r="VEG21" s="600"/>
      <c r="VEH21" s="600"/>
      <c r="VEI21" s="600"/>
      <c r="VEJ21" s="600"/>
      <c r="VEK21" s="600"/>
      <c r="VEL21" s="600"/>
      <c r="VEM21" s="600"/>
      <c r="VEN21" s="600"/>
      <c r="VEO21" s="600"/>
      <c r="VEP21" s="600"/>
      <c r="VEQ21" s="600"/>
      <c r="VER21" s="600"/>
      <c r="VES21" s="600"/>
      <c r="VET21" s="600"/>
      <c r="VEU21" s="600"/>
      <c r="VEV21" s="600"/>
      <c r="VEW21" s="600"/>
      <c r="VEX21" s="600"/>
      <c r="VEY21" s="600"/>
      <c r="VEZ21" s="600"/>
      <c r="VFA21" s="600"/>
      <c r="VFB21" s="600"/>
      <c r="VFC21" s="600"/>
      <c r="VFD21" s="600"/>
      <c r="VFE21" s="600"/>
      <c r="VFF21" s="600"/>
      <c r="VFG21" s="600"/>
      <c r="VFH21" s="600"/>
      <c r="VFI21" s="600"/>
      <c r="VFJ21" s="600"/>
      <c r="VFK21" s="600"/>
      <c r="VFL21" s="600"/>
      <c r="VFM21" s="600"/>
      <c r="VFN21" s="600"/>
      <c r="VFO21" s="600"/>
      <c r="VFP21" s="600"/>
      <c r="VFQ21" s="600"/>
      <c r="VFR21" s="600"/>
      <c r="VFS21" s="600"/>
      <c r="VFT21" s="600"/>
      <c r="VFU21" s="600"/>
      <c r="VFV21" s="600"/>
      <c r="VFW21" s="600"/>
      <c r="VFX21" s="600"/>
      <c r="VFY21" s="600"/>
      <c r="VFZ21" s="600"/>
      <c r="VGA21" s="600"/>
      <c r="VGB21" s="600"/>
      <c r="VGC21" s="600"/>
      <c r="VGD21" s="600"/>
      <c r="VGE21" s="600"/>
      <c r="VGF21" s="600"/>
      <c r="VGG21" s="600"/>
      <c r="VGH21" s="600"/>
      <c r="VGI21" s="600"/>
      <c r="VGJ21" s="600"/>
      <c r="VGK21" s="600"/>
      <c r="VGL21" s="600"/>
      <c r="VGM21" s="600"/>
      <c r="VGN21" s="600"/>
      <c r="VGO21" s="600"/>
      <c r="VGP21" s="600"/>
      <c r="VGQ21" s="600"/>
      <c r="VGR21" s="600"/>
      <c r="VGS21" s="600"/>
      <c r="VGT21" s="600"/>
      <c r="VGU21" s="600"/>
      <c r="VGV21" s="600"/>
      <c r="VGW21" s="600"/>
      <c r="VGX21" s="600"/>
      <c r="VGY21" s="600"/>
      <c r="VGZ21" s="600"/>
      <c r="VHA21" s="600"/>
      <c r="VHB21" s="600"/>
      <c r="VHC21" s="600"/>
      <c r="VHD21" s="600"/>
      <c r="VHE21" s="600"/>
      <c r="VHF21" s="600"/>
      <c r="VHG21" s="600"/>
      <c r="VHH21" s="600"/>
      <c r="VHI21" s="600"/>
      <c r="VHJ21" s="600"/>
      <c r="VHK21" s="600"/>
      <c r="VHL21" s="600"/>
      <c r="VHM21" s="600"/>
      <c r="VHN21" s="600"/>
      <c r="VHO21" s="600"/>
      <c r="VHP21" s="600"/>
      <c r="VHQ21" s="600"/>
      <c r="VHR21" s="600"/>
      <c r="VHS21" s="600"/>
      <c r="VHT21" s="600"/>
      <c r="VHU21" s="600"/>
      <c r="VHV21" s="600"/>
      <c r="VHW21" s="600"/>
      <c r="VHX21" s="600"/>
      <c r="VHY21" s="600"/>
      <c r="VHZ21" s="600"/>
      <c r="VIA21" s="600"/>
      <c r="VIB21" s="600"/>
      <c r="VIC21" s="600"/>
      <c r="VID21" s="600"/>
      <c r="VIE21" s="600"/>
      <c r="VIF21" s="600"/>
      <c r="VIG21" s="600"/>
      <c r="VIH21" s="600"/>
      <c r="VII21" s="600"/>
      <c r="VIJ21" s="600"/>
      <c r="VIK21" s="600"/>
      <c r="VIL21" s="600"/>
      <c r="VIM21" s="600"/>
      <c r="VIN21" s="600"/>
      <c r="VIO21" s="600"/>
      <c r="VIP21" s="600"/>
      <c r="VIQ21" s="600"/>
      <c r="VIR21" s="600"/>
      <c r="VIS21" s="600"/>
      <c r="VIT21" s="600"/>
      <c r="VIU21" s="600"/>
      <c r="VIV21" s="600"/>
      <c r="VIW21" s="600"/>
      <c r="VIX21" s="600"/>
      <c r="VIY21" s="600"/>
      <c r="VIZ21" s="600"/>
      <c r="VJA21" s="600"/>
      <c r="VJB21" s="600"/>
      <c r="VJC21" s="600"/>
      <c r="VJD21" s="600"/>
      <c r="VJE21" s="600"/>
      <c r="VJF21" s="600"/>
      <c r="VJG21" s="600"/>
      <c r="VJH21" s="600"/>
      <c r="VJI21" s="600"/>
      <c r="VJJ21" s="600"/>
      <c r="VJK21" s="600"/>
      <c r="VJL21" s="600"/>
      <c r="VJM21" s="600"/>
      <c r="VJN21" s="600"/>
      <c r="VJO21" s="600"/>
      <c r="VJP21" s="600"/>
      <c r="VJQ21" s="600"/>
      <c r="VJR21" s="600"/>
      <c r="VJS21" s="600"/>
      <c r="VJT21" s="600"/>
      <c r="VJU21" s="600"/>
      <c r="VJV21" s="600"/>
      <c r="VJW21" s="600"/>
      <c r="VJX21" s="600"/>
      <c r="VJY21" s="600"/>
      <c r="VJZ21" s="600"/>
      <c r="VKA21" s="600"/>
      <c r="VKB21" s="600"/>
      <c r="VKC21" s="600"/>
      <c r="VKD21" s="600"/>
      <c r="VKE21" s="600"/>
      <c r="VKF21" s="600"/>
      <c r="VKG21" s="600"/>
      <c r="VKH21" s="600"/>
      <c r="VKI21" s="600"/>
      <c r="VKJ21" s="600"/>
      <c r="VKK21" s="600"/>
      <c r="VKL21" s="600"/>
      <c r="VKM21" s="600"/>
      <c r="VKN21" s="600"/>
      <c r="VKO21" s="600"/>
      <c r="VKP21" s="600"/>
      <c r="VKQ21" s="600"/>
      <c r="VKR21" s="600"/>
      <c r="VKS21" s="600"/>
      <c r="VKT21" s="600"/>
      <c r="VKU21" s="600"/>
      <c r="VKV21" s="600"/>
      <c r="VKW21" s="600"/>
      <c r="VKX21" s="600"/>
      <c r="VKY21" s="600"/>
      <c r="VKZ21" s="600"/>
      <c r="VLA21" s="600"/>
      <c r="VLB21" s="600"/>
      <c r="VLC21" s="600"/>
      <c r="VLD21" s="600"/>
      <c r="VLE21" s="600"/>
      <c r="VLF21" s="600"/>
      <c r="VLG21" s="600"/>
      <c r="VLH21" s="600"/>
      <c r="VLI21" s="600"/>
      <c r="VLJ21" s="600"/>
      <c r="VLK21" s="600"/>
      <c r="VLL21" s="600"/>
      <c r="VLM21" s="600"/>
      <c r="VLN21" s="600"/>
      <c r="VLO21" s="600"/>
      <c r="VLP21" s="600"/>
      <c r="VLQ21" s="600"/>
      <c r="VLR21" s="600"/>
      <c r="VLS21" s="600"/>
      <c r="VLT21" s="600"/>
      <c r="VLU21" s="600"/>
      <c r="VLV21" s="600"/>
      <c r="VLW21" s="600"/>
      <c r="VLX21" s="600"/>
      <c r="VLY21" s="600"/>
      <c r="VLZ21" s="600"/>
      <c r="VMA21" s="600"/>
      <c r="VMB21" s="600"/>
      <c r="VMC21" s="600"/>
      <c r="VMD21" s="600"/>
      <c r="VME21" s="600"/>
      <c r="VMF21" s="600"/>
      <c r="VMG21" s="600"/>
      <c r="VMH21" s="600"/>
      <c r="VMI21" s="600"/>
      <c r="VMJ21" s="600"/>
      <c r="VMK21" s="600"/>
      <c r="VML21" s="600"/>
      <c r="VMM21" s="600"/>
      <c r="VMN21" s="600"/>
      <c r="VMO21" s="600"/>
      <c r="VMP21" s="600"/>
      <c r="VMQ21" s="600"/>
      <c r="VMR21" s="600"/>
      <c r="VMS21" s="600"/>
      <c r="VMT21" s="600"/>
      <c r="VMU21" s="600"/>
      <c r="VMV21" s="600"/>
      <c r="VMW21" s="600"/>
      <c r="VMX21" s="600"/>
      <c r="VMY21" s="600"/>
      <c r="VMZ21" s="600"/>
      <c r="VNA21" s="600"/>
      <c r="VNB21" s="600"/>
      <c r="VNC21" s="600"/>
      <c r="VND21" s="600"/>
      <c r="VNE21" s="600"/>
      <c r="VNF21" s="600"/>
      <c r="VNG21" s="600"/>
      <c r="VNH21" s="600"/>
      <c r="VNI21" s="600"/>
      <c r="VNJ21" s="600"/>
      <c r="VNK21" s="600"/>
      <c r="VNL21" s="600"/>
      <c r="VNM21" s="600"/>
      <c r="VNN21" s="600"/>
      <c r="VNO21" s="600"/>
      <c r="VNP21" s="600"/>
      <c r="VNQ21" s="600"/>
      <c r="VNR21" s="600"/>
      <c r="VNS21" s="600"/>
      <c r="VNT21" s="600"/>
      <c r="VNU21" s="600"/>
      <c r="VNV21" s="600"/>
      <c r="VNW21" s="600"/>
      <c r="VNX21" s="600"/>
      <c r="VNY21" s="600"/>
      <c r="VNZ21" s="600"/>
      <c r="VOA21" s="600"/>
      <c r="VOB21" s="600"/>
      <c r="VOC21" s="600"/>
      <c r="VOD21" s="600"/>
      <c r="VOE21" s="600"/>
      <c r="VOF21" s="600"/>
      <c r="VOG21" s="600"/>
      <c r="VOH21" s="600"/>
      <c r="VOI21" s="600"/>
      <c r="VOJ21" s="600"/>
      <c r="VOK21" s="600"/>
      <c r="VOL21" s="600"/>
      <c r="VOM21" s="600"/>
      <c r="VON21" s="600"/>
      <c r="VOO21" s="600"/>
      <c r="VOP21" s="600"/>
      <c r="VOQ21" s="600"/>
      <c r="VOR21" s="600"/>
      <c r="VOS21" s="600"/>
      <c r="VOT21" s="600"/>
      <c r="VOU21" s="600"/>
      <c r="VOV21" s="600"/>
      <c r="VOW21" s="600"/>
      <c r="VOX21" s="600"/>
      <c r="VOY21" s="600"/>
      <c r="VOZ21" s="600"/>
      <c r="VPA21" s="600"/>
      <c r="VPB21" s="600"/>
      <c r="VPC21" s="600"/>
      <c r="VPD21" s="600"/>
      <c r="VPE21" s="600"/>
      <c r="VPF21" s="600"/>
      <c r="VPG21" s="600"/>
      <c r="VPH21" s="600"/>
      <c r="VPI21" s="600"/>
      <c r="VPJ21" s="600"/>
      <c r="VPK21" s="600"/>
      <c r="VPL21" s="600"/>
      <c r="VPM21" s="600"/>
      <c r="VPN21" s="600"/>
      <c r="VPO21" s="600"/>
      <c r="VPP21" s="600"/>
      <c r="VPQ21" s="600"/>
      <c r="VPR21" s="600"/>
      <c r="VPS21" s="600"/>
      <c r="VPT21" s="600"/>
      <c r="VPU21" s="600"/>
      <c r="VPV21" s="600"/>
      <c r="VPW21" s="600"/>
      <c r="VPX21" s="600"/>
      <c r="VPY21" s="600"/>
      <c r="VPZ21" s="600"/>
      <c r="VQA21" s="600"/>
      <c r="VQB21" s="600"/>
      <c r="VQC21" s="600"/>
      <c r="VQD21" s="600"/>
      <c r="VQE21" s="600"/>
      <c r="VQF21" s="600"/>
      <c r="VQG21" s="600"/>
      <c r="VQH21" s="600"/>
      <c r="VQI21" s="600"/>
      <c r="VQJ21" s="600"/>
      <c r="VQK21" s="600"/>
      <c r="VQL21" s="600"/>
      <c r="VQM21" s="600"/>
      <c r="VQN21" s="600"/>
      <c r="VQO21" s="600"/>
      <c r="VQP21" s="600"/>
      <c r="VQQ21" s="600"/>
      <c r="VQR21" s="600"/>
      <c r="VQS21" s="600"/>
      <c r="VQT21" s="600"/>
      <c r="VQU21" s="600"/>
      <c r="VQV21" s="600"/>
      <c r="VQW21" s="600"/>
      <c r="VQX21" s="600"/>
      <c r="VQY21" s="600"/>
      <c r="VQZ21" s="600"/>
      <c r="VRA21" s="600"/>
      <c r="VRB21" s="600"/>
      <c r="VRC21" s="600"/>
      <c r="VRD21" s="600"/>
      <c r="VRE21" s="600"/>
      <c r="VRF21" s="600"/>
      <c r="VRG21" s="600"/>
      <c r="VRH21" s="600"/>
      <c r="VRI21" s="600"/>
      <c r="VRJ21" s="600"/>
      <c r="VRK21" s="600"/>
      <c r="VRL21" s="600"/>
      <c r="VRM21" s="600"/>
      <c r="VRN21" s="600"/>
      <c r="VRO21" s="600"/>
      <c r="VRP21" s="600"/>
      <c r="VRQ21" s="600"/>
      <c r="VRR21" s="600"/>
      <c r="VRS21" s="600"/>
      <c r="VRT21" s="600"/>
      <c r="VRU21" s="600"/>
      <c r="VRV21" s="600"/>
      <c r="VRW21" s="600"/>
      <c r="VRX21" s="600"/>
      <c r="VRY21" s="600"/>
      <c r="VRZ21" s="600"/>
      <c r="VSA21" s="600"/>
      <c r="VSB21" s="600"/>
      <c r="VSC21" s="600"/>
      <c r="VSD21" s="600"/>
      <c r="VSE21" s="600"/>
      <c r="VSF21" s="600"/>
      <c r="VSG21" s="600"/>
      <c r="VSH21" s="600"/>
      <c r="VSI21" s="600"/>
      <c r="VSJ21" s="600"/>
      <c r="VSK21" s="600"/>
      <c r="VSL21" s="600"/>
      <c r="VSM21" s="600"/>
      <c r="VSN21" s="600"/>
      <c r="VSO21" s="600"/>
      <c r="VSP21" s="600"/>
      <c r="VSQ21" s="600"/>
      <c r="VSR21" s="600"/>
      <c r="VSS21" s="600"/>
      <c r="VST21" s="600"/>
      <c r="VSU21" s="600"/>
      <c r="VSV21" s="600"/>
      <c r="VSW21" s="600"/>
      <c r="VSX21" s="600"/>
      <c r="VSY21" s="600"/>
      <c r="VSZ21" s="600"/>
      <c r="VTA21" s="600"/>
      <c r="VTB21" s="600"/>
      <c r="VTC21" s="600"/>
      <c r="VTD21" s="600"/>
      <c r="VTE21" s="600"/>
      <c r="VTF21" s="600"/>
      <c r="VTG21" s="600"/>
      <c r="VTH21" s="600"/>
      <c r="VTI21" s="600"/>
      <c r="VTJ21" s="600"/>
      <c r="VTK21" s="600"/>
      <c r="VTL21" s="600"/>
      <c r="VTM21" s="600"/>
      <c r="VTN21" s="600"/>
      <c r="VTO21" s="600"/>
      <c r="VTP21" s="600"/>
      <c r="VTQ21" s="600"/>
      <c r="VTR21" s="600"/>
      <c r="VTS21" s="600"/>
      <c r="VTT21" s="600"/>
      <c r="VTU21" s="600"/>
      <c r="VTV21" s="600"/>
      <c r="VTW21" s="600"/>
      <c r="VTX21" s="600"/>
      <c r="VTY21" s="600"/>
      <c r="VTZ21" s="600"/>
      <c r="VUA21" s="600"/>
      <c r="VUB21" s="600"/>
      <c r="VUC21" s="600"/>
      <c r="VUD21" s="600"/>
      <c r="VUE21" s="600"/>
      <c r="VUF21" s="600"/>
      <c r="VUG21" s="600"/>
      <c r="VUH21" s="600"/>
      <c r="VUI21" s="600"/>
      <c r="VUJ21" s="600"/>
      <c r="VUK21" s="600"/>
      <c r="VUL21" s="600"/>
      <c r="VUM21" s="600"/>
      <c r="VUN21" s="600"/>
      <c r="VUO21" s="600"/>
      <c r="VUP21" s="600"/>
      <c r="VUQ21" s="600"/>
      <c r="VUR21" s="600"/>
      <c r="VUS21" s="600"/>
      <c r="VUT21" s="600"/>
      <c r="VUU21" s="600"/>
      <c r="VUV21" s="600"/>
      <c r="VUW21" s="600"/>
      <c r="VUX21" s="600"/>
      <c r="VUY21" s="600"/>
      <c r="VUZ21" s="600"/>
      <c r="VVA21" s="600"/>
      <c r="VVB21" s="600"/>
      <c r="VVC21" s="600"/>
      <c r="VVD21" s="600"/>
      <c r="VVE21" s="600"/>
      <c r="VVF21" s="600"/>
      <c r="VVG21" s="600"/>
      <c r="VVH21" s="600"/>
      <c r="VVI21" s="600"/>
      <c r="VVJ21" s="600"/>
      <c r="VVK21" s="600"/>
      <c r="VVL21" s="600"/>
      <c r="VVM21" s="600"/>
      <c r="VVN21" s="600"/>
      <c r="VVO21" s="600"/>
      <c r="VVP21" s="600"/>
      <c r="VVQ21" s="600"/>
      <c r="VVR21" s="600"/>
      <c r="VVS21" s="600"/>
      <c r="VVT21" s="600"/>
      <c r="VVU21" s="600"/>
      <c r="VVV21" s="600"/>
      <c r="VVW21" s="600"/>
      <c r="VVX21" s="600"/>
      <c r="VVY21" s="600"/>
      <c r="VVZ21" s="600"/>
      <c r="VWA21" s="600"/>
      <c r="VWB21" s="600"/>
      <c r="VWC21" s="600"/>
      <c r="VWD21" s="600"/>
      <c r="VWE21" s="600"/>
      <c r="VWF21" s="600"/>
      <c r="VWG21" s="600"/>
      <c r="VWH21" s="600"/>
      <c r="VWI21" s="600"/>
      <c r="VWJ21" s="600"/>
      <c r="VWK21" s="600"/>
      <c r="VWL21" s="600"/>
      <c r="VWM21" s="600"/>
      <c r="VWN21" s="600"/>
      <c r="VWO21" s="600"/>
      <c r="VWP21" s="600"/>
      <c r="VWQ21" s="600"/>
      <c r="VWR21" s="600"/>
      <c r="VWS21" s="600"/>
      <c r="VWT21" s="600"/>
      <c r="VWU21" s="600"/>
      <c r="VWV21" s="600"/>
      <c r="VWW21" s="600"/>
      <c r="VWX21" s="600"/>
      <c r="VWY21" s="600"/>
      <c r="VWZ21" s="600"/>
      <c r="VXA21" s="600"/>
      <c r="VXB21" s="600"/>
      <c r="VXC21" s="600"/>
      <c r="VXD21" s="600"/>
      <c r="VXE21" s="600"/>
      <c r="VXF21" s="600"/>
      <c r="VXG21" s="600"/>
      <c r="VXH21" s="600"/>
      <c r="VXI21" s="600"/>
      <c r="VXJ21" s="600"/>
      <c r="VXK21" s="600"/>
      <c r="VXL21" s="600"/>
      <c r="VXM21" s="600"/>
      <c r="VXN21" s="600"/>
      <c r="VXO21" s="600"/>
      <c r="VXP21" s="600"/>
      <c r="VXQ21" s="600"/>
      <c r="VXR21" s="600"/>
      <c r="VXS21" s="600"/>
      <c r="VXT21" s="600"/>
      <c r="VXU21" s="600"/>
      <c r="VXV21" s="600"/>
      <c r="VXW21" s="600"/>
      <c r="VXX21" s="600"/>
      <c r="VXY21" s="600"/>
      <c r="VXZ21" s="600"/>
      <c r="VYA21" s="600"/>
      <c r="VYB21" s="600"/>
      <c r="VYC21" s="600"/>
      <c r="VYD21" s="600"/>
      <c r="VYE21" s="600"/>
      <c r="VYF21" s="600"/>
      <c r="VYG21" s="600"/>
      <c r="VYH21" s="600"/>
      <c r="VYI21" s="600"/>
      <c r="VYJ21" s="600"/>
      <c r="VYK21" s="600"/>
      <c r="VYL21" s="600"/>
      <c r="VYM21" s="600"/>
      <c r="VYN21" s="600"/>
      <c r="VYO21" s="600"/>
      <c r="VYP21" s="600"/>
      <c r="VYQ21" s="600"/>
      <c r="VYR21" s="600"/>
      <c r="VYS21" s="600"/>
      <c r="VYT21" s="600"/>
      <c r="VYU21" s="600"/>
      <c r="VYV21" s="600"/>
      <c r="VYW21" s="600"/>
      <c r="VYX21" s="600"/>
      <c r="VYY21" s="600"/>
      <c r="VYZ21" s="600"/>
      <c r="VZA21" s="600"/>
      <c r="VZB21" s="600"/>
      <c r="VZC21" s="600"/>
      <c r="VZD21" s="600"/>
      <c r="VZE21" s="600"/>
      <c r="VZF21" s="600"/>
      <c r="VZG21" s="600"/>
      <c r="VZH21" s="600"/>
      <c r="VZI21" s="600"/>
      <c r="VZJ21" s="600"/>
      <c r="VZK21" s="600"/>
      <c r="VZL21" s="600"/>
      <c r="VZM21" s="600"/>
      <c r="VZN21" s="600"/>
      <c r="VZO21" s="600"/>
      <c r="VZP21" s="600"/>
      <c r="VZQ21" s="600"/>
      <c r="VZR21" s="600"/>
      <c r="VZS21" s="600"/>
      <c r="VZT21" s="600"/>
      <c r="VZU21" s="600"/>
      <c r="VZV21" s="600"/>
      <c r="VZW21" s="600"/>
      <c r="VZX21" s="600"/>
      <c r="VZY21" s="600"/>
      <c r="VZZ21" s="600"/>
      <c r="WAA21" s="600"/>
      <c r="WAB21" s="600"/>
      <c r="WAC21" s="600"/>
      <c r="WAD21" s="600"/>
      <c r="WAE21" s="600"/>
      <c r="WAF21" s="600"/>
      <c r="WAG21" s="600"/>
      <c r="WAH21" s="600"/>
      <c r="WAI21" s="600"/>
      <c r="WAJ21" s="600"/>
      <c r="WAK21" s="600"/>
      <c r="WAL21" s="600"/>
      <c r="WAM21" s="600"/>
      <c r="WAN21" s="600"/>
      <c r="WAO21" s="600"/>
      <c r="WAP21" s="600"/>
      <c r="WAQ21" s="600"/>
      <c r="WAR21" s="600"/>
      <c r="WAS21" s="600"/>
      <c r="WAT21" s="600"/>
      <c r="WAU21" s="600"/>
      <c r="WAV21" s="600"/>
      <c r="WAW21" s="600"/>
      <c r="WAX21" s="600"/>
      <c r="WAY21" s="600"/>
      <c r="WAZ21" s="600"/>
      <c r="WBA21" s="600"/>
      <c r="WBB21" s="600"/>
      <c r="WBC21" s="600"/>
      <c r="WBD21" s="600"/>
      <c r="WBE21" s="600"/>
      <c r="WBF21" s="600"/>
      <c r="WBG21" s="600"/>
      <c r="WBH21" s="600"/>
      <c r="WBI21" s="600"/>
      <c r="WBJ21" s="600"/>
      <c r="WBK21" s="600"/>
      <c r="WBL21" s="600"/>
      <c r="WBM21" s="600"/>
      <c r="WBN21" s="600"/>
      <c r="WBO21" s="600"/>
      <c r="WBP21" s="600"/>
      <c r="WBQ21" s="600"/>
      <c r="WBR21" s="600"/>
      <c r="WBS21" s="600"/>
      <c r="WBT21" s="600"/>
      <c r="WBU21" s="600"/>
      <c r="WBV21" s="600"/>
      <c r="WBW21" s="600"/>
      <c r="WBX21" s="600"/>
      <c r="WBY21" s="600"/>
      <c r="WBZ21" s="600"/>
      <c r="WCA21" s="600"/>
      <c r="WCB21" s="600"/>
      <c r="WCC21" s="600"/>
      <c r="WCD21" s="600"/>
      <c r="WCE21" s="600"/>
      <c r="WCF21" s="600"/>
      <c r="WCG21" s="600"/>
      <c r="WCH21" s="600"/>
      <c r="WCI21" s="600"/>
      <c r="WCJ21" s="600"/>
      <c r="WCK21" s="600"/>
      <c r="WCL21" s="600"/>
      <c r="WCM21" s="600"/>
      <c r="WCN21" s="600"/>
      <c r="WCO21" s="600"/>
      <c r="WCP21" s="600"/>
      <c r="WCQ21" s="600"/>
      <c r="WCR21" s="600"/>
      <c r="WCS21" s="600"/>
      <c r="WCT21" s="600"/>
      <c r="WCU21" s="600"/>
      <c r="WCV21" s="600"/>
      <c r="WCW21" s="600"/>
      <c r="WCX21" s="600"/>
      <c r="WCY21" s="600"/>
      <c r="WCZ21" s="600"/>
      <c r="WDA21" s="600"/>
      <c r="WDB21" s="600"/>
      <c r="WDC21" s="600"/>
      <c r="WDD21" s="600"/>
      <c r="WDE21" s="600"/>
      <c r="WDF21" s="600"/>
      <c r="WDG21" s="600"/>
      <c r="WDH21" s="600"/>
      <c r="WDI21" s="600"/>
      <c r="WDJ21" s="600"/>
      <c r="WDK21" s="600"/>
      <c r="WDL21" s="600"/>
      <c r="WDM21" s="600"/>
      <c r="WDN21" s="600"/>
      <c r="WDO21" s="600"/>
      <c r="WDP21" s="600"/>
      <c r="WDQ21" s="600"/>
      <c r="WDR21" s="600"/>
      <c r="WDS21" s="600"/>
      <c r="WDT21" s="600"/>
      <c r="WDU21" s="600"/>
      <c r="WDV21" s="600"/>
      <c r="WDW21" s="600"/>
      <c r="WDX21" s="600"/>
      <c r="WDY21" s="600"/>
      <c r="WDZ21" s="600"/>
      <c r="WEA21" s="600"/>
      <c r="WEB21" s="600"/>
      <c r="WEC21" s="600"/>
      <c r="WED21" s="600"/>
      <c r="WEE21" s="600"/>
      <c r="WEF21" s="600"/>
      <c r="WEG21" s="600"/>
      <c r="WEH21" s="600"/>
      <c r="WEI21" s="600"/>
      <c r="WEJ21" s="600"/>
      <c r="WEK21" s="600"/>
      <c r="WEL21" s="600"/>
      <c r="WEM21" s="600"/>
      <c r="WEN21" s="600"/>
      <c r="WEO21" s="600"/>
      <c r="WEP21" s="600"/>
      <c r="WEQ21" s="600"/>
      <c r="WER21" s="600"/>
      <c r="WES21" s="600"/>
      <c r="WET21" s="600"/>
      <c r="WEU21" s="600"/>
      <c r="WEV21" s="600"/>
      <c r="WEW21" s="600"/>
      <c r="WEX21" s="600"/>
      <c r="WEY21" s="600"/>
      <c r="WEZ21" s="600"/>
      <c r="WFA21" s="600"/>
      <c r="WFB21" s="600"/>
      <c r="WFC21" s="600"/>
      <c r="WFD21" s="600"/>
      <c r="WFE21" s="600"/>
      <c r="WFF21" s="600"/>
      <c r="WFG21" s="600"/>
      <c r="WFH21" s="600"/>
      <c r="WFI21" s="600"/>
      <c r="WFJ21" s="600"/>
      <c r="WFK21" s="600"/>
      <c r="WFL21" s="600"/>
      <c r="WFM21" s="600"/>
      <c r="WFN21" s="600"/>
      <c r="WFO21" s="600"/>
      <c r="WFP21" s="600"/>
      <c r="WFQ21" s="600"/>
      <c r="WFR21" s="600"/>
      <c r="WFS21" s="600"/>
      <c r="WFT21" s="600"/>
      <c r="WFU21" s="600"/>
      <c r="WFV21" s="600"/>
      <c r="WFW21" s="600"/>
      <c r="WFX21" s="600"/>
      <c r="WFY21" s="600"/>
      <c r="WFZ21" s="600"/>
      <c r="WGA21" s="600"/>
      <c r="WGB21" s="600"/>
      <c r="WGC21" s="600"/>
      <c r="WGD21" s="600"/>
      <c r="WGE21" s="600"/>
      <c r="WGF21" s="600"/>
      <c r="WGG21" s="600"/>
      <c r="WGH21" s="600"/>
      <c r="WGI21" s="600"/>
      <c r="WGJ21" s="600"/>
      <c r="WGK21" s="600"/>
      <c r="WGL21" s="600"/>
      <c r="WGM21" s="600"/>
      <c r="WGN21" s="600"/>
      <c r="WGO21" s="600"/>
      <c r="WGP21" s="600"/>
      <c r="WGQ21" s="600"/>
      <c r="WGR21" s="600"/>
      <c r="WGS21" s="600"/>
      <c r="WGT21" s="600"/>
      <c r="WGU21" s="600"/>
      <c r="WGV21" s="600"/>
      <c r="WGW21" s="600"/>
      <c r="WGX21" s="600"/>
      <c r="WGY21" s="600"/>
      <c r="WGZ21" s="600"/>
      <c r="WHA21" s="600"/>
      <c r="WHB21" s="600"/>
      <c r="WHC21" s="600"/>
      <c r="WHD21" s="600"/>
      <c r="WHE21" s="600"/>
      <c r="WHF21" s="600"/>
      <c r="WHG21" s="600"/>
      <c r="WHH21" s="600"/>
      <c r="WHI21" s="600"/>
      <c r="WHJ21" s="600"/>
      <c r="WHK21" s="600"/>
      <c r="WHL21" s="600"/>
      <c r="WHM21" s="600"/>
      <c r="WHN21" s="600"/>
      <c r="WHO21" s="600"/>
      <c r="WHP21" s="600"/>
      <c r="WHQ21" s="600"/>
      <c r="WHR21" s="600"/>
      <c r="WHS21" s="600"/>
      <c r="WHT21" s="600"/>
      <c r="WHU21" s="600"/>
      <c r="WHV21" s="600"/>
      <c r="WHW21" s="600"/>
      <c r="WHX21" s="600"/>
      <c r="WHY21" s="600"/>
      <c r="WHZ21" s="600"/>
      <c r="WIA21" s="600"/>
      <c r="WIB21" s="600"/>
      <c r="WIC21" s="600"/>
      <c r="WID21" s="600"/>
      <c r="WIE21" s="600"/>
      <c r="WIF21" s="600"/>
      <c r="WIG21" s="600"/>
      <c r="WIH21" s="600"/>
      <c r="WII21" s="600"/>
      <c r="WIJ21" s="600"/>
      <c r="WIK21" s="600"/>
      <c r="WIL21" s="600"/>
      <c r="WIM21" s="600"/>
      <c r="WIN21" s="600"/>
      <c r="WIO21" s="600"/>
      <c r="WIP21" s="600"/>
      <c r="WIQ21" s="600"/>
      <c r="WIR21" s="600"/>
      <c r="WIS21" s="600"/>
      <c r="WIT21" s="600"/>
      <c r="WIU21" s="600"/>
      <c r="WIV21" s="600"/>
      <c r="WIW21" s="600"/>
      <c r="WIX21" s="600"/>
      <c r="WIY21" s="600"/>
      <c r="WIZ21" s="600"/>
      <c r="WJA21" s="600"/>
      <c r="WJB21" s="600"/>
      <c r="WJC21" s="600"/>
      <c r="WJD21" s="600"/>
      <c r="WJE21" s="600"/>
      <c r="WJF21" s="600"/>
      <c r="WJG21" s="600"/>
      <c r="WJH21" s="600"/>
      <c r="WJI21" s="600"/>
      <c r="WJJ21" s="600"/>
      <c r="WJK21" s="600"/>
      <c r="WJL21" s="600"/>
      <c r="WJM21" s="600"/>
      <c r="WJN21" s="600"/>
      <c r="WJO21" s="600"/>
      <c r="WJP21" s="600"/>
      <c r="WJQ21" s="600"/>
      <c r="WJR21" s="600"/>
      <c r="WJS21" s="600"/>
      <c r="WJT21" s="600"/>
      <c r="WJU21" s="600"/>
      <c r="WJV21" s="600"/>
      <c r="WJW21" s="600"/>
      <c r="WJX21" s="600"/>
      <c r="WJY21" s="600"/>
      <c r="WJZ21" s="600"/>
      <c r="WKA21" s="600"/>
      <c r="WKB21" s="600"/>
      <c r="WKC21" s="600"/>
      <c r="WKD21" s="600"/>
      <c r="WKE21" s="600"/>
      <c r="WKF21" s="600"/>
      <c r="WKG21" s="600"/>
      <c r="WKH21" s="600"/>
      <c r="WKI21" s="600"/>
      <c r="WKJ21" s="600"/>
      <c r="WKK21" s="600"/>
      <c r="WKL21" s="600"/>
      <c r="WKM21" s="600"/>
      <c r="WKN21" s="600"/>
      <c r="WKO21" s="600"/>
      <c r="WKP21" s="600"/>
      <c r="WKQ21" s="600"/>
      <c r="WKR21" s="600"/>
      <c r="WKS21" s="600"/>
      <c r="WKT21" s="600"/>
      <c r="WKU21" s="600"/>
      <c r="WKV21" s="600"/>
      <c r="WKW21" s="600"/>
      <c r="WKX21" s="600"/>
      <c r="WKY21" s="600"/>
      <c r="WKZ21" s="600"/>
      <c r="WLA21" s="600"/>
      <c r="WLB21" s="600"/>
      <c r="WLC21" s="600"/>
      <c r="WLD21" s="600"/>
      <c r="WLE21" s="600"/>
      <c r="WLF21" s="600"/>
      <c r="WLG21" s="600"/>
      <c r="WLH21" s="600"/>
      <c r="WLI21" s="600"/>
      <c r="WLJ21" s="600"/>
      <c r="WLK21" s="600"/>
      <c r="WLL21" s="600"/>
      <c r="WLM21" s="600"/>
      <c r="WLN21" s="600"/>
      <c r="WLO21" s="600"/>
      <c r="WLP21" s="600"/>
      <c r="WLQ21" s="600"/>
      <c r="WLR21" s="600"/>
      <c r="WLS21" s="600"/>
      <c r="WLT21" s="600"/>
      <c r="WLU21" s="600"/>
      <c r="WLV21" s="600"/>
      <c r="WLW21" s="600"/>
      <c r="WLX21" s="600"/>
      <c r="WLY21" s="600"/>
      <c r="WLZ21" s="600"/>
      <c r="WMA21" s="600"/>
      <c r="WMB21" s="600"/>
      <c r="WMC21" s="600"/>
      <c r="WMD21" s="600"/>
      <c r="WME21" s="600"/>
      <c r="WMF21" s="600"/>
      <c r="WMG21" s="600"/>
      <c r="WMH21" s="600"/>
      <c r="WMI21" s="600"/>
      <c r="WMJ21" s="600"/>
      <c r="WMK21" s="600"/>
      <c r="WML21" s="600"/>
      <c r="WMM21" s="600"/>
      <c r="WMN21" s="600"/>
      <c r="WMO21" s="600"/>
      <c r="WMP21" s="600"/>
      <c r="WMQ21" s="600"/>
      <c r="WMR21" s="600"/>
      <c r="WMS21" s="600"/>
      <c r="WMT21" s="600"/>
      <c r="WMU21" s="600"/>
      <c r="WMV21" s="600"/>
      <c r="WMW21" s="600"/>
      <c r="WMX21" s="600"/>
      <c r="WMY21" s="600"/>
      <c r="WMZ21" s="600"/>
      <c r="WNA21" s="600"/>
      <c r="WNB21" s="600"/>
      <c r="WNC21" s="600"/>
      <c r="WND21" s="600"/>
      <c r="WNE21" s="600"/>
      <c r="WNF21" s="600"/>
      <c r="WNG21" s="600"/>
      <c r="WNH21" s="600"/>
      <c r="WNI21" s="600"/>
      <c r="WNJ21" s="600"/>
      <c r="WNK21" s="600"/>
      <c r="WNL21" s="600"/>
      <c r="WNM21" s="600"/>
      <c r="WNN21" s="600"/>
      <c r="WNO21" s="600"/>
      <c r="WNP21" s="600"/>
      <c r="WNQ21" s="600"/>
      <c r="WNR21" s="600"/>
      <c r="WNS21" s="600"/>
      <c r="WNT21" s="600"/>
      <c r="WNU21" s="600"/>
      <c r="WNV21" s="600"/>
      <c r="WNW21" s="600"/>
      <c r="WNX21" s="600"/>
      <c r="WNY21" s="600"/>
      <c r="WNZ21" s="600"/>
      <c r="WOA21" s="600"/>
      <c r="WOB21" s="600"/>
      <c r="WOC21" s="600"/>
      <c r="WOD21" s="600"/>
      <c r="WOE21" s="600"/>
      <c r="WOF21" s="600"/>
      <c r="WOG21" s="600"/>
      <c r="WOH21" s="600"/>
      <c r="WOI21" s="600"/>
      <c r="WOJ21" s="600"/>
      <c r="WOK21" s="600"/>
      <c r="WOL21" s="600"/>
      <c r="WOM21" s="600"/>
      <c r="WON21" s="600"/>
      <c r="WOO21" s="600"/>
      <c r="WOP21" s="600"/>
      <c r="WOQ21" s="600"/>
      <c r="WOR21" s="600"/>
      <c r="WOS21" s="600"/>
      <c r="WOT21" s="600"/>
      <c r="WOU21" s="600"/>
      <c r="WOV21" s="600"/>
      <c r="WOW21" s="600"/>
      <c r="WOX21" s="600"/>
      <c r="WOY21" s="600"/>
      <c r="WOZ21" s="600"/>
      <c r="WPA21" s="600"/>
      <c r="WPB21" s="600"/>
      <c r="WPC21" s="600"/>
      <c r="WPD21" s="600"/>
      <c r="WPE21" s="600"/>
      <c r="WPF21" s="600"/>
      <c r="WPG21" s="600"/>
      <c r="WPH21" s="600"/>
      <c r="WPI21" s="600"/>
      <c r="WPJ21" s="600"/>
      <c r="WPK21" s="600"/>
      <c r="WPL21" s="600"/>
      <c r="WPM21" s="600"/>
      <c r="WPN21" s="600"/>
      <c r="WPO21" s="600"/>
      <c r="WPP21" s="600"/>
      <c r="WPQ21" s="600"/>
      <c r="WPR21" s="600"/>
      <c r="WPS21" s="600"/>
      <c r="WPT21" s="600"/>
      <c r="WPU21" s="600"/>
      <c r="WPV21" s="600"/>
      <c r="WPW21" s="600"/>
      <c r="WPX21" s="600"/>
      <c r="WPY21" s="600"/>
      <c r="WPZ21" s="600"/>
      <c r="WQA21" s="600"/>
      <c r="WQB21" s="600"/>
      <c r="WQC21" s="600"/>
      <c r="WQD21" s="600"/>
      <c r="WQE21" s="600"/>
      <c r="WQF21" s="600"/>
      <c r="WQG21" s="600"/>
      <c r="WQH21" s="600"/>
      <c r="WQI21" s="600"/>
      <c r="WQJ21" s="600"/>
      <c r="WQK21" s="600"/>
      <c r="WQL21" s="600"/>
      <c r="WQM21" s="600"/>
      <c r="WQN21" s="600"/>
      <c r="WQO21" s="600"/>
      <c r="WQP21" s="600"/>
      <c r="WQQ21" s="600"/>
      <c r="WQR21" s="600"/>
      <c r="WQS21" s="600"/>
      <c r="WQT21" s="600"/>
      <c r="WQU21" s="600"/>
      <c r="WQV21" s="600"/>
      <c r="WQW21" s="600"/>
      <c r="WQX21" s="600"/>
      <c r="WQY21" s="600"/>
      <c r="WQZ21" s="600"/>
      <c r="WRA21" s="600"/>
      <c r="WRB21" s="600"/>
      <c r="WRC21" s="600"/>
      <c r="WRD21" s="600"/>
      <c r="WRE21" s="600"/>
      <c r="WRF21" s="600"/>
      <c r="WRG21" s="600"/>
      <c r="WRH21" s="600"/>
      <c r="WRI21" s="600"/>
      <c r="WRJ21" s="600"/>
      <c r="WRK21" s="600"/>
      <c r="WRL21" s="600"/>
      <c r="WRM21" s="600"/>
      <c r="WRN21" s="600"/>
      <c r="WRO21" s="600"/>
      <c r="WRP21" s="600"/>
      <c r="WRQ21" s="600"/>
      <c r="WRR21" s="600"/>
      <c r="WRS21" s="600"/>
      <c r="WRT21" s="600"/>
      <c r="WRU21" s="600"/>
      <c r="WRV21" s="600"/>
      <c r="WRW21" s="600"/>
      <c r="WRX21" s="600"/>
      <c r="WRY21" s="600"/>
      <c r="WRZ21" s="600"/>
      <c r="WSA21" s="600"/>
      <c r="WSB21" s="600"/>
      <c r="WSC21" s="600"/>
      <c r="WSD21" s="600"/>
      <c r="WSE21" s="600"/>
      <c r="WSF21" s="600"/>
      <c r="WSG21" s="600"/>
      <c r="WSH21" s="600"/>
      <c r="WSI21" s="600"/>
      <c r="WSJ21" s="600"/>
      <c r="WSK21" s="600"/>
      <c r="WSL21" s="600"/>
      <c r="WSM21" s="600"/>
      <c r="WSN21" s="600"/>
      <c r="WSO21" s="600"/>
      <c r="WSP21" s="600"/>
      <c r="WSQ21" s="600"/>
      <c r="WSR21" s="600"/>
      <c r="WSS21" s="600"/>
      <c r="WST21" s="600"/>
      <c r="WSU21" s="600"/>
      <c r="WSV21" s="600"/>
      <c r="WSW21" s="600"/>
      <c r="WSX21" s="600"/>
      <c r="WSY21" s="600"/>
      <c r="WSZ21" s="600"/>
      <c r="WTA21" s="600"/>
      <c r="WTB21" s="600"/>
      <c r="WTC21" s="600"/>
      <c r="WTD21" s="600"/>
      <c r="WTE21" s="600"/>
      <c r="WTF21" s="600"/>
      <c r="WTG21" s="600"/>
      <c r="WTH21" s="600"/>
      <c r="WTI21" s="600"/>
      <c r="WTJ21" s="600"/>
      <c r="WTK21" s="600"/>
      <c r="WTL21" s="600"/>
      <c r="WTM21" s="600"/>
      <c r="WTN21" s="600"/>
      <c r="WTO21" s="600"/>
      <c r="WTP21" s="600"/>
      <c r="WTQ21" s="600"/>
      <c r="WTR21" s="600"/>
      <c r="WTS21" s="600"/>
      <c r="WTT21" s="600"/>
      <c r="WTU21" s="600"/>
      <c r="WTV21" s="600"/>
      <c r="WTW21" s="600"/>
      <c r="WTX21" s="600"/>
      <c r="WTY21" s="600"/>
      <c r="WTZ21" s="600"/>
      <c r="WUA21" s="600"/>
      <c r="WUB21" s="600"/>
      <c r="WUC21" s="600"/>
      <c r="WUD21" s="600"/>
      <c r="WUE21" s="600"/>
      <c r="WUF21" s="600"/>
      <c r="WUG21" s="600"/>
      <c r="WUH21" s="600"/>
      <c r="WUI21" s="600"/>
      <c r="WUJ21" s="600"/>
      <c r="WUK21" s="600"/>
      <c r="WUL21" s="600"/>
      <c r="WUM21" s="600"/>
      <c r="WUN21" s="600"/>
      <c r="WUO21" s="600"/>
      <c r="WUP21" s="600"/>
      <c r="WUQ21" s="600"/>
      <c r="WUR21" s="600"/>
      <c r="WUS21" s="600"/>
      <c r="WUT21" s="600"/>
      <c r="WUU21" s="600"/>
      <c r="WUV21" s="600"/>
      <c r="WUW21" s="600"/>
      <c r="WUX21" s="600"/>
      <c r="WUY21" s="600"/>
      <c r="WUZ21" s="600"/>
      <c r="WVA21" s="600"/>
      <c r="WVB21" s="600"/>
      <c r="WVC21" s="600"/>
      <c r="WVD21" s="600"/>
      <c r="WVE21" s="600"/>
      <c r="WVF21" s="600"/>
      <c r="WVG21" s="600"/>
      <c r="WVH21" s="600"/>
      <c r="WVI21" s="600"/>
      <c r="WVJ21" s="600"/>
      <c r="WVK21" s="600"/>
      <c r="WVL21" s="600"/>
      <c r="WVM21" s="600"/>
      <c r="WVN21" s="600"/>
      <c r="WVO21" s="600"/>
      <c r="WVP21" s="600"/>
      <c r="WVQ21" s="600"/>
      <c r="WVR21" s="600"/>
      <c r="WVS21" s="600"/>
      <c r="WVT21" s="600"/>
      <c r="WVU21" s="600"/>
      <c r="WVV21" s="600"/>
      <c r="WVW21" s="600"/>
      <c r="WVX21" s="600"/>
      <c r="WVY21" s="600"/>
      <c r="WVZ21" s="600"/>
      <c r="WWA21" s="600"/>
      <c r="WWB21" s="600"/>
      <c r="WWC21" s="600"/>
      <c r="WWD21" s="600"/>
      <c r="WWE21" s="600"/>
      <c r="WWF21" s="600"/>
      <c r="WWG21" s="600"/>
      <c r="WWH21" s="600"/>
      <c r="WWI21" s="600"/>
      <c r="WWJ21" s="600"/>
      <c r="WWK21" s="600"/>
      <c r="WWL21" s="600"/>
      <c r="WWM21" s="600"/>
      <c r="WWN21" s="600"/>
      <c r="WWO21" s="600"/>
      <c r="WWP21" s="600"/>
      <c r="WWQ21" s="600"/>
      <c r="WWR21" s="600"/>
      <c r="WWS21" s="600"/>
      <c r="WWT21" s="600"/>
      <c r="WWU21" s="600"/>
      <c r="WWV21" s="600"/>
      <c r="WWW21" s="600"/>
      <c r="WWX21" s="600"/>
      <c r="WWY21" s="600"/>
      <c r="WWZ21" s="600"/>
      <c r="WXA21" s="600"/>
      <c r="WXB21" s="600"/>
      <c r="WXC21" s="600"/>
      <c r="WXD21" s="600"/>
      <c r="WXE21" s="600"/>
      <c r="WXF21" s="600"/>
      <c r="WXG21" s="600"/>
      <c r="WXH21" s="600"/>
      <c r="WXI21" s="600"/>
      <c r="WXJ21" s="600"/>
      <c r="WXK21" s="600"/>
      <c r="WXL21" s="600"/>
      <c r="WXM21" s="600"/>
      <c r="WXN21" s="600"/>
      <c r="WXO21" s="600"/>
      <c r="WXP21" s="600"/>
      <c r="WXQ21" s="600"/>
      <c r="WXR21" s="600"/>
      <c r="WXS21" s="600"/>
      <c r="WXT21" s="600"/>
      <c r="WXU21" s="600"/>
      <c r="WXV21" s="600"/>
      <c r="WXW21" s="600"/>
      <c r="WXX21" s="600"/>
      <c r="WXY21" s="600"/>
      <c r="WXZ21" s="600"/>
      <c r="WYA21" s="600"/>
      <c r="WYB21" s="600"/>
      <c r="WYC21" s="600"/>
      <c r="WYD21" s="600"/>
      <c r="WYE21" s="600"/>
      <c r="WYF21" s="600"/>
      <c r="WYG21" s="600"/>
      <c r="WYH21" s="600"/>
      <c r="WYI21" s="600"/>
      <c r="WYJ21" s="600"/>
      <c r="WYK21" s="600"/>
      <c r="WYL21" s="600"/>
      <c r="WYM21" s="600"/>
      <c r="WYN21" s="600"/>
      <c r="WYO21" s="600"/>
      <c r="WYP21" s="600"/>
      <c r="WYQ21" s="600"/>
      <c r="WYR21" s="600"/>
      <c r="WYS21" s="600"/>
      <c r="WYT21" s="600"/>
      <c r="WYU21" s="600"/>
      <c r="WYV21" s="600"/>
      <c r="WYW21" s="600"/>
      <c r="WYX21" s="600"/>
      <c r="WYY21" s="600"/>
      <c r="WYZ21" s="600"/>
      <c r="WZA21" s="600"/>
      <c r="WZB21" s="600"/>
      <c r="WZC21" s="600"/>
      <c r="WZD21" s="600"/>
      <c r="WZE21" s="600"/>
      <c r="WZF21" s="600"/>
      <c r="WZG21" s="600"/>
      <c r="WZH21" s="600"/>
      <c r="WZI21" s="600"/>
      <c r="WZJ21" s="600"/>
      <c r="WZK21" s="600"/>
      <c r="WZL21" s="600"/>
      <c r="WZM21" s="600"/>
      <c r="WZN21" s="600"/>
      <c r="WZO21" s="600"/>
      <c r="WZP21" s="600"/>
      <c r="WZQ21" s="600"/>
      <c r="WZR21" s="600"/>
      <c r="WZS21" s="600"/>
      <c r="WZT21" s="600"/>
      <c r="WZU21" s="600"/>
      <c r="WZV21" s="600"/>
      <c r="WZW21" s="600"/>
      <c r="WZX21" s="600"/>
      <c r="WZY21" s="600"/>
      <c r="WZZ21" s="600"/>
      <c r="XAA21" s="600"/>
      <c r="XAB21" s="600"/>
      <c r="XAC21" s="600"/>
      <c r="XAD21" s="600"/>
      <c r="XAE21" s="600"/>
      <c r="XAF21" s="600"/>
      <c r="XAG21" s="600"/>
      <c r="XAH21" s="600"/>
      <c r="XAI21" s="600"/>
      <c r="XAJ21" s="600"/>
      <c r="XAK21" s="600"/>
      <c r="XAL21" s="600"/>
      <c r="XAM21" s="600"/>
      <c r="XAN21" s="600"/>
      <c r="XAO21" s="600"/>
      <c r="XAP21" s="600"/>
      <c r="XAQ21" s="600"/>
      <c r="XAR21" s="600"/>
      <c r="XAS21" s="600"/>
      <c r="XAT21" s="600"/>
      <c r="XAU21" s="600"/>
      <c r="XAV21" s="600"/>
      <c r="XAW21" s="600"/>
      <c r="XAX21" s="600"/>
      <c r="XAY21" s="600"/>
      <c r="XAZ21" s="600"/>
      <c r="XBA21" s="600"/>
      <c r="XBB21" s="600"/>
      <c r="XBC21" s="600"/>
      <c r="XBD21" s="600"/>
      <c r="XBE21" s="600"/>
      <c r="XBF21" s="600"/>
      <c r="XBG21" s="600"/>
      <c r="XBH21" s="600"/>
      <c r="XBI21" s="600"/>
      <c r="XBJ21" s="600"/>
      <c r="XBK21" s="600"/>
      <c r="XBL21" s="600"/>
      <c r="XBM21" s="600"/>
      <c r="XBN21" s="600"/>
      <c r="XBO21" s="600"/>
      <c r="XBP21" s="600"/>
      <c r="XBQ21" s="600"/>
      <c r="XBR21" s="600"/>
      <c r="XBS21" s="600"/>
      <c r="XBT21" s="600"/>
      <c r="XBU21" s="600"/>
      <c r="XBV21" s="600"/>
      <c r="XBW21" s="600"/>
      <c r="XBX21" s="600"/>
      <c r="XBY21" s="600"/>
      <c r="XBZ21" s="600"/>
      <c r="XCA21" s="600"/>
      <c r="XCB21" s="600"/>
      <c r="XCC21" s="600"/>
      <c r="XCD21" s="600"/>
      <c r="XCE21" s="600"/>
      <c r="XCF21" s="600"/>
      <c r="XCG21" s="600"/>
      <c r="XCH21" s="600"/>
      <c r="XCI21" s="600"/>
      <c r="XCJ21" s="600"/>
      <c r="XCK21" s="600"/>
      <c r="XCL21" s="600"/>
      <c r="XCM21" s="600"/>
      <c r="XCN21" s="600"/>
      <c r="XCO21" s="600"/>
      <c r="XCP21" s="600"/>
      <c r="XCQ21" s="600"/>
      <c r="XCR21" s="600"/>
      <c r="XCS21" s="600"/>
      <c r="XCT21" s="600"/>
      <c r="XCU21" s="600"/>
      <c r="XCV21" s="600"/>
      <c r="XCW21" s="600"/>
      <c r="XCX21" s="600"/>
      <c r="XCY21" s="600"/>
      <c r="XCZ21" s="600"/>
      <c r="XDA21" s="600"/>
      <c r="XDB21" s="600"/>
      <c r="XDC21" s="600"/>
      <c r="XDD21" s="600"/>
      <c r="XDE21" s="600"/>
      <c r="XDF21" s="600"/>
      <c r="XDG21" s="600"/>
      <c r="XDH21" s="600"/>
      <c r="XDI21" s="600"/>
      <c r="XDJ21" s="600"/>
      <c r="XDK21" s="600"/>
      <c r="XDL21" s="600"/>
      <c r="XDM21" s="600"/>
      <c r="XDN21" s="600"/>
      <c r="XDO21" s="600"/>
      <c r="XDP21" s="600"/>
      <c r="XDQ21" s="600"/>
      <c r="XDR21" s="600"/>
      <c r="XDS21" s="600"/>
      <c r="XDT21" s="600"/>
      <c r="XDU21" s="600"/>
      <c r="XDV21" s="600"/>
      <c r="XDW21" s="600"/>
      <c r="XDX21" s="600"/>
      <c r="XDY21" s="600"/>
      <c r="XDZ21" s="600"/>
      <c r="XEA21" s="600"/>
      <c r="XEB21" s="600"/>
      <c r="XEC21" s="600"/>
      <c r="XED21" s="600"/>
      <c r="XEE21" s="600"/>
      <c r="XEF21" s="600"/>
      <c r="XEG21" s="600"/>
      <c r="XEH21" s="600"/>
      <c r="XEI21" s="600"/>
      <c r="XEJ21" s="600"/>
    </row>
    <row r="22" spans="1:16364" s="601" customFormat="1" ht="12.75">
      <c r="A22" s="1563" t="s">
        <v>735</v>
      </c>
      <c r="B22" s="1552">
        <f t="shared" si="6"/>
        <v>0</v>
      </c>
      <c r="C22" s="1313"/>
      <c r="D22" s="1314"/>
      <c r="E22" s="1315"/>
      <c r="F22" s="1313"/>
      <c r="G22" s="1314"/>
      <c r="H22" s="1313"/>
      <c r="I22" s="1311">
        <f t="shared" si="0"/>
        <v>0</v>
      </c>
      <c r="J22" s="1"/>
      <c r="K22" s="1312">
        <f t="shared" si="7"/>
        <v>0</v>
      </c>
      <c r="L22" s="1313"/>
      <c r="M22" s="1314"/>
      <c r="N22" s="1315"/>
      <c r="O22" s="1313"/>
      <c r="P22" s="1314"/>
      <c r="Q22" s="1313"/>
      <c r="R22" s="1311">
        <f t="shared" si="1"/>
        <v>0</v>
      </c>
      <c r="S22" s="1"/>
      <c r="T22" s="1312">
        <f t="shared" si="4"/>
        <v>0</v>
      </c>
      <c r="U22" s="1313"/>
      <c r="V22" s="1314"/>
      <c r="W22" s="1315"/>
      <c r="X22" s="1313"/>
      <c r="Y22" s="1314"/>
      <c r="Z22" s="1313"/>
      <c r="AA22" s="1311">
        <f t="shared" si="2"/>
        <v>0</v>
      </c>
      <c r="AB22" s="1"/>
      <c r="AC22" s="1312">
        <f t="shared" si="3"/>
        <v>0</v>
      </c>
      <c r="AD22" s="1313"/>
      <c r="AE22" s="1314"/>
      <c r="AF22" s="1315"/>
      <c r="AG22" s="1313"/>
      <c r="AH22" s="1314"/>
      <c r="AI22" s="1313"/>
      <c r="AJ22" s="1311"/>
      <c r="AK22" s="1"/>
      <c r="AL22" s="1541"/>
      <c r="AM22" s="1313"/>
      <c r="AN22" s="1314"/>
      <c r="AO22" s="1315"/>
      <c r="AP22" s="1313"/>
      <c r="AQ22" s="1314"/>
      <c r="AR22" s="1313"/>
      <c r="AS22" s="1311">
        <f t="shared" si="5"/>
        <v>0</v>
      </c>
      <c r="AT22" s="600"/>
      <c r="AU22" s="600"/>
      <c r="AV22" s="600"/>
      <c r="AW22" s="600"/>
      <c r="AX22" s="600"/>
      <c r="AY22" s="600"/>
      <c r="AZ22" s="600"/>
      <c r="BA22" s="600"/>
      <c r="BB22" s="600"/>
      <c r="BC22" s="600"/>
      <c r="BD22" s="600"/>
      <c r="BE22" s="600"/>
      <c r="BF22" s="600"/>
      <c r="BG22" s="600"/>
      <c r="BH22" s="600"/>
      <c r="BI22" s="600"/>
      <c r="BJ22" s="600"/>
      <c r="BK22" s="600"/>
      <c r="BL22" s="600"/>
      <c r="BM22" s="600"/>
      <c r="BN22" s="600"/>
      <c r="BO22" s="600"/>
      <c r="BP22" s="600"/>
      <c r="BQ22" s="600"/>
      <c r="BR22" s="600"/>
      <c r="BS22" s="600"/>
      <c r="BT22" s="600"/>
      <c r="BU22" s="600"/>
      <c r="BV22" s="600"/>
      <c r="BW22" s="600"/>
      <c r="BX22" s="600"/>
      <c r="BY22" s="600"/>
      <c r="BZ22" s="600"/>
      <c r="CA22" s="600"/>
      <c r="CB22" s="600"/>
      <c r="CC22" s="600"/>
      <c r="CD22" s="600"/>
      <c r="CE22" s="600"/>
      <c r="CF22" s="600"/>
      <c r="CG22" s="600"/>
      <c r="CH22" s="600"/>
      <c r="CI22" s="600"/>
      <c r="CJ22" s="600"/>
      <c r="CK22" s="600"/>
      <c r="CL22" s="600"/>
      <c r="CM22" s="600"/>
      <c r="CN22" s="600"/>
      <c r="CO22" s="600"/>
      <c r="CP22" s="600"/>
      <c r="CQ22" s="600"/>
      <c r="CR22" s="600"/>
      <c r="CS22" s="600"/>
      <c r="CT22" s="600"/>
      <c r="CU22" s="600"/>
      <c r="CV22" s="600"/>
      <c r="CW22" s="600"/>
      <c r="CX22" s="600"/>
      <c r="CY22" s="600"/>
      <c r="CZ22" s="600"/>
      <c r="DA22" s="600"/>
      <c r="DB22" s="600"/>
      <c r="DC22" s="600"/>
      <c r="DD22" s="600"/>
      <c r="DE22" s="600"/>
      <c r="DF22" s="600"/>
      <c r="DG22" s="600"/>
      <c r="DH22" s="600"/>
      <c r="DI22" s="600"/>
      <c r="DJ22" s="600"/>
      <c r="DK22" s="600"/>
      <c r="DL22" s="600"/>
      <c r="DM22" s="600"/>
      <c r="DN22" s="600"/>
      <c r="DO22" s="600"/>
      <c r="DP22" s="600"/>
      <c r="DQ22" s="600"/>
      <c r="DR22" s="600"/>
      <c r="DS22" s="600"/>
      <c r="DT22" s="600"/>
      <c r="DU22" s="600"/>
      <c r="DV22" s="600"/>
      <c r="DW22" s="600"/>
      <c r="DX22" s="600"/>
      <c r="DY22" s="600"/>
      <c r="DZ22" s="600"/>
      <c r="EA22" s="600"/>
      <c r="EB22" s="600"/>
      <c r="EC22" s="600"/>
      <c r="ED22" s="600"/>
      <c r="EE22" s="600"/>
      <c r="EF22" s="600"/>
      <c r="EG22" s="600"/>
      <c r="EH22" s="600"/>
      <c r="EI22" s="600"/>
      <c r="EJ22" s="600"/>
      <c r="EK22" s="600"/>
      <c r="EL22" s="600"/>
      <c r="EM22" s="600"/>
      <c r="EN22" s="600"/>
      <c r="EO22" s="600"/>
      <c r="EP22" s="600"/>
      <c r="EQ22" s="600"/>
      <c r="ER22" s="600"/>
      <c r="ES22" s="600"/>
      <c r="ET22" s="600"/>
      <c r="EU22" s="600"/>
      <c r="EV22" s="600"/>
      <c r="EW22" s="600"/>
      <c r="EX22" s="600"/>
      <c r="EY22" s="600"/>
      <c r="EZ22" s="600"/>
      <c r="FA22" s="600"/>
      <c r="FB22" s="600"/>
      <c r="FC22" s="600"/>
      <c r="FD22" s="600"/>
      <c r="FE22" s="600"/>
      <c r="FF22" s="600"/>
      <c r="FG22" s="600"/>
      <c r="FH22" s="600"/>
      <c r="FI22" s="600"/>
      <c r="FJ22" s="600"/>
      <c r="FK22" s="600"/>
      <c r="FL22" s="600"/>
      <c r="FM22" s="600"/>
      <c r="FN22" s="600"/>
      <c r="FO22" s="600"/>
      <c r="FP22" s="600"/>
      <c r="FQ22" s="600"/>
      <c r="FR22" s="600"/>
      <c r="FS22" s="600"/>
      <c r="FT22" s="600"/>
      <c r="FU22" s="600"/>
      <c r="FV22" s="600"/>
      <c r="FW22" s="600"/>
      <c r="FX22" s="600"/>
      <c r="FY22" s="600"/>
      <c r="FZ22" s="600"/>
      <c r="GA22" s="600"/>
      <c r="GB22" s="600"/>
      <c r="GC22" s="600"/>
      <c r="GD22" s="600"/>
      <c r="GE22" s="600"/>
      <c r="GF22" s="600"/>
      <c r="GG22" s="600"/>
      <c r="GH22" s="600"/>
      <c r="GI22" s="600"/>
      <c r="GJ22" s="600"/>
      <c r="GK22" s="600"/>
      <c r="GL22" s="600"/>
      <c r="GM22" s="600"/>
      <c r="GN22" s="600"/>
      <c r="GO22" s="600"/>
      <c r="GP22" s="600"/>
      <c r="GQ22" s="600"/>
      <c r="GR22" s="600"/>
      <c r="GS22" s="600"/>
      <c r="GT22" s="600"/>
      <c r="GU22" s="600"/>
      <c r="GV22" s="600"/>
      <c r="GW22" s="600"/>
      <c r="GX22" s="600"/>
      <c r="GY22" s="600"/>
      <c r="GZ22" s="600"/>
      <c r="HA22" s="600"/>
      <c r="HB22" s="600"/>
      <c r="HC22" s="600"/>
      <c r="HD22" s="600"/>
      <c r="HE22" s="600"/>
      <c r="HF22" s="600"/>
      <c r="HG22" s="600"/>
      <c r="HH22" s="600"/>
      <c r="HI22" s="600"/>
      <c r="HJ22" s="600"/>
      <c r="HK22" s="600"/>
      <c r="HL22" s="600"/>
      <c r="HM22" s="600"/>
      <c r="HN22" s="600"/>
      <c r="HO22" s="600"/>
      <c r="HP22" s="600"/>
      <c r="HQ22" s="600"/>
      <c r="HR22" s="600"/>
      <c r="HS22" s="600"/>
      <c r="HT22" s="600"/>
      <c r="HU22" s="600"/>
      <c r="HV22" s="600"/>
      <c r="HW22" s="600"/>
      <c r="HX22" s="600"/>
      <c r="HY22" s="600"/>
      <c r="HZ22" s="600"/>
      <c r="IA22" s="600"/>
      <c r="IB22" s="600"/>
      <c r="IC22" s="600"/>
      <c r="ID22" s="600"/>
      <c r="IE22" s="600"/>
      <c r="IF22" s="600"/>
      <c r="IG22" s="600"/>
      <c r="IH22" s="600"/>
      <c r="II22" s="600"/>
      <c r="IJ22" s="600"/>
      <c r="IK22" s="600"/>
      <c r="IL22" s="600"/>
      <c r="IM22" s="600"/>
      <c r="IN22" s="600"/>
      <c r="IO22" s="600"/>
      <c r="IP22" s="600"/>
      <c r="IQ22" s="600"/>
      <c r="IR22" s="600"/>
      <c r="IS22" s="600"/>
      <c r="IT22" s="600"/>
      <c r="IU22" s="600"/>
      <c r="IV22" s="600"/>
      <c r="IW22" s="600"/>
      <c r="IX22" s="600"/>
      <c r="IY22" s="600"/>
      <c r="IZ22" s="600"/>
      <c r="JA22" s="600"/>
      <c r="JB22" s="600"/>
      <c r="JC22" s="600"/>
      <c r="JD22" s="600"/>
      <c r="JE22" s="600"/>
      <c r="JF22" s="600"/>
      <c r="JG22" s="600"/>
      <c r="JH22" s="600"/>
      <c r="JI22" s="600"/>
      <c r="JJ22" s="600"/>
      <c r="JK22" s="600"/>
      <c r="JL22" s="600"/>
      <c r="JM22" s="600"/>
      <c r="JN22" s="600"/>
      <c r="JO22" s="600"/>
      <c r="JP22" s="600"/>
      <c r="JQ22" s="600"/>
      <c r="JR22" s="600"/>
      <c r="JS22" s="600"/>
      <c r="JT22" s="600"/>
      <c r="JU22" s="600"/>
      <c r="JV22" s="600"/>
      <c r="JW22" s="600"/>
      <c r="JX22" s="600"/>
      <c r="JY22" s="600"/>
      <c r="JZ22" s="600"/>
      <c r="KA22" s="600"/>
      <c r="KB22" s="600"/>
      <c r="KC22" s="600"/>
      <c r="KD22" s="600"/>
      <c r="KE22" s="600"/>
      <c r="KF22" s="600"/>
      <c r="KG22" s="600"/>
      <c r="KH22" s="600"/>
      <c r="KI22" s="600"/>
      <c r="KJ22" s="600"/>
      <c r="KK22" s="600"/>
      <c r="KL22" s="600"/>
      <c r="KM22" s="600"/>
      <c r="KN22" s="600"/>
      <c r="KO22" s="600"/>
      <c r="KP22" s="600"/>
      <c r="KQ22" s="600"/>
      <c r="KR22" s="600"/>
      <c r="KS22" s="600"/>
      <c r="KT22" s="600"/>
      <c r="KU22" s="600"/>
      <c r="KV22" s="600"/>
      <c r="KW22" s="600"/>
      <c r="KX22" s="600"/>
      <c r="KY22" s="600"/>
      <c r="KZ22" s="600"/>
      <c r="LA22" s="600"/>
      <c r="LB22" s="600"/>
      <c r="LC22" s="600"/>
      <c r="LD22" s="600"/>
      <c r="LE22" s="600"/>
      <c r="LF22" s="600"/>
      <c r="LG22" s="600"/>
      <c r="LH22" s="600"/>
      <c r="LI22" s="600"/>
      <c r="LJ22" s="600"/>
      <c r="LK22" s="600"/>
      <c r="LL22" s="600"/>
      <c r="LM22" s="600"/>
      <c r="LN22" s="600"/>
      <c r="LO22" s="600"/>
      <c r="LP22" s="600"/>
      <c r="LQ22" s="600"/>
      <c r="LR22" s="600"/>
      <c r="LS22" s="600"/>
      <c r="LT22" s="600"/>
      <c r="LU22" s="600"/>
      <c r="LV22" s="600"/>
      <c r="LW22" s="600"/>
      <c r="LX22" s="600"/>
      <c r="LY22" s="600"/>
      <c r="LZ22" s="600"/>
      <c r="MA22" s="600"/>
      <c r="MB22" s="600"/>
      <c r="MC22" s="600"/>
      <c r="MD22" s="600"/>
      <c r="ME22" s="600"/>
      <c r="MF22" s="600"/>
      <c r="MG22" s="600"/>
      <c r="MH22" s="600"/>
      <c r="MI22" s="600"/>
      <c r="MJ22" s="600"/>
      <c r="MK22" s="600"/>
      <c r="ML22" s="600"/>
      <c r="MM22" s="600"/>
      <c r="MN22" s="600"/>
      <c r="MO22" s="600"/>
      <c r="MP22" s="600"/>
      <c r="MQ22" s="600"/>
      <c r="MR22" s="600"/>
      <c r="MS22" s="600"/>
      <c r="MT22" s="600"/>
      <c r="MU22" s="600"/>
      <c r="MV22" s="600"/>
      <c r="MW22" s="600"/>
      <c r="MX22" s="600"/>
      <c r="MY22" s="600"/>
      <c r="MZ22" s="600"/>
      <c r="NA22" s="600"/>
      <c r="NB22" s="600"/>
      <c r="NC22" s="600"/>
      <c r="ND22" s="600"/>
      <c r="NE22" s="600"/>
      <c r="NF22" s="600"/>
      <c r="NG22" s="600"/>
      <c r="NH22" s="600"/>
      <c r="NI22" s="600"/>
      <c r="NJ22" s="600"/>
      <c r="NK22" s="600"/>
      <c r="NL22" s="600"/>
      <c r="NM22" s="600"/>
      <c r="NN22" s="600"/>
      <c r="NO22" s="600"/>
      <c r="NP22" s="600"/>
      <c r="NQ22" s="600"/>
      <c r="NR22" s="600"/>
      <c r="NS22" s="600"/>
      <c r="NT22" s="600"/>
      <c r="NU22" s="600"/>
      <c r="NV22" s="600"/>
      <c r="NW22" s="600"/>
      <c r="NX22" s="600"/>
      <c r="NY22" s="600"/>
      <c r="NZ22" s="600"/>
      <c r="OA22" s="600"/>
      <c r="OB22" s="600"/>
      <c r="OC22" s="600"/>
      <c r="OD22" s="600"/>
      <c r="OE22" s="600"/>
      <c r="OF22" s="600"/>
      <c r="OG22" s="600"/>
      <c r="OH22" s="600"/>
      <c r="OI22" s="600"/>
      <c r="OJ22" s="600"/>
      <c r="OK22" s="600"/>
      <c r="OL22" s="600"/>
      <c r="OM22" s="600"/>
      <c r="ON22" s="600"/>
      <c r="OO22" s="600"/>
      <c r="OP22" s="600"/>
      <c r="OQ22" s="600"/>
      <c r="OR22" s="600"/>
      <c r="OS22" s="600"/>
      <c r="OT22" s="600"/>
      <c r="OU22" s="600"/>
      <c r="OV22" s="600"/>
      <c r="OW22" s="600"/>
      <c r="OX22" s="600"/>
      <c r="OY22" s="600"/>
      <c r="OZ22" s="600"/>
      <c r="PA22" s="600"/>
      <c r="PB22" s="600"/>
      <c r="PC22" s="600"/>
      <c r="PD22" s="600"/>
      <c r="PE22" s="600"/>
      <c r="PF22" s="600"/>
      <c r="PG22" s="600"/>
      <c r="PH22" s="600"/>
      <c r="PI22" s="600"/>
      <c r="PJ22" s="600"/>
      <c r="PK22" s="600"/>
      <c r="PL22" s="600"/>
      <c r="PM22" s="600"/>
      <c r="PN22" s="600"/>
      <c r="PO22" s="600"/>
      <c r="PP22" s="600"/>
      <c r="PQ22" s="600"/>
      <c r="PR22" s="600"/>
      <c r="PS22" s="600"/>
      <c r="PT22" s="600"/>
      <c r="PU22" s="600"/>
      <c r="PV22" s="600"/>
      <c r="PW22" s="600"/>
      <c r="PX22" s="600"/>
      <c r="PY22" s="600"/>
      <c r="PZ22" s="600"/>
      <c r="QA22" s="600"/>
      <c r="QB22" s="600"/>
      <c r="QC22" s="600"/>
      <c r="QD22" s="600"/>
      <c r="QE22" s="600"/>
      <c r="QF22" s="600"/>
      <c r="QG22" s="600"/>
      <c r="QH22" s="600"/>
      <c r="QI22" s="600"/>
      <c r="QJ22" s="600"/>
      <c r="QK22" s="600"/>
      <c r="QL22" s="600"/>
      <c r="QM22" s="600"/>
      <c r="QN22" s="600"/>
      <c r="QO22" s="600"/>
      <c r="QP22" s="600"/>
      <c r="QQ22" s="600"/>
      <c r="QR22" s="600"/>
      <c r="QS22" s="600"/>
      <c r="QT22" s="600"/>
      <c r="QU22" s="600"/>
      <c r="QV22" s="600"/>
      <c r="QW22" s="600"/>
      <c r="QX22" s="600"/>
      <c r="QY22" s="600"/>
      <c r="QZ22" s="600"/>
      <c r="RA22" s="600"/>
      <c r="RB22" s="600"/>
      <c r="RC22" s="600"/>
      <c r="RD22" s="600"/>
      <c r="RE22" s="600"/>
      <c r="RF22" s="600"/>
      <c r="RG22" s="600"/>
      <c r="RH22" s="600"/>
      <c r="RI22" s="600"/>
      <c r="RJ22" s="600"/>
      <c r="RK22" s="600"/>
      <c r="RL22" s="600"/>
      <c r="RM22" s="600"/>
      <c r="RN22" s="600"/>
      <c r="RO22" s="600"/>
      <c r="RP22" s="600"/>
      <c r="RQ22" s="600"/>
      <c r="RR22" s="600"/>
      <c r="RS22" s="600"/>
      <c r="RT22" s="600"/>
      <c r="RU22" s="600"/>
      <c r="RV22" s="600"/>
      <c r="RW22" s="600"/>
      <c r="RX22" s="600"/>
      <c r="RY22" s="600"/>
      <c r="RZ22" s="600"/>
      <c r="SA22" s="600"/>
      <c r="SB22" s="600"/>
      <c r="SC22" s="600"/>
      <c r="SD22" s="600"/>
      <c r="SE22" s="600"/>
      <c r="SF22" s="600"/>
      <c r="SG22" s="600"/>
      <c r="SH22" s="600"/>
      <c r="SI22" s="600"/>
      <c r="SJ22" s="600"/>
      <c r="SK22" s="600"/>
      <c r="SL22" s="600"/>
      <c r="SM22" s="600"/>
      <c r="SN22" s="600"/>
      <c r="SO22" s="600"/>
      <c r="SP22" s="600"/>
      <c r="SQ22" s="600"/>
      <c r="SR22" s="600"/>
      <c r="SS22" s="600"/>
      <c r="ST22" s="600"/>
      <c r="SU22" s="600"/>
      <c r="SV22" s="600"/>
      <c r="SW22" s="600"/>
      <c r="SX22" s="600"/>
      <c r="SY22" s="600"/>
      <c r="SZ22" s="600"/>
      <c r="TA22" s="600"/>
      <c r="TB22" s="600"/>
      <c r="TC22" s="600"/>
      <c r="TD22" s="600"/>
      <c r="TE22" s="600"/>
      <c r="TF22" s="600"/>
      <c r="TG22" s="600"/>
      <c r="TH22" s="600"/>
      <c r="TI22" s="600"/>
      <c r="TJ22" s="600"/>
      <c r="TK22" s="600"/>
      <c r="TL22" s="600"/>
      <c r="TM22" s="600"/>
      <c r="TN22" s="600"/>
      <c r="TO22" s="600"/>
      <c r="TP22" s="600"/>
      <c r="TQ22" s="600"/>
      <c r="TR22" s="600"/>
      <c r="TS22" s="600"/>
      <c r="TT22" s="600"/>
      <c r="TU22" s="600"/>
      <c r="TV22" s="600"/>
      <c r="TW22" s="600"/>
      <c r="TX22" s="600"/>
      <c r="TY22" s="600"/>
      <c r="TZ22" s="600"/>
      <c r="UA22" s="600"/>
      <c r="UB22" s="600"/>
      <c r="UC22" s="600"/>
      <c r="UD22" s="600"/>
      <c r="UE22" s="600"/>
      <c r="UF22" s="600"/>
      <c r="UG22" s="600"/>
      <c r="UH22" s="600"/>
      <c r="UI22" s="600"/>
      <c r="UJ22" s="600"/>
      <c r="UK22" s="600"/>
      <c r="UL22" s="600"/>
      <c r="UM22" s="600"/>
      <c r="UN22" s="600"/>
      <c r="UO22" s="600"/>
      <c r="UP22" s="600"/>
      <c r="UQ22" s="600"/>
      <c r="UR22" s="600"/>
      <c r="US22" s="600"/>
      <c r="UT22" s="600"/>
      <c r="UU22" s="600"/>
      <c r="UV22" s="600"/>
      <c r="UW22" s="600"/>
      <c r="UX22" s="600"/>
      <c r="UY22" s="600"/>
      <c r="UZ22" s="600"/>
      <c r="VA22" s="600"/>
      <c r="VB22" s="600"/>
      <c r="VC22" s="600"/>
      <c r="VD22" s="600"/>
      <c r="VE22" s="600"/>
      <c r="VF22" s="600"/>
      <c r="VG22" s="600"/>
      <c r="VH22" s="600"/>
      <c r="VI22" s="600"/>
      <c r="VJ22" s="600"/>
      <c r="VK22" s="600"/>
      <c r="VL22" s="600"/>
      <c r="VM22" s="600"/>
      <c r="VN22" s="600"/>
      <c r="VO22" s="600"/>
      <c r="VP22" s="600"/>
      <c r="VQ22" s="600"/>
      <c r="VR22" s="600"/>
      <c r="VS22" s="600"/>
      <c r="VT22" s="600"/>
      <c r="VU22" s="600"/>
      <c r="VV22" s="600"/>
      <c r="VW22" s="600"/>
      <c r="VX22" s="600"/>
      <c r="VY22" s="600"/>
      <c r="VZ22" s="600"/>
      <c r="WA22" s="600"/>
      <c r="WB22" s="600"/>
      <c r="WC22" s="600"/>
      <c r="WD22" s="600"/>
      <c r="WE22" s="600"/>
      <c r="WF22" s="600"/>
      <c r="WG22" s="600"/>
      <c r="WH22" s="600"/>
      <c r="WI22" s="600"/>
      <c r="WJ22" s="600"/>
      <c r="WK22" s="600"/>
      <c r="WL22" s="600"/>
      <c r="WM22" s="600"/>
      <c r="WN22" s="600"/>
      <c r="WO22" s="600"/>
      <c r="WP22" s="600"/>
      <c r="WQ22" s="600"/>
      <c r="WR22" s="600"/>
      <c r="WS22" s="600"/>
      <c r="WT22" s="600"/>
      <c r="WU22" s="600"/>
      <c r="WV22" s="600"/>
      <c r="WW22" s="600"/>
      <c r="WX22" s="600"/>
      <c r="WY22" s="600"/>
      <c r="WZ22" s="600"/>
      <c r="XA22" s="600"/>
      <c r="XB22" s="600"/>
      <c r="XC22" s="600"/>
      <c r="XD22" s="600"/>
      <c r="XE22" s="600"/>
      <c r="XF22" s="600"/>
      <c r="XG22" s="600"/>
      <c r="XH22" s="600"/>
      <c r="XI22" s="600"/>
      <c r="XJ22" s="600"/>
      <c r="XK22" s="600"/>
      <c r="XL22" s="600"/>
      <c r="XM22" s="600"/>
      <c r="XN22" s="600"/>
      <c r="XO22" s="600"/>
      <c r="XP22" s="600"/>
      <c r="XQ22" s="600"/>
      <c r="XR22" s="600"/>
      <c r="XS22" s="600"/>
      <c r="XT22" s="600"/>
      <c r="XU22" s="600"/>
      <c r="XV22" s="600"/>
      <c r="XW22" s="600"/>
      <c r="XX22" s="600"/>
      <c r="XY22" s="600"/>
      <c r="XZ22" s="600"/>
      <c r="YA22" s="600"/>
      <c r="YB22" s="600"/>
      <c r="YC22" s="600"/>
      <c r="YD22" s="600"/>
      <c r="YE22" s="600"/>
      <c r="YF22" s="600"/>
      <c r="YG22" s="600"/>
      <c r="YH22" s="600"/>
      <c r="YI22" s="600"/>
      <c r="YJ22" s="600"/>
      <c r="YK22" s="600"/>
      <c r="YL22" s="600"/>
      <c r="YM22" s="600"/>
      <c r="YN22" s="600"/>
      <c r="YO22" s="600"/>
      <c r="YP22" s="600"/>
      <c r="YQ22" s="600"/>
      <c r="YR22" s="600"/>
      <c r="YS22" s="600"/>
      <c r="YT22" s="600"/>
      <c r="YU22" s="600"/>
      <c r="YV22" s="600"/>
      <c r="YW22" s="600"/>
      <c r="YX22" s="600"/>
      <c r="YY22" s="600"/>
      <c r="YZ22" s="600"/>
      <c r="ZA22" s="600"/>
      <c r="ZB22" s="600"/>
      <c r="ZC22" s="600"/>
      <c r="ZD22" s="600"/>
      <c r="ZE22" s="600"/>
      <c r="ZF22" s="600"/>
      <c r="ZG22" s="600"/>
      <c r="ZH22" s="600"/>
      <c r="ZI22" s="600"/>
      <c r="ZJ22" s="600"/>
      <c r="ZK22" s="600"/>
      <c r="ZL22" s="600"/>
      <c r="ZM22" s="600"/>
      <c r="ZN22" s="600"/>
      <c r="ZO22" s="600"/>
      <c r="ZP22" s="600"/>
      <c r="ZQ22" s="600"/>
      <c r="ZR22" s="600"/>
      <c r="ZS22" s="600"/>
      <c r="ZT22" s="600"/>
      <c r="ZU22" s="600"/>
      <c r="ZV22" s="600"/>
      <c r="ZW22" s="600"/>
      <c r="ZX22" s="600"/>
      <c r="ZY22" s="600"/>
      <c r="ZZ22" s="600"/>
      <c r="AAA22" s="600"/>
      <c r="AAB22" s="600"/>
      <c r="AAC22" s="600"/>
      <c r="AAD22" s="600"/>
      <c r="AAE22" s="600"/>
      <c r="AAF22" s="600"/>
      <c r="AAG22" s="600"/>
      <c r="AAH22" s="600"/>
      <c r="AAI22" s="600"/>
      <c r="AAJ22" s="600"/>
      <c r="AAK22" s="600"/>
      <c r="AAL22" s="600"/>
      <c r="AAM22" s="600"/>
      <c r="AAN22" s="600"/>
      <c r="AAO22" s="600"/>
      <c r="AAP22" s="600"/>
      <c r="AAQ22" s="600"/>
      <c r="AAR22" s="600"/>
      <c r="AAS22" s="600"/>
      <c r="AAT22" s="600"/>
      <c r="AAU22" s="600"/>
      <c r="AAV22" s="600"/>
      <c r="AAW22" s="600"/>
      <c r="AAX22" s="600"/>
      <c r="AAY22" s="600"/>
      <c r="AAZ22" s="600"/>
      <c r="ABA22" s="600"/>
      <c r="ABB22" s="600"/>
      <c r="ABC22" s="600"/>
      <c r="ABD22" s="600"/>
      <c r="ABE22" s="600"/>
      <c r="ABF22" s="600"/>
      <c r="ABG22" s="600"/>
      <c r="ABH22" s="600"/>
      <c r="ABI22" s="600"/>
      <c r="ABJ22" s="600"/>
      <c r="ABK22" s="600"/>
      <c r="ABL22" s="600"/>
      <c r="ABM22" s="600"/>
      <c r="ABN22" s="600"/>
      <c r="ABO22" s="600"/>
      <c r="ABP22" s="600"/>
      <c r="ABQ22" s="600"/>
      <c r="ABR22" s="600"/>
      <c r="ABS22" s="600"/>
      <c r="ABT22" s="600"/>
      <c r="ABU22" s="600"/>
      <c r="ABV22" s="600"/>
      <c r="ABW22" s="600"/>
      <c r="ABX22" s="600"/>
      <c r="ABY22" s="600"/>
      <c r="ABZ22" s="600"/>
      <c r="ACA22" s="600"/>
      <c r="ACB22" s="600"/>
      <c r="ACC22" s="600"/>
      <c r="ACD22" s="600"/>
      <c r="ACE22" s="600"/>
      <c r="ACF22" s="600"/>
      <c r="ACG22" s="600"/>
      <c r="ACH22" s="600"/>
      <c r="ACI22" s="600"/>
      <c r="ACJ22" s="600"/>
      <c r="ACK22" s="600"/>
      <c r="ACL22" s="600"/>
      <c r="ACM22" s="600"/>
      <c r="ACN22" s="600"/>
      <c r="ACO22" s="600"/>
      <c r="ACP22" s="600"/>
      <c r="ACQ22" s="600"/>
      <c r="ACR22" s="600"/>
      <c r="ACS22" s="600"/>
      <c r="ACT22" s="600"/>
      <c r="ACU22" s="600"/>
      <c r="ACV22" s="600"/>
      <c r="ACW22" s="600"/>
      <c r="ACX22" s="600"/>
      <c r="ACY22" s="600"/>
      <c r="ACZ22" s="600"/>
      <c r="ADA22" s="600"/>
      <c r="ADB22" s="600"/>
      <c r="ADC22" s="600"/>
      <c r="ADD22" s="600"/>
      <c r="ADE22" s="600"/>
      <c r="ADF22" s="600"/>
      <c r="ADG22" s="600"/>
      <c r="ADH22" s="600"/>
      <c r="ADI22" s="600"/>
      <c r="ADJ22" s="600"/>
      <c r="ADK22" s="600"/>
      <c r="ADL22" s="600"/>
      <c r="ADM22" s="600"/>
      <c r="ADN22" s="600"/>
      <c r="ADO22" s="600"/>
      <c r="ADP22" s="600"/>
      <c r="ADQ22" s="600"/>
      <c r="ADR22" s="600"/>
      <c r="ADS22" s="600"/>
      <c r="ADT22" s="600"/>
      <c r="ADU22" s="600"/>
      <c r="ADV22" s="600"/>
      <c r="ADW22" s="600"/>
      <c r="ADX22" s="600"/>
      <c r="ADY22" s="600"/>
      <c r="ADZ22" s="600"/>
      <c r="AEA22" s="600"/>
      <c r="AEB22" s="600"/>
      <c r="AEC22" s="600"/>
      <c r="AED22" s="600"/>
      <c r="AEE22" s="600"/>
      <c r="AEF22" s="600"/>
      <c r="AEG22" s="600"/>
      <c r="AEH22" s="600"/>
      <c r="AEI22" s="600"/>
      <c r="AEJ22" s="600"/>
      <c r="AEK22" s="600"/>
      <c r="AEL22" s="600"/>
      <c r="AEM22" s="600"/>
      <c r="AEN22" s="600"/>
      <c r="AEO22" s="600"/>
      <c r="AEP22" s="600"/>
      <c r="AEQ22" s="600"/>
      <c r="AER22" s="600"/>
      <c r="AES22" s="600"/>
      <c r="AET22" s="600"/>
      <c r="AEU22" s="600"/>
      <c r="AEV22" s="600"/>
      <c r="AEW22" s="600"/>
      <c r="AEX22" s="600"/>
      <c r="AEY22" s="600"/>
      <c r="AEZ22" s="600"/>
      <c r="AFA22" s="600"/>
      <c r="AFB22" s="600"/>
      <c r="AFC22" s="600"/>
      <c r="AFD22" s="600"/>
      <c r="AFE22" s="600"/>
      <c r="AFF22" s="600"/>
      <c r="AFG22" s="600"/>
      <c r="AFH22" s="600"/>
      <c r="AFI22" s="600"/>
      <c r="AFJ22" s="600"/>
      <c r="AFK22" s="600"/>
      <c r="AFL22" s="600"/>
      <c r="AFM22" s="600"/>
      <c r="AFN22" s="600"/>
      <c r="AFO22" s="600"/>
      <c r="AFP22" s="600"/>
      <c r="AFQ22" s="600"/>
      <c r="AFR22" s="600"/>
      <c r="AFS22" s="600"/>
      <c r="AFT22" s="600"/>
      <c r="AFU22" s="600"/>
      <c r="AFV22" s="600"/>
      <c r="AFW22" s="600"/>
      <c r="AFX22" s="600"/>
      <c r="AFY22" s="600"/>
      <c r="AFZ22" s="600"/>
      <c r="AGA22" s="600"/>
      <c r="AGB22" s="600"/>
      <c r="AGC22" s="600"/>
      <c r="AGD22" s="600"/>
      <c r="AGE22" s="600"/>
      <c r="AGF22" s="600"/>
      <c r="AGG22" s="600"/>
      <c r="AGH22" s="600"/>
      <c r="AGI22" s="600"/>
      <c r="AGJ22" s="600"/>
      <c r="AGK22" s="600"/>
      <c r="AGL22" s="600"/>
      <c r="AGM22" s="600"/>
      <c r="AGN22" s="600"/>
      <c r="AGO22" s="600"/>
      <c r="AGP22" s="600"/>
      <c r="AGQ22" s="600"/>
      <c r="AGR22" s="600"/>
      <c r="AGS22" s="600"/>
      <c r="AGT22" s="600"/>
      <c r="AGU22" s="600"/>
      <c r="AGV22" s="600"/>
      <c r="AGW22" s="600"/>
      <c r="AGX22" s="600"/>
      <c r="AGY22" s="600"/>
      <c r="AGZ22" s="600"/>
      <c r="AHA22" s="600"/>
      <c r="AHB22" s="600"/>
      <c r="AHC22" s="600"/>
      <c r="AHD22" s="600"/>
      <c r="AHE22" s="600"/>
      <c r="AHF22" s="600"/>
      <c r="AHG22" s="600"/>
      <c r="AHH22" s="600"/>
      <c r="AHI22" s="600"/>
      <c r="AHJ22" s="600"/>
      <c r="AHK22" s="600"/>
      <c r="AHL22" s="600"/>
      <c r="AHM22" s="600"/>
      <c r="AHN22" s="600"/>
      <c r="AHO22" s="600"/>
      <c r="AHP22" s="600"/>
      <c r="AHQ22" s="600"/>
      <c r="AHR22" s="600"/>
      <c r="AHS22" s="600"/>
      <c r="AHT22" s="600"/>
      <c r="AHU22" s="600"/>
      <c r="AHV22" s="600"/>
      <c r="AHW22" s="600"/>
      <c r="AHX22" s="600"/>
      <c r="AHY22" s="600"/>
      <c r="AHZ22" s="600"/>
      <c r="AIA22" s="600"/>
      <c r="AIB22" s="600"/>
      <c r="AIC22" s="600"/>
      <c r="AID22" s="600"/>
      <c r="AIE22" s="600"/>
      <c r="AIF22" s="600"/>
      <c r="AIG22" s="600"/>
      <c r="AIH22" s="600"/>
      <c r="AII22" s="600"/>
      <c r="AIJ22" s="600"/>
      <c r="AIK22" s="600"/>
      <c r="AIL22" s="600"/>
      <c r="AIM22" s="600"/>
      <c r="AIN22" s="600"/>
      <c r="AIO22" s="600"/>
      <c r="AIP22" s="600"/>
      <c r="AIQ22" s="600"/>
      <c r="AIR22" s="600"/>
      <c r="AIS22" s="600"/>
      <c r="AIT22" s="600"/>
      <c r="AIU22" s="600"/>
      <c r="AIV22" s="600"/>
      <c r="AIW22" s="600"/>
      <c r="AIX22" s="600"/>
      <c r="AIY22" s="600"/>
      <c r="AIZ22" s="600"/>
      <c r="AJA22" s="600"/>
      <c r="AJB22" s="600"/>
      <c r="AJC22" s="600"/>
      <c r="AJD22" s="600"/>
      <c r="AJE22" s="600"/>
      <c r="AJF22" s="600"/>
      <c r="AJG22" s="600"/>
      <c r="AJH22" s="600"/>
      <c r="AJI22" s="600"/>
      <c r="AJJ22" s="600"/>
      <c r="AJK22" s="600"/>
      <c r="AJL22" s="600"/>
      <c r="AJM22" s="600"/>
      <c r="AJN22" s="600"/>
      <c r="AJO22" s="600"/>
      <c r="AJP22" s="600"/>
      <c r="AJQ22" s="600"/>
      <c r="AJR22" s="600"/>
      <c r="AJS22" s="600"/>
      <c r="AJT22" s="600"/>
      <c r="AJU22" s="600"/>
      <c r="AJV22" s="600"/>
      <c r="AJW22" s="600"/>
      <c r="AJX22" s="600"/>
      <c r="AJY22" s="600"/>
      <c r="AJZ22" s="600"/>
      <c r="AKA22" s="600"/>
      <c r="AKB22" s="600"/>
      <c r="AKC22" s="600"/>
      <c r="AKD22" s="600"/>
      <c r="AKE22" s="600"/>
      <c r="AKF22" s="600"/>
      <c r="AKG22" s="600"/>
      <c r="AKH22" s="600"/>
      <c r="AKI22" s="600"/>
      <c r="AKJ22" s="600"/>
      <c r="AKK22" s="600"/>
      <c r="AKL22" s="600"/>
      <c r="AKM22" s="600"/>
      <c r="AKN22" s="600"/>
      <c r="AKO22" s="600"/>
      <c r="AKP22" s="600"/>
      <c r="AKQ22" s="600"/>
      <c r="AKR22" s="600"/>
      <c r="AKS22" s="600"/>
      <c r="AKT22" s="600"/>
      <c r="AKU22" s="600"/>
      <c r="AKV22" s="600"/>
      <c r="AKW22" s="600"/>
      <c r="AKX22" s="600"/>
      <c r="AKY22" s="600"/>
      <c r="AKZ22" s="600"/>
      <c r="ALA22" s="600"/>
      <c r="ALB22" s="600"/>
      <c r="ALC22" s="600"/>
      <c r="ALD22" s="600"/>
      <c r="ALE22" s="600"/>
      <c r="ALF22" s="600"/>
      <c r="ALG22" s="600"/>
      <c r="ALH22" s="600"/>
      <c r="ALI22" s="600"/>
      <c r="ALJ22" s="600"/>
      <c r="ALK22" s="600"/>
      <c r="ALL22" s="600"/>
      <c r="ALM22" s="600"/>
      <c r="ALN22" s="600"/>
      <c r="ALO22" s="600"/>
      <c r="ALP22" s="600"/>
      <c r="ALQ22" s="600"/>
      <c r="ALR22" s="600"/>
      <c r="ALS22" s="600"/>
      <c r="ALT22" s="600"/>
      <c r="ALU22" s="600"/>
      <c r="ALV22" s="600"/>
      <c r="ALW22" s="600"/>
      <c r="ALX22" s="600"/>
      <c r="ALY22" s="600"/>
      <c r="ALZ22" s="600"/>
      <c r="AMA22" s="600"/>
      <c r="AMB22" s="600"/>
      <c r="AMC22" s="600"/>
      <c r="AMD22" s="600"/>
      <c r="AME22" s="600"/>
      <c r="AMF22" s="600"/>
      <c r="AMG22" s="600"/>
      <c r="AMH22" s="600"/>
      <c r="AMI22" s="600"/>
      <c r="AMJ22" s="600"/>
      <c r="AMK22" s="600"/>
      <c r="AML22" s="600"/>
      <c r="AMM22" s="600"/>
      <c r="AMN22" s="600"/>
      <c r="AMO22" s="600"/>
      <c r="AMP22" s="600"/>
      <c r="AMQ22" s="600"/>
      <c r="AMR22" s="600"/>
      <c r="AMS22" s="600"/>
      <c r="AMT22" s="600"/>
      <c r="AMU22" s="600"/>
      <c r="AMV22" s="600"/>
      <c r="AMW22" s="600"/>
      <c r="AMX22" s="600"/>
      <c r="AMY22" s="600"/>
      <c r="AMZ22" s="600"/>
      <c r="ANA22" s="600"/>
      <c r="ANB22" s="600"/>
      <c r="ANC22" s="600"/>
      <c r="AND22" s="600"/>
      <c r="ANE22" s="600"/>
      <c r="ANF22" s="600"/>
      <c r="ANG22" s="600"/>
      <c r="ANH22" s="600"/>
      <c r="ANI22" s="600"/>
      <c r="ANJ22" s="600"/>
      <c r="ANK22" s="600"/>
      <c r="ANL22" s="600"/>
      <c r="ANM22" s="600"/>
      <c r="ANN22" s="600"/>
      <c r="ANO22" s="600"/>
      <c r="ANP22" s="600"/>
      <c r="ANQ22" s="600"/>
      <c r="ANR22" s="600"/>
      <c r="ANS22" s="600"/>
      <c r="ANT22" s="600"/>
      <c r="ANU22" s="600"/>
      <c r="ANV22" s="600"/>
      <c r="ANW22" s="600"/>
      <c r="ANX22" s="600"/>
      <c r="ANY22" s="600"/>
      <c r="ANZ22" s="600"/>
      <c r="AOA22" s="600"/>
      <c r="AOB22" s="600"/>
      <c r="AOC22" s="600"/>
      <c r="AOD22" s="600"/>
      <c r="AOE22" s="600"/>
      <c r="AOF22" s="600"/>
      <c r="AOG22" s="600"/>
      <c r="AOH22" s="600"/>
      <c r="AOI22" s="600"/>
      <c r="AOJ22" s="600"/>
      <c r="AOK22" s="600"/>
      <c r="AOL22" s="600"/>
      <c r="AOM22" s="600"/>
      <c r="AON22" s="600"/>
      <c r="AOO22" s="600"/>
      <c r="AOP22" s="600"/>
      <c r="AOQ22" s="600"/>
      <c r="AOR22" s="600"/>
      <c r="AOS22" s="600"/>
      <c r="AOT22" s="600"/>
      <c r="AOU22" s="600"/>
      <c r="AOV22" s="600"/>
      <c r="AOW22" s="600"/>
      <c r="AOX22" s="600"/>
      <c r="AOY22" s="600"/>
      <c r="AOZ22" s="600"/>
      <c r="APA22" s="600"/>
      <c r="APB22" s="600"/>
      <c r="APC22" s="600"/>
      <c r="APD22" s="600"/>
      <c r="APE22" s="600"/>
      <c r="APF22" s="600"/>
      <c r="APG22" s="600"/>
      <c r="APH22" s="600"/>
      <c r="API22" s="600"/>
      <c r="APJ22" s="600"/>
      <c r="APK22" s="600"/>
      <c r="APL22" s="600"/>
      <c r="APM22" s="600"/>
      <c r="APN22" s="600"/>
      <c r="APO22" s="600"/>
      <c r="APP22" s="600"/>
      <c r="APQ22" s="600"/>
      <c r="APR22" s="600"/>
      <c r="APS22" s="600"/>
      <c r="APT22" s="600"/>
      <c r="APU22" s="600"/>
      <c r="APV22" s="600"/>
      <c r="APW22" s="600"/>
      <c r="APX22" s="600"/>
      <c r="APY22" s="600"/>
      <c r="APZ22" s="600"/>
      <c r="AQA22" s="600"/>
      <c r="AQB22" s="600"/>
      <c r="AQC22" s="600"/>
      <c r="AQD22" s="600"/>
      <c r="AQE22" s="600"/>
      <c r="AQF22" s="600"/>
      <c r="AQG22" s="600"/>
      <c r="AQH22" s="600"/>
      <c r="AQI22" s="600"/>
      <c r="AQJ22" s="600"/>
      <c r="AQK22" s="600"/>
      <c r="AQL22" s="600"/>
      <c r="AQM22" s="600"/>
      <c r="AQN22" s="600"/>
      <c r="AQO22" s="600"/>
      <c r="AQP22" s="600"/>
      <c r="AQQ22" s="600"/>
      <c r="AQR22" s="600"/>
      <c r="AQS22" s="600"/>
      <c r="AQT22" s="600"/>
      <c r="AQU22" s="600"/>
      <c r="AQV22" s="600"/>
      <c r="AQW22" s="600"/>
      <c r="AQX22" s="600"/>
      <c r="AQY22" s="600"/>
      <c r="AQZ22" s="600"/>
      <c r="ARA22" s="600"/>
      <c r="ARB22" s="600"/>
      <c r="ARC22" s="600"/>
      <c r="ARD22" s="600"/>
      <c r="ARE22" s="600"/>
      <c r="ARF22" s="600"/>
      <c r="ARG22" s="600"/>
      <c r="ARH22" s="600"/>
      <c r="ARI22" s="600"/>
      <c r="ARJ22" s="600"/>
      <c r="ARK22" s="600"/>
      <c r="ARL22" s="600"/>
      <c r="ARM22" s="600"/>
      <c r="ARN22" s="600"/>
      <c r="ARO22" s="600"/>
      <c r="ARP22" s="600"/>
      <c r="ARQ22" s="600"/>
      <c r="ARR22" s="600"/>
      <c r="ARS22" s="600"/>
      <c r="ART22" s="600"/>
      <c r="ARU22" s="600"/>
      <c r="ARV22" s="600"/>
      <c r="ARW22" s="600"/>
      <c r="ARX22" s="600"/>
      <c r="ARY22" s="600"/>
      <c r="ARZ22" s="600"/>
      <c r="ASA22" s="600"/>
      <c r="ASB22" s="600"/>
      <c r="ASC22" s="600"/>
      <c r="ASD22" s="600"/>
      <c r="ASE22" s="600"/>
      <c r="ASF22" s="600"/>
      <c r="ASG22" s="600"/>
      <c r="ASH22" s="600"/>
      <c r="ASI22" s="600"/>
      <c r="ASJ22" s="600"/>
      <c r="ASK22" s="600"/>
      <c r="ASL22" s="600"/>
      <c r="ASM22" s="600"/>
      <c r="ASN22" s="600"/>
      <c r="ASO22" s="600"/>
      <c r="ASP22" s="600"/>
      <c r="ASQ22" s="600"/>
      <c r="ASR22" s="600"/>
      <c r="ASS22" s="600"/>
      <c r="AST22" s="600"/>
      <c r="ASU22" s="600"/>
      <c r="ASV22" s="600"/>
      <c r="ASW22" s="600"/>
      <c r="ASX22" s="600"/>
      <c r="ASY22" s="600"/>
      <c r="ASZ22" s="600"/>
      <c r="ATA22" s="600"/>
      <c r="ATB22" s="600"/>
      <c r="ATC22" s="600"/>
      <c r="ATD22" s="600"/>
      <c r="ATE22" s="600"/>
      <c r="ATF22" s="600"/>
      <c r="ATG22" s="600"/>
      <c r="ATH22" s="600"/>
      <c r="ATI22" s="600"/>
      <c r="ATJ22" s="600"/>
      <c r="ATK22" s="600"/>
      <c r="ATL22" s="600"/>
      <c r="ATM22" s="600"/>
      <c r="ATN22" s="600"/>
      <c r="ATO22" s="600"/>
      <c r="ATP22" s="600"/>
      <c r="ATQ22" s="600"/>
      <c r="ATR22" s="600"/>
      <c r="ATS22" s="600"/>
      <c r="ATT22" s="600"/>
      <c r="ATU22" s="600"/>
      <c r="ATV22" s="600"/>
      <c r="ATW22" s="600"/>
      <c r="ATX22" s="600"/>
      <c r="ATY22" s="600"/>
      <c r="ATZ22" s="600"/>
      <c r="AUA22" s="600"/>
      <c r="AUB22" s="600"/>
      <c r="AUC22" s="600"/>
      <c r="AUD22" s="600"/>
      <c r="AUE22" s="600"/>
      <c r="AUF22" s="600"/>
      <c r="AUG22" s="600"/>
      <c r="AUH22" s="600"/>
      <c r="AUI22" s="600"/>
      <c r="AUJ22" s="600"/>
      <c r="AUK22" s="600"/>
      <c r="AUL22" s="600"/>
      <c r="AUM22" s="600"/>
      <c r="AUN22" s="600"/>
      <c r="AUO22" s="600"/>
      <c r="AUP22" s="600"/>
      <c r="AUQ22" s="600"/>
      <c r="AUR22" s="600"/>
      <c r="AUS22" s="600"/>
      <c r="AUT22" s="600"/>
      <c r="AUU22" s="600"/>
      <c r="AUV22" s="600"/>
      <c r="AUW22" s="600"/>
      <c r="AUX22" s="600"/>
      <c r="AUY22" s="600"/>
      <c r="AUZ22" s="600"/>
      <c r="AVA22" s="600"/>
      <c r="AVB22" s="600"/>
      <c r="AVC22" s="600"/>
      <c r="AVD22" s="600"/>
      <c r="AVE22" s="600"/>
      <c r="AVF22" s="600"/>
      <c r="AVG22" s="600"/>
      <c r="AVH22" s="600"/>
      <c r="AVI22" s="600"/>
      <c r="AVJ22" s="600"/>
      <c r="AVK22" s="600"/>
      <c r="AVL22" s="600"/>
      <c r="AVM22" s="600"/>
      <c r="AVN22" s="600"/>
      <c r="AVO22" s="600"/>
      <c r="AVP22" s="600"/>
      <c r="AVQ22" s="600"/>
      <c r="AVR22" s="600"/>
      <c r="AVS22" s="600"/>
      <c r="AVT22" s="600"/>
      <c r="AVU22" s="600"/>
      <c r="AVV22" s="600"/>
      <c r="AVW22" s="600"/>
      <c r="AVX22" s="600"/>
      <c r="AVY22" s="600"/>
      <c r="AVZ22" s="600"/>
      <c r="AWA22" s="600"/>
      <c r="AWB22" s="600"/>
      <c r="AWC22" s="600"/>
      <c r="AWD22" s="600"/>
      <c r="AWE22" s="600"/>
      <c r="AWF22" s="600"/>
      <c r="AWG22" s="600"/>
      <c r="AWH22" s="600"/>
      <c r="AWI22" s="600"/>
      <c r="AWJ22" s="600"/>
      <c r="AWK22" s="600"/>
      <c r="AWL22" s="600"/>
      <c r="AWM22" s="600"/>
      <c r="AWN22" s="600"/>
      <c r="AWO22" s="600"/>
      <c r="AWP22" s="600"/>
      <c r="AWQ22" s="600"/>
      <c r="AWR22" s="600"/>
      <c r="AWS22" s="600"/>
      <c r="AWT22" s="600"/>
      <c r="AWU22" s="600"/>
      <c r="AWV22" s="600"/>
      <c r="AWW22" s="600"/>
      <c r="AWX22" s="600"/>
      <c r="AWY22" s="600"/>
      <c r="AWZ22" s="600"/>
      <c r="AXA22" s="600"/>
      <c r="AXB22" s="600"/>
      <c r="AXC22" s="600"/>
      <c r="AXD22" s="600"/>
      <c r="AXE22" s="600"/>
      <c r="AXF22" s="600"/>
      <c r="AXG22" s="600"/>
      <c r="AXH22" s="600"/>
      <c r="AXI22" s="600"/>
      <c r="AXJ22" s="600"/>
      <c r="AXK22" s="600"/>
      <c r="AXL22" s="600"/>
      <c r="AXM22" s="600"/>
      <c r="AXN22" s="600"/>
      <c r="AXO22" s="600"/>
      <c r="AXP22" s="600"/>
      <c r="AXQ22" s="600"/>
      <c r="AXR22" s="600"/>
      <c r="AXS22" s="600"/>
      <c r="AXT22" s="600"/>
      <c r="AXU22" s="600"/>
      <c r="AXV22" s="600"/>
      <c r="AXW22" s="600"/>
      <c r="AXX22" s="600"/>
      <c r="AXY22" s="600"/>
      <c r="AXZ22" s="600"/>
      <c r="AYA22" s="600"/>
      <c r="AYB22" s="600"/>
      <c r="AYC22" s="600"/>
      <c r="AYD22" s="600"/>
      <c r="AYE22" s="600"/>
      <c r="AYF22" s="600"/>
      <c r="AYG22" s="600"/>
      <c r="AYH22" s="600"/>
      <c r="AYI22" s="600"/>
      <c r="AYJ22" s="600"/>
      <c r="AYK22" s="600"/>
      <c r="AYL22" s="600"/>
      <c r="AYM22" s="600"/>
      <c r="AYN22" s="600"/>
      <c r="AYO22" s="600"/>
      <c r="AYP22" s="600"/>
      <c r="AYQ22" s="600"/>
      <c r="AYR22" s="600"/>
      <c r="AYS22" s="600"/>
      <c r="AYT22" s="600"/>
      <c r="AYU22" s="600"/>
      <c r="AYV22" s="600"/>
      <c r="AYW22" s="600"/>
      <c r="AYX22" s="600"/>
      <c r="AYY22" s="600"/>
      <c r="AYZ22" s="600"/>
      <c r="AZA22" s="600"/>
      <c r="AZB22" s="600"/>
      <c r="AZC22" s="600"/>
      <c r="AZD22" s="600"/>
      <c r="AZE22" s="600"/>
      <c r="AZF22" s="600"/>
      <c r="AZG22" s="600"/>
      <c r="AZH22" s="600"/>
      <c r="AZI22" s="600"/>
      <c r="AZJ22" s="600"/>
      <c r="AZK22" s="600"/>
      <c r="AZL22" s="600"/>
      <c r="AZM22" s="600"/>
      <c r="AZN22" s="600"/>
      <c r="AZO22" s="600"/>
      <c r="AZP22" s="600"/>
      <c r="AZQ22" s="600"/>
      <c r="AZR22" s="600"/>
      <c r="AZS22" s="600"/>
      <c r="AZT22" s="600"/>
      <c r="AZU22" s="600"/>
      <c r="AZV22" s="600"/>
      <c r="AZW22" s="600"/>
      <c r="AZX22" s="600"/>
      <c r="AZY22" s="600"/>
      <c r="AZZ22" s="600"/>
      <c r="BAA22" s="600"/>
      <c r="BAB22" s="600"/>
      <c r="BAC22" s="600"/>
      <c r="BAD22" s="600"/>
      <c r="BAE22" s="600"/>
      <c r="BAF22" s="600"/>
      <c r="BAG22" s="600"/>
      <c r="BAH22" s="600"/>
      <c r="BAI22" s="600"/>
      <c r="BAJ22" s="600"/>
      <c r="BAK22" s="600"/>
      <c r="BAL22" s="600"/>
      <c r="BAM22" s="600"/>
      <c r="BAN22" s="600"/>
      <c r="BAO22" s="600"/>
      <c r="BAP22" s="600"/>
      <c r="BAQ22" s="600"/>
      <c r="BAR22" s="600"/>
      <c r="BAS22" s="600"/>
      <c r="BAT22" s="600"/>
      <c r="BAU22" s="600"/>
      <c r="BAV22" s="600"/>
      <c r="BAW22" s="600"/>
      <c r="BAX22" s="600"/>
      <c r="BAY22" s="600"/>
      <c r="BAZ22" s="600"/>
      <c r="BBA22" s="600"/>
      <c r="BBB22" s="600"/>
      <c r="BBC22" s="600"/>
      <c r="BBD22" s="600"/>
      <c r="BBE22" s="600"/>
      <c r="BBF22" s="600"/>
      <c r="BBG22" s="600"/>
      <c r="BBH22" s="600"/>
      <c r="BBI22" s="600"/>
      <c r="BBJ22" s="600"/>
      <c r="BBK22" s="600"/>
      <c r="BBL22" s="600"/>
      <c r="BBM22" s="600"/>
      <c r="BBN22" s="600"/>
      <c r="BBO22" s="600"/>
      <c r="BBP22" s="600"/>
      <c r="BBQ22" s="600"/>
      <c r="BBR22" s="600"/>
      <c r="BBS22" s="600"/>
      <c r="BBT22" s="600"/>
      <c r="BBU22" s="600"/>
      <c r="BBV22" s="600"/>
      <c r="BBW22" s="600"/>
      <c r="BBX22" s="600"/>
      <c r="BBY22" s="600"/>
      <c r="BBZ22" s="600"/>
      <c r="BCA22" s="600"/>
      <c r="BCB22" s="600"/>
      <c r="BCC22" s="600"/>
      <c r="BCD22" s="600"/>
      <c r="BCE22" s="600"/>
      <c r="BCF22" s="600"/>
      <c r="BCG22" s="600"/>
      <c r="BCH22" s="600"/>
      <c r="BCI22" s="600"/>
      <c r="BCJ22" s="600"/>
      <c r="BCK22" s="600"/>
      <c r="BCL22" s="600"/>
      <c r="BCM22" s="600"/>
      <c r="BCN22" s="600"/>
      <c r="BCO22" s="600"/>
      <c r="BCP22" s="600"/>
      <c r="BCQ22" s="600"/>
      <c r="BCR22" s="600"/>
      <c r="BCS22" s="600"/>
      <c r="BCT22" s="600"/>
      <c r="BCU22" s="600"/>
      <c r="BCV22" s="600"/>
      <c r="BCW22" s="600"/>
      <c r="BCX22" s="600"/>
      <c r="BCY22" s="600"/>
      <c r="BCZ22" s="600"/>
      <c r="BDA22" s="600"/>
      <c r="BDB22" s="600"/>
      <c r="BDC22" s="600"/>
      <c r="BDD22" s="600"/>
      <c r="BDE22" s="600"/>
      <c r="BDF22" s="600"/>
      <c r="BDG22" s="600"/>
      <c r="BDH22" s="600"/>
      <c r="BDI22" s="600"/>
      <c r="BDJ22" s="600"/>
      <c r="BDK22" s="600"/>
      <c r="BDL22" s="600"/>
      <c r="BDM22" s="600"/>
      <c r="BDN22" s="600"/>
      <c r="BDO22" s="600"/>
      <c r="BDP22" s="600"/>
      <c r="BDQ22" s="600"/>
      <c r="BDR22" s="600"/>
      <c r="BDS22" s="600"/>
      <c r="BDT22" s="600"/>
      <c r="BDU22" s="600"/>
      <c r="BDV22" s="600"/>
      <c r="BDW22" s="600"/>
      <c r="BDX22" s="600"/>
      <c r="BDY22" s="600"/>
      <c r="BDZ22" s="600"/>
      <c r="BEA22" s="600"/>
      <c r="BEB22" s="600"/>
      <c r="BEC22" s="600"/>
      <c r="BED22" s="600"/>
      <c r="BEE22" s="600"/>
      <c r="BEF22" s="600"/>
      <c r="BEG22" s="600"/>
      <c r="BEH22" s="600"/>
      <c r="BEI22" s="600"/>
      <c r="BEJ22" s="600"/>
      <c r="BEK22" s="600"/>
      <c r="BEL22" s="600"/>
      <c r="BEM22" s="600"/>
      <c r="BEN22" s="600"/>
      <c r="BEO22" s="600"/>
      <c r="BEP22" s="600"/>
      <c r="BEQ22" s="600"/>
      <c r="BER22" s="600"/>
      <c r="BES22" s="600"/>
      <c r="BET22" s="600"/>
      <c r="BEU22" s="600"/>
      <c r="BEV22" s="600"/>
      <c r="BEW22" s="600"/>
      <c r="BEX22" s="600"/>
      <c r="BEY22" s="600"/>
      <c r="BEZ22" s="600"/>
      <c r="BFA22" s="600"/>
      <c r="BFB22" s="600"/>
      <c r="BFC22" s="600"/>
      <c r="BFD22" s="600"/>
      <c r="BFE22" s="600"/>
      <c r="BFF22" s="600"/>
      <c r="BFG22" s="600"/>
      <c r="BFH22" s="600"/>
      <c r="BFI22" s="600"/>
      <c r="BFJ22" s="600"/>
      <c r="BFK22" s="600"/>
      <c r="BFL22" s="600"/>
      <c r="BFM22" s="600"/>
      <c r="BFN22" s="600"/>
      <c r="BFO22" s="600"/>
      <c r="BFP22" s="600"/>
      <c r="BFQ22" s="600"/>
      <c r="BFR22" s="600"/>
      <c r="BFS22" s="600"/>
      <c r="BFT22" s="600"/>
      <c r="BFU22" s="600"/>
      <c r="BFV22" s="600"/>
      <c r="BFW22" s="600"/>
      <c r="BFX22" s="600"/>
      <c r="BFY22" s="600"/>
      <c r="BFZ22" s="600"/>
      <c r="BGA22" s="600"/>
      <c r="BGB22" s="600"/>
      <c r="BGC22" s="600"/>
      <c r="BGD22" s="600"/>
      <c r="BGE22" s="600"/>
      <c r="BGF22" s="600"/>
      <c r="BGG22" s="600"/>
      <c r="BGH22" s="600"/>
      <c r="BGI22" s="600"/>
      <c r="BGJ22" s="600"/>
      <c r="BGK22" s="600"/>
      <c r="BGL22" s="600"/>
      <c r="BGM22" s="600"/>
      <c r="BGN22" s="600"/>
      <c r="BGO22" s="600"/>
      <c r="BGP22" s="600"/>
      <c r="BGQ22" s="600"/>
      <c r="BGR22" s="600"/>
      <c r="BGS22" s="600"/>
      <c r="BGT22" s="600"/>
      <c r="BGU22" s="600"/>
      <c r="BGV22" s="600"/>
      <c r="BGW22" s="600"/>
      <c r="BGX22" s="600"/>
      <c r="BGY22" s="600"/>
      <c r="BGZ22" s="600"/>
      <c r="BHA22" s="600"/>
      <c r="BHB22" s="600"/>
      <c r="BHC22" s="600"/>
      <c r="BHD22" s="600"/>
      <c r="BHE22" s="600"/>
      <c r="BHF22" s="600"/>
      <c r="BHG22" s="600"/>
      <c r="BHH22" s="600"/>
      <c r="BHI22" s="600"/>
      <c r="BHJ22" s="600"/>
      <c r="BHK22" s="600"/>
      <c r="BHL22" s="600"/>
      <c r="BHM22" s="600"/>
      <c r="BHN22" s="600"/>
      <c r="BHO22" s="600"/>
      <c r="BHP22" s="600"/>
      <c r="BHQ22" s="600"/>
      <c r="BHR22" s="600"/>
      <c r="BHS22" s="600"/>
      <c r="BHT22" s="600"/>
      <c r="BHU22" s="600"/>
      <c r="BHV22" s="600"/>
      <c r="BHW22" s="600"/>
      <c r="BHX22" s="600"/>
      <c r="BHY22" s="600"/>
      <c r="BHZ22" s="600"/>
      <c r="BIA22" s="600"/>
      <c r="BIB22" s="600"/>
      <c r="BIC22" s="600"/>
      <c r="BID22" s="600"/>
      <c r="BIE22" s="600"/>
      <c r="BIF22" s="600"/>
      <c r="BIG22" s="600"/>
      <c r="BIH22" s="600"/>
      <c r="BII22" s="600"/>
      <c r="BIJ22" s="600"/>
      <c r="BIK22" s="600"/>
      <c r="BIL22" s="600"/>
      <c r="BIM22" s="600"/>
      <c r="BIN22" s="600"/>
      <c r="BIO22" s="600"/>
      <c r="BIP22" s="600"/>
      <c r="BIQ22" s="600"/>
      <c r="BIR22" s="600"/>
      <c r="BIS22" s="600"/>
      <c r="BIT22" s="600"/>
      <c r="BIU22" s="600"/>
      <c r="BIV22" s="600"/>
      <c r="BIW22" s="600"/>
      <c r="BIX22" s="600"/>
      <c r="BIY22" s="600"/>
      <c r="BIZ22" s="600"/>
      <c r="BJA22" s="600"/>
      <c r="BJB22" s="600"/>
      <c r="BJC22" s="600"/>
      <c r="BJD22" s="600"/>
      <c r="BJE22" s="600"/>
      <c r="BJF22" s="600"/>
      <c r="BJG22" s="600"/>
      <c r="BJH22" s="600"/>
      <c r="BJI22" s="600"/>
      <c r="BJJ22" s="600"/>
      <c r="BJK22" s="600"/>
      <c r="BJL22" s="600"/>
      <c r="BJM22" s="600"/>
      <c r="BJN22" s="600"/>
      <c r="BJO22" s="600"/>
      <c r="BJP22" s="600"/>
      <c r="BJQ22" s="600"/>
      <c r="BJR22" s="600"/>
      <c r="BJS22" s="600"/>
      <c r="BJT22" s="600"/>
      <c r="BJU22" s="600"/>
      <c r="BJV22" s="600"/>
      <c r="BJW22" s="600"/>
      <c r="BJX22" s="600"/>
      <c r="BJY22" s="600"/>
      <c r="BJZ22" s="600"/>
      <c r="BKA22" s="600"/>
      <c r="BKB22" s="600"/>
      <c r="BKC22" s="600"/>
      <c r="BKD22" s="600"/>
      <c r="BKE22" s="600"/>
      <c r="BKF22" s="600"/>
      <c r="BKG22" s="600"/>
      <c r="BKH22" s="600"/>
      <c r="BKI22" s="600"/>
      <c r="BKJ22" s="600"/>
      <c r="BKK22" s="600"/>
      <c r="BKL22" s="600"/>
      <c r="BKM22" s="600"/>
      <c r="BKN22" s="600"/>
      <c r="BKO22" s="600"/>
      <c r="BKP22" s="600"/>
      <c r="BKQ22" s="600"/>
      <c r="BKR22" s="600"/>
      <c r="BKS22" s="600"/>
      <c r="BKT22" s="600"/>
      <c r="BKU22" s="600"/>
      <c r="BKV22" s="600"/>
      <c r="BKW22" s="600"/>
      <c r="BKX22" s="600"/>
      <c r="BKY22" s="600"/>
      <c r="BKZ22" s="600"/>
      <c r="BLA22" s="600"/>
      <c r="BLB22" s="600"/>
      <c r="BLC22" s="600"/>
      <c r="BLD22" s="600"/>
      <c r="BLE22" s="600"/>
      <c r="BLF22" s="600"/>
      <c r="BLG22" s="600"/>
      <c r="BLH22" s="600"/>
      <c r="BLI22" s="600"/>
      <c r="BLJ22" s="600"/>
      <c r="BLK22" s="600"/>
      <c r="BLL22" s="600"/>
      <c r="BLM22" s="600"/>
      <c r="BLN22" s="600"/>
      <c r="BLO22" s="600"/>
      <c r="BLP22" s="600"/>
      <c r="BLQ22" s="600"/>
      <c r="BLR22" s="600"/>
      <c r="BLS22" s="600"/>
      <c r="BLT22" s="600"/>
      <c r="BLU22" s="600"/>
      <c r="BLV22" s="600"/>
      <c r="BLW22" s="600"/>
      <c r="BLX22" s="600"/>
      <c r="BLY22" s="600"/>
      <c r="BLZ22" s="600"/>
      <c r="BMA22" s="600"/>
      <c r="BMB22" s="600"/>
      <c r="BMC22" s="600"/>
      <c r="BMD22" s="600"/>
      <c r="BME22" s="600"/>
      <c r="BMF22" s="600"/>
      <c r="BMG22" s="600"/>
      <c r="BMH22" s="600"/>
      <c r="BMI22" s="600"/>
      <c r="BMJ22" s="600"/>
      <c r="BMK22" s="600"/>
      <c r="BML22" s="600"/>
      <c r="BMM22" s="600"/>
      <c r="BMN22" s="600"/>
      <c r="BMO22" s="600"/>
      <c r="BMP22" s="600"/>
      <c r="BMQ22" s="600"/>
      <c r="BMR22" s="600"/>
      <c r="BMS22" s="600"/>
      <c r="BMT22" s="600"/>
      <c r="BMU22" s="600"/>
      <c r="BMV22" s="600"/>
      <c r="BMW22" s="600"/>
      <c r="BMX22" s="600"/>
      <c r="BMY22" s="600"/>
      <c r="BMZ22" s="600"/>
      <c r="BNA22" s="600"/>
      <c r="BNB22" s="600"/>
      <c r="BNC22" s="600"/>
      <c r="BND22" s="600"/>
      <c r="BNE22" s="600"/>
      <c r="BNF22" s="600"/>
      <c r="BNG22" s="600"/>
      <c r="BNH22" s="600"/>
      <c r="BNI22" s="600"/>
      <c r="BNJ22" s="600"/>
      <c r="BNK22" s="600"/>
      <c r="BNL22" s="600"/>
      <c r="BNM22" s="600"/>
      <c r="BNN22" s="600"/>
      <c r="BNO22" s="600"/>
      <c r="BNP22" s="600"/>
      <c r="BNQ22" s="600"/>
      <c r="BNR22" s="600"/>
      <c r="BNS22" s="600"/>
      <c r="BNT22" s="600"/>
      <c r="BNU22" s="600"/>
      <c r="BNV22" s="600"/>
      <c r="BNW22" s="600"/>
      <c r="BNX22" s="600"/>
      <c r="BNY22" s="600"/>
      <c r="BNZ22" s="600"/>
      <c r="BOA22" s="600"/>
      <c r="BOB22" s="600"/>
      <c r="BOC22" s="600"/>
      <c r="BOD22" s="600"/>
      <c r="BOE22" s="600"/>
      <c r="BOF22" s="600"/>
      <c r="BOG22" s="600"/>
      <c r="BOH22" s="600"/>
      <c r="BOI22" s="600"/>
      <c r="BOJ22" s="600"/>
      <c r="BOK22" s="600"/>
      <c r="BOL22" s="600"/>
      <c r="BOM22" s="600"/>
      <c r="BON22" s="600"/>
      <c r="BOO22" s="600"/>
      <c r="BOP22" s="600"/>
      <c r="BOQ22" s="600"/>
      <c r="BOR22" s="600"/>
      <c r="BOS22" s="600"/>
      <c r="BOT22" s="600"/>
      <c r="BOU22" s="600"/>
      <c r="BOV22" s="600"/>
      <c r="BOW22" s="600"/>
      <c r="BOX22" s="600"/>
      <c r="BOY22" s="600"/>
      <c r="BOZ22" s="600"/>
      <c r="BPA22" s="600"/>
      <c r="BPB22" s="600"/>
      <c r="BPC22" s="600"/>
      <c r="BPD22" s="600"/>
      <c r="BPE22" s="600"/>
      <c r="BPF22" s="600"/>
      <c r="BPG22" s="600"/>
      <c r="BPH22" s="600"/>
      <c r="BPI22" s="600"/>
      <c r="BPJ22" s="600"/>
      <c r="BPK22" s="600"/>
      <c r="BPL22" s="600"/>
      <c r="BPM22" s="600"/>
      <c r="BPN22" s="600"/>
      <c r="BPO22" s="600"/>
      <c r="BPP22" s="600"/>
      <c r="BPQ22" s="600"/>
      <c r="BPR22" s="600"/>
      <c r="BPS22" s="600"/>
      <c r="BPT22" s="600"/>
      <c r="BPU22" s="600"/>
      <c r="BPV22" s="600"/>
      <c r="BPW22" s="600"/>
      <c r="BPX22" s="600"/>
      <c r="BPY22" s="600"/>
      <c r="BPZ22" s="600"/>
      <c r="BQA22" s="600"/>
      <c r="BQB22" s="600"/>
      <c r="BQC22" s="600"/>
      <c r="BQD22" s="600"/>
      <c r="BQE22" s="600"/>
      <c r="BQF22" s="600"/>
      <c r="BQG22" s="600"/>
      <c r="BQH22" s="600"/>
      <c r="BQI22" s="600"/>
      <c r="BQJ22" s="600"/>
      <c r="BQK22" s="600"/>
      <c r="BQL22" s="600"/>
      <c r="BQM22" s="600"/>
      <c r="BQN22" s="600"/>
      <c r="BQO22" s="600"/>
      <c r="BQP22" s="600"/>
      <c r="BQQ22" s="600"/>
      <c r="BQR22" s="600"/>
      <c r="BQS22" s="600"/>
      <c r="BQT22" s="600"/>
      <c r="BQU22" s="600"/>
      <c r="BQV22" s="600"/>
      <c r="BQW22" s="600"/>
      <c r="BQX22" s="600"/>
      <c r="BQY22" s="600"/>
      <c r="BQZ22" s="600"/>
      <c r="BRA22" s="600"/>
      <c r="BRB22" s="600"/>
      <c r="BRC22" s="600"/>
      <c r="BRD22" s="600"/>
      <c r="BRE22" s="600"/>
      <c r="BRF22" s="600"/>
      <c r="BRG22" s="600"/>
      <c r="BRH22" s="600"/>
      <c r="BRI22" s="600"/>
      <c r="BRJ22" s="600"/>
      <c r="BRK22" s="600"/>
      <c r="BRL22" s="600"/>
      <c r="BRM22" s="600"/>
      <c r="BRN22" s="600"/>
      <c r="BRO22" s="600"/>
      <c r="BRP22" s="600"/>
      <c r="BRQ22" s="600"/>
      <c r="BRR22" s="600"/>
      <c r="BRS22" s="600"/>
      <c r="BRT22" s="600"/>
      <c r="BRU22" s="600"/>
      <c r="BRV22" s="600"/>
      <c r="BRW22" s="600"/>
      <c r="BRX22" s="600"/>
      <c r="BRY22" s="600"/>
      <c r="BRZ22" s="600"/>
      <c r="BSA22" s="600"/>
      <c r="BSB22" s="600"/>
      <c r="BSC22" s="600"/>
      <c r="BSD22" s="600"/>
      <c r="BSE22" s="600"/>
      <c r="BSF22" s="600"/>
      <c r="BSG22" s="600"/>
      <c r="BSH22" s="600"/>
      <c r="BSI22" s="600"/>
      <c r="BSJ22" s="600"/>
      <c r="BSK22" s="600"/>
      <c r="BSL22" s="600"/>
      <c r="BSM22" s="600"/>
      <c r="BSN22" s="600"/>
      <c r="BSO22" s="600"/>
      <c r="BSP22" s="600"/>
      <c r="BSQ22" s="600"/>
      <c r="BSR22" s="600"/>
      <c r="BSS22" s="600"/>
      <c r="BST22" s="600"/>
      <c r="BSU22" s="600"/>
      <c r="BSV22" s="600"/>
      <c r="BSW22" s="600"/>
      <c r="BSX22" s="600"/>
      <c r="BSY22" s="600"/>
      <c r="BSZ22" s="600"/>
      <c r="BTA22" s="600"/>
      <c r="BTB22" s="600"/>
      <c r="BTC22" s="600"/>
      <c r="BTD22" s="600"/>
      <c r="BTE22" s="600"/>
      <c r="BTF22" s="600"/>
      <c r="BTG22" s="600"/>
      <c r="BTH22" s="600"/>
      <c r="BTI22" s="600"/>
      <c r="BTJ22" s="600"/>
      <c r="BTK22" s="600"/>
      <c r="BTL22" s="600"/>
      <c r="BTM22" s="600"/>
      <c r="BTN22" s="600"/>
      <c r="BTO22" s="600"/>
      <c r="BTP22" s="600"/>
      <c r="BTQ22" s="600"/>
      <c r="BTR22" s="600"/>
      <c r="BTS22" s="600"/>
      <c r="BTT22" s="600"/>
      <c r="BTU22" s="600"/>
      <c r="BTV22" s="600"/>
      <c r="BTW22" s="600"/>
      <c r="BTX22" s="600"/>
      <c r="BTY22" s="600"/>
      <c r="BTZ22" s="600"/>
      <c r="BUA22" s="600"/>
      <c r="BUB22" s="600"/>
      <c r="BUC22" s="600"/>
      <c r="BUD22" s="600"/>
      <c r="BUE22" s="600"/>
      <c r="BUF22" s="600"/>
      <c r="BUG22" s="600"/>
      <c r="BUH22" s="600"/>
      <c r="BUI22" s="600"/>
      <c r="BUJ22" s="600"/>
      <c r="BUK22" s="600"/>
      <c r="BUL22" s="600"/>
      <c r="BUM22" s="600"/>
      <c r="BUN22" s="600"/>
      <c r="BUO22" s="600"/>
      <c r="BUP22" s="600"/>
      <c r="BUQ22" s="600"/>
      <c r="BUR22" s="600"/>
      <c r="BUS22" s="600"/>
      <c r="BUT22" s="600"/>
      <c r="BUU22" s="600"/>
      <c r="BUV22" s="600"/>
      <c r="BUW22" s="600"/>
      <c r="BUX22" s="600"/>
      <c r="BUY22" s="600"/>
      <c r="BUZ22" s="600"/>
      <c r="BVA22" s="600"/>
      <c r="BVB22" s="600"/>
      <c r="BVC22" s="600"/>
      <c r="BVD22" s="600"/>
      <c r="BVE22" s="600"/>
      <c r="BVF22" s="600"/>
      <c r="BVG22" s="600"/>
      <c r="BVH22" s="600"/>
      <c r="BVI22" s="600"/>
      <c r="BVJ22" s="600"/>
      <c r="BVK22" s="600"/>
      <c r="BVL22" s="600"/>
      <c r="BVM22" s="600"/>
      <c r="BVN22" s="600"/>
      <c r="BVO22" s="600"/>
      <c r="BVP22" s="600"/>
      <c r="BVQ22" s="600"/>
      <c r="BVR22" s="600"/>
      <c r="BVS22" s="600"/>
      <c r="BVT22" s="600"/>
      <c r="BVU22" s="600"/>
      <c r="BVV22" s="600"/>
      <c r="BVW22" s="600"/>
      <c r="BVX22" s="600"/>
      <c r="BVY22" s="600"/>
      <c r="BVZ22" s="600"/>
      <c r="BWA22" s="600"/>
      <c r="BWB22" s="600"/>
      <c r="BWC22" s="600"/>
      <c r="BWD22" s="600"/>
      <c r="BWE22" s="600"/>
      <c r="BWF22" s="600"/>
      <c r="BWG22" s="600"/>
      <c r="BWH22" s="600"/>
      <c r="BWI22" s="600"/>
      <c r="BWJ22" s="600"/>
      <c r="BWK22" s="600"/>
      <c r="BWL22" s="600"/>
      <c r="BWM22" s="600"/>
      <c r="BWN22" s="600"/>
      <c r="BWO22" s="600"/>
      <c r="BWP22" s="600"/>
      <c r="BWQ22" s="600"/>
      <c r="BWR22" s="600"/>
      <c r="BWS22" s="600"/>
      <c r="BWT22" s="600"/>
      <c r="BWU22" s="600"/>
      <c r="BWV22" s="600"/>
      <c r="BWW22" s="600"/>
      <c r="BWX22" s="600"/>
      <c r="BWY22" s="600"/>
      <c r="BWZ22" s="600"/>
      <c r="BXA22" s="600"/>
      <c r="BXB22" s="600"/>
      <c r="BXC22" s="600"/>
      <c r="BXD22" s="600"/>
      <c r="BXE22" s="600"/>
      <c r="BXF22" s="600"/>
      <c r="BXG22" s="600"/>
      <c r="BXH22" s="600"/>
      <c r="BXI22" s="600"/>
      <c r="BXJ22" s="600"/>
      <c r="BXK22" s="600"/>
      <c r="BXL22" s="600"/>
      <c r="BXM22" s="600"/>
      <c r="BXN22" s="600"/>
      <c r="BXO22" s="600"/>
      <c r="BXP22" s="600"/>
      <c r="BXQ22" s="600"/>
      <c r="BXR22" s="600"/>
      <c r="BXS22" s="600"/>
      <c r="BXT22" s="600"/>
      <c r="BXU22" s="600"/>
      <c r="BXV22" s="600"/>
      <c r="BXW22" s="600"/>
      <c r="BXX22" s="600"/>
      <c r="BXY22" s="600"/>
      <c r="BXZ22" s="600"/>
      <c r="BYA22" s="600"/>
      <c r="BYB22" s="600"/>
      <c r="BYC22" s="600"/>
      <c r="BYD22" s="600"/>
      <c r="BYE22" s="600"/>
      <c r="BYF22" s="600"/>
      <c r="BYG22" s="600"/>
      <c r="BYH22" s="600"/>
      <c r="BYI22" s="600"/>
      <c r="BYJ22" s="600"/>
      <c r="BYK22" s="600"/>
      <c r="BYL22" s="600"/>
      <c r="BYM22" s="600"/>
      <c r="BYN22" s="600"/>
      <c r="BYO22" s="600"/>
      <c r="BYP22" s="600"/>
      <c r="BYQ22" s="600"/>
      <c r="BYR22" s="600"/>
      <c r="BYS22" s="600"/>
      <c r="BYT22" s="600"/>
      <c r="BYU22" s="600"/>
      <c r="BYV22" s="600"/>
      <c r="BYW22" s="600"/>
      <c r="BYX22" s="600"/>
      <c r="BYY22" s="600"/>
      <c r="BYZ22" s="600"/>
      <c r="BZA22" s="600"/>
      <c r="BZB22" s="600"/>
      <c r="BZC22" s="600"/>
      <c r="BZD22" s="600"/>
      <c r="BZE22" s="600"/>
      <c r="BZF22" s="600"/>
      <c r="BZG22" s="600"/>
      <c r="BZH22" s="600"/>
      <c r="BZI22" s="600"/>
      <c r="BZJ22" s="600"/>
      <c r="BZK22" s="600"/>
      <c r="BZL22" s="600"/>
      <c r="BZM22" s="600"/>
      <c r="BZN22" s="600"/>
      <c r="BZO22" s="600"/>
      <c r="BZP22" s="600"/>
      <c r="BZQ22" s="600"/>
      <c r="BZR22" s="600"/>
      <c r="BZS22" s="600"/>
      <c r="BZT22" s="600"/>
      <c r="BZU22" s="600"/>
      <c r="BZV22" s="600"/>
      <c r="BZW22" s="600"/>
      <c r="BZX22" s="600"/>
      <c r="BZY22" s="600"/>
      <c r="BZZ22" s="600"/>
      <c r="CAA22" s="600"/>
      <c r="CAB22" s="600"/>
      <c r="CAC22" s="600"/>
      <c r="CAD22" s="600"/>
      <c r="CAE22" s="600"/>
      <c r="CAF22" s="600"/>
      <c r="CAG22" s="600"/>
      <c r="CAH22" s="600"/>
      <c r="CAI22" s="600"/>
      <c r="CAJ22" s="600"/>
      <c r="CAK22" s="600"/>
      <c r="CAL22" s="600"/>
      <c r="CAM22" s="600"/>
      <c r="CAN22" s="600"/>
      <c r="CAO22" s="600"/>
      <c r="CAP22" s="600"/>
      <c r="CAQ22" s="600"/>
      <c r="CAR22" s="600"/>
      <c r="CAS22" s="600"/>
      <c r="CAT22" s="600"/>
      <c r="CAU22" s="600"/>
      <c r="CAV22" s="600"/>
      <c r="CAW22" s="600"/>
      <c r="CAX22" s="600"/>
      <c r="CAY22" s="600"/>
      <c r="CAZ22" s="600"/>
      <c r="CBA22" s="600"/>
      <c r="CBB22" s="600"/>
      <c r="CBC22" s="600"/>
      <c r="CBD22" s="600"/>
      <c r="CBE22" s="600"/>
      <c r="CBF22" s="600"/>
      <c r="CBG22" s="600"/>
      <c r="CBH22" s="600"/>
      <c r="CBI22" s="600"/>
      <c r="CBJ22" s="600"/>
      <c r="CBK22" s="600"/>
      <c r="CBL22" s="600"/>
      <c r="CBM22" s="600"/>
      <c r="CBN22" s="600"/>
      <c r="CBO22" s="600"/>
      <c r="CBP22" s="600"/>
      <c r="CBQ22" s="600"/>
      <c r="CBR22" s="600"/>
      <c r="CBS22" s="600"/>
      <c r="CBT22" s="600"/>
      <c r="CBU22" s="600"/>
      <c r="CBV22" s="600"/>
      <c r="CBW22" s="600"/>
      <c r="CBX22" s="600"/>
      <c r="CBY22" s="600"/>
      <c r="CBZ22" s="600"/>
      <c r="CCA22" s="600"/>
      <c r="CCB22" s="600"/>
      <c r="CCC22" s="600"/>
      <c r="CCD22" s="600"/>
      <c r="CCE22" s="600"/>
      <c r="CCF22" s="600"/>
      <c r="CCG22" s="600"/>
      <c r="CCH22" s="600"/>
      <c r="CCI22" s="600"/>
      <c r="CCJ22" s="600"/>
      <c r="CCK22" s="600"/>
      <c r="CCL22" s="600"/>
      <c r="CCM22" s="600"/>
      <c r="CCN22" s="600"/>
      <c r="CCO22" s="600"/>
      <c r="CCP22" s="600"/>
      <c r="CCQ22" s="600"/>
      <c r="CCR22" s="600"/>
      <c r="CCS22" s="600"/>
      <c r="CCT22" s="600"/>
      <c r="CCU22" s="600"/>
      <c r="CCV22" s="600"/>
      <c r="CCW22" s="600"/>
      <c r="CCX22" s="600"/>
      <c r="CCY22" s="600"/>
      <c r="CCZ22" s="600"/>
      <c r="CDA22" s="600"/>
      <c r="CDB22" s="600"/>
      <c r="CDC22" s="600"/>
      <c r="CDD22" s="600"/>
      <c r="CDE22" s="600"/>
      <c r="CDF22" s="600"/>
      <c r="CDG22" s="600"/>
      <c r="CDH22" s="600"/>
      <c r="CDI22" s="600"/>
      <c r="CDJ22" s="600"/>
      <c r="CDK22" s="600"/>
      <c r="CDL22" s="600"/>
      <c r="CDM22" s="600"/>
      <c r="CDN22" s="600"/>
      <c r="CDO22" s="600"/>
      <c r="CDP22" s="600"/>
      <c r="CDQ22" s="600"/>
      <c r="CDR22" s="600"/>
      <c r="CDS22" s="600"/>
      <c r="CDT22" s="600"/>
      <c r="CDU22" s="600"/>
      <c r="CDV22" s="600"/>
      <c r="CDW22" s="600"/>
      <c r="CDX22" s="600"/>
      <c r="CDY22" s="600"/>
      <c r="CDZ22" s="600"/>
      <c r="CEA22" s="600"/>
      <c r="CEB22" s="600"/>
      <c r="CEC22" s="600"/>
      <c r="CED22" s="600"/>
      <c r="CEE22" s="600"/>
      <c r="CEF22" s="600"/>
      <c r="CEG22" s="600"/>
      <c r="CEH22" s="600"/>
      <c r="CEI22" s="600"/>
      <c r="CEJ22" s="600"/>
      <c r="CEK22" s="600"/>
      <c r="CEL22" s="600"/>
      <c r="CEM22" s="600"/>
      <c r="CEN22" s="600"/>
      <c r="CEO22" s="600"/>
      <c r="CEP22" s="600"/>
      <c r="CEQ22" s="600"/>
      <c r="CER22" s="600"/>
      <c r="CES22" s="600"/>
      <c r="CET22" s="600"/>
      <c r="CEU22" s="600"/>
      <c r="CEV22" s="600"/>
      <c r="CEW22" s="600"/>
      <c r="CEX22" s="600"/>
      <c r="CEY22" s="600"/>
      <c r="CEZ22" s="600"/>
      <c r="CFA22" s="600"/>
      <c r="CFB22" s="600"/>
      <c r="CFC22" s="600"/>
      <c r="CFD22" s="600"/>
      <c r="CFE22" s="600"/>
      <c r="CFF22" s="600"/>
      <c r="CFG22" s="600"/>
      <c r="CFH22" s="600"/>
      <c r="CFI22" s="600"/>
      <c r="CFJ22" s="600"/>
      <c r="CFK22" s="600"/>
      <c r="CFL22" s="600"/>
      <c r="CFM22" s="600"/>
      <c r="CFN22" s="600"/>
      <c r="CFO22" s="600"/>
      <c r="CFP22" s="600"/>
      <c r="CFQ22" s="600"/>
      <c r="CFR22" s="600"/>
      <c r="CFS22" s="600"/>
      <c r="CFT22" s="600"/>
      <c r="CFU22" s="600"/>
      <c r="CFV22" s="600"/>
      <c r="CFW22" s="600"/>
      <c r="CFX22" s="600"/>
      <c r="CFY22" s="600"/>
      <c r="CFZ22" s="600"/>
      <c r="CGA22" s="600"/>
      <c r="CGB22" s="600"/>
      <c r="CGC22" s="600"/>
      <c r="CGD22" s="600"/>
      <c r="CGE22" s="600"/>
      <c r="CGF22" s="600"/>
      <c r="CGG22" s="600"/>
      <c r="CGH22" s="600"/>
      <c r="CGI22" s="600"/>
      <c r="CGJ22" s="600"/>
      <c r="CGK22" s="600"/>
      <c r="CGL22" s="600"/>
      <c r="CGM22" s="600"/>
      <c r="CGN22" s="600"/>
      <c r="CGO22" s="600"/>
      <c r="CGP22" s="600"/>
      <c r="CGQ22" s="600"/>
      <c r="CGR22" s="600"/>
      <c r="CGS22" s="600"/>
      <c r="CGT22" s="600"/>
      <c r="CGU22" s="600"/>
      <c r="CGV22" s="600"/>
      <c r="CGW22" s="600"/>
      <c r="CGX22" s="600"/>
      <c r="CGY22" s="600"/>
      <c r="CGZ22" s="600"/>
      <c r="CHA22" s="600"/>
      <c r="CHB22" s="600"/>
      <c r="CHC22" s="600"/>
      <c r="CHD22" s="600"/>
      <c r="CHE22" s="600"/>
      <c r="CHF22" s="600"/>
      <c r="CHG22" s="600"/>
      <c r="CHH22" s="600"/>
      <c r="CHI22" s="600"/>
      <c r="CHJ22" s="600"/>
      <c r="CHK22" s="600"/>
      <c r="CHL22" s="600"/>
      <c r="CHM22" s="600"/>
      <c r="CHN22" s="600"/>
      <c r="CHO22" s="600"/>
      <c r="CHP22" s="600"/>
      <c r="CHQ22" s="600"/>
      <c r="CHR22" s="600"/>
      <c r="CHS22" s="600"/>
      <c r="CHT22" s="600"/>
      <c r="CHU22" s="600"/>
      <c r="CHV22" s="600"/>
      <c r="CHW22" s="600"/>
      <c r="CHX22" s="600"/>
      <c r="CHY22" s="600"/>
      <c r="CHZ22" s="600"/>
      <c r="CIA22" s="600"/>
      <c r="CIB22" s="600"/>
      <c r="CIC22" s="600"/>
      <c r="CID22" s="600"/>
      <c r="CIE22" s="600"/>
      <c r="CIF22" s="600"/>
      <c r="CIG22" s="600"/>
      <c r="CIH22" s="600"/>
      <c r="CII22" s="600"/>
      <c r="CIJ22" s="600"/>
      <c r="CIK22" s="600"/>
      <c r="CIL22" s="600"/>
      <c r="CIM22" s="600"/>
      <c r="CIN22" s="600"/>
      <c r="CIO22" s="600"/>
      <c r="CIP22" s="600"/>
      <c r="CIQ22" s="600"/>
      <c r="CIR22" s="600"/>
      <c r="CIS22" s="600"/>
      <c r="CIT22" s="600"/>
      <c r="CIU22" s="600"/>
      <c r="CIV22" s="600"/>
      <c r="CIW22" s="600"/>
      <c r="CIX22" s="600"/>
      <c r="CIY22" s="600"/>
      <c r="CIZ22" s="600"/>
      <c r="CJA22" s="600"/>
      <c r="CJB22" s="600"/>
      <c r="CJC22" s="600"/>
      <c r="CJD22" s="600"/>
      <c r="CJE22" s="600"/>
      <c r="CJF22" s="600"/>
      <c r="CJG22" s="600"/>
      <c r="CJH22" s="600"/>
      <c r="CJI22" s="600"/>
      <c r="CJJ22" s="600"/>
      <c r="CJK22" s="600"/>
      <c r="CJL22" s="600"/>
      <c r="CJM22" s="600"/>
      <c r="CJN22" s="600"/>
      <c r="CJO22" s="600"/>
      <c r="CJP22" s="600"/>
      <c r="CJQ22" s="600"/>
      <c r="CJR22" s="600"/>
      <c r="CJS22" s="600"/>
      <c r="CJT22" s="600"/>
      <c r="CJU22" s="600"/>
      <c r="CJV22" s="600"/>
      <c r="CJW22" s="600"/>
      <c r="CJX22" s="600"/>
      <c r="CJY22" s="600"/>
      <c r="CJZ22" s="600"/>
      <c r="CKA22" s="600"/>
      <c r="CKB22" s="600"/>
      <c r="CKC22" s="600"/>
      <c r="CKD22" s="600"/>
      <c r="CKE22" s="600"/>
      <c r="CKF22" s="600"/>
      <c r="CKG22" s="600"/>
      <c r="CKH22" s="600"/>
      <c r="CKI22" s="600"/>
      <c r="CKJ22" s="600"/>
      <c r="CKK22" s="600"/>
      <c r="CKL22" s="600"/>
      <c r="CKM22" s="600"/>
      <c r="CKN22" s="600"/>
      <c r="CKO22" s="600"/>
      <c r="CKP22" s="600"/>
      <c r="CKQ22" s="600"/>
      <c r="CKR22" s="600"/>
      <c r="CKS22" s="600"/>
      <c r="CKT22" s="600"/>
      <c r="CKU22" s="600"/>
      <c r="CKV22" s="600"/>
      <c r="CKW22" s="600"/>
      <c r="CKX22" s="600"/>
      <c r="CKY22" s="600"/>
      <c r="CKZ22" s="600"/>
      <c r="CLA22" s="600"/>
      <c r="CLB22" s="600"/>
      <c r="CLC22" s="600"/>
      <c r="CLD22" s="600"/>
      <c r="CLE22" s="600"/>
      <c r="CLF22" s="600"/>
      <c r="CLG22" s="600"/>
      <c r="CLH22" s="600"/>
      <c r="CLI22" s="600"/>
      <c r="CLJ22" s="600"/>
      <c r="CLK22" s="600"/>
      <c r="CLL22" s="600"/>
      <c r="CLM22" s="600"/>
      <c r="CLN22" s="600"/>
      <c r="CLO22" s="600"/>
      <c r="CLP22" s="600"/>
      <c r="CLQ22" s="600"/>
      <c r="CLR22" s="600"/>
      <c r="CLS22" s="600"/>
      <c r="CLT22" s="600"/>
      <c r="CLU22" s="600"/>
      <c r="CLV22" s="600"/>
      <c r="CLW22" s="600"/>
      <c r="CLX22" s="600"/>
      <c r="CLY22" s="600"/>
      <c r="CLZ22" s="600"/>
      <c r="CMA22" s="600"/>
      <c r="CMB22" s="600"/>
      <c r="CMC22" s="600"/>
      <c r="CMD22" s="600"/>
      <c r="CME22" s="600"/>
      <c r="CMF22" s="600"/>
      <c r="CMG22" s="600"/>
      <c r="CMH22" s="600"/>
      <c r="CMI22" s="600"/>
      <c r="CMJ22" s="600"/>
      <c r="CMK22" s="600"/>
      <c r="CML22" s="600"/>
      <c r="CMM22" s="600"/>
      <c r="CMN22" s="600"/>
      <c r="CMO22" s="600"/>
      <c r="CMP22" s="600"/>
      <c r="CMQ22" s="600"/>
      <c r="CMR22" s="600"/>
      <c r="CMS22" s="600"/>
      <c r="CMT22" s="600"/>
      <c r="CMU22" s="600"/>
      <c r="CMV22" s="600"/>
      <c r="CMW22" s="600"/>
      <c r="CMX22" s="600"/>
      <c r="CMY22" s="600"/>
      <c r="CMZ22" s="600"/>
      <c r="CNA22" s="600"/>
      <c r="CNB22" s="600"/>
      <c r="CNC22" s="600"/>
      <c r="CND22" s="600"/>
      <c r="CNE22" s="600"/>
      <c r="CNF22" s="600"/>
      <c r="CNG22" s="600"/>
      <c r="CNH22" s="600"/>
      <c r="CNI22" s="600"/>
      <c r="CNJ22" s="600"/>
      <c r="CNK22" s="600"/>
      <c r="CNL22" s="600"/>
      <c r="CNM22" s="600"/>
      <c r="CNN22" s="600"/>
      <c r="CNO22" s="600"/>
      <c r="CNP22" s="600"/>
      <c r="CNQ22" s="600"/>
      <c r="CNR22" s="600"/>
      <c r="CNS22" s="600"/>
      <c r="CNT22" s="600"/>
      <c r="CNU22" s="600"/>
      <c r="CNV22" s="600"/>
      <c r="CNW22" s="600"/>
      <c r="CNX22" s="600"/>
      <c r="CNY22" s="600"/>
      <c r="CNZ22" s="600"/>
      <c r="COA22" s="600"/>
      <c r="COB22" s="600"/>
      <c r="COC22" s="600"/>
      <c r="COD22" s="600"/>
      <c r="COE22" s="600"/>
      <c r="COF22" s="600"/>
      <c r="COG22" s="600"/>
      <c r="COH22" s="600"/>
      <c r="COI22" s="600"/>
      <c r="COJ22" s="600"/>
      <c r="COK22" s="600"/>
      <c r="COL22" s="600"/>
      <c r="COM22" s="600"/>
      <c r="CON22" s="600"/>
      <c r="COO22" s="600"/>
      <c r="COP22" s="600"/>
      <c r="COQ22" s="600"/>
      <c r="COR22" s="600"/>
      <c r="COS22" s="600"/>
      <c r="COT22" s="600"/>
      <c r="COU22" s="600"/>
      <c r="COV22" s="600"/>
      <c r="COW22" s="600"/>
      <c r="COX22" s="600"/>
      <c r="COY22" s="600"/>
      <c r="COZ22" s="600"/>
      <c r="CPA22" s="600"/>
      <c r="CPB22" s="600"/>
      <c r="CPC22" s="600"/>
      <c r="CPD22" s="600"/>
      <c r="CPE22" s="600"/>
      <c r="CPF22" s="600"/>
      <c r="CPG22" s="600"/>
      <c r="CPH22" s="600"/>
      <c r="CPI22" s="600"/>
      <c r="CPJ22" s="600"/>
      <c r="CPK22" s="600"/>
      <c r="CPL22" s="600"/>
      <c r="CPM22" s="600"/>
      <c r="CPN22" s="600"/>
      <c r="CPO22" s="600"/>
      <c r="CPP22" s="600"/>
      <c r="CPQ22" s="600"/>
      <c r="CPR22" s="600"/>
      <c r="CPS22" s="600"/>
      <c r="CPT22" s="600"/>
      <c r="CPU22" s="600"/>
      <c r="CPV22" s="600"/>
      <c r="CPW22" s="600"/>
      <c r="CPX22" s="600"/>
      <c r="CPY22" s="600"/>
      <c r="CPZ22" s="600"/>
      <c r="CQA22" s="600"/>
      <c r="CQB22" s="600"/>
      <c r="CQC22" s="600"/>
      <c r="CQD22" s="600"/>
      <c r="CQE22" s="600"/>
      <c r="CQF22" s="600"/>
      <c r="CQG22" s="600"/>
      <c r="CQH22" s="600"/>
      <c r="CQI22" s="600"/>
      <c r="CQJ22" s="600"/>
      <c r="CQK22" s="600"/>
      <c r="CQL22" s="600"/>
      <c r="CQM22" s="600"/>
      <c r="CQN22" s="600"/>
      <c r="CQO22" s="600"/>
      <c r="CQP22" s="600"/>
      <c r="CQQ22" s="600"/>
      <c r="CQR22" s="600"/>
      <c r="CQS22" s="600"/>
      <c r="CQT22" s="600"/>
      <c r="CQU22" s="600"/>
      <c r="CQV22" s="600"/>
      <c r="CQW22" s="600"/>
      <c r="CQX22" s="600"/>
      <c r="CQY22" s="600"/>
      <c r="CQZ22" s="600"/>
      <c r="CRA22" s="600"/>
      <c r="CRB22" s="600"/>
      <c r="CRC22" s="600"/>
      <c r="CRD22" s="600"/>
      <c r="CRE22" s="600"/>
      <c r="CRF22" s="600"/>
      <c r="CRG22" s="600"/>
      <c r="CRH22" s="600"/>
      <c r="CRI22" s="600"/>
      <c r="CRJ22" s="600"/>
      <c r="CRK22" s="600"/>
      <c r="CRL22" s="600"/>
      <c r="CRM22" s="600"/>
      <c r="CRN22" s="600"/>
      <c r="CRO22" s="600"/>
      <c r="CRP22" s="600"/>
      <c r="CRQ22" s="600"/>
      <c r="CRR22" s="600"/>
      <c r="CRS22" s="600"/>
      <c r="CRT22" s="600"/>
      <c r="CRU22" s="600"/>
      <c r="CRV22" s="600"/>
      <c r="CRW22" s="600"/>
      <c r="CRX22" s="600"/>
      <c r="CRY22" s="600"/>
      <c r="CRZ22" s="600"/>
      <c r="CSA22" s="600"/>
      <c r="CSB22" s="600"/>
      <c r="CSC22" s="600"/>
      <c r="CSD22" s="600"/>
      <c r="CSE22" s="600"/>
      <c r="CSF22" s="600"/>
      <c r="CSG22" s="600"/>
      <c r="CSH22" s="600"/>
      <c r="CSI22" s="600"/>
      <c r="CSJ22" s="600"/>
      <c r="CSK22" s="600"/>
      <c r="CSL22" s="600"/>
      <c r="CSM22" s="600"/>
      <c r="CSN22" s="600"/>
      <c r="CSO22" s="600"/>
      <c r="CSP22" s="600"/>
      <c r="CSQ22" s="600"/>
      <c r="CSR22" s="600"/>
      <c r="CSS22" s="600"/>
      <c r="CST22" s="600"/>
      <c r="CSU22" s="600"/>
      <c r="CSV22" s="600"/>
      <c r="CSW22" s="600"/>
      <c r="CSX22" s="600"/>
      <c r="CSY22" s="600"/>
      <c r="CSZ22" s="600"/>
      <c r="CTA22" s="600"/>
      <c r="CTB22" s="600"/>
      <c r="CTC22" s="600"/>
      <c r="CTD22" s="600"/>
      <c r="CTE22" s="600"/>
      <c r="CTF22" s="600"/>
      <c r="CTG22" s="600"/>
      <c r="CTH22" s="600"/>
      <c r="CTI22" s="600"/>
      <c r="CTJ22" s="600"/>
      <c r="CTK22" s="600"/>
      <c r="CTL22" s="600"/>
      <c r="CTM22" s="600"/>
      <c r="CTN22" s="600"/>
      <c r="CTO22" s="600"/>
      <c r="CTP22" s="600"/>
      <c r="CTQ22" s="600"/>
      <c r="CTR22" s="600"/>
      <c r="CTS22" s="600"/>
      <c r="CTT22" s="600"/>
      <c r="CTU22" s="600"/>
      <c r="CTV22" s="600"/>
      <c r="CTW22" s="600"/>
      <c r="CTX22" s="600"/>
      <c r="CTY22" s="600"/>
      <c r="CTZ22" s="600"/>
      <c r="CUA22" s="600"/>
      <c r="CUB22" s="600"/>
      <c r="CUC22" s="600"/>
      <c r="CUD22" s="600"/>
      <c r="CUE22" s="600"/>
      <c r="CUF22" s="600"/>
      <c r="CUG22" s="600"/>
      <c r="CUH22" s="600"/>
      <c r="CUI22" s="600"/>
      <c r="CUJ22" s="600"/>
      <c r="CUK22" s="600"/>
      <c r="CUL22" s="600"/>
      <c r="CUM22" s="600"/>
      <c r="CUN22" s="600"/>
      <c r="CUO22" s="600"/>
      <c r="CUP22" s="600"/>
      <c r="CUQ22" s="600"/>
      <c r="CUR22" s="600"/>
      <c r="CUS22" s="600"/>
      <c r="CUT22" s="600"/>
      <c r="CUU22" s="600"/>
      <c r="CUV22" s="600"/>
      <c r="CUW22" s="600"/>
      <c r="CUX22" s="600"/>
      <c r="CUY22" s="600"/>
      <c r="CUZ22" s="600"/>
      <c r="CVA22" s="600"/>
      <c r="CVB22" s="600"/>
      <c r="CVC22" s="600"/>
      <c r="CVD22" s="600"/>
      <c r="CVE22" s="600"/>
      <c r="CVF22" s="600"/>
      <c r="CVG22" s="600"/>
      <c r="CVH22" s="600"/>
      <c r="CVI22" s="600"/>
      <c r="CVJ22" s="600"/>
      <c r="CVK22" s="600"/>
      <c r="CVL22" s="600"/>
      <c r="CVM22" s="600"/>
      <c r="CVN22" s="600"/>
      <c r="CVO22" s="600"/>
      <c r="CVP22" s="600"/>
      <c r="CVQ22" s="600"/>
      <c r="CVR22" s="600"/>
      <c r="CVS22" s="600"/>
      <c r="CVT22" s="600"/>
      <c r="CVU22" s="600"/>
      <c r="CVV22" s="600"/>
      <c r="CVW22" s="600"/>
      <c r="CVX22" s="600"/>
      <c r="CVY22" s="600"/>
      <c r="CVZ22" s="600"/>
      <c r="CWA22" s="600"/>
      <c r="CWB22" s="600"/>
      <c r="CWC22" s="600"/>
      <c r="CWD22" s="600"/>
      <c r="CWE22" s="600"/>
      <c r="CWF22" s="600"/>
      <c r="CWG22" s="600"/>
      <c r="CWH22" s="600"/>
      <c r="CWI22" s="600"/>
      <c r="CWJ22" s="600"/>
      <c r="CWK22" s="600"/>
      <c r="CWL22" s="600"/>
      <c r="CWM22" s="600"/>
      <c r="CWN22" s="600"/>
      <c r="CWO22" s="600"/>
      <c r="CWP22" s="600"/>
      <c r="CWQ22" s="600"/>
      <c r="CWR22" s="600"/>
      <c r="CWS22" s="600"/>
      <c r="CWT22" s="600"/>
      <c r="CWU22" s="600"/>
      <c r="CWV22" s="600"/>
      <c r="CWW22" s="600"/>
      <c r="CWX22" s="600"/>
      <c r="CWY22" s="600"/>
      <c r="CWZ22" s="600"/>
      <c r="CXA22" s="600"/>
      <c r="CXB22" s="600"/>
      <c r="CXC22" s="600"/>
      <c r="CXD22" s="600"/>
      <c r="CXE22" s="600"/>
      <c r="CXF22" s="600"/>
      <c r="CXG22" s="600"/>
      <c r="CXH22" s="600"/>
      <c r="CXI22" s="600"/>
      <c r="CXJ22" s="600"/>
      <c r="CXK22" s="600"/>
      <c r="CXL22" s="600"/>
      <c r="CXM22" s="600"/>
      <c r="CXN22" s="600"/>
      <c r="CXO22" s="600"/>
      <c r="CXP22" s="600"/>
      <c r="CXQ22" s="600"/>
      <c r="CXR22" s="600"/>
      <c r="CXS22" s="600"/>
      <c r="CXT22" s="600"/>
      <c r="CXU22" s="600"/>
      <c r="CXV22" s="600"/>
      <c r="CXW22" s="600"/>
      <c r="CXX22" s="600"/>
      <c r="CXY22" s="600"/>
      <c r="CXZ22" s="600"/>
      <c r="CYA22" s="600"/>
      <c r="CYB22" s="600"/>
      <c r="CYC22" s="600"/>
      <c r="CYD22" s="600"/>
      <c r="CYE22" s="600"/>
      <c r="CYF22" s="600"/>
      <c r="CYG22" s="600"/>
      <c r="CYH22" s="600"/>
      <c r="CYI22" s="600"/>
      <c r="CYJ22" s="600"/>
      <c r="CYK22" s="600"/>
      <c r="CYL22" s="600"/>
      <c r="CYM22" s="600"/>
      <c r="CYN22" s="600"/>
      <c r="CYO22" s="600"/>
      <c r="CYP22" s="600"/>
      <c r="CYQ22" s="600"/>
      <c r="CYR22" s="600"/>
      <c r="CYS22" s="600"/>
      <c r="CYT22" s="600"/>
      <c r="CYU22" s="600"/>
      <c r="CYV22" s="600"/>
      <c r="CYW22" s="600"/>
      <c r="CYX22" s="600"/>
      <c r="CYY22" s="600"/>
      <c r="CYZ22" s="600"/>
      <c r="CZA22" s="600"/>
      <c r="CZB22" s="600"/>
      <c r="CZC22" s="600"/>
      <c r="CZD22" s="600"/>
      <c r="CZE22" s="600"/>
      <c r="CZF22" s="600"/>
      <c r="CZG22" s="600"/>
      <c r="CZH22" s="600"/>
      <c r="CZI22" s="600"/>
      <c r="CZJ22" s="600"/>
      <c r="CZK22" s="600"/>
      <c r="CZL22" s="600"/>
      <c r="CZM22" s="600"/>
      <c r="CZN22" s="600"/>
      <c r="CZO22" s="600"/>
      <c r="CZP22" s="600"/>
      <c r="CZQ22" s="600"/>
      <c r="CZR22" s="600"/>
      <c r="CZS22" s="600"/>
      <c r="CZT22" s="600"/>
      <c r="CZU22" s="600"/>
      <c r="CZV22" s="600"/>
      <c r="CZW22" s="600"/>
      <c r="CZX22" s="600"/>
      <c r="CZY22" s="600"/>
      <c r="CZZ22" s="600"/>
      <c r="DAA22" s="600"/>
      <c r="DAB22" s="600"/>
      <c r="DAC22" s="600"/>
      <c r="DAD22" s="600"/>
      <c r="DAE22" s="600"/>
      <c r="DAF22" s="600"/>
      <c r="DAG22" s="600"/>
      <c r="DAH22" s="600"/>
      <c r="DAI22" s="600"/>
      <c r="DAJ22" s="600"/>
      <c r="DAK22" s="600"/>
      <c r="DAL22" s="600"/>
      <c r="DAM22" s="600"/>
      <c r="DAN22" s="600"/>
      <c r="DAO22" s="600"/>
      <c r="DAP22" s="600"/>
      <c r="DAQ22" s="600"/>
      <c r="DAR22" s="600"/>
      <c r="DAS22" s="600"/>
      <c r="DAT22" s="600"/>
      <c r="DAU22" s="600"/>
      <c r="DAV22" s="600"/>
      <c r="DAW22" s="600"/>
      <c r="DAX22" s="600"/>
      <c r="DAY22" s="600"/>
      <c r="DAZ22" s="600"/>
      <c r="DBA22" s="600"/>
      <c r="DBB22" s="600"/>
      <c r="DBC22" s="600"/>
      <c r="DBD22" s="600"/>
      <c r="DBE22" s="600"/>
      <c r="DBF22" s="600"/>
      <c r="DBG22" s="600"/>
      <c r="DBH22" s="600"/>
      <c r="DBI22" s="600"/>
      <c r="DBJ22" s="600"/>
      <c r="DBK22" s="600"/>
      <c r="DBL22" s="600"/>
      <c r="DBM22" s="600"/>
      <c r="DBN22" s="600"/>
      <c r="DBO22" s="600"/>
      <c r="DBP22" s="600"/>
      <c r="DBQ22" s="600"/>
      <c r="DBR22" s="600"/>
      <c r="DBS22" s="600"/>
      <c r="DBT22" s="600"/>
      <c r="DBU22" s="600"/>
      <c r="DBV22" s="600"/>
      <c r="DBW22" s="600"/>
      <c r="DBX22" s="600"/>
      <c r="DBY22" s="600"/>
      <c r="DBZ22" s="600"/>
      <c r="DCA22" s="600"/>
      <c r="DCB22" s="600"/>
      <c r="DCC22" s="600"/>
      <c r="DCD22" s="600"/>
      <c r="DCE22" s="600"/>
      <c r="DCF22" s="600"/>
      <c r="DCG22" s="600"/>
      <c r="DCH22" s="600"/>
      <c r="DCI22" s="600"/>
      <c r="DCJ22" s="600"/>
      <c r="DCK22" s="600"/>
      <c r="DCL22" s="600"/>
      <c r="DCM22" s="600"/>
      <c r="DCN22" s="600"/>
      <c r="DCO22" s="600"/>
      <c r="DCP22" s="600"/>
      <c r="DCQ22" s="600"/>
      <c r="DCR22" s="600"/>
      <c r="DCS22" s="600"/>
      <c r="DCT22" s="600"/>
      <c r="DCU22" s="600"/>
      <c r="DCV22" s="600"/>
      <c r="DCW22" s="600"/>
      <c r="DCX22" s="600"/>
      <c r="DCY22" s="600"/>
      <c r="DCZ22" s="600"/>
      <c r="DDA22" s="600"/>
      <c r="DDB22" s="600"/>
      <c r="DDC22" s="600"/>
      <c r="DDD22" s="600"/>
      <c r="DDE22" s="600"/>
      <c r="DDF22" s="600"/>
      <c r="DDG22" s="600"/>
      <c r="DDH22" s="600"/>
      <c r="DDI22" s="600"/>
      <c r="DDJ22" s="600"/>
      <c r="DDK22" s="600"/>
      <c r="DDL22" s="600"/>
      <c r="DDM22" s="600"/>
      <c r="DDN22" s="600"/>
      <c r="DDO22" s="600"/>
      <c r="DDP22" s="600"/>
      <c r="DDQ22" s="600"/>
      <c r="DDR22" s="600"/>
      <c r="DDS22" s="600"/>
      <c r="DDT22" s="600"/>
      <c r="DDU22" s="600"/>
      <c r="DDV22" s="600"/>
      <c r="DDW22" s="600"/>
      <c r="DDX22" s="600"/>
      <c r="DDY22" s="600"/>
      <c r="DDZ22" s="600"/>
      <c r="DEA22" s="600"/>
      <c r="DEB22" s="600"/>
      <c r="DEC22" s="600"/>
      <c r="DED22" s="600"/>
      <c r="DEE22" s="600"/>
      <c r="DEF22" s="600"/>
      <c r="DEG22" s="600"/>
      <c r="DEH22" s="600"/>
      <c r="DEI22" s="600"/>
      <c r="DEJ22" s="600"/>
      <c r="DEK22" s="600"/>
      <c r="DEL22" s="600"/>
      <c r="DEM22" s="600"/>
      <c r="DEN22" s="600"/>
      <c r="DEO22" s="600"/>
      <c r="DEP22" s="600"/>
      <c r="DEQ22" s="600"/>
      <c r="DER22" s="600"/>
      <c r="DES22" s="600"/>
      <c r="DET22" s="600"/>
      <c r="DEU22" s="600"/>
      <c r="DEV22" s="600"/>
      <c r="DEW22" s="600"/>
      <c r="DEX22" s="600"/>
      <c r="DEY22" s="600"/>
      <c r="DEZ22" s="600"/>
      <c r="DFA22" s="600"/>
      <c r="DFB22" s="600"/>
      <c r="DFC22" s="600"/>
      <c r="DFD22" s="600"/>
      <c r="DFE22" s="600"/>
      <c r="DFF22" s="600"/>
      <c r="DFG22" s="600"/>
      <c r="DFH22" s="600"/>
      <c r="DFI22" s="600"/>
      <c r="DFJ22" s="600"/>
      <c r="DFK22" s="600"/>
      <c r="DFL22" s="600"/>
      <c r="DFM22" s="600"/>
      <c r="DFN22" s="600"/>
      <c r="DFO22" s="600"/>
      <c r="DFP22" s="600"/>
      <c r="DFQ22" s="600"/>
      <c r="DFR22" s="600"/>
      <c r="DFS22" s="600"/>
      <c r="DFT22" s="600"/>
      <c r="DFU22" s="600"/>
      <c r="DFV22" s="600"/>
      <c r="DFW22" s="600"/>
      <c r="DFX22" s="600"/>
      <c r="DFY22" s="600"/>
      <c r="DFZ22" s="600"/>
      <c r="DGA22" s="600"/>
      <c r="DGB22" s="600"/>
      <c r="DGC22" s="600"/>
      <c r="DGD22" s="600"/>
      <c r="DGE22" s="600"/>
      <c r="DGF22" s="600"/>
      <c r="DGG22" s="600"/>
      <c r="DGH22" s="600"/>
      <c r="DGI22" s="600"/>
      <c r="DGJ22" s="600"/>
      <c r="DGK22" s="600"/>
      <c r="DGL22" s="600"/>
      <c r="DGM22" s="600"/>
      <c r="DGN22" s="600"/>
      <c r="DGO22" s="600"/>
      <c r="DGP22" s="600"/>
      <c r="DGQ22" s="600"/>
      <c r="DGR22" s="600"/>
      <c r="DGS22" s="600"/>
      <c r="DGT22" s="600"/>
      <c r="DGU22" s="600"/>
      <c r="DGV22" s="600"/>
      <c r="DGW22" s="600"/>
      <c r="DGX22" s="600"/>
      <c r="DGY22" s="600"/>
      <c r="DGZ22" s="600"/>
      <c r="DHA22" s="600"/>
      <c r="DHB22" s="600"/>
      <c r="DHC22" s="600"/>
      <c r="DHD22" s="600"/>
      <c r="DHE22" s="600"/>
      <c r="DHF22" s="600"/>
      <c r="DHG22" s="600"/>
      <c r="DHH22" s="600"/>
      <c r="DHI22" s="600"/>
      <c r="DHJ22" s="600"/>
      <c r="DHK22" s="600"/>
      <c r="DHL22" s="600"/>
      <c r="DHM22" s="600"/>
      <c r="DHN22" s="600"/>
      <c r="DHO22" s="600"/>
      <c r="DHP22" s="600"/>
      <c r="DHQ22" s="600"/>
      <c r="DHR22" s="600"/>
      <c r="DHS22" s="600"/>
      <c r="DHT22" s="600"/>
      <c r="DHU22" s="600"/>
      <c r="DHV22" s="600"/>
      <c r="DHW22" s="600"/>
      <c r="DHX22" s="600"/>
      <c r="DHY22" s="600"/>
      <c r="DHZ22" s="600"/>
      <c r="DIA22" s="600"/>
      <c r="DIB22" s="600"/>
      <c r="DIC22" s="600"/>
      <c r="DID22" s="600"/>
      <c r="DIE22" s="600"/>
      <c r="DIF22" s="600"/>
      <c r="DIG22" s="600"/>
      <c r="DIH22" s="600"/>
      <c r="DII22" s="600"/>
      <c r="DIJ22" s="600"/>
      <c r="DIK22" s="600"/>
      <c r="DIL22" s="600"/>
      <c r="DIM22" s="600"/>
      <c r="DIN22" s="600"/>
      <c r="DIO22" s="600"/>
      <c r="DIP22" s="600"/>
      <c r="DIQ22" s="600"/>
      <c r="DIR22" s="600"/>
      <c r="DIS22" s="600"/>
      <c r="DIT22" s="600"/>
      <c r="DIU22" s="600"/>
      <c r="DIV22" s="600"/>
      <c r="DIW22" s="600"/>
      <c r="DIX22" s="600"/>
      <c r="DIY22" s="600"/>
      <c r="DIZ22" s="600"/>
      <c r="DJA22" s="600"/>
      <c r="DJB22" s="600"/>
      <c r="DJC22" s="600"/>
      <c r="DJD22" s="600"/>
      <c r="DJE22" s="600"/>
      <c r="DJF22" s="600"/>
      <c r="DJG22" s="600"/>
      <c r="DJH22" s="600"/>
      <c r="DJI22" s="600"/>
      <c r="DJJ22" s="600"/>
      <c r="DJK22" s="600"/>
      <c r="DJL22" s="600"/>
      <c r="DJM22" s="600"/>
      <c r="DJN22" s="600"/>
      <c r="DJO22" s="600"/>
      <c r="DJP22" s="600"/>
      <c r="DJQ22" s="600"/>
      <c r="DJR22" s="600"/>
      <c r="DJS22" s="600"/>
      <c r="DJT22" s="600"/>
      <c r="DJU22" s="600"/>
      <c r="DJV22" s="600"/>
      <c r="DJW22" s="600"/>
      <c r="DJX22" s="600"/>
      <c r="DJY22" s="600"/>
      <c r="DJZ22" s="600"/>
      <c r="DKA22" s="600"/>
      <c r="DKB22" s="600"/>
      <c r="DKC22" s="600"/>
      <c r="DKD22" s="600"/>
      <c r="DKE22" s="600"/>
      <c r="DKF22" s="600"/>
      <c r="DKG22" s="600"/>
      <c r="DKH22" s="600"/>
      <c r="DKI22" s="600"/>
      <c r="DKJ22" s="600"/>
      <c r="DKK22" s="600"/>
      <c r="DKL22" s="600"/>
      <c r="DKM22" s="600"/>
      <c r="DKN22" s="600"/>
      <c r="DKO22" s="600"/>
      <c r="DKP22" s="600"/>
      <c r="DKQ22" s="600"/>
      <c r="DKR22" s="600"/>
      <c r="DKS22" s="600"/>
      <c r="DKT22" s="600"/>
      <c r="DKU22" s="600"/>
      <c r="DKV22" s="600"/>
      <c r="DKW22" s="600"/>
      <c r="DKX22" s="600"/>
      <c r="DKY22" s="600"/>
      <c r="DKZ22" s="600"/>
      <c r="DLA22" s="600"/>
      <c r="DLB22" s="600"/>
      <c r="DLC22" s="600"/>
      <c r="DLD22" s="600"/>
      <c r="DLE22" s="600"/>
      <c r="DLF22" s="600"/>
      <c r="DLG22" s="600"/>
      <c r="DLH22" s="600"/>
      <c r="DLI22" s="600"/>
      <c r="DLJ22" s="600"/>
      <c r="DLK22" s="600"/>
      <c r="DLL22" s="600"/>
      <c r="DLM22" s="600"/>
      <c r="DLN22" s="600"/>
      <c r="DLO22" s="600"/>
      <c r="DLP22" s="600"/>
      <c r="DLQ22" s="600"/>
      <c r="DLR22" s="600"/>
      <c r="DLS22" s="600"/>
      <c r="DLT22" s="600"/>
      <c r="DLU22" s="600"/>
      <c r="DLV22" s="600"/>
      <c r="DLW22" s="600"/>
      <c r="DLX22" s="600"/>
      <c r="DLY22" s="600"/>
      <c r="DLZ22" s="600"/>
      <c r="DMA22" s="600"/>
      <c r="DMB22" s="600"/>
      <c r="DMC22" s="600"/>
      <c r="DMD22" s="600"/>
      <c r="DME22" s="600"/>
      <c r="DMF22" s="600"/>
      <c r="DMG22" s="600"/>
      <c r="DMH22" s="600"/>
      <c r="DMI22" s="600"/>
      <c r="DMJ22" s="600"/>
      <c r="DMK22" s="600"/>
      <c r="DML22" s="600"/>
      <c r="DMM22" s="600"/>
      <c r="DMN22" s="600"/>
      <c r="DMO22" s="600"/>
      <c r="DMP22" s="600"/>
      <c r="DMQ22" s="600"/>
      <c r="DMR22" s="600"/>
      <c r="DMS22" s="600"/>
      <c r="DMT22" s="600"/>
      <c r="DMU22" s="600"/>
      <c r="DMV22" s="600"/>
      <c r="DMW22" s="600"/>
      <c r="DMX22" s="600"/>
      <c r="DMY22" s="600"/>
      <c r="DMZ22" s="600"/>
      <c r="DNA22" s="600"/>
      <c r="DNB22" s="600"/>
      <c r="DNC22" s="600"/>
      <c r="DND22" s="600"/>
      <c r="DNE22" s="600"/>
      <c r="DNF22" s="600"/>
      <c r="DNG22" s="600"/>
      <c r="DNH22" s="600"/>
      <c r="DNI22" s="600"/>
      <c r="DNJ22" s="600"/>
      <c r="DNK22" s="600"/>
      <c r="DNL22" s="600"/>
      <c r="DNM22" s="600"/>
      <c r="DNN22" s="600"/>
      <c r="DNO22" s="600"/>
      <c r="DNP22" s="600"/>
      <c r="DNQ22" s="600"/>
      <c r="DNR22" s="600"/>
      <c r="DNS22" s="600"/>
      <c r="DNT22" s="600"/>
      <c r="DNU22" s="600"/>
      <c r="DNV22" s="600"/>
      <c r="DNW22" s="600"/>
      <c r="DNX22" s="600"/>
      <c r="DNY22" s="600"/>
      <c r="DNZ22" s="600"/>
      <c r="DOA22" s="600"/>
      <c r="DOB22" s="600"/>
      <c r="DOC22" s="600"/>
      <c r="DOD22" s="600"/>
      <c r="DOE22" s="600"/>
      <c r="DOF22" s="600"/>
      <c r="DOG22" s="600"/>
      <c r="DOH22" s="600"/>
      <c r="DOI22" s="600"/>
      <c r="DOJ22" s="600"/>
      <c r="DOK22" s="600"/>
      <c r="DOL22" s="600"/>
      <c r="DOM22" s="600"/>
      <c r="DON22" s="600"/>
      <c r="DOO22" s="600"/>
      <c r="DOP22" s="600"/>
      <c r="DOQ22" s="600"/>
      <c r="DOR22" s="600"/>
      <c r="DOS22" s="600"/>
      <c r="DOT22" s="600"/>
      <c r="DOU22" s="600"/>
      <c r="DOV22" s="600"/>
      <c r="DOW22" s="600"/>
      <c r="DOX22" s="600"/>
      <c r="DOY22" s="600"/>
      <c r="DOZ22" s="600"/>
      <c r="DPA22" s="600"/>
      <c r="DPB22" s="600"/>
      <c r="DPC22" s="600"/>
      <c r="DPD22" s="600"/>
      <c r="DPE22" s="600"/>
      <c r="DPF22" s="600"/>
      <c r="DPG22" s="600"/>
      <c r="DPH22" s="600"/>
      <c r="DPI22" s="600"/>
      <c r="DPJ22" s="600"/>
      <c r="DPK22" s="600"/>
      <c r="DPL22" s="600"/>
      <c r="DPM22" s="600"/>
      <c r="DPN22" s="600"/>
      <c r="DPO22" s="600"/>
      <c r="DPP22" s="600"/>
      <c r="DPQ22" s="600"/>
      <c r="DPR22" s="600"/>
      <c r="DPS22" s="600"/>
      <c r="DPT22" s="600"/>
      <c r="DPU22" s="600"/>
      <c r="DPV22" s="600"/>
      <c r="DPW22" s="600"/>
      <c r="DPX22" s="600"/>
      <c r="DPY22" s="600"/>
      <c r="DPZ22" s="600"/>
      <c r="DQA22" s="600"/>
      <c r="DQB22" s="600"/>
      <c r="DQC22" s="600"/>
      <c r="DQD22" s="600"/>
      <c r="DQE22" s="600"/>
      <c r="DQF22" s="600"/>
      <c r="DQG22" s="600"/>
      <c r="DQH22" s="600"/>
      <c r="DQI22" s="600"/>
      <c r="DQJ22" s="600"/>
      <c r="DQK22" s="600"/>
      <c r="DQL22" s="600"/>
      <c r="DQM22" s="600"/>
      <c r="DQN22" s="600"/>
      <c r="DQO22" s="600"/>
      <c r="DQP22" s="600"/>
      <c r="DQQ22" s="600"/>
      <c r="DQR22" s="600"/>
      <c r="DQS22" s="600"/>
      <c r="DQT22" s="600"/>
      <c r="DQU22" s="600"/>
      <c r="DQV22" s="600"/>
      <c r="DQW22" s="600"/>
      <c r="DQX22" s="600"/>
      <c r="DQY22" s="600"/>
      <c r="DQZ22" s="600"/>
      <c r="DRA22" s="600"/>
      <c r="DRB22" s="600"/>
      <c r="DRC22" s="600"/>
      <c r="DRD22" s="600"/>
      <c r="DRE22" s="600"/>
      <c r="DRF22" s="600"/>
      <c r="DRG22" s="600"/>
      <c r="DRH22" s="600"/>
      <c r="DRI22" s="600"/>
      <c r="DRJ22" s="600"/>
      <c r="DRK22" s="600"/>
      <c r="DRL22" s="600"/>
      <c r="DRM22" s="600"/>
      <c r="DRN22" s="600"/>
      <c r="DRO22" s="600"/>
      <c r="DRP22" s="600"/>
      <c r="DRQ22" s="600"/>
      <c r="DRR22" s="600"/>
      <c r="DRS22" s="600"/>
      <c r="DRT22" s="600"/>
      <c r="DRU22" s="600"/>
      <c r="DRV22" s="600"/>
      <c r="DRW22" s="600"/>
      <c r="DRX22" s="600"/>
      <c r="DRY22" s="600"/>
      <c r="DRZ22" s="600"/>
      <c r="DSA22" s="600"/>
      <c r="DSB22" s="600"/>
      <c r="DSC22" s="600"/>
      <c r="DSD22" s="600"/>
      <c r="DSE22" s="600"/>
      <c r="DSF22" s="600"/>
      <c r="DSG22" s="600"/>
      <c r="DSH22" s="600"/>
      <c r="DSI22" s="600"/>
      <c r="DSJ22" s="600"/>
      <c r="DSK22" s="600"/>
      <c r="DSL22" s="600"/>
      <c r="DSM22" s="600"/>
      <c r="DSN22" s="600"/>
      <c r="DSO22" s="600"/>
      <c r="DSP22" s="600"/>
      <c r="DSQ22" s="600"/>
      <c r="DSR22" s="600"/>
      <c r="DSS22" s="600"/>
      <c r="DST22" s="600"/>
      <c r="DSU22" s="600"/>
      <c r="DSV22" s="600"/>
      <c r="DSW22" s="600"/>
      <c r="DSX22" s="600"/>
      <c r="DSY22" s="600"/>
      <c r="DSZ22" s="600"/>
      <c r="DTA22" s="600"/>
      <c r="DTB22" s="600"/>
      <c r="DTC22" s="600"/>
      <c r="DTD22" s="600"/>
      <c r="DTE22" s="600"/>
      <c r="DTF22" s="600"/>
      <c r="DTG22" s="600"/>
      <c r="DTH22" s="600"/>
      <c r="DTI22" s="600"/>
      <c r="DTJ22" s="600"/>
      <c r="DTK22" s="600"/>
      <c r="DTL22" s="600"/>
      <c r="DTM22" s="600"/>
      <c r="DTN22" s="600"/>
      <c r="DTO22" s="600"/>
      <c r="DTP22" s="600"/>
      <c r="DTQ22" s="600"/>
      <c r="DTR22" s="600"/>
      <c r="DTS22" s="600"/>
      <c r="DTT22" s="600"/>
      <c r="DTU22" s="600"/>
      <c r="DTV22" s="600"/>
      <c r="DTW22" s="600"/>
      <c r="DTX22" s="600"/>
      <c r="DTY22" s="600"/>
      <c r="DTZ22" s="600"/>
      <c r="DUA22" s="600"/>
      <c r="DUB22" s="600"/>
      <c r="DUC22" s="600"/>
      <c r="DUD22" s="600"/>
      <c r="DUE22" s="600"/>
      <c r="DUF22" s="600"/>
      <c r="DUG22" s="600"/>
      <c r="DUH22" s="600"/>
      <c r="DUI22" s="600"/>
      <c r="DUJ22" s="600"/>
      <c r="DUK22" s="600"/>
      <c r="DUL22" s="600"/>
      <c r="DUM22" s="600"/>
      <c r="DUN22" s="600"/>
      <c r="DUO22" s="600"/>
      <c r="DUP22" s="600"/>
      <c r="DUQ22" s="600"/>
      <c r="DUR22" s="600"/>
      <c r="DUS22" s="600"/>
      <c r="DUT22" s="600"/>
      <c r="DUU22" s="600"/>
      <c r="DUV22" s="600"/>
      <c r="DUW22" s="600"/>
      <c r="DUX22" s="600"/>
      <c r="DUY22" s="600"/>
      <c r="DUZ22" s="600"/>
      <c r="DVA22" s="600"/>
      <c r="DVB22" s="600"/>
      <c r="DVC22" s="600"/>
      <c r="DVD22" s="600"/>
      <c r="DVE22" s="600"/>
      <c r="DVF22" s="600"/>
      <c r="DVG22" s="600"/>
      <c r="DVH22" s="600"/>
      <c r="DVI22" s="600"/>
      <c r="DVJ22" s="600"/>
      <c r="DVK22" s="600"/>
      <c r="DVL22" s="600"/>
      <c r="DVM22" s="600"/>
      <c r="DVN22" s="600"/>
      <c r="DVO22" s="600"/>
      <c r="DVP22" s="600"/>
      <c r="DVQ22" s="600"/>
      <c r="DVR22" s="600"/>
      <c r="DVS22" s="600"/>
      <c r="DVT22" s="600"/>
      <c r="DVU22" s="600"/>
      <c r="DVV22" s="600"/>
      <c r="DVW22" s="600"/>
      <c r="DVX22" s="600"/>
      <c r="DVY22" s="600"/>
      <c r="DVZ22" s="600"/>
      <c r="DWA22" s="600"/>
      <c r="DWB22" s="600"/>
      <c r="DWC22" s="600"/>
      <c r="DWD22" s="600"/>
      <c r="DWE22" s="600"/>
      <c r="DWF22" s="600"/>
      <c r="DWG22" s="600"/>
      <c r="DWH22" s="600"/>
      <c r="DWI22" s="600"/>
      <c r="DWJ22" s="600"/>
      <c r="DWK22" s="600"/>
      <c r="DWL22" s="600"/>
      <c r="DWM22" s="600"/>
      <c r="DWN22" s="600"/>
      <c r="DWO22" s="600"/>
      <c r="DWP22" s="600"/>
      <c r="DWQ22" s="600"/>
      <c r="DWR22" s="600"/>
      <c r="DWS22" s="600"/>
      <c r="DWT22" s="600"/>
      <c r="DWU22" s="600"/>
      <c r="DWV22" s="600"/>
      <c r="DWW22" s="600"/>
      <c r="DWX22" s="600"/>
      <c r="DWY22" s="600"/>
      <c r="DWZ22" s="600"/>
      <c r="DXA22" s="600"/>
      <c r="DXB22" s="600"/>
      <c r="DXC22" s="600"/>
      <c r="DXD22" s="600"/>
      <c r="DXE22" s="600"/>
      <c r="DXF22" s="600"/>
      <c r="DXG22" s="600"/>
      <c r="DXH22" s="600"/>
      <c r="DXI22" s="600"/>
      <c r="DXJ22" s="600"/>
      <c r="DXK22" s="600"/>
      <c r="DXL22" s="600"/>
      <c r="DXM22" s="600"/>
      <c r="DXN22" s="600"/>
      <c r="DXO22" s="600"/>
      <c r="DXP22" s="600"/>
      <c r="DXQ22" s="600"/>
      <c r="DXR22" s="600"/>
      <c r="DXS22" s="600"/>
      <c r="DXT22" s="600"/>
      <c r="DXU22" s="600"/>
      <c r="DXV22" s="600"/>
      <c r="DXW22" s="600"/>
      <c r="DXX22" s="600"/>
      <c r="DXY22" s="600"/>
      <c r="DXZ22" s="600"/>
      <c r="DYA22" s="600"/>
      <c r="DYB22" s="600"/>
      <c r="DYC22" s="600"/>
      <c r="DYD22" s="600"/>
      <c r="DYE22" s="600"/>
      <c r="DYF22" s="600"/>
      <c r="DYG22" s="600"/>
      <c r="DYH22" s="600"/>
      <c r="DYI22" s="600"/>
      <c r="DYJ22" s="600"/>
      <c r="DYK22" s="600"/>
      <c r="DYL22" s="600"/>
      <c r="DYM22" s="600"/>
      <c r="DYN22" s="600"/>
      <c r="DYO22" s="600"/>
      <c r="DYP22" s="600"/>
      <c r="DYQ22" s="600"/>
      <c r="DYR22" s="600"/>
      <c r="DYS22" s="600"/>
      <c r="DYT22" s="600"/>
      <c r="DYU22" s="600"/>
      <c r="DYV22" s="600"/>
      <c r="DYW22" s="600"/>
      <c r="DYX22" s="600"/>
      <c r="DYY22" s="600"/>
      <c r="DYZ22" s="600"/>
      <c r="DZA22" s="600"/>
      <c r="DZB22" s="600"/>
      <c r="DZC22" s="600"/>
      <c r="DZD22" s="600"/>
      <c r="DZE22" s="600"/>
      <c r="DZF22" s="600"/>
      <c r="DZG22" s="600"/>
      <c r="DZH22" s="600"/>
      <c r="DZI22" s="600"/>
      <c r="DZJ22" s="600"/>
      <c r="DZK22" s="600"/>
      <c r="DZL22" s="600"/>
      <c r="DZM22" s="600"/>
      <c r="DZN22" s="600"/>
      <c r="DZO22" s="600"/>
      <c r="DZP22" s="600"/>
      <c r="DZQ22" s="600"/>
      <c r="DZR22" s="600"/>
      <c r="DZS22" s="600"/>
      <c r="DZT22" s="600"/>
      <c r="DZU22" s="600"/>
      <c r="DZV22" s="600"/>
      <c r="DZW22" s="600"/>
      <c r="DZX22" s="600"/>
      <c r="DZY22" s="600"/>
      <c r="DZZ22" s="600"/>
      <c r="EAA22" s="600"/>
      <c r="EAB22" s="600"/>
      <c r="EAC22" s="600"/>
      <c r="EAD22" s="600"/>
      <c r="EAE22" s="600"/>
      <c r="EAF22" s="600"/>
      <c r="EAG22" s="600"/>
      <c r="EAH22" s="600"/>
      <c r="EAI22" s="600"/>
      <c r="EAJ22" s="600"/>
      <c r="EAK22" s="600"/>
      <c r="EAL22" s="600"/>
      <c r="EAM22" s="600"/>
      <c r="EAN22" s="600"/>
      <c r="EAO22" s="600"/>
      <c r="EAP22" s="600"/>
      <c r="EAQ22" s="600"/>
      <c r="EAR22" s="600"/>
      <c r="EAS22" s="600"/>
      <c r="EAT22" s="600"/>
      <c r="EAU22" s="600"/>
      <c r="EAV22" s="600"/>
      <c r="EAW22" s="600"/>
      <c r="EAX22" s="600"/>
      <c r="EAY22" s="600"/>
      <c r="EAZ22" s="600"/>
      <c r="EBA22" s="600"/>
      <c r="EBB22" s="600"/>
      <c r="EBC22" s="600"/>
      <c r="EBD22" s="600"/>
      <c r="EBE22" s="600"/>
      <c r="EBF22" s="600"/>
      <c r="EBG22" s="600"/>
      <c r="EBH22" s="600"/>
      <c r="EBI22" s="600"/>
      <c r="EBJ22" s="600"/>
      <c r="EBK22" s="600"/>
      <c r="EBL22" s="600"/>
      <c r="EBM22" s="600"/>
      <c r="EBN22" s="600"/>
      <c r="EBO22" s="600"/>
      <c r="EBP22" s="600"/>
      <c r="EBQ22" s="600"/>
      <c r="EBR22" s="600"/>
      <c r="EBS22" s="600"/>
      <c r="EBT22" s="600"/>
      <c r="EBU22" s="600"/>
      <c r="EBV22" s="600"/>
      <c r="EBW22" s="600"/>
      <c r="EBX22" s="600"/>
      <c r="EBY22" s="600"/>
      <c r="EBZ22" s="600"/>
      <c r="ECA22" s="600"/>
      <c r="ECB22" s="600"/>
      <c r="ECC22" s="600"/>
      <c r="ECD22" s="600"/>
      <c r="ECE22" s="600"/>
      <c r="ECF22" s="600"/>
      <c r="ECG22" s="600"/>
      <c r="ECH22" s="600"/>
      <c r="ECI22" s="600"/>
      <c r="ECJ22" s="600"/>
      <c r="ECK22" s="600"/>
      <c r="ECL22" s="600"/>
      <c r="ECM22" s="600"/>
      <c r="ECN22" s="600"/>
      <c r="ECO22" s="600"/>
      <c r="ECP22" s="600"/>
      <c r="ECQ22" s="600"/>
      <c r="ECR22" s="600"/>
      <c r="ECS22" s="600"/>
      <c r="ECT22" s="600"/>
      <c r="ECU22" s="600"/>
      <c r="ECV22" s="600"/>
      <c r="ECW22" s="600"/>
      <c r="ECX22" s="600"/>
      <c r="ECY22" s="600"/>
      <c r="ECZ22" s="600"/>
      <c r="EDA22" s="600"/>
      <c r="EDB22" s="600"/>
      <c r="EDC22" s="600"/>
      <c r="EDD22" s="600"/>
      <c r="EDE22" s="600"/>
      <c r="EDF22" s="600"/>
      <c r="EDG22" s="600"/>
      <c r="EDH22" s="600"/>
      <c r="EDI22" s="600"/>
      <c r="EDJ22" s="600"/>
      <c r="EDK22" s="600"/>
      <c r="EDL22" s="600"/>
      <c r="EDM22" s="600"/>
      <c r="EDN22" s="600"/>
      <c r="EDO22" s="600"/>
      <c r="EDP22" s="600"/>
      <c r="EDQ22" s="600"/>
      <c r="EDR22" s="600"/>
      <c r="EDS22" s="600"/>
      <c r="EDT22" s="600"/>
      <c r="EDU22" s="600"/>
      <c r="EDV22" s="600"/>
      <c r="EDW22" s="600"/>
      <c r="EDX22" s="600"/>
      <c r="EDY22" s="600"/>
      <c r="EDZ22" s="600"/>
      <c r="EEA22" s="600"/>
      <c r="EEB22" s="600"/>
      <c r="EEC22" s="600"/>
      <c r="EED22" s="600"/>
      <c r="EEE22" s="600"/>
      <c r="EEF22" s="600"/>
      <c r="EEG22" s="600"/>
      <c r="EEH22" s="600"/>
      <c r="EEI22" s="600"/>
      <c r="EEJ22" s="600"/>
      <c r="EEK22" s="600"/>
      <c r="EEL22" s="600"/>
      <c r="EEM22" s="600"/>
      <c r="EEN22" s="600"/>
      <c r="EEO22" s="600"/>
      <c r="EEP22" s="600"/>
      <c r="EEQ22" s="600"/>
      <c r="EER22" s="600"/>
      <c r="EES22" s="600"/>
      <c r="EET22" s="600"/>
      <c r="EEU22" s="600"/>
      <c r="EEV22" s="600"/>
      <c r="EEW22" s="600"/>
      <c r="EEX22" s="600"/>
      <c r="EEY22" s="600"/>
      <c r="EEZ22" s="600"/>
      <c r="EFA22" s="600"/>
      <c r="EFB22" s="600"/>
      <c r="EFC22" s="600"/>
      <c r="EFD22" s="600"/>
      <c r="EFE22" s="600"/>
      <c r="EFF22" s="600"/>
      <c r="EFG22" s="600"/>
      <c r="EFH22" s="600"/>
      <c r="EFI22" s="600"/>
      <c r="EFJ22" s="600"/>
      <c r="EFK22" s="600"/>
      <c r="EFL22" s="600"/>
      <c r="EFM22" s="600"/>
      <c r="EFN22" s="600"/>
      <c r="EFO22" s="600"/>
      <c r="EFP22" s="600"/>
      <c r="EFQ22" s="600"/>
      <c r="EFR22" s="600"/>
      <c r="EFS22" s="600"/>
      <c r="EFT22" s="600"/>
      <c r="EFU22" s="600"/>
      <c r="EFV22" s="600"/>
      <c r="EFW22" s="600"/>
      <c r="EFX22" s="600"/>
      <c r="EFY22" s="600"/>
      <c r="EFZ22" s="600"/>
      <c r="EGA22" s="600"/>
      <c r="EGB22" s="600"/>
      <c r="EGC22" s="600"/>
      <c r="EGD22" s="600"/>
      <c r="EGE22" s="600"/>
      <c r="EGF22" s="600"/>
      <c r="EGG22" s="600"/>
      <c r="EGH22" s="600"/>
      <c r="EGI22" s="600"/>
      <c r="EGJ22" s="600"/>
      <c r="EGK22" s="600"/>
      <c r="EGL22" s="600"/>
      <c r="EGM22" s="600"/>
      <c r="EGN22" s="600"/>
      <c r="EGO22" s="600"/>
      <c r="EGP22" s="600"/>
      <c r="EGQ22" s="600"/>
      <c r="EGR22" s="600"/>
      <c r="EGS22" s="600"/>
      <c r="EGT22" s="600"/>
      <c r="EGU22" s="600"/>
      <c r="EGV22" s="600"/>
      <c r="EGW22" s="600"/>
      <c r="EGX22" s="600"/>
      <c r="EGY22" s="600"/>
      <c r="EGZ22" s="600"/>
      <c r="EHA22" s="600"/>
      <c r="EHB22" s="600"/>
      <c r="EHC22" s="600"/>
      <c r="EHD22" s="600"/>
      <c r="EHE22" s="600"/>
      <c r="EHF22" s="600"/>
      <c r="EHG22" s="600"/>
      <c r="EHH22" s="600"/>
      <c r="EHI22" s="600"/>
      <c r="EHJ22" s="600"/>
      <c r="EHK22" s="600"/>
      <c r="EHL22" s="600"/>
      <c r="EHM22" s="600"/>
      <c r="EHN22" s="600"/>
      <c r="EHO22" s="600"/>
      <c r="EHP22" s="600"/>
      <c r="EHQ22" s="600"/>
      <c r="EHR22" s="600"/>
      <c r="EHS22" s="600"/>
      <c r="EHT22" s="600"/>
      <c r="EHU22" s="600"/>
      <c r="EHV22" s="600"/>
      <c r="EHW22" s="600"/>
      <c r="EHX22" s="600"/>
      <c r="EHY22" s="600"/>
      <c r="EHZ22" s="600"/>
      <c r="EIA22" s="600"/>
      <c r="EIB22" s="600"/>
      <c r="EIC22" s="600"/>
      <c r="EID22" s="600"/>
      <c r="EIE22" s="600"/>
      <c r="EIF22" s="600"/>
      <c r="EIG22" s="600"/>
      <c r="EIH22" s="600"/>
      <c r="EII22" s="600"/>
      <c r="EIJ22" s="600"/>
      <c r="EIK22" s="600"/>
      <c r="EIL22" s="600"/>
      <c r="EIM22" s="600"/>
      <c r="EIN22" s="600"/>
      <c r="EIO22" s="600"/>
      <c r="EIP22" s="600"/>
      <c r="EIQ22" s="600"/>
      <c r="EIR22" s="600"/>
      <c r="EIS22" s="600"/>
      <c r="EIT22" s="600"/>
      <c r="EIU22" s="600"/>
      <c r="EIV22" s="600"/>
      <c r="EIW22" s="600"/>
      <c r="EIX22" s="600"/>
      <c r="EIY22" s="600"/>
      <c r="EIZ22" s="600"/>
      <c r="EJA22" s="600"/>
      <c r="EJB22" s="600"/>
      <c r="EJC22" s="600"/>
      <c r="EJD22" s="600"/>
      <c r="EJE22" s="600"/>
      <c r="EJF22" s="600"/>
      <c r="EJG22" s="600"/>
      <c r="EJH22" s="600"/>
      <c r="EJI22" s="600"/>
      <c r="EJJ22" s="600"/>
      <c r="EJK22" s="600"/>
      <c r="EJL22" s="600"/>
      <c r="EJM22" s="600"/>
      <c r="EJN22" s="600"/>
      <c r="EJO22" s="600"/>
      <c r="EJP22" s="600"/>
      <c r="EJQ22" s="600"/>
      <c r="EJR22" s="600"/>
      <c r="EJS22" s="600"/>
      <c r="EJT22" s="600"/>
      <c r="EJU22" s="600"/>
      <c r="EJV22" s="600"/>
      <c r="EJW22" s="600"/>
      <c r="EJX22" s="600"/>
      <c r="EJY22" s="600"/>
      <c r="EJZ22" s="600"/>
      <c r="EKA22" s="600"/>
      <c r="EKB22" s="600"/>
      <c r="EKC22" s="600"/>
      <c r="EKD22" s="600"/>
      <c r="EKE22" s="600"/>
      <c r="EKF22" s="600"/>
      <c r="EKG22" s="600"/>
      <c r="EKH22" s="600"/>
      <c r="EKI22" s="600"/>
      <c r="EKJ22" s="600"/>
      <c r="EKK22" s="600"/>
      <c r="EKL22" s="600"/>
      <c r="EKM22" s="600"/>
      <c r="EKN22" s="600"/>
      <c r="EKO22" s="600"/>
      <c r="EKP22" s="600"/>
      <c r="EKQ22" s="600"/>
      <c r="EKR22" s="600"/>
      <c r="EKS22" s="600"/>
      <c r="EKT22" s="600"/>
      <c r="EKU22" s="600"/>
      <c r="EKV22" s="600"/>
      <c r="EKW22" s="600"/>
      <c r="EKX22" s="600"/>
      <c r="EKY22" s="600"/>
      <c r="EKZ22" s="600"/>
      <c r="ELA22" s="600"/>
      <c r="ELB22" s="600"/>
      <c r="ELC22" s="600"/>
      <c r="ELD22" s="600"/>
      <c r="ELE22" s="600"/>
      <c r="ELF22" s="600"/>
      <c r="ELG22" s="600"/>
      <c r="ELH22" s="600"/>
      <c r="ELI22" s="600"/>
      <c r="ELJ22" s="600"/>
      <c r="ELK22" s="600"/>
      <c r="ELL22" s="600"/>
      <c r="ELM22" s="600"/>
      <c r="ELN22" s="600"/>
      <c r="ELO22" s="600"/>
      <c r="ELP22" s="600"/>
      <c r="ELQ22" s="600"/>
      <c r="ELR22" s="600"/>
      <c r="ELS22" s="600"/>
      <c r="ELT22" s="600"/>
      <c r="ELU22" s="600"/>
      <c r="ELV22" s="600"/>
      <c r="ELW22" s="600"/>
      <c r="ELX22" s="600"/>
      <c r="ELY22" s="600"/>
      <c r="ELZ22" s="600"/>
      <c r="EMA22" s="600"/>
      <c r="EMB22" s="600"/>
      <c r="EMC22" s="600"/>
      <c r="EMD22" s="600"/>
      <c r="EME22" s="600"/>
      <c r="EMF22" s="600"/>
      <c r="EMG22" s="600"/>
      <c r="EMH22" s="600"/>
      <c r="EMI22" s="600"/>
      <c r="EMJ22" s="600"/>
      <c r="EMK22" s="600"/>
      <c r="EML22" s="600"/>
      <c r="EMM22" s="600"/>
      <c r="EMN22" s="600"/>
      <c r="EMO22" s="600"/>
      <c r="EMP22" s="600"/>
      <c r="EMQ22" s="600"/>
      <c r="EMR22" s="600"/>
      <c r="EMS22" s="600"/>
      <c r="EMT22" s="600"/>
      <c r="EMU22" s="600"/>
      <c r="EMV22" s="600"/>
      <c r="EMW22" s="600"/>
      <c r="EMX22" s="600"/>
      <c r="EMY22" s="600"/>
      <c r="EMZ22" s="600"/>
      <c r="ENA22" s="600"/>
      <c r="ENB22" s="600"/>
      <c r="ENC22" s="600"/>
      <c r="END22" s="600"/>
      <c r="ENE22" s="600"/>
      <c r="ENF22" s="600"/>
      <c r="ENG22" s="600"/>
      <c r="ENH22" s="600"/>
      <c r="ENI22" s="600"/>
      <c r="ENJ22" s="600"/>
      <c r="ENK22" s="600"/>
      <c r="ENL22" s="600"/>
      <c r="ENM22" s="600"/>
      <c r="ENN22" s="600"/>
      <c r="ENO22" s="600"/>
      <c r="ENP22" s="600"/>
      <c r="ENQ22" s="600"/>
      <c r="ENR22" s="600"/>
      <c r="ENS22" s="600"/>
      <c r="ENT22" s="600"/>
      <c r="ENU22" s="600"/>
      <c r="ENV22" s="600"/>
      <c r="ENW22" s="600"/>
      <c r="ENX22" s="600"/>
      <c r="ENY22" s="600"/>
      <c r="ENZ22" s="600"/>
      <c r="EOA22" s="600"/>
      <c r="EOB22" s="600"/>
      <c r="EOC22" s="600"/>
      <c r="EOD22" s="600"/>
      <c r="EOE22" s="600"/>
      <c r="EOF22" s="600"/>
      <c r="EOG22" s="600"/>
      <c r="EOH22" s="600"/>
      <c r="EOI22" s="600"/>
      <c r="EOJ22" s="600"/>
      <c r="EOK22" s="600"/>
      <c r="EOL22" s="600"/>
      <c r="EOM22" s="600"/>
      <c r="EON22" s="600"/>
      <c r="EOO22" s="600"/>
      <c r="EOP22" s="600"/>
      <c r="EOQ22" s="600"/>
      <c r="EOR22" s="600"/>
      <c r="EOS22" s="600"/>
      <c r="EOT22" s="600"/>
      <c r="EOU22" s="600"/>
      <c r="EOV22" s="600"/>
      <c r="EOW22" s="600"/>
      <c r="EOX22" s="600"/>
      <c r="EOY22" s="600"/>
      <c r="EOZ22" s="600"/>
      <c r="EPA22" s="600"/>
      <c r="EPB22" s="600"/>
      <c r="EPC22" s="600"/>
      <c r="EPD22" s="600"/>
      <c r="EPE22" s="600"/>
      <c r="EPF22" s="600"/>
      <c r="EPG22" s="600"/>
      <c r="EPH22" s="600"/>
      <c r="EPI22" s="600"/>
      <c r="EPJ22" s="600"/>
      <c r="EPK22" s="600"/>
      <c r="EPL22" s="600"/>
      <c r="EPM22" s="600"/>
      <c r="EPN22" s="600"/>
      <c r="EPO22" s="600"/>
      <c r="EPP22" s="600"/>
      <c r="EPQ22" s="600"/>
      <c r="EPR22" s="600"/>
      <c r="EPS22" s="600"/>
      <c r="EPT22" s="600"/>
      <c r="EPU22" s="600"/>
      <c r="EPV22" s="600"/>
      <c r="EPW22" s="600"/>
      <c r="EPX22" s="600"/>
      <c r="EPY22" s="600"/>
      <c r="EPZ22" s="600"/>
      <c r="EQA22" s="600"/>
      <c r="EQB22" s="600"/>
      <c r="EQC22" s="600"/>
      <c r="EQD22" s="600"/>
      <c r="EQE22" s="600"/>
      <c r="EQF22" s="600"/>
      <c r="EQG22" s="600"/>
      <c r="EQH22" s="600"/>
      <c r="EQI22" s="600"/>
      <c r="EQJ22" s="600"/>
      <c r="EQK22" s="600"/>
      <c r="EQL22" s="600"/>
      <c r="EQM22" s="600"/>
      <c r="EQN22" s="600"/>
      <c r="EQO22" s="600"/>
      <c r="EQP22" s="600"/>
      <c r="EQQ22" s="600"/>
      <c r="EQR22" s="600"/>
      <c r="EQS22" s="600"/>
      <c r="EQT22" s="600"/>
      <c r="EQU22" s="600"/>
      <c r="EQV22" s="600"/>
      <c r="EQW22" s="600"/>
      <c r="EQX22" s="600"/>
      <c r="EQY22" s="600"/>
      <c r="EQZ22" s="600"/>
      <c r="ERA22" s="600"/>
      <c r="ERB22" s="600"/>
      <c r="ERC22" s="600"/>
      <c r="ERD22" s="600"/>
      <c r="ERE22" s="600"/>
      <c r="ERF22" s="600"/>
      <c r="ERG22" s="600"/>
      <c r="ERH22" s="600"/>
      <c r="ERI22" s="600"/>
      <c r="ERJ22" s="600"/>
      <c r="ERK22" s="600"/>
      <c r="ERL22" s="600"/>
      <c r="ERM22" s="600"/>
      <c r="ERN22" s="600"/>
      <c r="ERO22" s="600"/>
      <c r="ERP22" s="600"/>
      <c r="ERQ22" s="600"/>
      <c r="ERR22" s="600"/>
      <c r="ERS22" s="600"/>
      <c r="ERT22" s="600"/>
      <c r="ERU22" s="600"/>
      <c r="ERV22" s="600"/>
      <c r="ERW22" s="600"/>
      <c r="ERX22" s="600"/>
      <c r="ERY22" s="600"/>
      <c r="ERZ22" s="600"/>
      <c r="ESA22" s="600"/>
      <c r="ESB22" s="600"/>
      <c r="ESC22" s="600"/>
      <c r="ESD22" s="600"/>
      <c r="ESE22" s="600"/>
      <c r="ESF22" s="600"/>
      <c r="ESG22" s="600"/>
      <c r="ESH22" s="600"/>
      <c r="ESI22" s="600"/>
      <c r="ESJ22" s="600"/>
      <c r="ESK22" s="600"/>
      <c r="ESL22" s="600"/>
      <c r="ESM22" s="600"/>
      <c r="ESN22" s="600"/>
      <c r="ESO22" s="600"/>
      <c r="ESP22" s="600"/>
      <c r="ESQ22" s="600"/>
      <c r="ESR22" s="600"/>
      <c r="ESS22" s="600"/>
      <c r="EST22" s="600"/>
      <c r="ESU22" s="600"/>
      <c r="ESV22" s="600"/>
      <c r="ESW22" s="600"/>
      <c r="ESX22" s="600"/>
      <c r="ESY22" s="600"/>
      <c r="ESZ22" s="600"/>
      <c r="ETA22" s="600"/>
      <c r="ETB22" s="600"/>
      <c r="ETC22" s="600"/>
      <c r="ETD22" s="600"/>
      <c r="ETE22" s="600"/>
      <c r="ETF22" s="600"/>
      <c r="ETG22" s="600"/>
      <c r="ETH22" s="600"/>
      <c r="ETI22" s="600"/>
      <c r="ETJ22" s="600"/>
      <c r="ETK22" s="600"/>
      <c r="ETL22" s="600"/>
      <c r="ETM22" s="600"/>
      <c r="ETN22" s="600"/>
      <c r="ETO22" s="600"/>
      <c r="ETP22" s="600"/>
      <c r="ETQ22" s="600"/>
      <c r="ETR22" s="600"/>
      <c r="ETS22" s="600"/>
      <c r="ETT22" s="600"/>
      <c r="ETU22" s="600"/>
      <c r="ETV22" s="600"/>
      <c r="ETW22" s="600"/>
      <c r="ETX22" s="600"/>
      <c r="ETY22" s="600"/>
      <c r="ETZ22" s="600"/>
      <c r="EUA22" s="600"/>
      <c r="EUB22" s="600"/>
      <c r="EUC22" s="600"/>
      <c r="EUD22" s="600"/>
      <c r="EUE22" s="600"/>
      <c r="EUF22" s="600"/>
      <c r="EUG22" s="600"/>
      <c r="EUH22" s="600"/>
      <c r="EUI22" s="600"/>
      <c r="EUJ22" s="600"/>
      <c r="EUK22" s="600"/>
      <c r="EUL22" s="600"/>
      <c r="EUM22" s="600"/>
      <c r="EUN22" s="600"/>
      <c r="EUO22" s="600"/>
      <c r="EUP22" s="600"/>
      <c r="EUQ22" s="600"/>
      <c r="EUR22" s="600"/>
      <c r="EUS22" s="600"/>
      <c r="EUT22" s="600"/>
      <c r="EUU22" s="600"/>
      <c r="EUV22" s="600"/>
      <c r="EUW22" s="600"/>
      <c r="EUX22" s="600"/>
      <c r="EUY22" s="600"/>
      <c r="EUZ22" s="600"/>
      <c r="EVA22" s="600"/>
      <c r="EVB22" s="600"/>
      <c r="EVC22" s="600"/>
      <c r="EVD22" s="600"/>
      <c r="EVE22" s="600"/>
      <c r="EVF22" s="600"/>
      <c r="EVG22" s="600"/>
      <c r="EVH22" s="600"/>
      <c r="EVI22" s="600"/>
      <c r="EVJ22" s="600"/>
      <c r="EVK22" s="600"/>
      <c r="EVL22" s="600"/>
      <c r="EVM22" s="600"/>
      <c r="EVN22" s="600"/>
      <c r="EVO22" s="600"/>
      <c r="EVP22" s="600"/>
      <c r="EVQ22" s="600"/>
      <c r="EVR22" s="600"/>
      <c r="EVS22" s="600"/>
      <c r="EVT22" s="600"/>
      <c r="EVU22" s="600"/>
      <c r="EVV22" s="600"/>
      <c r="EVW22" s="600"/>
      <c r="EVX22" s="600"/>
      <c r="EVY22" s="600"/>
      <c r="EVZ22" s="600"/>
      <c r="EWA22" s="600"/>
      <c r="EWB22" s="600"/>
      <c r="EWC22" s="600"/>
      <c r="EWD22" s="600"/>
      <c r="EWE22" s="600"/>
      <c r="EWF22" s="600"/>
      <c r="EWG22" s="600"/>
      <c r="EWH22" s="600"/>
      <c r="EWI22" s="600"/>
      <c r="EWJ22" s="600"/>
      <c r="EWK22" s="600"/>
      <c r="EWL22" s="600"/>
      <c r="EWM22" s="600"/>
      <c r="EWN22" s="600"/>
      <c r="EWO22" s="600"/>
      <c r="EWP22" s="600"/>
      <c r="EWQ22" s="600"/>
      <c r="EWR22" s="600"/>
      <c r="EWS22" s="600"/>
      <c r="EWT22" s="600"/>
      <c r="EWU22" s="600"/>
      <c r="EWV22" s="600"/>
      <c r="EWW22" s="600"/>
      <c r="EWX22" s="600"/>
      <c r="EWY22" s="600"/>
      <c r="EWZ22" s="600"/>
      <c r="EXA22" s="600"/>
      <c r="EXB22" s="600"/>
      <c r="EXC22" s="600"/>
      <c r="EXD22" s="600"/>
      <c r="EXE22" s="600"/>
      <c r="EXF22" s="600"/>
      <c r="EXG22" s="600"/>
      <c r="EXH22" s="600"/>
      <c r="EXI22" s="600"/>
      <c r="EXJ22" s="600"/>
      <c r="EXK22" s="600"/>
      <c r="EXL22" s="600"/>
      <c r="EXM22" s="600"/>
      <c r="EXN22" s="600"/>
      <c r="EXO22" s="600"/>
      <c r="EXP22" s="600"/>
      <c r="EXQ22" s="600"/>
      <c r="EXR22" s="600"/>
      <c r="EXS22" s="600"/>
      <c r="EXT22" s="600"/>
      <c r="EXU22" s="600"/>
      <c r="EXV22" s="600"/>
      <c r="EXW22" s="600"/>
      <c r="EXX22" s="600"/>
      <c r="EXY22" s="600"/>
      <c r="EXZ22" s="600"/>
      <c r="EYA22" s="600"/>
      <c r="EYB22" s="600"/>
      <c r="EYC22" s="600"/>
      <c r="EYD22" s="600"/>
      <c r="EYE22" s="600"/>
      <c r="EYF22" s="600"/>
      <c r="EYG22" s="600"/>
      <c r="EYH22" s="600"/>
      <c r="EYI22" s="600"/>
      <c r="EYJ22" s="600"/>
      <c r="EYK22" s="600"/>
      <c r="EYL22" s="600"/>
      <c r="EYM22" s="600"/>
      <c r="EYN22" s="600"/>
      <c r="EYO22" s="600"/>
      <c r="EYP22" s="600"/>
      <c r="EYQ22" s="600"/>
      <c r="EYR22" s="600"/>
      <c r="EYS22" s="600"/>
      <c r="EYT22" s="600"/>
      <c r="EYU22" s="600"/>
      <c r="EYV22" s="600"/>
      <c r="EYW22" s="600"/>
      <c r="EYX22" s="600"/>
      <c r="EYY22" s="600"/>
      <c r="EYZ22" s="600"/>
      <c r="EZA22" s="600"/>
      <c r="EZB22" s="600"/>
      <c r="EZC22" s="600"/>
      <c r="EZD22" s="600"/>
      <c r="EZE22" s="600"/>
      <c r="EZF22" s="600"/>
      <c r="EZG22" s="600"/>
      <c r="EZH22" s="600"/>
      <c r="EZI22" s="600"/>
      <c r="EZJ22" s="600"/>
      <c r="EZK22" s="600"/>
      <c r="EZL22" s="600"/>
      <c r="EZM22" s="600"/>
      <c r="EZN22" s="600"/>
      <c r="EZO22" s="600"/>
      <c r="EZP22" s="600"/>
      <c r="EZQ22" s="600"/>
      <c r="EZR22" s="600"/>
      <c r="EZS22" s="600"/>
      <c r="EZT22" s="600"/>
      <c r="EZU22" s="600"/>
      <c r="EZV22" s="600"/>
      <c r="EZW22" s="600"/>
      <c r="EZX22" s="600"/>
      <c r="EZY22" s="600"/>
      <c r="EZZ22" s="600"/>
      <c r="FAA22" s="600"/>
      <c r="FAB22" s="600"/>
      <c r="FAC22" s="600"/>
      <c r="FAD22" s="600"/>
      <c r="FAE22" s="600"/>
      <c r="FAF22" s="600"/>
      <c r="FAG22" s="600"/>
      <c r="FAH22" s="600"/>
      <c r="FAI22" s="600"/>
      <c r="FAJ22" s="600"/>
      <c r="FAK22" s="600"/>
      <c r="FAL22" s="600"/>
      <c r="FAM22" s="600"/>
      <c r="FAN22" s="600"/>
      <c r="FAO22" s="600"/>
      <c r="FAP22" s="600"/>
      <c r="FAQ22" s="600"/>
      <c r="FAR22" s="600"/>
      <c r="FAS22" s="600"/>
      <c r="FAT22" s="600"/>
      <c r="FAU22" s="600"/>
      <c r="FAV22" s="600"/>
      <c r="FAW22" s="600"/>
      <c r="FAX22" s="600"/>
      <c r="FAY22" s="600"/>
      <c r="FAZ22" s="600"/>
      <c r="FBA22" s="600"/>
      <c r="FBB22" s="600"/>
      <c r="FBC22" s="600"/>
      <c r="FBD22" s="600"/>
      <c r="FBE22" s="600"/>
      <c r="FBF22" s="600"/>
      <c r="FBG22" s="600"/>
      <c r="FBH22" s="600"/>
      <c r="FBI22" s="600"/>
      <c r="FBJ22" s="600"/>
      <c r="FBK22" s="600"/>
      <c r="FBL22" s="600"/>
      <c r="FBM22" s="600"/>
      <c r="FBN22" s="600"/>
      <c r="FBO22" s="600"/>
      <c r="FBP22" s="600"/>
      <c r="FBQ22" s="600"/>
      <c r="FBR22" s="600"/>
      <c r="FBS22" s="600"/>
      <c r="FBT22" s="600"/>
      <c r="FBU22" s="600"/>
      <c r="FBV22" s="600"/>
      <c r="FBW22" s="600"/>
      <c r="FBX22" s="600"/>
      <c r="FBY22" s="600"/>
      <c r="FBZ22" s="600"/>
      <c r="FCA22" s="600"/>
      <c r="FCB22" s="600"/>
      <c r="FCC22" s="600"/>
      <c r="FCD22" s="600"/>
      <c r="FCE22" s="600"/>
      <c r="FCF22" s="600"/>
      <c r="FCG22" s="600"/>
      <c r="FCH22" s="600"/>
      <c r="FCI22" s="600"/>
      <c r="FCJ22" s="600"/>
      <c r="FCK22" s="600"/>
      <c r="FCL22" s="600"/>
      <c r="FCM22" s="600"/>
      <c r="FCN22" s="600"/>
      <c r="FCO22" s="600"/>
      <c r="FCP22" s="600"/>
      <c r="FCQ22" s="600"/>
      <c r="FCR22" s="600"/>
      <c r="FCS22" s="600"/>
      <c r="FCT22" s="600"/>
      <c r="FCU22" s="600"/>
      <c r="FCV22" s="600"/>
      <c r="FCW22" s="600"/>
      <c r="FCX22" s="600"/>
      <c r="FCY22" s="600"/>
      <c r="FCZ22" s="600"/>
      <c r="FDA22" s="600"/>
      <c r="FDB22" s="600"/>
      <c r="FDC22" s="600"/>
      <c r="FDD22" s="600"/>
      <c r="FDE22" s="600"/>
      <c r="FDF22" s="600"/>
      <c r="FDG22" s="600"/>
      <c r="FDH22" s="600"/>
      <c r="FDI22" s="600"/>
      <c r="FDJ22" s="600"/>
      <c r="FDK22" s="600"/>
      <c r="FDL22" s="600"/>
      <c r="FDM22" s="600"/>
      <c r="FDN22" s="600"/>
      <c r="FDO22" s="600"/>
      <c r="FDP22" s="600"/>
      <c r="FDQ22" s="600"/>
      <c r="FDR22" s="600"/>
      <c r="FDS22" s="600"/>
      <c r="FDT22" s="600"/>
      <c r="FDU22" s="600"/>
      <c r="FDV22" s="600"/>
      <c r="FDW22" s="600"/>
      <c r="FDX22" s="600"/>
      <c r="FDY22" s="600"/>
      <c r="FDZ22" s="600"/>
      <c r="FEA22" s="600"/>
      <c r="FEB22" s="600"/>
      <c r="FEC22" s="600"/>
      <c r="FED22" s="600"/>
      <c r="FEE22" s="600"/>
      <c r="FEF22" s="600"/>
      <c r="FEG22" s="600"/>
      <c r="FEH22" s="600"/>
      <c r="FEI22" s="600"/>
      <c r="FEJ22" s="600"/>
      <c r="FEK22" s="600"/>
      <c r="FEL22" s="600"/>
      <c r="FEM22" s="600"/>
      <c r="FEN22" s="600"/>
      <c r="FEO22" s="600"/>
      <c r="FEP22" s="600"/>
      <c r="FEQ22" s="600"/>
      <c r="FER22" s="600"/>
      <c r="FES22" s="600"/>
      <c r="FET22" s="600"/>
      <c r="FEU22" s="600"/>
      <c r="FEV22" s="600"/>
      <c r="FEW22" s="600"/>
      <c r="FEX22" s="600"/>
      <c r="FEY22" s="600"/>
      <c r="FEZ22" s="600"/>
      <c r="FFA22" s="600"/>
      <c r="FFB22" s="600"/>
      <c r="FFC22" s="600"/>
      <c r="FFD22" s="600"/>
      <c r="FFE22" s="600"/>
      <c r="FFF22" s="600"/>
      <c r="FFG22" s="600"/>
      <c r="FFH22" s="600"/>
      <c r="FFI22" s="600"/>
      <c r="FFJ22" s="600"/>
      <c r="FFK22" s="600"/>
      <c r="FFL22" s="600"/>
      <c r="FFM22" s="600"/>
      <c r="FFN22" s="600"/>
      <c r="FFO22" s="600"/>
      <c r="FFP22" s="600"/>
      <c r="FFQ22" s="600"/>
      <c r="FFR22" s="600"/>
      <c r="FFS22" s="600"/>
      <c r="FFT22" s="600"/>
      <c r="FFU22" s="600"/>
      <c r="FFV22" s="600"/>
      <c r="FFW22" s="600"/>
      <c r="FFX22" s="600"/>
      <c r="FFY22" s="600"/>
      <c r="FFZ22" s="600"/>
      <c r="FGA22" s="600"/>
      <c r="FGB22" s="600"/>
      <c r="FGC22" s="600"/>
      <c r="FGD22" s="600"/>
      <c r="FGE22" s="600"/>
      <c r="FGF22" s="600"/>
      <c r="FGG22" s="600"/>
      <c r="FGH22" s="600"/>
      <c r="FGI22" s="600"/>
      <c r="FGJ22" s="600"/>
      <c r="FGK22" s="600"/>
      <c r="FGL22" s="600"/>
      <c r="FGM22" s="600"/>
      <c r="FGN22" s="600"/>
      <c r="FGO22" s="600"/>
      <c r="FGP22" s="600"/>
      <c r="FGQ22" s="600"/>
      <c r="FGR22" s="600"/>
      <c r="FGS22" s="600"/>
      <c r="FGT22" s="600"/>
      <c r="FGU22" s="600"/>
      <c r="FGV22" s="600"/>
      <c r="FGW22" s="600"/>
      <c r="FGX22" s="600"/>
      <c r="FGY22" s="600"/>
      <c r="FGZ22" s="600"/>
      <c r="FHA22" s="600"/>
      <c r="FHB22" s="600"/>
      <c r="FHC22" s="600"/>
      <c r="FHD22" s="600"/>
      <c r="FHE22" s="600"/>
      <c r="FHF22" s="600"/>
      <c r="FHG22" s="600"/>
      <c r="FHH22" s="600"/>
      <c r="FHI22" s="600"/>
      <c r="FHJ22" s="600"/>
      <c r="FHK22" s="600"/>
      <c r="FHL22" s="600"/>
      <c r="FHM22" s="600"/>
      <c r="FHN22" s="600"/>
      <c r="FHO22" s="600"/>
      <c r="FHP22" s="600"/>
      <c r="FHQ22" s="600"/>
      <c r="FHR22" s="600"/>
      <c r="FHS22" s="600"/>
      <c r="FHT22" s="600"/>
      <c r="FHU22" s="600"/>
      <c r="FHV22" s="600"/>
      <c r="FHW22" s="600"/>
      <c r="FHX22" s="600"/>
      <c r="FHY22" s="600"/>
      <c r="FHZ22" s="600"/>
      <c r="FIA22" s="600"/>
      <c r="FIB22" s="600"/>
      <c r="FIC22" s="600"/>
      <c r="FID22" s="600"/>
      <c r="FIE22" s="600"/>
      <c r="FIF22" s="600"/>
      <c r="FIG22" s="600"/>
      <c r="FIH22" s="600"/>
      <c r="FII22" s="600"/>
      <c r="FIJ22" s="600"/>
      <c r="FIK22" s="600"/>
      <c r="FIL22" s="600"/>
      <c r="FIM22" s="600"/>
      <c r="FIN22" s="600"/>
      <c r="FIO22" s="600"/>
      <c r="FIP22" s="600"/>
      <c r="FIQ22" s="600"/>
      <c r="FIR22" s="600"/>
      <c r="FIS22" s="600"/>
      <c r="FIT22" s="600"/>
      <c r="FIU22" s="600"/>
      <c r="FIV22" s="600"/>
      <c r="FIW22" s="600"/>
      <c r="FIX22" s="600"/>
      <c r="FIY22" s="600"/>
      <c r="FIZ22" s="600"/>
      <c r="FJA22" s="600"/>
      <c r="FJB22" s="600"/>
      <c r="FJC22" s="600"/>
      <c r="FJD22" s="600"/>
      <c r="FJE22" s="600"/>
      <c r="FJF22" s="600"/>
      <c r="FJG22" s="600"/>
      <c r="FJH22" s="600"/>
      <c r="FJI22" s="600"/>
      <c r="FJJ22" s="600"/>
      <c r="FJK22" s="600"/>
      <c r="FJL22" s="600"/>
      <c r="FJM22" s="600"/>
      <c r="FJN22" s="600"/>
      <c r="FJO22" s="600"/>
      <c r="FJP22" s="600"/>
      <c r="FJQ22" s="600"/>
      <c r="FJR22" s="600"/>
      <c r="FJS22" s="600"/>
      <c r="FJT22" s="600"/>
      <c r="FJU22" s="600"/>
      <c r="FJV22" s="600"/>
      <c r="FJW22" s="600"/>
      <c r="FJX22" s="600"/>
      <c r="FJY22" s="600"/>
      <c r="FJZ22" s="600"/>
      <c r="FKA22" s="600"/>
      <c r="FKB22" s="600"/>
      <c r="FKC22" s="600"/>
      <c r="FKD22" s="600"/>
      <c r="FKE22" s="600"/>
      <c r="FKF22" s="600"/>
      <c r="FKG22" s="600"/>
      <c r="FKH22" s="600"/>
      <c r="FKI22" s="600"/>
      <c r="FKJ22" s="600"/>
      <c r="FKK22" s="600"/>
      <c r="FKL22" s="600"/>
      <c r="FKM22" s="600"/>
      <c r="FKN22" s="600"/>
      <c r="FKO22" s="600"/>
      <c r="FKP22" s="600"/>
      <c r="FKQ22" s="600"/>
      <c r="FKR22" s="600"/>
      <c r="FKS22" s="600"/>
      <c r="FKT22" s="600"/>
      <c r="FKU22" s="600"/>
      <c r="FKV22" s="600"/>
      <c r="FKW22" s="600"/>
      <c r="FKX22" s="600"/>
      <c r="FKY22" s="600"/>
      <c r="FKZ22" s="600"/>
      <c r="FLA22" s="600"/>
      <c r="FLB22" s="600"/>
      <c r="FLC22" s="600"/>
      <c r="FLD22" s="600"/>
      <c r="FLE22" s="600"/>
      <c r="FLF22" s="600"/>
      <c r="FLG22" s="600"/>
      <c r="FLH22" s="600"/>
      <c r="FLI22" s="600"/>
      <c r="FLJ22" s="600"/>
      <c r="FLK22" s="600"/>
      <c r="FLL22" s="600"/>
      <c r="FLM22" s="600"/>
      <c r="FLN22" s="600"/>
      <c r="FLO22" s="600"/>
      <c r="FLP22" s="600"/>
      <c r="FLQ22" s="600"/>
      <c r="FLR22" s="600"/>
      <c r="FLS22" s="600"/>
      <c r="FLT22" s="600"/>
      <c r="FLU22" s="600"/>
      <c r="FLV22" s="600"/>
      <c r="FLW22" s="600"/>
      <c r="FLX22" s="600"/>
      <c r="FLY22" s="600"/>
      <c r="FLZ22" s="600"/>
      <c r="FMA22" s="600"/>
      <c r="FMB22" s="600"/>
      <c r="FMC22" s="600"/>
      <c r="FMD22" s="600"/>
      <c r="FME22" s="600"/>
      <c r="FMF22" s="600"/>
      <c r="FMG22" s="600"/>
      <c r="FMH22" s="600"/>
      <c r="FMI22" s="600"/>
      <c r="FMJ22" s="600"/>
      <c r="FMK22" s="600"/>
      <c r="FML22" s="600"/>
      <c r="FMM22" s="600"/>
      <c r="FMN22" s="600"/>
      <c r="FMO22" s="600"/>
      <c r="FMP22" s="600"/>
      <c r="FMQ22" s="600"/>
      <c r="FMR22" s="600"/>
      <c r="FMS22" s="600"/>
      <c r="FMT22" s="600"/>
      <c r="FMU22" s="600"/>
      <c r="FMV22" s="600"/>
      <c r="FMW22" s="600"/>
      <c r="FMX22" s="600"/>
      <c r="FMY22" s="600"/>
      <c r="FMZ22" s="600"/>
      <c r="FNA22" s="600"/>
      <c r="FNB22" s="600"/>
      <c r="FNC22" s="600"/>
      <c r="FND22" s="600"/>
      <c r="FNE22" s="600"/>
      <c r="FNF22" s="600"/>
      <c r="FNG22" s="600"/>
      <c r="FNH22" s="600"/>
      <c r="FNI22" s="600"/>
      <c r="FNJ22" s="600"/>
      <c r="FNK22" s="600"/>
      <c r="FNL22" s="600"/>
      <c r="FNM22" s="600"/>
      <c r="FNN22" s="600"/>
      <c r="FNO22" s="600"/>
      <c r="FNP22" s="600"/>
      <c r="FNQ22" s="600"/>
      <c r="FNR22" s="600"/>
      <c r="FNS22" s="600"/>
      <c r="FNT22" s="600"/>
      <c r="FNU22" s="600"/>
      <c r="FNV22" s="600"/>
      <c r="FNW22" s="600"/>
      <c r="FNX22" s="600"/>
      <c r="FNY22" s="600"/>
      <c r="FNZ22" s="600"/>
      <c r="FOA22" s="600"/>
      <c r="FOB22" s="600"/>
      <c r="FOC22" s="600"/>
      <c r="FOD22" s="600"/>
      <c r="FOE22" s="600"/>
      <c r="FOF22" s="600"/>
      <c r="FOG22" s="600"/>
      <c r="FOH22" s="600"/>
      <c r="FOI22" s="600"/>
      <c r="FOJ22" s="600"/>
      <c r="FOK22" s="600"/>
      <c r="FOL22" s="600"/>
      <c r="FOM22" s="600"/>
      <c r="FON22" s="600"/>
      <c r="FOO22" s="600"/>
      <c r="FOP22" s="600"/>
      <c r="FOQ22" s="600"/>
      <c r="FOR22" s="600"/>
      <c r="FOS22" s="600"/>
      <c r="FOT22" s="600"/>
      <c r="FOU22" s="600"/>
      <c r="FOV22" s="600"/>
      <c r="FOW22" s="600"/>
      <c r="FOX22" s="600"/>
      <c r="FOY22" s="600"/>
      <c r="FOZ22" s="600"/>
      <c r="FPA22" s="600"/>
      <c r="FPB22" s="600"/>
      <c r="FPC22" s="600"/>
      <c r="FPD22" s="600"/>
      <c r="FPE22" s="600"/>
      <c r="FPF22" s="600"/>
      <c r="FPG22" s="600"/>
      <c r="FPH22" s="600"/>
      <c r="FPI22" s="600"/>
      <c r="FPJ22" s="600"/>
      <c r="FPK22" s="600"/>
      <c r="FPL22" s="600"/>
      <c r="FPM22" s="600"/>
      <c r="FPN22" s="600"/>
      <c r="FPO22" s="600"/>
      <c r="FPP22" s="600"/>
      <c r="FPQ22" s="600"/>
      <c r="FPR22" s="600"/>
      <c r="FPS22" s="600"/>
      <c r="FPT22" s="600"/>
      <c r="FPU22" s="600"/>
      <c r="FPV22" s="600"/>
      <c r="FPW22" s="600"/>
      <c r="FPX22" s="600"/>
      <c r="FPY22" s="600"/>
      <c r="FPZ22" s="600"/>
      <c r="FQA22" s="600"/>
      <c r="FQB22" s="600"/>
      <c r="FQC22" s="600"/>
      <c r="FQD22" s="600"/>
      <c r="FQE22" s="600"/>
      <c r="FQF22" s="600"/>
      <c r="FQG22" s="600"/>
      <c r="FQH22" s="600"/>
      <c r="FQI22" s="600"/>
      <c r="FQJ22" s="600"/>
      <c r="FQK22" s="600"/>
      <c r="FQL22" s="600"/>
      <c r="FQM22" s="600"/>
      <c r="FQN22" s="600"/>
      <c r="FQO22" s="600"/>
      <c r="FQP22" s="600"/>
      <c r="FQQ22" s="600"/>
      <c r="FQR22" s="600"/>
      <c r="FQS22" s="600"/>
      <c r="FQT22" s="600"/>
      <c r="FQU22" s="600"/>
      <c r="FQV22" s="600"/>
      <c r="FQW22" s="600"/>
      <c r="FQX22" s="600"/>
      <c r="FQY22" s="600"/>
      <c r="FQZ22" s="600"/>
      <c r="FRA22" s="600"/>
      <c r="FRB22" s="600"/>
      <c r="FRC22" s="600"/>
      <c r="FRD22" s="600"/>
      <c r="FRE22" s="600"/>
      <c r="FRF22" s="600"/>
      <c r="FRG22" s="600"/>
      <c r="FRH22" s="600"/>
      <c r="FRI22" s="600"/>
      <c r="FRJ22" s="600"/>
      <c r="FRK22" s="600"/>
      <c r="FRL22" s="600"/>
      <c r="FRM22" s="600"/>
      <c r="FRN22" s="600"/>
      <c r="FRO22" s="600"/>
      <c r="FRP22" s="600"/>
      <c r="FRQ22" s="600"/>
      <c r="FRR22" s="600"/>
      <c r="FRS22" s="600"/>
      <c r="FRT22" s="600"/>
      <c r="FRU22" s="600"/>
      <c r="FRV22" s="600"/>
      <c r="FRW22" s="600"/>
      <c r="FRX22" s="600"/>
      <c r="FRY22" s="600"/>
      <c r="FRZ22" s="600"/>
      <c r="FSA22" s="600"/>
      <c r="FSB22" s="600"/>
      <c r="FSC22" s="600"/>
      <c r="FSD22" s="600"/>
      <c r="FSE22" s="600"/>
      <c r="FSF22" s="600"/>
      <c r="FSG22" s="600"/>
      <c r="FSH22" s="600"/>
      <c r="FSI22" s="600"/>
      <c r="FSJ22" s="600"/>
      <c r="FSK22" s="600"/>
      <c r="FSL22" s="600"/>
      <c r="FSM22" s="600"/>
      <c r="FSN22" s="600"/>
      <c r="FSO22" s="600"/>
      <c r="FSP22" s="600"/>
      <c r="FSQ22" s="600"/>
      <c r="FSR22" s="600"/>
      <c r="FSS22" s="600"/>
      <c r="FST22" s="600"/>
      <c r="FSU22" s="600"/>
      <c r="FSV22" s="600"/>
      <c r="FSW22" s="600"/>
      <c r="FSX22" s="600"/>
      <c r="FSY22" s="600"/>
      <c r="FSZ22" s="600"/>
      <c r="FTA22" s="600"/>
      <c r="FTB22" s="600"/>
      <c r="FTC22" s="600"/>
      <c r="FTD22" s="600"/>
      <c r="FTE22" s="600"/>
      <c r="FTF22" s="600"/>
      <c r="FTG22" s="600"/>
      <c r="FTH22" s="600"/>
      <c r="FTI22" s="600"/>
      <c r="FTJ22" s="600"/>
      <c r="FTK22" s="600"/>
      <c r="FTL22" s="600"/>
      <c r="FTM22" s="600"/>
      <c r="FTN22" s="600"/>
      <c r="FTO22" s="600"/>
      <c r="FTP22" s="600"/>
      <c r="FTQ22" s="600"/>
      <c r="FTR22" s="600"/>
      <c r="FTS22" s="600"/>
      <c r="FTT22" s="600"/>
      <c r="FTU22" s="600"/>
      <c r="FTV22" s="600"/>
      <c r="FTW22" s="600"/>
      <c r="FTX22" s="600"/>
      <c r="FTY22" s="600"/>
      <c r="FTZ22" s="600"/>
      <c r="FUA22" s="600"/>
      <c r="FUB22" s="600"/>
      <c r="FUC22" s="600"/>
      <c r="FUD22" s="600"/>
      <c r="FUE22" s="600"/>
      <c r="FUF22" s="600"/>
      <c r="FUG22" s="600"/>
      <c r="FUH22" s="600"/>
      <c r="FUI22" s="600"/>
      <c r="FUJ22" s="600"/>
      <c r="FUK22" s="600"/>
      <c r="FUL22" s="600"/>
      <c r="FUM22" s="600"/>
      <c r="FUN22" s="600"/>
      <c r="FUO22" s="600"/>
      <c r="FUP22" s="600"/>
      <c r="FUQ22" s="600"/>
      <c r="FUR22" s="600"/>
      <c r="FUS22" s="600"/>
      <c r="FUT22" s="600"/>
      <c r="FUU22" s="600"/>
      <c r="FUV22" s="600"/>
      <c r="FUW22" s="600"/>
      <c r="FUX22" s="600"/>
      <c r="FUY22" s="600"/>
      <c r="FUZ22" s="600"/>
      <c r="FVA22" s="600"/>
      <c r="FVB22" s="600"/>
      <c r="FVC22" s="600"/>
      <c r="FVD22" s="600"/>
      <c r="FVE22" s="600"/>
      <c r="FVF22" s="600"/>
      <c r="FVG22" s="600"/>
      <c r="FVH22" s="600"/>
      <c r="FVI22" s="600"/>
      <c r="FVJ22" s="600"/>
      <c r="FVK22" s="600"/>
      <c r="FVL22" s="600"/>
      <c r="FVM22" s="600"/>
      <c r="FVN22" s="600"/>
      <c r="FVO22" s="600"/>
      <c r="FVP22" s="600"/>
      <c r="FVQ22" s="600"/>
      <c r="FVR22" s="600"/>
      <c r="FVS22" s="600"/>
      <c r="FVT22" s="600"/>
      <c r="FVU22" s="600"/>
      <c r="FVV22" s="600"/>
      <c r="FVW22" s="600"/>
      <c r="FVX22" s="600"/>
      <c r="FVY22" s="600"/>
      <c r="FVZ22" s="600"/>
      <c r="FWA22" s="600"/>
      <c r="FWB22" s="600"/>
      <c r="FWC22" s="600"/>
      <c r="FWD22" s="600"/>
      <c r="FWE22" s="600"/>
      <c r="FWF22" s="600"/>
      <c r="FWG22" s="600"/>
      <c r="FWH22" s="600"/>
      <c r="FWI22" s="600"/>
      <c r="FWJ22" s="600"/>
      <c r="FWK22" s="600"/>
      <c r="FWL22" s="600"/>
      <c r="FWM22" s="600"/>
      <c r="FWN22" s="600"/>
      <c r="FWO22" s="600"/>
      <c r="FWP22" s="600"/>
      <c r="FWQ22" s="600"/>
      <c r="FWR22" s="600"/>
      <c r="FWS22" s="600"/>
      <c r="FWT22" s="600"/>
      <c r="FWU22" s="600"/>
      <c r="FWV22" s="600"/>
      <c r="FWW22" s="600"/>
      <c r="FWX22" s="600"/>
      <c r="FWY22" s="600"/>
      <c r="FWZ22" s="600"/>
      <c r="FXA22" s="600"/>
      <c r="FXB22" s="600"/>
      <c r="FXC22" s="600"/>
      <c r="FXD22" s="600"/>
      <c r="FXE22" s="600"/>
      <c r="FXF22" s="600"/>
      <c r="FXG22" s="600"/>
      <c r="FXH22" s="600"/>
      <c r="FXI22" s="600"/>
      <c r="FXJ22" s="600"/>
      <c r="FXK22" s="600"/>
      <c r="FXL22" s="600"/>
      <c r="FXM22" s="600"/>
      <c r="FXN22" s="600"/>
      <c r="FXO22" s="600"/>
      <c r="FXP22" s="600"/>
      <c r="FXQ22" s="600"/>
      <c r="FXR22" s="600"/>
      <c r="FXS22" s="600"/>
      <c r="FXT22" s="600"/>
      <c r="FXU22" s="600"/>
      <c r="FXV22" s="600"/>
      <c r="FXW22" s="600"/>
      <c r="FXX22" s="600"/>
      <c r="FXY22" s="600"/>
      <c r="FXZ22" s="600"/>
      <c r="FYA22" s="600"/>
      <c r="FYB22" s="600"/>
      <c r="FYC22" s="600"/>
      <c r="FYD22" s="600"/>
      <c r="FYE22" s="600"/>
      <c r="FYF22" s="600"/>
      <c r="FYG22" s="600"/>
      <c r="FYH22" s="600"/>
      <c r="FYI22" s="600"/>
      <c r="FYJ22" s="600"/>
      <c r="FYK22" s="600"/>
      <c r="FYL22" s="600"/>
      <c r="FYM22" s="600"/>
      <c r="FYN22" s="600"/>
      <c r="FYO22" s="600"/>
      <c r="FYP22" s="600"/>
      <c r="FYQ22" s="600"/>
      <c r="FYR22" s="600"/>
      <c r="FYS22" s="600"/>
      <c r="FYT22" s="600"/>
      <c r="FYU22" s="600"/>
      <c r="FYV22" s="600"/>
      <c r="FYW22" s="600"/>
      <c r="FYX22" s="600"/>
      <c r="FYY22" s="600"/>
      <c r="FYZ22" s="600"/>
      <c r="FZA22" s="600"/>
      <c r="FZB22" s="600"/>
      <c r="FZC22" s="600"/>
      <c r="FZD22" s="600"/>
      <c r="FZE22" s="600"/>
      <c r="FZF22" s="600"/>
      <c r="FZG22" s="600"/>
      <c r="FZH22" s="600"/>
      <c r="FZI22" s="600"/>
      <c r="FZJ22" s="600"/>
      <c r="FZK22" s="600"/>
      <c r="FZL22" s="600"/>
      <c r="FZM22" s="600"/>
      <c r="FZN22" s="600"/>
      <c r="FZO22" s="600"/>
      <c r="FZP22" s="600"/>
      <c r="FZQ22" s="600"/>
      <c r="FZR22" s="600"/>
      <c r="FZS22" s="600"/>
      <c r="FZT22" s="600"/>
      <c r="FZU22" s="600"/>
      <c r="FZV22" s="600"/>
      <c r="FZW22" s="600"/>
      <c r="FZX22" s="600"/>
      <c r="FZY22" s="600"/>
      <c r="FZZ22" s="600"/>
      <c r="GAA22" s="600"/>
      <c r="GAB22" s="600"/>
      <c r="GAC22" s="600"/>
      <c r="GAD22" s="600"/>
      <c r="GAE22" s="600"/>
      <c r="GAF22" s="600"/>
      <c r="GAG22" s="600"/>
      <c r="GAH22" s="600"/>
      <c r="GAI22" s="600"/>
      <c r="GAJ22" s="600"/>
      <c r="GAK22" s="600"/>
      <c r="GAL22" s="600"/>
      <c r="GAM22" s="600"/>
      <c r="GAN22" s="600"/>
      <c r="GAO22" s="600"/>
      <c r="GAP22" s="600"/>
      <c r="GAQ22" s="600"/>
      <c r="GAR22" s="600"/>
      <c r="GAS22" s="600"/>
      <c r="GAT22" s="600"/>
      <c r="GAU22" s="600"/>
      <c r="GAV22" s="600"/>
      <c r="GAW22" s="600"/>
      <c r="GAX22" s="600"/>
      <c r="GAY22" s="600"/>
      <c r="GAZ22" s="600"/>
      <c r="GBA22" s="600"/>
      <c r="GBB22" s="600"/>
      <c r="GBC22" s="600"/>
      <c r="GBD22" s="600"/>
      <c r="GBE22" s="600"/>
      <c r="GBF22" s="600"/>
      <c r="GBG22" s="600"/>
      <c r="GBH22" s="600"/>
      <c r="GBI22" s="600"/>
      <c r="GBJ22" s="600"/>
      <c r="GBK22" s="600"/>
      <c r="GBL22" s="600"/>
      <c r="GBM22" s="600"/>
      <c r="GBN22" s="600"/>
      <c r="GBO22" s="600"/>
      <c r="GBP22" s="600"/>
      <c r="GBQ22" s="600"/>
      <c r="GBR22" s="600"/>
      <c r="GBS22" s="600"/>
      <c r="GBT22" s="600"/>
      <c r="GBU22" s="600"/>
      <c r="GBV22" s="600"/>
      <c r="GBW22" s="600"/>
      <c r="GBX22" s="600"/>
      <c r="GBY22" s="600"/>
      <c r="GBZ22" s="600"/>
      <c r="GCA22" s="600"/>
      <c r="GCB22" s="600"/>
      <c r="GCC22" s="600"/>
      <c r="GCD22" s="600"/>
      <c r="GCE22" s="600"/>
      <c r="GCF22" s="600"/>
      <c r="GCG22" s="600"/>
      <c r="GCH22" s="600"/>
      <c r="GCI22" s="600"/>
      <c r="GCJ22" s="600"/>
      <c r="GCK22" s="600"/>
      <c r="GCL22" s="600"/>
      <c r="GCM22" s="600"/>
      <c r="GCN22" s="600"/>
      <c r="GCO22" s="600"/>
      <c r="GCP22" s="600"/>
      <c r="GCQ22" s="600"/>
      <c r="GCR22" s="600"/>
      <c r="GCS22" s="600"/>
      <c r="GCT22" s="600"/>
      <c r="GCU22" s="600"/>
      <c r="GCV22" s="600"/>
      <c r="GCW22" s="600"/>
      <c r="GCX22" s="600"/>
      <c r="GCY22" s="600"/>
      <c r="GCZ22" s="600"/>
      <c r="GDA22" s="600"/>
      <c r="GDB22" s="600"/>
      <c r="GDC22" s="600"/>
      <c r="GDD22" s="600"/>
      <c r="GDE22" s="600"/>
      <c r="GDF22" s="600"/>
      <c r="GDG22" s="600"/>
      <c r="GDH22" s="600"/>
      <c r="GDI22" s="600"/>
      <c r="GDJ22" s="600"/>
      <c r="GDK22" s="600"/>
      <c r="GDL22" s="600"/>
      <c r="GDM22" s="600"/>
      <c r="GDN22" s="600"/>
      <c r="GDO22" s="600"/>
      <c r="GDP22" s="600"/>
      <c r="GDQ22" s="600"/>
      <c r="GDR22" s="600"/>
      <c r="GDS22" s="600"/>
      <c r="GDT22" s="600"/>
      <c r="GDU22" s="600"/>
      <c r="GDV22" s="600"/>
      <c r="GDW22" s="600"/>
      <c r="GDX22" s="600"/>
      <c r="GDY22" s="600"/>
      <c r="GDZ22" s="600"/>
      <c r="GEA22" s="600"/>
      <c r="GEB22" s="600"/>
      <c r="GEC22" s="600"/>
      <c r="GED22" s="600"/>
      <c r="GEE22" s="600"/>
      <c r="GEF22" s="600"/>
      <c r="GEG22" s="600"/>
      <c r="GEH22" s="600"/>
      <c r="GEI22" s="600"/>
      <c r="GEJ22" s="600"/>
      <c r="GEK22" s="600"/>
      <c r="GEL22" s="600"/>
      <c r="GEM22" s="600"/>
      <c r="GEN22" s="600"/>
      <c r="GEO22" s="600"/>
      <c r="GEP22" s="600"/>
      <c r="GEQ22" s="600"/>
      <c r="GER22" s="600"/>
      <c r="GES22" s="600"/>
      <c r="GET22" s="600"/>
      <c r="GEU22" s="600"/>
      <c r="GEV22" s="600"/>
      <c r="GEW22" s="600"/>
      <c r="GEX22" s="600"/>
      <c r="GEY22" s="600"/>
      <c r="GEZ22" s="600"/>
      <c r="GFA22" s="600"/>
      <c r="GFB22" s="600"/>
      <c r="GFC22" s="600"/>
      <c r="GFD22" s="600"/>
      <c r="GFE22" s="600"/>
      <c r="GFF22" s="600"/>
      <c r="GFG22" s="600"/>
      <c r="GFH22" s="600"/>
      <c r="GFI22" s="600"/>
      <c r="GFJ22" s="600"/>
      <c r="GFK22" s="600"/>
      <c r="GFL22" s="600"/>
      <c r="GFM22" s="600"/>
      <c r="GFN22" s="600"/>
      <c r="GFO22" s="600"/>
      <c r="GFP22" s="600"/>
      <c r="GFQ22" s="600"/>
      <c r="GFR22" s="600"/>
      <c r="GFS22" s="600"/>
      <c r="GFT22" s="600"/>
      <c r="GFU22" s="600"/>
      <c r="GFV22" s="600"/>
      <c r="GFW22" s="600"/>
      <c r="GFX22" s="600"/>
      <c r="GFY22" s="600"/>
      <c r="GFZ22" s="600"/>
      <c r="GGA22" s="600"/>
      <c r="GGB22" s="600"/>
      <c r="GGC22" s="600"/>
      <c r="GGD22" s="600"/>
      <c r="GGE22" s="600"/>
      <c r="GGF22" s="600"/>
      <c r="GGG22" s="600"/>
      <c r="GGH22" s="600"/>
      <c r="GGI22" s="600"/>
      <c r="GGJ22" s="600"/>
      <c r="GGK22" s="600"/>
      <c r="GGL22" s="600"/>
      <c r="GGM22" s="600"/>
      <c r="GGN22" s="600"/>
      <c r="GGO22" s="600"/>
      <c r="GGP22" s="600"/>
      <c r="GGQ22" s="600"/>
      <c r="GGR22" s="600"/>
      <c r="GGS22" s="600"/>
      <c r="GGT22" s="600"/>
      <c r="GGU22" s="600"/>
      <c r="GGV22" s="600"/>
      <c r="GGW22" s="600"/>
      <c r="GGX22" s="600"/>
      <c r="GGY22" s="600"/>
      <c r="GGZ22" s="600"/>
      <c r="GHA22" s="600"/>
      <c r="GHB22" s="600"/>
      <c r="GHC22" s="600"/>
      <c r="GHD22" s="600"/>
      <c r="GHE22" s="600"/>
      <c r="GHF22" s="600"/>
      <c r="GHG22" s="600"/>
      <c r="GHH22" s="600"/>
      <c r="GHI22" s="600"/>
      <c r="GHJ22" s="600"/>
      <c r="GHK22" s="600"/>
      <c r="GHL22" s="600"/>
      <c r="GHM22" s="600"/>
      <c r="GHN22" s="600"/>
      <c r="GHO22" s="600"/>
      <c r="GHP22" s="600"/>
      <c r="GHQ22" s="600"/>
      <c r="GHR22" s="600"/>
      <c r="GHS22" s="600"/>
      <c r="GHT22" s="600"/>
      <c r="GHU22" s="600"/>
      <c r="GHV22" s="600"/>
      <c r="GHW22" s="600"/>
      <c r="GHX22" s="600"/>
      <c r="GHY22" s="600"/>
      <c r="GHZ22" s="600"/>
      <c r="GIA22" s="600"/>
      <c r="GIB22" s="600"/>
      <c r="GIC22" s="600"/>
      <c r="GID22" s="600"/>
      <c r="GIE22" s="600"/>
      <c r="GIF22" s="600"/>
      <c r="GIG22" s="600"/>
      <c r="GIH22" s="600"/>
      <c r="GII22" s="600"/>
      <c r="GIJ22" s="600"/>
      <c r="GIK22" s="600"/>
      <c r="GIL22" s="600"/>
      <c r="GIM22" s="600"/>
      <c r="GIN22" s="600"/>
      <c r="GIO22" s="600"/>
      <c r="GIP22" s="600"/>
      <c r="GIQ22" s="600"/>
      <c r="GIR22" s="600"/>
      <c r="GIS22" s="600"/>
      <c r="GIT22" s="600"/>
      <c r="GIU22" s="600"/>
      <c r="GIV22" s="600"/>
      <c r="GIW22" s="600"/>
      <c r="GIX22" s="600"/>
      <c r="GIY22" s="600"/>
      <c r="GIZ22" s="600"/>
      <c r="GJA22" s="600"/>
      <c r="GJB22" s="600"/>
      <c r="GJC22" s="600"/>
      <c r="GJD22" s="600"/>
      <c r="GJE22" s="600"/>
      <c r="GJF22" s="600"/>
      <c r="GJG22" s="600"/>
      <c r="GJH22" s="600"/>
      <c r="GJI22" s="600"/>
      <c r="GJJ22" s="600"/>
      <c r="GJK22" s="600"/>
      <c r="GJL22" s="600"/>
      <c r="GJM22" s="600"/>
      <c r="GJN22" s="600"/>
      <c r="GJO22" s="600"/>
      <c r="GJP22" s="600"/>
      <c r="GJQ22" s="600"/>
      <c r="GJR22" s="600"/>
      <c r="GJS22" s="600"/>
      <c r="GJT22" s="600"/>
      <c r="GJU22" s="600"/>
      <c r="GJV22" s="600"/>
      <c r="GJW22" s="600"/>
      <c r="GJX22" s="600"/>
      <c r="GJY22" s="600"/>
      <c r="GJZ22" s="600"/>
      <c r="GKA22" s="600"/>
      <c r="GKB22" s="600"/>
      <c r="GKC22" s="600"/>
      <c r="GKD22" s="600"/>
      <c r="GKE22" s="600"/>
      <c r="GKF22" s="600"/>
      <c r="GKG22" s="600"/>
      <c r="GKH22" s="600"/>
      <c r="GKI22" s="600"/>
      <c r="GKJ22" s="600"/>
      <c r="GKK22" s="600"/>
      <c r="GKL22" s="600"/>
      <c r="GKM22" s="600"/>
      <c r="GKN22" s="600"/>
      <c r="GKO22" s="600"/>
      <c r="GKP22" s="600"/>
      <c r="GKQ22" s="600"/>
      <c r="GKR22" s="600"/>
      <c r="GKS22" s="600"/>
      <c r="GKT22" s="600"/>
      <c r="GKU22" s="600"/>
      <c r="GKV22" s="600"/>
      <c r="GKW22" s="600"/>
      <c r="GKX22" s="600"/>
      <c r="GKY22" s="600"/>
      <c r="GKZ22" s="600"/>
      <c r="GLA22" s="600"/>
      <c r="GLB22" s="600"/>
      <c r="GLC22" s="600"/>
      <c r="GLD22" s="600"/>
      <c r="GLE22" s="600"/>
      <c r="GLF22" s="600"/>
      <c r="GLG22" s="600"/>
      <c r="GLH22" s="600"/>
      <c r="GLI22" s="600"/>
      <c r="GLJ22" s="600"/>
      <c r="GLK22" s="600"/>
      <c r="GLL22" s="600"/>
      <c r="GLM22" s="600"/>
      <c r="GLN22" s="600"/>
      <c r="GLO22" s="600"/>
      <c r="GLP22" s="600"/>
      <c r="GLQ22" s="600"/>
      <c r="GLR22" s="600"/>
      <c r="GLS22" s="600"/>
      <c r="GLT22" s="600"/>
      <c r="GLU22" s="600"/>
      <c r="GLV22" s="600"/>
      <c r="GLW22" s="600"/>
      <c r="GLX22" s="600"/>
      <c r="GLY22" s="600"/>
      <c r="GLZ22" s="600"/>
      <c r="GMA22" s="600"/>
      <c r="GMB22" s="600"/>
      <c r="GMC22" s="600"/>
      <c r="GMD22" s="600"/>
      <c r="GME22" s="600"/>
      <c r="GMF22" s="600"/>
      <c r="GMG22" s="600"/>
      <c r="GMH22" s="600"/>
      <c r="GMI22" s="600"/>
      <c r="GMJ22" s="600"/>
      <c r="GMK22" s="600"/>
      <c r="GML22" s="600"/>
      <c r="GMM22" s="600"/>
      <c r="GMN22" s="600"/>
      <c r="GMO22" s="600"/>
      <c r="GMP22" s="600"/>
      <c r="GMQ22" s="600"/>
      <c r="GMR22" s="600"/>
      <c r="GMS22" s="600"/>
      <c r="GMT22" s="600"/>
      <c r="GMU22" s="600"/>
      <c r="GMV22" s="600"/>
      <c r="GMW22" s="600"/>
      <c r="GMX22" s="600"/>
      <c r="GMY22" s="600"/>
      <c r="GMZ22" s="600"/>
      <c r="GNA22" s="600"/>
      <c r="GNB22" s="600"/>
      <c r="GNC22" s="600"/>
      <c r="GND22" s="600"/>
      <c r="GNE22" s="600"/>
      <c r="GNF22" s="600"/>
      <c r="GNG22" s="600"/>
      <c r="GNH22" s="600"/>
      <c r="GNI22" s="600"/>
      <c r="GNJ22" s="600"/>
      <c r="GNK22" s="600"/>
      <c r="GNL22" s="600"/>
      <c r="GNM22" s="600"/>
      <c r="GNN22" s="600"/>
      <c r="GNO22" s="600"/>
      <c r="GNP22" s="600"/>
      <c r="GNQ22" s="600"/>
      <c r="GNR22" s="600"/>
      <c r="GNS22" s="600"/>
      <c r="GNT22" s="600"/>
      <c r="GNU22" s="600"/>
      <c r="GNV22" s="600"/>
      <c r="GNW22" s="600"/>
      <c r="GNX22" s="600"/>
      <c r="GNY22" s="600"/>
      <c r="GNZ22" s="600"/>
      <c r="GOA22" s="600"/>
      <c r="GOB22" s="600"/>
      <c r="GOC22" s="600"/>
      <c r="GOD22" s="600"/>
      <c r="GOE22" s="600"/>
      <c r="GOF22" s="600"/>
      <c r="GOG22" s="600"/>
      <c r="GOH22" s="600"/>
      <c r="GOI22" s="600"/>
      <c r="GOJ22" s="600"/>
      <c r="GOK22" s="600"/>
      <c r="GOL22" s="600"/>
      <c r="GOM22" s="600"/>
      <c r="GON22" s="600"/>
      <c r="GOO22" s="600"/>
      <c r="GOP22" s="600"/>
      <c r="GOQ22" s="600"/>
      <c r="GOR22" s="600"/>
      <c r="GOS22" s="600"/>
      <c r="GOT22" s="600"/>
      <c r="GOU22" s="600"/>
      <c r="GOV22" s="600"/>
      <c r="GOW22" s="600"/>
      <c r="GOX22" s="600"/>
      <c r="GOY22" s="600"/>
      <c r="GOZ22" s="600"/>
      <c r="GPA22" s="600"/>
      <c r="GPB22" s="600"/>
      <c r="GPC22" s="600"/>
      <c r="GPD22" s="600"/>
      <c r="GPE22" s="600"/>
      <c r="GPF22" s="600"/>
      <c r="GPG22" s="600"/>
      <c r="GPH22" s="600"/>
      <c r="GPI22" s="600"/>
      <c r="GPJ22" s="600"/>
      <c r="GPK22" s="600"/>
      <c r="GPL22" s="600"/>
      <c r="GPM22" s="600"/>
      <c r="GPN22" s="600"/>
      <c r="GPO22" s="600"/>
      <c r="GPP22" s="600"/>
      <c r="GPQ22" s="600"/>
      <c r="GPR22" s="600"/>
      <c r="GPS22" s="600"/>
      <c r="GPT22" s="600"/>
      <c r="GPU22" s="600"/>
      <c r="GPV22" s="600"/>
      <c r="GPW22" s="600"/>
      <c r="GPX22" s="600"/>
      <c r="GPY22" s="600"/>
      <c r="GPZ22" s="600"/>
      <c r="GQA22" s="600"/>
      <c r="GQB22" s="600"/>
      <c r="GQC22" s="600"/>
      <c r="GQD22" s="600"/>
      <c r="GQE22" s="600"/>
      <c r="GQF22" s="600"/>
      <c r="GQG22" s="600"/>
      <c r="GQH22" s="600"/>
      <c r="GQI22" s="600"/>
      <c r="GQJ22" s="600"/>
      <c r="GQK22" s="600"/>
      <c r="GQL22" s="600"/>
      <c r="GQM22" s="600"/>
      <c r="GQN22" s="600"/>
      <c r="GQO22" s="600"/>
      <c r="GQP22" s="600"/>
      <c r="GQQ22" s="600"/>
      <c r="GQR22" s="600"/>
      <c r="GQS22" s="600"/>
      <c r="GQT22" s="600"/>
      <c r="GQU22" s="600"/>
      <c r="GQV22" s="600"/>
      <c r="GQW22" s="600"/>
      <c r="GQX22" s="600"/>
      <c r="GQY22" s="600"/>
      <c r="GQZ22" s="600"/>
      <c r="GRA22" s="600"/>
      <c r="GRB22" s="600"/>
      <c r="GRC22" s="600"/>
      <c r="GRD22" s="600"/>
      <c r="GRE22" s="600"/>
      <c r="GRF22" s="600"/>
      <c r="GRG22" s="600"/>
      <c r="GRH22" s="600"/>
      <c r="GRI22" s="600"/>
      <c r="GRJ22" s="600"/>
      <c r="GRK22" s="600"/>
      <c r="GRL22" s="600"/>
      <c r="GRM22" s="600"/>
      <c r="GRN22" s="600"/>
      <c r="GRO22" s="600"/>
      <c r="GRP22" s="600"/>
      <c r="GRQ22" s="600"/>
      <c r="GRR22" s="600"/>
      <c r="GRS22" s="600"/>
      <c r="GRT22" s="600"/>
      <c r="GRU22" s="600"/>
      <c r="GRV22" s="600"/>
      <c r="GRW22" s="600"/>
      <c r="GRX22" s="600"/>
      <c r="GRY22" s="600"/>
      <c r="GRZ22" s="600"/>
      <c r="GSA22" s="600"/>
      <c r="GSB22" s="600"/>
      <c r="GSC22" s="600"/>
      <c r="GSD22" s="600"/>
      <c r="GSE22" s="600"/>
      <c r="GSF22" s="600"/>
      <c r="GSG22" s="600"/>
      <c r="GSH22" s="600"/>
      <c r="GSI22" s="600"/>
      <c r="GSJ22" s="600"/>
      <c r="GSK22" s="600"/>
      <c r="GSL22" s="600"/>
      <c r="GSM22" s="600"/>
      <c r="GSN22" s="600"/>
      <c r="GSO22" s="600"/>
      <c r="GSP22" s="600"/>
      <c r="GSQ22" s="600"/>
      <c r="GSR22" s="600"/>
      <c r="GSS22" s="600"/>
      <c r="GST22" s="600"/>
      <c r="GSU22" s="600"/>
      <c r="GSV22" s="600"/>
      <c r="GSW22" s="600"/>
      <c r="GSX22" s="600"/>
      <c r="GSY22" s="600"/>
      <c r="GSZ22" s="600"/>
      <c r="GTA22" s="600"/>
      <c r="GTB22" s="600"/>
      <c r="GTC22" s="600"/>
      <c r="GTD22" s="600"/>
      <c r="GTE22" s="600"/>
      <c r="GTF22" s="600"/>
      <c r="GTG22" s="600"/>
      <c r="GTH22" s="600"/>
      <c r="GTI22" s="600"/>
      <c r="GTJ22" s="600"/>
      <c r="GTK22" s="600"/>
      <c r="GTL22" s="600"/>
      <c r="GTM22" s="600"/>
      <c r="GTN22" s="600"/>
      <c r="GTO22" s="600"/>
      <c r="GTP22" s="600"/>
      <c r="GTQ22" s="600"/>
      <c r="GTR22" s="600"/>
      <c r="GTS22" s="600"/>
      <c r="GTT22" s="600"/>
      <c r="GTU22" s="600"/>
      <c r="GTV22" s="600"/>
      <c r="GTW22" s="600"/>
      <c r="GTX22" s="600"/>
      <c r="GTY22" s="600"/>
      <c r="GTZ22" s="600"/>
      <c r="GUA22" s="600"/>
      <c r="GUB22" s="600"/>
      <c r="GUC22" s="600"/>
      <c r="GUD22" s="600"/>
      <c r="GUE22" s="600"/>
      <c r="GUF22" s="600"/>
      <c r="GUG22" s="600"/>
      <c r="GUH22" s="600"/>
      <c r="GUI22" s="600"/>
      <c r="GUJ22" s="600"/>
      <c r="GUK22" s="600"/>
      <c r="GUL22" s="600"/>
      <c r="GUM22" s="600"/>
      <c r="GUN22" s="600"/>
      <c r="GUO22" s="600"/>
      <c r="GUP22" s="600"/>
      <c r="GUQ22" s="600"/>
      <c r="GUR22" s="600"/>
      <c r="GUS22" s="600"/>
      <c r="GUT22" s="600"/>
      <c r="GUU22" s="600"/>
      <c r="GUV22" s="600"/>
      <c r="GUW22" s="600"/>
      <c r="GUX22" s="600"/>
      <c r="GUY22" s="600"/>
      <c r="GUZ22" s="600"/>
      <c r="GVA22" s="600"/>
      <c r="GVB22" s="600"/>
      <c r="GVC22" s="600"/>
      <c r="GVD22" s="600"/>
      <c r="GVE22" s="600"/>
      <c r="GVF22" s="600"/>
      <c r="GVG22" s="600"/>
      <c r="GVH22" s="600"/>
      <c r="GVI22" s="600"/>
      <c r="GVJ22" s="600"/>
      <c r="GVK22" s="600"/>
      <c r="GVL22" s="600"/>
      <c r="GVM22" s="600"/>
      <c r="GVN22" s="600"/>
      <c r="GVO22" s="600"/>
      <c r="GVP22" s="600"/>
      <c r="GVQ22" s="600"/>
      <c r="GVR22" s="600"/>
      <c r="GVS22" s="600"/>
      <c r="GVT22" s="600"/>
      <c r="GVU22" s="600"/>
      <c r="GVV22" s="600"/>
      <c r="GVW22" s="600"/>
      <c r="GVX22" s="600"/>
      <c r="GVY22" s="600"/>
      <c r="GVZ22" s="600"/>
      <c r="GWA22" s="600"/>
      <c r="GWB22" s="600"/>
      <c r="GWC22" s="600"/>
      <c r="GWD22" s="600"/>
      <c r="GWE22" s="600"/>
      <c r="GWF22" s="600"/>
      <c r="GWG22" s="600"/>
      <c r="GWH22" s="600"/>
      <c r="GWI22" s="600"/>
      <c r="GWJ22" s="600"/>
      <c r="GWK22" s="600"/>
      <c r="GWL22" s="600"/>
      <c r="GWM22" s="600"/>
      <c r="GWN22" s="600"/>
      <c r="GWO22" s="600"/>
      <c r="GWP22" s="600"/>
      <c r="GWQ22" s="600"/>
      <c r="GWR22" s="600"/>
      <c r="GWS22" s="600"/>
      <c r="GWT22" s="600"/>
      <c r="GWU22" s="600"/>
      <c r="GWV22" s="600"/>
      <c r="GWW22" s="600"/>
      <c r="GWX22" s="600"/>
      <c r="GWY22" s="600"/>
      <c r="GWZ22" s="600"/>
      <c r="GXA22" s="600"/>
      <c r="GXB22" s="600"/>
      <c r="GXC22" s="600"/>
      <c r="GXD22" s="600"/>
      <c r="GXE22" s="600"/>
      <c r="GXF22" s="600"/>
      <c r="GXG22" s="600"/>
      <c r="GXH22" s="600"/>
      <c r="GXI22" s="600"/>
      <c r="GXJ22" s="600"/>
      <c r="GXK22" s="600"/>
      <c r="GXL22" s="600"/>
      <c r="GXM22" s="600"/>
      <c r="GXN22" s="600"/>
      <c r="GXO22" s="600"/>
      <c r="GXP22" s="600"/>
      <c r="GXQ22" s="600"/>
      <c r="GXR22" s="600"/>
      <c r="GXS22" s="600"/>
      <c r="GXT22" s="600"/>
      <c r="GXU22" s="600"/>
      <c r="GXV22" s="600"/>
      <c r="GXW22" s="600"/>
      <c r="GXX22" s="600"/>
      <c r="GXY22" s="600"/>
      <c r="GXZ22" s="600"/>
      <c r="GYA22" s="600"/>
      <c r="GYB22" s="600"/>
      <c r="GYC22" s="600"/>
      <c r="GYD22" s="600"/>
      <c r="GYE22" s="600"/>
      <c r="GYF22" s="600"/>
      <c r="GYG22" s="600"/>
      <c r="GYH22" s="600"/>
      <c r="GYI22" s="600"/>
      <c r="GYJ22" s="600"/>
      <c r="GYK22" s="600"/>
      <c r="GYL22" s="600"/>
      <c r="GYM22" s="600"/>
      <c r="GYN22" s="600"/>
      <c r="GYO22" s="600"/>
      <c r="GYP22" s="600"/>
      <c r="GYQ22" s="600"/>
      <c r="GYR22" s="600"/>
      <c r="GYS22" s="600"/>
      <c r="GYT22" s="600"/>
      <c r="GYU22" s="600"/>
      <c r="GYV22" s="600"/>
      <c r="GYW22" s="600"/>
      <c r="GYX22" s="600"/>
      <c r="GYY22" s="600"/>
      <c r="GYZ22" s="600"/>
      <c r="GZA22" s="600"/>
      <c r="GZB22" s="600"/>
      <c r="GZC22" s="600"/>
      <c r="GZD22" s="600"/>
      <c r="GZE22" s="600"/>
      <c r="GZF22" s="600"/>
      <c r="GZG22" s="600"/>
      <c r="GZH22" s="600"/>
      <c r="GZI22" s="600"/>
      <c r="GZJ22" s="600"/>
      <c r="GZK22" s="600"/>
      <c r="GZL22" s="600"/>
      <c r="GZM22" s="600"/>
      <c r="GZN22" s="600"/>
      <c r="GZO22" s="600"/>
      <c r="GZP22" s="600"/>
      <c r="GZQ22" s="600"/>
      <c r="GZR22" s="600"/>
      <c r="GZS22" s="600"/>
      <c r="GZT22" s="600"/>
      <c r="GZU22" s="600"/>
      <c r="GZV22" s="600"/>
      <c r="GZW22" s="600"/>
      <c r="GZX22" s="600"/>
      <c r="GZY22" s="600"/>
      <c r="GZZ22" s="600"/>
      <c r="HAA22" s="600"/>
      <c r="HAB22" s="600"/>
      <c r="HAC22" s="600"/>
      <c r="HAD22" s="600"/>
      <c r="HAE22" s="600"/>
      <c r="HAF22" s="600"/>
      <c r="HAG22" s="600"/>
      <c r="HAH22" s="600"/>
      <c r="HAI22" s="600"/>
      <c r="HAJ22" s="600"/>
      <c r="HAK22" s="600"/>
      <c r="HAL22" s="600"/>
      <c r="HAM22" s="600"/>
      <c r="HAN22" s="600"/>
      <c r="HAO22" s="600"/>
      <c r="HAP22" s="600"/>
      <c r="HAQ22" s="600"/>
      <c r="HAR22" s="600"/>
      <c r="HAS22" s="600"/>
      <c r="HAT22" s="600"/>
      <c r="HAU22" s="600"/>
      <c r="HAV22" s="600"/>
      <c r="HAW22" s="600"/>
      <c r="HAX22" s="600"/>
      <c r="HAY22" s="600"/>
      <c r="HAZ22" s="600"/>
      <c r="HBA22" s="600"/>
      <c r="HBB22" s="600"/>
      <c r="HBC22" s="600"/>
      <c r="HBD22" s="600"/>
      <c r="HBE22" s="600"/>
      <c r="HBF22" s="600"/>
      <c r="HBG22" s="600"/>
      <c r="HBH22" s="600"/>
      <c r="HBI22" s="600"/>
      <c r="HBJ22" s="600"/>
      <c r="HBK22" s="600"/>
      <c r="HBL22" s="600"/>
      <c r="HBM22" s="600"/>
      <c r="HBN22" s="600"/>
      <c r="HBO22" s="600"/>
      <c r="HBP22" s="600"/>
      <c r="HBQ22" s="600"/>
      <c r="HBR22" s="600"/>
      <c r="HBS22" s="600"/>
      <c r="HBT22" s="600"/>
      <c r="HBU22" s="600"/>
      <c r="HBV22" s="600"/>
      <c r="HBW22" s="600"/>
      <c r="HBX22" s="600"/>
      <c r="HBY22" s="600"/>
      <c r="HBZ22" s="600"/>
      <c r="HCA22" s="600"/>
      <c r="HCB22" s="600"/>
      <c r="HCC22" s="600"/>
      <c r="HCD22" s="600"/>
      <c r="HCE22" s="600"/>
      <c r="HCF22" s="600"/>
      <c r="HCG22" s="600"/>
      <c r="HCH22" s="600"/>
      <c r="HCI22" s="600"/>
      <c r="HCJ22" s="600"/>
      <c r="HCK22" s="600"/>
      <c r="HCL22" s="600"/>
      <c r="HCM22" s="600"/>
      <c r="HCN22" s="600"/>
      <c r="HCO22" s="600"/>
      <c r="HCP22" s="600"/>
      <c r="HCQ22" s="600"/>
      <c r="HCR22" s="600"/>
      <c r="HCS22" s="600"/>
      <c r="HCT22" s="600"/>
      <c r="HCU22" s="600"/>
      <c r="HCV22" s="600"/>
      <c r="HCW22" s="600"/>
      <c r="HCX22" s="600"/>
      <c r="HCY22" s="600"/>
      <c r="HCZ22" s="600"/>
      <c r="HDA22" s="600"/>
      <c r="HDB22" s="600"/>
      <c r="HDC22" s="600"/>
      <c r="HDD22" s="600"/>
      <c r="HDE22" s="600"/>
      <c r="HDF22" s="600"/>
      <c r="HDG22" s="600"/>
      <c r="HDH22" s="600"/>
      <c r="HDI22" s="600"/>
      <c r="HDJ22" s="600"/>
      <c r="HDK22" s="600"/>
      <c r="HDL22" s="600"/>
      <c r="HDM22" s="600"/>
      <c r="HDN22" s="600"/>
      <c r="HDO22" s="600"/>
      <c r="HDP22" s="600"/>
      <c r="HDQ22" s="600"/>
      <c r="HDR22" s="600"/>
      <c r="HDS22" s="600"/>
      <c r="HDT22" s="600"/>
      <c r="HDU22" s="600"/>
      <c r="HDV22" s="600"/>
      <c r="HDW22" s="600"/>
      <c r="HDX22" s="600"/>
      <c r="HDY22" s="600"/>
      <c r="HDZ22" s="600"/>
      <c r="HEA22" s="600"/>
      <c r="HEB22" s="600"/>
      <c r="HEC22" s="600"/>
      <c r="HED22" s="600"/>
      <c r="HEE22" s="600"/>
      <c r="HEF22" s="600"/>
      <c r="HEG22" s="600"/>
      <c r="HEH22" s="600"/>
      <c r="HEI22" s="600"/>
      <c r="HEJ22" s="600"/>
      <c r="HEK22" s="600"/>
      <c r="HEL22" s="600"/>
      <c r="HEM22" s="600"/>
      <c r="HEN22" s="600"/>
      <c r="HEO22" s="600"/>
      <c r="HEP22" s="600"/>
      <c r="HEQ22" s="600"/>
      <c r="HER22" s="600"/>
      <c r="HES22" s="600"/>
      <c r="HET22" s="600"/>
      <c r="HEU22" s="600"/>
      <c r="HEV22" s="600"/>
      <c r="HEW22" s="600"/>
      <c r="HEX22" s="600"/>
      <c r="HEY22" s="600"/>
      <c r="HEZ22" s="600"/>
      <c r="HFA22" s="600"/>
      <c r="HFB22" s="600"/>
      <c r="HFC22" s="600"/>
      <c r="HFD22" s="600"/>
      <c r="HFE22" s="600"/>
      <c r="HFF22" s="600"/>
      <c r="HFG22" s="600"/>
      <c r="HFH22" s="600"/>
      <c r="HFI22" s="600"/>
      <c r="HFJ22" s="600"/>
      <c r="HFK22" s="600"/>
      <c r="HFL22" s="600"/>
      <c r="HFM22" s="600"/>
      <c r="HFN22" s="600"/>
      <c r="HFO22" s="600"/>
      <c r="HFP22" s="600"/>
      <c r="HFQ22" s="600"/>
      <c r="HFR22" s="600"/>
      <c r="HFS22" s="600"/>
      <c r="HFT22" s="600"/>
      <c r="HFU22" s="600"/>
      <c r="HFV22" s="600"/>
      <c r="HFW22" s="600"/>
      <c r="HFX22" s="600"/>
      <c r="HFY22" s="600"/>
      <c r="HFZ22" s="600"/>
      <c r="HGA22" s="600"/>
      <c r="HGB22" s="600"/>
      <c r="HGC22" s="600"/>
      <c r="HGD22" s="600"/>
      <c r="HGE22" s="600"/>
      <c r="HGF22" s="600"/>
      <c r="HGG22" s="600"/>
      <c r="HGH22" s="600"/>
      <c r="HGI22" s="600"/>
      <c r="HGJ22" s="600"/>
      <c r="HGK22" s="600"/>
      <c r="HGL22" s="600"/>
      <c r="HGM22" s="600"/>
      <c r="HGN22" s="600"/>
      <c r="HGO22" s="600"/>
      <c r="HGP22" s="600"/>
      <c r="HGQ22" s="600"/>
      <c r="HGR22" s="600"/>
      <c r="HGS22" s="600"/>
      <c r="HGT22" s="600"/>
      <c r="HGU22" s="600"/>
      <c r="HGV22" s="600"/>
      <c r="HGW22" s="600"/>
      <c r="HGX22" s="600"/>
      <c r="HGY22" s="600"/>
      <c r="HGZ22" s="600"/>
      <c r="HHA22" s="600"/>
      <c r="HHB22" s="600"/>
      <c r="HHC22" s="600"/>
      <c r="HHD22" s="600"/>
      <c r="HHE22" s="600"/>
      <c r="HHF22" s="600"/>
      <c r="HHG22" s="600"/>
      <c r="HHH22" s="600"/>
      <c r="HHI22" s="600"/>
      <c r="HHJ22" s="600"/>
      <c r="HHK22" s="600"/>
      <c r="HHL22" s="600"/>
      <c r="HHM22" s="600"/>
      <c r="HHN22" s="600"/>
      <c r="HHO22" s="600"/>
      <c r="HHP22" s="600"/>
      <c r="HHQ22" s="600"/>
      <c r="HHR22" s="600"/>
      <c r="HHS22" s="600"/>
      <c r="HHT22" s="600"/>
      <c r="HHU22" s="600"/>
      <c r="HHV22" s="600"/>
      <c r="HHW22" s="600"/>
      <c r="HHX22" s="600"/>
      <c r="HHY22" s="600"/>
      <c r="HHZ22" s="600"/>
      <c r="HIA22" s="600"/>
      <c r="HIB22" s="600"/>
      <c r="HIC22" s="600"/>
      <c r="HID22" s="600"/>
      <c r="HIE22" s="600"/>
      <c r="HIF22" s="600"/>
      <c r="HIG22" s="600"/>
      <c r="HIH22" s="600"/>
      <c r="HII22" s="600"/>
      <c r="HIJ22" s="600"/>
      <c r="HIK22" s="600"/>
      <c r="HIL22" s="600"/>
      <c r="HIM22" s="600"/>
      <c r="HIN22" s="600"/>
      <c r="HIO22" s="600"/>
      <c r="HIP22" s="600"/>
      <c r="HIQ22" s="600"/>
      <c r="HIR22" s="600"/>
      <c r="HIS22" s="600"/>
      <c r="HIT22" s="600"/>
      <c r="HIU22" s="600"/>
      <c r="HIV22" s="600"/>
      <c r="HIW22" s="600"/>
      <c r="HIX22" s="600"/>
      <c r="HIY22" s="600"/>
      <c r="HIZ22" s="600"/>
      <c r="HJA22" s="600"/>
      <c r="HJB22" s="600"/>
      <c r="HJC22" s="600"/>
      <c r="HJD22" s="600"/>
      <c r="HJE22" s="600"/>
      <c r="HJF22" s="600"/>
      <c r="HJG22" s="600"/>
      <c r="HJH22" s="600"/>
      <c r="HJI22" s="600"/>
      <c r="HJJ22" s="600"/>
      <c r="HJK22" s="600"/>
      <c r="HJL22" s="600"/>
      <c r="HJM22" s="600"/>
      <c r="HJN22" s="600"/>
      <c r="HJO22" s="600"/>
      <c r="HJP22" s="600"/>
      <c r="HJQ22" s="600"/>
      <c r="HJR22" s="600"/>
      <c r="HJS22" s="600"/>
      <c r="HJT22" s="600"/>
      <c r="HJU22" s="600"/>
      <c r="HJV22" s="600"/>
      <c r="HJW22" s="600"/>
      <c r="HJX22" s="600"/>
      <c r="HJY22" s="600"/>
      <c r="HJZ22" s="600"/>
      <c r="HKA22" s="600"/>
      <c r="HKB22" s="600"/>
      <c r="HKC22" s="600"/>
      <c r="HKD22" s="600"/>
      <c r="HKE22" s="600"/>
      <c r="HKF22" s="600"/>
      <c r="HKG22" s="600"/>
      <c r="HKH22" s="600"/>
      <c r="HKI22" s="600"/>
      <c r="HKJ22" s="600"/>
      <c r="HKK22" s="600"/>
      <c r="HKL22" s="600"/>
      <c r="HKM22" s="600"/>
      <c r="HKN22" s="600"/>
      <c r="HKO22" s="600"/>
      <c r="HKP22" s="600"/>
      <c r="HKQ22" s="600"/>
      <c r="HKR22" s="600"/>
      <c r="HKS22" s="600"/>
      <c r="HKT22" s="600"/>
      <c r="HKU22" s="600"/>
      <c r="HKV22" s="600"/>
      <c r="HKW22" s="600"/>
      <c r="HKX22" s="600"/>
      <c r="HKY22" s="600"/>
      <c r="HKZ22" s="600"/>
      <c r="HLA22" s="600"/>
      <c r="HLB22" s="600"/>
      <c r="HLC22" s="600"/>
      <c r="HLD22" s="600"/>
      <c r="HLE22" s="600"/>
      <c r="HLF22" s="600"/>
      <c r="HLG22" s="600"/>
      <c r="HLH22" s="600"/>
      <c r="HLI22" s="600"/>
      <c r="HLJ22" s="600"/>
      <c r="HLK22" s="600"/>
      <c r="HLL22" s="600"/>
      <c r="HLM22" s="600"/>
      <c r="HLN22" s="600"/>
      <c r="HLO22" s="600"/>
      <c r="HLP22" s="600"/>
      <c r="HLQ22" s="600"/>
      <c r="HLR22" s="600"/>
      <c r="HLS22" s="600"/>
      <c r="HLT22" s="600"/>
      <c r="HLU22" s="600"/>
      <c r="HLV22" s="600"/>
      <c r="HLW22" s="600"/>
      <c r="HLX22" s="600"/>
      <c r="HLY22" s="600"/>
      <c r="HLZ22" s="600"/>
      <c r="HMA22" s="600"/>
      <c r="HMB22" s="600"/>
      <c r="HMC22" s="600"/>
      <c r="HMD22" s="600"/>
      <c r="HME22" s="600"/>
      <c r="HMF22" s="600"/>
      <c r="HMG22" s="600"/>
      <c r="HMH22" s="600"/>
      <c r="HMI22" s="600"/>
      <c r="HMJ22" s="600"/>
      <c r="HMK22" s="600"/>
      <c r="HML22" s="600"/>
      <c r="HMM22" s="600"/>
      <c r="HMN22" s="600"/>
      <c r="HMO22" s="600"/>
      <c r="HMP22" s="600"/>
      <c r="HMQ22" s="600"/>
      <c r="HMR22" s="600"/>
      <c r="HMS22" s="600"/>
      <c r="HMT22" s="600"/>
      <c r="HMU22" s="600"/>
      <c r="HMV22" s="600"/>
      <c r="HMW22" s="600"/>
      <c r="HMX22" s="600"/>
      <c r="HMY22" s="600"/>
      <c r="HMZ22" s="600"/>
      <c r="HNA22" s="600"/>
      <c r="HNB22" s="600"/>
      <c r="HNC22" s="600"/>
      <c r="HND22" s="600"/>
      <c r="HNE22" s="600"/>
      <c r="HNF22" s="600"/>
      <c r="HNG22" s="600"/>
      <c r="HNH22" s="600"/>
      <c r="HNI22" s="600"/>
      <c r="HNJ22" s="600"/>
      <c r="HNK22" s="600"/>
      <c r="HNL22" s="600"/>
      <c r="HNM22" s="600"/>
      <c r="HNN22" s="600"/>
      <c r="HNO22" s="600"/>
      <c r="HNP22" s="600"/>
      <c r="HNQ22" s="600"/>
      <c r="HNR22" s="600"/>
      <c r="HNS22" s="600"/>
      <c r="HNT22" s="600"/>
      <c r="HNU22" s="600"/>
      <c r="HNV22" s="600"/>
      <c r="HNW22" s="600"/>
      <c r="HNX22" s="600"/>
      <c r="HNY22" s="600"/>
      <c r="HNZ22" s="600"/>
      <c r="HOA22" s="600"/>
      <c r="HOB22" s="600"/>
      <c r="HOC22" s="600"/>
      <c r="HOD22" s="600"/>
      <c r="HOE22" s="600"/>
      <c r="HOF22" s="600"/>
      <c r="HOG22" s="600"/>
      <c r="HOH22" s="600"/>
      <c r="HOI22" s="600"/>
      <c r="HOJ22" s="600"/>
      <c r="HOK22" s="600"/>
      <c r="HOL22" s="600"/>
      <c r="HOM22" s="600"/>
      <c r="HON22" s="600"/>
      <c r="HOO22" s="600"/>
      <c r="HOP22" s="600"/>
      <c r="HOQ22" s="600"/>
      <c r="HOR22" s="600"/>
      <c r="HOS22" s="600"/>
      <c r="HOT22" s="600"/>
      <c r="HOU22" s="600"/>
      <c r="HOV22" s="600"/>
      <c r="HOW22" s="600"/>
      <c r="HOX22" s="600"/>
      <c r="HOY22" s="600"/>
      <c r="HOZ22" s="600"/>
      <c r="HPA22" s="600"/>
      <c r="HPB22" s="600"/>
      <c r="HPC22" s="600"/>
      <c r="HPD22" s="600"/>
      <c r="HPE22" s="600"/>
      <c r="HPF22" s="600"/>
      <c r="HPG22" s="600"/>
      <c r="HPH22" s="600"/>
      <c r="HPI22" s="600"/>
      <c r="HPJ22" s="600"/>
      <c r="HPK22" s="600"/>
      <c r="HPL22" s="600"/>
      <c r="HPM22" s="600"/>
      <c r="HPN22" s="600"/>
      <c r="HPO22" s="600"/>
      <c r="HPP22" s="600"/>
      <c r="HPQ22" s="600"/>
      <c r="HPR22" s="600"/>
      <c r="HPS22" s="600"/>
      <c r="HPT22" s="600"/>
      <c r="HPU22" s="600"/>
      <c r="HPV22" s="600"/>
      <c r="HPW22" s="600"/>
      <c r="HPX22" s="600"/>
      <c r="HPY22" s="600"/>
      <c r="HPZ22" s="600"/>
      <c r="HQA22" s="600"/>
      <c r="HQB22" s="600"/>
      <c r="HQC22" s="600"/>
      <c r="HQD22" s="600"/>
      <c r="HQE22" s="600"/>
      <c r="HQF22" s="600"/>
      <c r="HQG22" s="600"/>
      <c r="HQH22" s="600"/>
      <c r="HQI22" s="600"/>
      <c r="HQJ22" s="600"/>
      <c r="HQK22" s="600"/>
      <c r="HQL22" s="600"/>
      <c r="HQM22" s="600"/>
      <c r="HQN22" s="600"/>
      <c r="HQO22" s="600"/>
      <c r="HQP22" s="600"/>
      <c r="HQQ22" s="600"/>
      <c r="HQR22" s="600"/>
      <c r="HQS22" s="600"/>
      <c r="HQT22" s="600"/>
      <c r="HQU22" s="600"/>
      <c r="HQV22" s="600"/>
      <c r="HQW22" s="600"/>
      <c r="HQX22" s="600"/>
      <c r="HQY22" s="600"/>
      <c r="HQZ22" s="600"/>
      <c r="HRA22" s="600"/>
      <c r="HRB22" s="600"/>
      <c r="HRC22" s="600"/>
      <c r="HRD22" s="600"/>
      <c r="HRE22" s="600"/>
      <c r="HRF22" s="600"/>
      <c r="HRG22" s="600"/>
      <c r="HRH22" s="600"/>
      <c r="HRI22" s="600"/>
      <c r="HRJ22" s="600"/>
      <c r="HRK22" s="600"/>
      <c r="HRL22" s="600"/>
      <c r="HRM22" s="600"/>
      <c r="HRN22" s="600"/>
      <c r="HRO22" s="600"/>
      <c r="HRP22" s="600"/>
      <c r="HRQ22" s="600"/>
      <c r="HRR22" s="600"/>
      <c r="HRS22" s="600"/>
      <c r="HRT22" s="600"/>
      <c r="HRU22" s="600"/>
      <c r="HRV22" s="600"/>
      <c r="HRW22" s="600"/>
      <c r="HRX22" s="600"/>
      <c r="HRY22" s="600"/>
      <c r="HRZ22" s="600"/>
      <c r="HSA22" s="600"/>
      <c r="HSB22" s="600"/>
      <c r="HSC22" s="600"/>
      <c r="HSD22" s="600"/>
      <c r="HSE22" s="600"/>
      <c r="HSF22" s="600"/>
      <c r="HSG22" s="600"/>
      <c r="HSH22" s="600"/>
      <c r="HSI22" s="600"/>
      <c r="HSJ22" s="600"/>
      <c r="HSK22" s="600"/>
      <c r="HSL22" s="600"/>
      <c r="HSM22" s="600"/>
      <c r="HSN22" s="600"/>
      <c r="HSO22" s="600"/>
      <c r="HSP22" s="600"/>
      <c r="HSQ22" s="600"/>
      <c r="HSR22" s="600"/>
      <c r="HSS22" s="600"/>
      <c r="HST22" s="600"/>
      <c r="HSU22" s="600"/>
      <c r="HSV22" s="600"/>
      <c r="HSW22" s="600"/>
      <c r="HSX22" s="600"/>
      <c r="HSY22" s="600"/>
      <c r="HSZ22" s="600"/>
      <c r="HTA22" s="600"/>
      <c r="HTB22" s="600"/>
      <c r="HTC22" s="600"/>
      <c r="HTD22" s="600"/>
      <c r="HTE22" s="600"/>
      <c r="HTF22" s="600"/>
      <c r="HTG22" s="600"/>
      <c r="HTH22" s="600"/>
      <c r="HTI22" s="600"/>
      <c r="HTJ22" s="600"/>
      <c r="HTK22" s="600"/>
      <c r="HTL22" s="600"/>
      <c r="HTM22" s="600"/>
      <c r="HTN22" s="600"/>
      <c r="HTO22" s="600"/>
      <c r="HTP22" s="600"/>
      <c r="HTQ22" s="600"/>
      <c r="HTR22" s="600"/>
      <c r="HTS22" s="600"/>
      <c r="HTT22" s="600"/>
      <c r="HTU22" s="600"/>
      <c r="HTV22" s="600"/>
      <c r="HTW22" s="600"/>
      <c r="HTX22" s="600"/>
      <c r="HTY22" s="600"/>
      <c r="HTZ22" s="600"/>
      <c r="HUA22" s="600"/>
      <c r="HUB22" s="600"/>
      <c r="HUC22" s="600"/>
      <c r="HUD22" s="600"/>
      <c r="HUE22" s="600"/>
      <c r="HUF22" s="600"/>
      <c r="HUG22" s="600"/>
      <c r="HUH22" s="600"/>
      <c r="HUI22" s="600"/>
      <c r="HUJ22" s="600"/>
      <c r="HUK22" s="600"/>
      <c r="HUL22" s="600"/>
      <c r="HUM22" s="600"/>
      <c r="HUN22" s="600"/>
      <c r="HUO22" s="600"/>
      <c r="HUP22" s="600"/>
      <c r="HUQ22" s="600"/>
      <c r="HUR22" s="600"/>
      <c r="HUS22" s="600"/>
      <c r="HUT22" s="600"/>
      <c r="HUU22" s="600"/>
      <c r="HUV22" s="600"/>
      <c r="HUW22" s="600"/>
      <c r="HUX22" s="600"/>
      <c r="HUY22" s="600"/>
      <c r="HUZ22" s="600"/>
      <c r="HVA22" s="600"/>
      <c r="HVB22" s="600"/>
      <c r="HVC22" s="600"/>
      <c r="HVD22" s="600"/>
      <c r="HVE22" s="600"/>
      <c r="HVF22" s="600"/>
      <c r="HVG22" s="600"/>
      <c r="HVH22" s="600"/>
      <c r="HVI22" s="600"/>
      <c r="HVJ22" s="600"/>
      <c r="HVK22" s="600"/>
      <c r="HVL22" s="600"/>
      <c r="HVM22" s="600"/>
      <c r="HVN22" s="600"/>
      <c r="HVO22" s="600"/>
      <c r="HVP22" s="600"/>
      <c r="HVQ22" s="600"/>
      <c r="HVR22" s="600"/>
      <c r="HVS22" s="600"/>
      <c r="HVT22" s="600"/>
      <c r="HVU22" s="600"/>
      <c r="HVV22" s="600"/>
      <c r="HVW22" s="600"/>
      <c r="HVX22" s="600"/>
      <c r="HVY22" s="600"/>
      <c r="HVZ22" s="600"/>
      <c r="HWA22" s="600"/>
      <c r="HWB22" s="600"/>
      <c r="HWC22" s="600"/>
      <c r="HWD22" s="600"/>
      <c r="HWE22" s="600"/>
      <c r="HWF22" s="600"/>
      <c r="HWG22" s="600"/>
      <c r="HWH22" s="600"/>
      <c r="HWI22" s="600"/>
      <c r="HWJ22" s="600"/>
      <c r="HWK22" s="600"/>
      <c r="HWL22" s="600"/>
      <c r="HWM22" s="600"/>
      <c r="HWN22" s="600"/>
      <c r="HWO22" s="600"/>
      <c r="HWP22" s="600"/>
      <c r="HWQ22" s="600"/>
      <c r="HWR22" s="600"/>
      <c r="HWS22" s="600"/>
      <c r="HWT22" s="600"/>
      <c r="HWU22" s="600"/>
      <c r="HWV22" s="600"/>
      <c r="HWW22" s="600"/>
      <c r="HWX22" s="600"/>
      <c r="HWY22" s="600"/>
      <c r="HWZ22" s="600"/>
      <c r="HXA22" s="600"/>
      <c r="HXB22" s="600"/>
      <c r="HXC22" s="600"/>
      <c r="HXD22" s="600"/>
      <c r="HXE22" s="600"/>
      <c r="HXF22" s="600"/>
      <c r="HXG22" s="600"/>
      <c r="HXH22" s="600"/>
      <c r="HXI22" s="600"/>
      <c r="HXJ22" s="600"/>
      <c r="HXK22" s="600"/>
      <c r="HXL22" s="600"/>
      <c r="HXM22" s="600"/>
      <c r="HXN22" s="600"/>
      <c r="HXO22" s="600"/>
      <c r="HXP22" s="600"/>
      <c r="HXQ22" s="600"/>
      <c r="HXR22" s="600"/>
      <c r="HXS22" s="600"/>
      <c r="HXT22" s="600"/>
      <c r="HXU22" s="600"/>
      <c r="HXV22" s="600"/>
      <c r="HXW22" s="600"/>
      <c r="HXX22" s="600"/>
      <c r="HXY22" s="600"/>
      <c r="HXZ22" s="600"/>
      <c r="HYA22" s="600"/>
      <c r="HYB22" s="600"/>
      <c r="HYC22" s="600"/>
      <c r="HYD22" s="600"/>
      <c r="HYE22" s="600"/>
      <c r="HYF22" s="600"/>
      <c r="HYG22" s="600"/>
      <c r="HYH22" s="600"/>
      <c r="HYI22" s="600"/>
      <c r="HYJ22" s="600"/>
      <c r="HYK22" s="600"/>
      <c r="HYL22" s="600"/>
      <c r="HYM22" s="600"/>
      <c r="HYN22" s="600"/>
      <c r="HYO22" s="600"/>
      <c r="HYP22" s="600"/>
      <c r="HYQ22" s="600"/>
      <c r="HYR22" s="600"/>
      <c r="HYS22" s="600"/>
      <c r="HYT22" s="600"/>
      <c r="HYU22" s="600"/>
      <c r="HYV22" s="600"/>
      <c r="HYW22" s="600"/>
      <c r="HYX22" s="600"/>
      <c r="HYY22" s="600"/>
      <c r="HYZ22" s="600"/>
      <c r="HZA22" s="600"/>
      <c r="HZB22" s="600"/>
      <c r="HZC22" s="600"/>
      <c r="HZD22" s="600"/>
      <c r="HZE22" s="600"/>
      <c r="HZF22" s="600"/>
      <c r="HZG22" s="600"/>
      <c r="HZH22" s="600"/>
      <c r="HZI22" s="600"/>
      <c r="HZJ22" s="600"/>
      <c r="HZK22" s="600"/>
      <c r="HZL22" s="600"/>
      <c r="HZM22" s="600"/>
      <c r="HZN22" s="600"/>
      <c r="HZO22" s="600"/>
      <c r="HZP22" s="600"/>
      <c r="HZQ22" s="600"/>
      <c r="HZR22" s="600"/>
      <c r="HZS22" s="600"/>
      <c r="HZT22" s="600"/>
      <c r="HZU22" s="600"/>
      <c r="HZV22" s="600"/>
      <c r="HZW22" s="600"/>
      <c r="HZX22" s="600"/>
      <c r="HZY22" s="600"/>
      <c r="HZZ22" s="600"/>
      <c r="IAA22" s="600"/>
      <c r="IAB22" s="600"/>
      <c r="IAC22" s="600"/>
      <c r="IAD22" s="600"/>
      <c r="IAE22" s="600"/>
      <c r="IAF22" s="600"/>
      <c r="IAG22" s="600"/>
      <c r="IAH22" s="600"/>
      <c r="IAI22" s="600"/>
      <c r="IAJ22" s="600"/>
      <c r="IAK22" s="600"/>
      <c r="IAL22" s="600"/>
      <c r="IAM22" s="600"/>
      <c r="IAN22" s="600"/>
      <c r="IAO22" s="600"/>
      <c r="IAP22" s="600"/>
      <c r="IAQ22" s="600"/>
      <c r="IAR22" s="600"/>
      <c r="IAS22" s="600"/>
      <c r="IAT22" s="600"/>
      <c r="IAU22" s="600"/>
      <c r="IAV22" s="600"/>
      <c r="IAW22" s="600"/>
      <c r="IAX22" s="600"/>
      <c r="IAY22" s="600"/>
      <c r="IAZ22" s="600"/>
      <c r="IBA22" s="600"/>
      <c r="IBB22" s="600"/>
      <c r="IBC22" s="600"/>
      <c r="IBD22" s="600"/>
      <c r="IBE22" s="600"/>
      <c r="IBF22" s="600"/>
      <c r="IBG22" s="600"/>
      <c r="IBH22" s="600"/>
      <c r="IBI22" s="600"/>
      <c r="IBJ22" s="600"/>
      <c r="IBK22" s="600"/>
      <c r="IBL22" s="600"/>
      <c r="IBM22" s="600"/>
      <c r="IBN22" s="600"/>
      <c r="IBO22" s="600"/>
      <c r="IBP22" s="600"/>
      <c r="IBQ22" s="600"/>
      <c r="IBR22" s="600"/>
      <c r="IBS22" s="600"/>
      <c r="IBT22" s="600"/>
      <c r="IBU22" s="600"/>
      <c r="IBV22" s="600"/>
      <c r="IBW22" s="600"/>
      <c r="IBX22" s="600"/>
      <c r="IBY22" s="600"/>
      <c r="IBZ22" s="600"/>
      <c r="ICA22" s="600"/>
      <c r="ICB22" s="600"/>
      <c r="ICC22" s="600"/>
      <c r="ICD22" s="600"/>
      <c r="ICE22" s="600"/>
      <c r="ICF22" s="600"/>
      <c r="ICG22" s="600"/>
      <c r="ICH22" s="600"/>
      <c r="ICI22" s="600"/>
      <c r="ICJ22" s="600"/>
      <c r="ICK22" s="600"/>
      <c r="ICL22" s="600"/>
      <c r="ICM22" s="600"/>
      <c r="ICN22" s="600"/>
      <c r="ICO22" s="600"/>
      <c r="ICP22" s="600"/>
      <c r="ICQ22" s="600"/>
      <c r="ICR22" s="600"/>
      <c r="ICS22" s="600"/>
      <c r="ICT22" s="600"/>
      <c r="ICU22" s="600"/>
      <c r="ICV22" s="600"/>
      <c r="ICW22" s="600"/>
      <c r="ICX22" s="600"/>
      <c r="ICY22" s="600"/>
      <c r="ICZ22" s="600"/>
      <c r="IDA22" s="600"/>
      <c r="IDB22" s="600"/>
      <c r="IDC22" s="600"/>
      <c r="IDD22" s="600"/>
      <c r="IDE22" s="600"/>
      <c r="IDF22" s="600"/>
      <c r="IDG22" s="600"/>
      <c r="IDH22" s="600"/>
      <c r="IDI22" s="600"/>
      <c r="IDJ22" s="600"/>
      <c r="IDK22" s="600"/>
      <c r="IDL22" s="600"/>
      <c r="IDM22" s="600"/>
      <c r="IDN22" s="600"/>
      <c r="IDO22" s="600"/>
      <c r="IDP22" s="600"/>
      <c r="IDQ22" s="600"/>
      <c r="IDR22" s="600"/>
      <c r="IDS22" s="600"/>
      <c r="IDT22" s="600"/>
      <c r="IDU22" s="600"/>
      <c r="IDV22" s="600"/>
      <c r="IDW22" s="600"/>
      <c r="IDX22" s="600"/>
      <c r="IDY22" s="600"/>
      <c r="IDZ22" s="600"/>
      <c r="IEA22" s="600"/>
      <c r="IEB22" s="600"/>
      <c r="IEC22" s="600"/>
      <c r="IED22" s="600"/>
      <c r="IEE22" s="600"/>
      <c r="IEF22" s="600"/>
      <c r="IEG22" s="600"/>
      <c r="IEH22" s="600"/>
      <c r="IEI22" s="600"/>
      <c r="IEJ22" s="600"/>
      <c r="IEK22" s="600"/>
      <c r="IEL22" s="600"/>
      <c r="IEM22" s="600"/>
      <c r="IEN22" s="600"/>
      <c r="IEO22" s="600"/>
      <c r="IEP22" s="600"/>
      <c r="IEQ22" s="600"/>
      <c r="IER22" s="600"/>
      <c r="IES22" s="600"/>
      <c r="IET22" s="600"/>
      <c r="IEU22" s="600"/>
      <c r="IEV22" s="600"/>
      <c r="IEW22" s="600"/>
      <c r="IEX22" s="600"/>
      <c r="IEY22" s="600"/>
      <c r="IEZ22" s="600"/>
      <c r="IFA22" s="600"/>
      <c r="IFB22" s="600"/>
      <c r="IFC22" s="600"/>
      <c r="IFD22" s="600"/>
      <c r="IFE22" s="600"/>
      <c r="IFF22" s="600"/>
      <c r="IFG22" s="600"/>
      <c r="IFH22" s="600"/>
      <c r="IFI22" s="600"/>
      <c r="IFJ22" s="600"/>
      <c r="IFK22" s="600"/>
      <c r="IFL22" s="600"/>
      <c r="IFM22" s="600"/>
      <c r="IFN22" s="600"/>
      <c r="IFO22" s="600"/>
      <c r="IFP22" s="600"/>
      <c r="IFQ22" s="600"/>
      <c r="IFR22" s="600"/>
      <c r="IFS22" s="600"/>
      <c r="IFT22" s="600"/>
      <c r="IFU22" s="600"/>
      <c r="IFV22" s="600"/>
      <c r="IFW22" s="600"/>
      <c r="IFX22" s="600"/>
      <c r="IFY22" s="600"/>
      <c r="IFZ22" s="600"/>
      <c r="IGA22" s="600"/>
      <c r="IGB22" s="600"/>
      <c r="IGC22" s="600"/>
      <c r="IGD22" s="600"/>
      <c r="IGE22" s="600"/>
      <c r="IGF22" s="600"/>
      <c r="IGG22" s="600"/>
      <c r="IGH22" s="600"/>
      <c r="IGI22" s="600"/>
      <c r="IGJ22" s="600"/>
      <c r="IGK22" s="600"/>
      <c r="IGL22" s="600"/>
      <c r="IGM22" s="600"/>
      <c r="IGN22" s="600"/>
      <c r="IGO22" s="600"/>
      <c r="IGP22" s="600"/>
      <c r="IGQ22" s="600"/>
      <c r="IGR22" s="600"/>
      <c r="IGS22" s="600"/>
      <c r="IGT22" s="600"/>
      <c r="IGU22" s="600"/>
      <c r="IGV22" s="600"/>
      <c r="IGW22" s="600"/>
      <c r="IGX22" s="600"/>
      <c r="IGY22" s="600"/>
      <c r="IGZ22" s="600"/>
      <c r="IHA22" s="600"/>
      <c r="IHB22" s="600"/>
      <c r="IHC22" s="600"/>
      <c r="IHD22" s="600"/>
      <c r="IHE22" s="600"/>
      <c r="IHF22" s="600"/>
      <c r="IHG22" s="600"/>
      <c r="IHH22" s="600"/>
      <c r="IHI22" s="600"/>
      <c r="IHJ22" s="600"/>
      <c r="IHK22" s="600"/>
      <c r="IHL22" s="600"/>
      <c r="IHM22" s="600"/>
      <c r="IHN22" s="600"/>
      <c r="IHO22" s="600"/>
      <c r="IHP22" s="600"/>
      <c r="IHQ22" s="600"/>
      <c r="IHR22" s="600"/>
      <c r="IHS22" s="600"/>
      <c r="IHT22" s="600"/>
      <c r="IHU22" s="600"/>
      <c r="IHV22" s="600"/>
      <c r="IHW22" s="600"/>
      <c r="IHX22" s="600"/>
      <c r="IHY22" s="600"/>
      <c r="IHZ22" s="600"/>
      <c r="IIA22" s="600"/>
      <c r="IIB22" s="600"/>
      <c r="IIC22" s="600"/>
      <c r="IID22" s="600"/>
      <c r="IIE22" s="600"/>
      <c r="IIF22" s="600"/>
      <c r="IIG22" s="600"/>
      <c r="IIH22" s="600"/>
      <c r="III22" s="600"/>
      <c r="IIJ22" s="600"/>
      <c r="IIK22" s="600"/>
      <c r="IIL22" s="600"/>
      <c r="IIM22" s="600"/>
      <c r="IIN22" s="600"/>
      <c r="IIO22" s="600"/>
      <c r="IIP22" s="600"/>
      <c r="IIQ22" s="600"/>
      <c r="IIR22" s="600"/>
      <c r="IIS22" s="600"/>
      <c r="IIT22" s="600"/>
      <c r="IIU22" s="600"/>
      <c r="IIV22" s="600"/>
      <c r="IIW22" s="600"/>
      <c r="IIX22" s="600"/>
      <c r="IIY22" s="600"/>
      <c r="IIZ22" s="600"/>
      <c r="IJA22" s="600"/>
      <c r="IJB22" s="600"/>
      <c r="IJC22" s="600"/>
      <c r="IJD22" s="600"/>
      <c r="IJE22" s="600"/>
      <c r="IJF22" s="600"/>
      <c r="IJG22" s="600"/>
      <c r="IJH22" s="600"/>
      <c r="IJI22" s="600"/>
      <c r="IJJ22" s="600"/>
      <c r="IJK22" s="600"/>
      <c r="IJL22" s="600"/>
      <c r="IJM22" s="600"/>
      <c r="IJN22" s="600"/>
      <c r="IJO22" s="600"/>
      <c r="IJP22" s="600"/>
      <c r="IJQ22" s="600"/>
      <c r="IJR22" s="600"/>
      <c r="IJS22" s="600"/>
      <c r="IJT22" s="600"/>
      <c r="IJU22" s="600"/>
      <c r="IJV22" s="600"/>
      <c r="IJW22" s="600"/>
      <c r="IJX22" s="600"/>
      <c r="IJY22" s="600"/>
      <c r="IJZ22" s="600"/>
      <c r="IKA22" s="600"/>
      <c r="IKB22" s="600"/>
      <c r="IKC22" s="600"/>
      <c r="IKD22" s="600"/>
      <c r="IKE22" s="600"/>
      <c r="IKF22" s="600"/>
      <c r="IKG22" s="600"/>
      <c r="IKH22" s="600"/>
      <c r="IKI22" s="600"/>
      <c r="IKJ22" s="600"/>
      <c r="IKK22" s="600"/>
      <c r="IKL22" s="600"/>
      <c r="IKM22" s="600"/>
      <c r="IKN22" s="600"/>
      <c r="IKO22" s="600"/>
      <c r="IKP22" s="600"/>
      <c r="IKQ22" s="600"/>
      <c r="IKR22" s="600"/>
      <c r="IKS22" s="600"/>
      <c r="IKT22" s="600"/>
      <c r="IKU22" s="600"/>
      <c r="IKV22" s="600"/>
      <c r="IKW22" s="600"/>
      <c r="IKX22" s="600"/>
      <c r="IKY22" s="600"/>
      <c r="IKZ22" s="600"/>
      <c r="ILA22" s="600"/>
      <c r="ILB22" s="600"/>
      <c r="ILC22" s="600"/>
      <c r="ILD22" s="600"/>
      <c r="ILE22" s="600"/>
      <c r="ILF22" s="600"/>
      <c r="ILG22" s="600"/>
      <c r="ILH22" s="600"/>
      <c r="ILI22" s="600"/>
      <c r="ILJ22" s="600"/>
      <c r="ILK22" s="600"/>
      <c r="ILL22" s="600"/>
      <c r="ILM22" s="600"/>
      <c r="ILN22" s="600"/>
      <c r="ILO22" s="600"/>
      <c r="ILP22" s="600"/>
      <c r="ILQ22" s="600"/>
      <c r="ILR22" s="600"/>
      <c r="ILS22" s="600"/>
      <c r="ILT22" s="600"/>
      <c r="ILU22" s="600"/>
      <c r="ILV22" s="600"/>
      <c r="ILW22" s="600"/>
      <c r="ILX22" s="600"/>
      <c r="ILY22" s="600"/>
      <c r="ILZ22" s="600"/>
      <c r="IMA22" s="600"/>
      <c r="IMB22" s="600"/>
      <c r="IMC22" s="600"/>
      <c r="IMD22" s="600"/>
      <c r="IME22" s="600"/>
      <c r="IMF22" s="600"/>
      <c r="IMG22" s="600"/>
      <c r="IMH22" s="600"/>
      <c r="IMI22" s="600"/>
      <c r="IMJ22" s="600"/>
      <c r="IMK22" s="600"/>
      <c r="IML22" s="600"/>
      <c r="IMM22" s="600"/>
      <c r="IMN22" s="600"/>
      <c r="IMO22" s="600"/>
      <c r="IMP22" s="600"/>
      <c r="IMQ22" s="600"/>
      <c r="IMR22" s="600"/>
      <c r="IMS22" s="600"/>
      <c r="IMT22" s="600"/>
      <c r="IMU22" s="600"/>
      <c r="IMV22" s="600"/>
      <c r="IMW22" s="600"/>
      <c r="IMX22" s="600"/>
      <c r="IMY22" s="600"/>
      <c r="IMZ22" s="600"/>
      <c r="INA22" s="600"/>
      <c r="INB22" s="600"/>
      <c r="INC22" s="600"/>
      <c r="IND22" s="600"/>
      <c r="INE22" s="600"/>
      <c r="INF22" s="600"/>
      <c r="ING22" s="600"/>
      <c r="INH22" s="600"/>
      <c r="INI22" s="600"/>
      <c r="INJ22" s="600"/>
      <c r="INK22" s="600"/>
      <c r="INL22" s="600"/>
      <c r="INM22" s="600"/>
      <c r="INN22" s="600"/>
      <c r="INO22" s="600"/>
      <c r="INP22" s="600"/>
      <c r="INQ22" s="600"/>
      <c r="INR22" s="600"/>
      <c r="INS22" s="600"/>
      <c r="INT22" s="600"/>
      <c r="INU22" s="600"/>
      <c r="INV22" s="600"/>
      <c r="INW22" s="600"/>
      <c r="INX22" s="600"/>
      <c r="INY22" s="600"/>
      <c r="INZ22" s="600"/>
      <c r="IOA22" s="600"/>
      <c r="IOB22" s="600"/>
      <c r="IOC22" s="600"/>
      <c r="IOD22" s="600"/>
      <c r="IOE22" s="600"/>
      <c r="IOF22" s="600"/>
      <c r="IOG22" s="600"/>
      <c r="IOH22" s="600"/>
      <c r="IOI22" s="600"/>
      <c r="IOJ22" s="600"/>
      <c r="IOK22" s="600"/>
      <c r="IOL22" s="600"/>
      <c r="IOM22" s="600"/>
      <c r="ION22" s="600"/>
      <c r="IOO22" s="600"/>
      <c r="IOP22" s="600"/>
      <c r="IOQ22" s="600"/>
      <c r="IOR22" s="600"/>
      <c r="IOS22" s="600"/>
      <c r="IOT22" s="600"/>
      <c r="IOU22" s="600"/>
      <c r="IOV22" s="600"/>
      <c r="IOW22" s="600"/>
      <c r="IOX22" s="600"/>
      <c r="IOY22" s="600"/>
      <c r="IOZ22" s="600"/>
      <c r="IPA22" s="600"/>
      <c r="IPB22" s="600"/>
      <c r="IPC22" s="600"/>
      <c r="IPD22" s="600"/>
      <c r="IPE22" s="600"/>
      <c r="IPF22" s="600"/>
      <c r="IPG22" s="600"/>
      <c r="IPH22" s="600"/>
      <c r="IPI22" s="600"/>
      <c r="IPJ22" s="600"/>
      <c r="IPK22" s="600"/>
      <c r="IPL22" s="600"/>
      <c r="IPM22" s="600"/>
      <c r="IPN22" s="600"/>
      <c r="IPO22" s="600"/>
      <c r="IPP22" s="600"/>
      <c r="IPQ22" s="600"/>
      <c r="IPR22" s="600"/>
      <c r="IPS22" s="600"/>
      <c r="IPT22" s="600"/>
      <c r="IPU22" s="600"/>
      <c r="IPV22" s="600"/>
      <c r="IPW22" s="600"/>
      <c r="IPX22" s="600"/>
      <c r="IPY22" s="600"/>
      <c r="IPZ22" s="600"/>
      <c r="IQA22" s="600"/>
      <c r="IQB22" s="600"/>
      <c r="IQC22" s="600"/>
      <c r="IQD22" s="600"/>
      <c r="IQE22" s="600"/>
      <c r="IQF22" s="600"/>
      <c r="IQG22" s="600"/>
      <c r="IQH22" s="600"/>
      <c r="IQI22" s="600"/>
      <c r="IQJ22" s="600"/>
      <c r="IQK22" s="600"/>
      <c r="IQL22" s="600"/>
      <c r="IQM22" s="600"/>
      <c r="IQN22" s="600"/>
      <c r="IQO22" s="600"/>
      <c r="IQP22" s="600"/>
      <c r="IQQ22" s="600"/>
      <c r="IQR22" s="600"/>
      <c r="IQS22" s="600"/>
      <c r="IQT22" s="600"/>
      <c r="IQU22" s="600"/>
      <c r="IQV22" s="600"/>
      <c r="IQW22" s="600"/>
      <c r="IQX22" s="600"/>
      <c r="IQY22" s="600"/>
      <c r="IQZ22" s="600"/>
      <c r="IRA22" s="600"/>
      <c r="IRB22" s="600"/>
      <c r="IRC22" s="600"/>
      <c r="IRD22" s="600"/>
      <c r="IRE22" s="600"/>
      <c r="IRF22" s="600"/>
      <c r="IRG22" s="600"/>
      <c r="IRH22" s="600"/>
      <c r="IRI22" s="600"/>
      <c r="IRJ22" s="600"/>
      <c r="IRK22" s="600"/>
      <c r="IRL22" s="600"/>
      <c r="IRM22" s="600"/>
      <c r="IRN22" s="600"/>
      <c r="IRO22" s="600"/>
      <c r="IRP22" s="600"/>
      <c r="IRQ22" s="600"/>
      <c r="IRR22" s="600"/>
      <c r="IRS22" s="600"/>
      <c r="IRT22" s="600"/>
      <c r="IRU22" s="600"/>
      <c r="IRV22" s="600"/>
      <c r="IRW22" s="600"/>
      <c r="IRX22" s="600"/>
      <c r="IRY22" s="600"/>
      <c r="IRZ22" s="600"/>
      <c r="ISA22" s="600"/>
      <c r="ISB22" s="600"/>
      <c r="ISC22" s="600"/>
      <c r="ISD22" s="600"/>
      <c r="ISE22" s="600"/>
      <c r="ISF22" s="600"/>
      <c r="ISG22" s="600"/>
      <c r="ISH22" s="600"/>
      <c r="ISI22" s="600"/>
      <c r="ISJ22" s="600"/>
      <c r="ISK22" s="600"/>
      <c r="ISL22" s="600"/>
      <c r="ISM22" s="600"/>
      <c r="ISN22" s="600"/>
      <c r="ISO22" s="600"/>
      <c r="ISP22" s="600"/>
      <c r="ISQ22" s="600"/>
      <c r="ISR22" s="600"/>
      <c r="ISS22" s="600"/>
      <c r="IST22" s="600"/>
      <c r="ISU22" s="600"/>
      <c r="ISV22" s="600"/>
      <c r="ISW22" s="600"/>
      <c r="ISX22" s="600"/>
      <c r="ISY22" s="600"/>
      <c r="ISZ22" s="600"/>
      <c r="ITA22" s="600"/>
      <c r="ITB22" s="600"/>
      <c r="ITC22" s="600"/>
      <c r="ITD22" s="600"/>
      <c r="ITE22" s="600"/>
      <c r="ITF22" s="600"/>
      <c r="ITG22" s="600"/>
      <c r="ITH22" s="600"/>
      <c r="ITI22" s="600"/>
      <c r="ITJ22" s="600"/>
      <c r="ITK22" s="600"/>
      <c r="ITL22" s="600"/>
      <c r="ITM22" s="600"/>
      <c r="ITN22" s="600"/>
      <c r="ITO22" s="600"/>
      <c r="ITP22" s="600"/>
      <c r="ITQ22" s="600"/>
      <c r="ITR22" s="600"/>
      <c r="ITS22" s="600"/>
      <c r="ITT22" s="600"/>
      <c r="ITU22" s="600"/>
      <c r="ITV22" s="600"/>
      <c r="ITW22" s="600"/>
      <c r="ITX22" s="600"/>
      <c r="ITY22" s="600"/>
      <c r="ITZ22" s="600"/>
      <c r="IUA22" s="600"/>
      <c r="IUB22" s="600"/>
      <c r="IUC22" s="600"/>
      <c r="IUD22" s="600"/>
      <c r="IUE22" s="600"/>
      <c r="IUF22" s="600"/>
      <c r="IUG22" s="600"/>
      <c r="IUH22" s="600"/>
      <c r="IUI22" s="600"/>
      <c r="IUJ22" s="600"/>
      <c r="IUK22" s="600"/>
      <c r="IUL22" s="600"/>
      <c r="IUM22" s="600"/>
      <c r="IUN22" s="600"/>
      <c r="IUO22" s="600"/>
      <c r="IUP22" s="600"/>
      <c r="IUQ22" s="600"/>
      <c r="IUR22" s="600"/>
      <c r="IUS22" s="600"/>
      <c r="IUT22" s="600"/>
      <c r="IUU22" s="600"/>
      <c r="IUV22" s="600"/>
      <c r="IUW22" s="600"/>
      <c r="IUX22" s="600"/>
      <c r="IUY22" s="600"/>
      <c r="IUZ22" s="600"/>
      <c r="IVA22" s="600"/>
      <c r="IVB22" s="600"/>
      <c r="IVC22" s="600"/>
      <c r="IVD22" s="600"/>
      <c r="IVE22" s="600"/>
      <c r="IVF22" s="600"/>
      <c r="IVG22" s="600"/>
      <c r="IVH22" s="600"/>
      <c r="IVI22" s="600"/>
      <c r="IVJ22" s="600"/>
      <c r="IVK22" s="600"/>
      <c r="IVL22" s="600"/>
      <c r="IVM22" s="600"/>
      <c r="IVN22" s="600"/>
      <c r="IVO22" s="600"/>
      <c r="IVP22" s="600"/>
      <c r="IVQ22" s="600"/>
      <c r="IVR22" s="600"/>
      <c r="IVS22" s="600"/>
      <c r="IVT22" s="600"/>
      <c r="IVU22" s="600"/>
      <c r="IVV22" s="600"/>
      <c r="IVW22" s="600"/>
      <c r="IVX22" s="600"/>
      <c r="IVY22" s="600"/>
      <c r="IVZ22" s="600"/>
      <c r="IWA22" s="600"/>
      <c r="IWB22" s="600"/>
      <c r="IWC22" s="600"/>
      <c r="IWD22" s="600"/>
      <c r="IWE22" s="600"/>
      <c r="IWF22" s="600"/>
      <c r="IWG22" s="600"/>
      <c r="IWH22" s="600"/>
      <c r="IWI22" s="600"/>
      <c r="IWJ22" s="600"/>
      <c r="IWK22" s="600"/>
      <c r="IWL22" s="600"/>
      <c r="IWM22" s="600"/>
      <c r="IWN22" s="600"/>
      <c r="IWO22" s="600"/>
      <c r="IWP22" s="600"/>
      <c r="IWQ22" s="600"/>
      <c r="IWR22" s="600"/>
      <c r="IWS22" s="600"/>
      <c r="IWT22" s="600"/>
      <c r="IWU22" s="600"/>
      <c r="IWV22" s="600"/>
      <c r="IWW22" s="600"/>
      <c r="IWX22" s="600"/>
      <c r="IWY22" s="600"/>
      <c r="IWZ22" s="600"/>
      <c r="IXA22" s="600"/>
      <c r="IXB22" s="600"/>
      <c r="IXC22" s="600"/>
      <c r="IXD22" s="600"/>
      <c r="IXE22" s="600"/>
      <c r="IXF22" s="600"/>
      <c r="IXG22" s="600"/>
      <c r="IXH22" s="600"/>
      <c r="IXI22" s="600"/>
      <c r="IXJ22" s="600"/>
      <c r="IXK22" s="600"/>
      <c r="IXL22" s="600"/>
      <c r="IXM22" s="600"/>
      <c r="IXN22" s="600"/>
      <c r="IXO22" s="600"/>
      <c r="IXP22" s="600"/>
      <c r="IXQ22" s="600"/>
      <c r="IXR22" s="600"/>
      <c r="IXS22" s="600"/>
      <c r="IXT22" s="600"/>
      <c r="IXU22" s="600"/>
      <c r="IXV22" s="600"/>
      <c r="IXW22" s="600"/>
      <c r="IXX22" s="600"/>
      <c r="IXY22" s="600"/>
      <c r="IXZ22" s="600"/>
      <c r="IYA22" s="600"/>
      <c r="IYB22" s="600"/>
      <c r="IYC22" s="600"/>
      <c r="IYD22" s="600"/>
      <c r="IYE22" s="600"/>
      <c r="IYF22" s="600"/>
      <c r="IYG22" s="600"/>
      <c r="IYH22" s="600"/>
      <c r="IYI22" s="600"/>
      <c r="IYJ22" s="600"/>
      <c r="IYK22" s="600"/>
      <c r="IYL22" s="600"/>
      <c r="IYM22" s="600"/>
      <c r="IYN22" s="600"/>
      <c r="IYO22" s="600"/>
      <c r="IYP22" s="600"/>
      <c r="IYQ22" s="600"/>
      <c r="IYR22" s="600"/>
      <c r="IYS22" s="600"/>
      <c r="IYT22" s="600"/>
      <c r="IYU22" s="600"/>
      <c r="IYV22" s="600"/>
      <c r="IYW22" s="600"/>
      <c r="IYX22" s="600"/>
      <c r="IYY22" s="600"/>
      <c r="IYZ22" s="600"/>
      <c r="IZA22" s="600"/>
      <c r="IZB22" s="600"/>
      <c r="IZC22" s="600"/>
      <c r="IZD22" s="600"/>
      <c r="IZE22" s="600"/>
      <c r="IZF22" s="600"/>
      <c r="IZG22" s="600"/>
      <c r="IZH22" s="600"/>
      <c r="IZI22" s="600"/>
      <c r="IZJ22" s="600"/>
      <c r="IZK22" s="600"/>
      <c r="IZL22" s="600"/>
      <c r="IZM22" s="600"/>
      <c r="IZN22" s="600"/>
      <c r="IZO22" s="600"/>
      <c r="IZP22" s="600"/>
      <c r="IZQ22" s="600"/>
      <c r="IZR22" s="600"/>
      <c r="IZS22" s="600"/>
      <c r="IZT22" s="600"/>
      <c r="IZU22" s="600"/>
      <c r="IZV22" s="600"/>
      <c r="IZW22" s="600"/>
      <c r="IZX22" s="600"/>
      <c r="IZY22" s="600"/>
      <c r="IZZ22" s="600"/>
      <c r="JAA22" s="600"/>
      <c r="JAB22" s="600"/>
      <c r="JAC22" s="600"/>
      <c r="JAD22" s="600"/>
      <c r="JAE22" s="600"/>
      <c r="JAF22" s="600"/>
      <c r="JAG22" s="600"/>
      <c r="JAH22" s="600"/>
      <c r="JAI22" s="600"/>
      <c r="JAJ22" s="600"/>
      <c r="JAK22" s="600"/>
      <c r="JAL22" s="600"/>
      <c r="JAM22" s="600"/>
      <c r="JAN22" s="600"/>
      <c r="JAO22" s="600"/>
      <c r="JAP22" s="600"/>
      <c r="JAQ22" s="600"/>
      <c r="JAR22" s="600"/>
      <c r="JAS22" s="600"/>
      <c r="JAT22" s="600"/>
      <c r="JAU22" s="600"/>
      <c r="JAV22" s="600"/>
      <c r="JAW22" s="600"/>
      <c r="JAX22" s="600"/>
      <c r="JAY22" s="600"/>
      <c r="JAZ22" s="600"/>
      <c r="JBA22" s="600"/>
      <c r="JBB22" s="600"/>
      <c r="JBC22" s="600"/>
      <c r="JBD22" s="600"/>
      <c r="JBE22" s="600"/>
      <c r="JBF22" s="600"/>
      <c r="JBG22" s="600"/>
      <c r="JBH22" s="600"/>
      <c r="JBI22" s="600"/>
      <c r="JBJ22" s="600"/>
      <c r="JBK22" s="600"/>
      <c r="JBL22" s="600"/>
      <c r="JBM22" s="600"/>
      <c r="JBN22" s="600"/>
      <c r="JBO22" s="600"/>
      <c r="JBP22" s="600"/>
      <c r="JBQ22" s="600"/>
      <c r="JBR22" s="600"/>
      <c r="JBS22" s="600"/>
      <c r="JBT22" s="600"/>
      <c r="JBU22" s="600"/>
      <c r="JBV22" s="600"/>
      <c r="JBW22" s="600"/>
      <c r="JBX22" s="600"/>
      <c r="JBY22" s="600"/>
      <c r="JBZ22" s="600"/>
      <c r="JCA22" s="600"/>
      <c r="JCB22" s="600"/>
      <c r="JCC22" s="600"/>
      <c r="JCD22" s="600"/>
      <c r="JCE22" s="600"/>
      <c r="JCF22" s="600"/>
      <c r="JCG22" s="600"/>
      <c r="JCH22" s="600"/>
      <c r="JCI22" s="600"/>
      <c r="JCJ22" s="600"/>
      <c r="JCK22" s="600"/>
      <c r="JCL22" s="600"/>
      <c r="JCM22" s="600"/>
      <c r="JCN22" s="600"/>
      <c r="JCO22" s="600"/>
      <c r="JCP22" s="600"/>
      <c r="JCQ22" s="600"/>
      <c r="JCR22" s="600"/>
      <c r="JCS22" s="600"/>
      <c r="JCT22" s="600"/>
      <c r="JCU22" s="600"/>
      <c r="JCV22" s="600"/>
      <c r="JCW22" s="600"/>
      <c r="JCX22" s="600"/>
      <c r="JCY22" s="600"/>
      <c r="JCZ22" s="600"/>
      <c r="JDA22" s="600"/>
      <c r="JDB22" s="600"/>
      <c r="JDC22" s="600"/>
      <c r="JDD22" s="600"/>
      <c r="JDE22" s="600"/>
      <c r="JDF22" s="600"/>
      <c r="JDG22" s="600"/>
      <c r="JDH22" s="600"/>
      <c r="JDI22" s="600"/>
      <c r="JDJ22" s="600"/>
      <c r="JDK22" s="600"/>
      <c r="JDL22" s="600"/>
      <c r="JDM22" s="600"/>
      <c r="JDN22" s="600"/>
      <c r="JDO22" s="600"/>
      <c r="JDP22" s="600"/>
      <c r="JDQ22" s="600"/>
      <c r="JDR22" s="600"/>
      <c r="JDS22" s="600"/>
      <c r="JDT22" s="600"/>
      <c r="JDU22" s="600"/>
      <c r="JDV22" s="600"/>
      <c r="JDW22" s="600"/>
      <c r="JDX22" s="600"/>
      <c r="JDY22" s="600"/>
      <c r="JDZ22" s="600"/>
      <c r="JEA22" s="600"/>
      <c r="JEB22" s="600"/>
      <c r="JEC22" s="600"/>
      <c r="JED22" s="600"/>
      <c r="JEE22" s="600"/>
      <c r="JEF22" s="600"/>
      <c r="JEG22" s="600"/>
      <c r="JEH22" s="600"/>
      <c r="JEI22" s="600"/>
      <c r="JEJ22" s="600"/>
      <c r="JEK22" s="600"/>
      <c r="JEL22" s="600"/>
      <c r="JEM22" s="600"/>
      <c r="JEN22" s="600"/>
      <c r="JEO22" s="600"/>
      <c r="JEP22" s="600"/>
      <c r="JEQ22" s="600"/>
      <c r="JER22" s="600"/>
      <c r="JES22" s="600"/>
      <c r="JET22" s="600"/>
      <c r="JEU22" s="600"/>
      <c r="JEV22" s="600"/>
      <c r="JEW22" s="600"/>
      <c r="JEX22" s="600"/>
      <c r="JEY22" s="600"/>
      <c r="JEZ22" s="600"/>
      <c r="JFA22" s="600"/>
      <c r="JFB22" s="600"/>
      <c r="JFC22" s="600"/>
      <c r="JFD22" s="600"/>
      <c r="JFE22" s="600"/>
      <c r="JFF22" s="600"/>
      <c r="JFG22" s="600"/>
      <c r="JFH22" s="600"/>
      <c r="JFI22" s="600"/>
      <c r="JFJ22" s="600"/>
      <c r="JFK22" s="600"/>
      <c r="JFL22" s="600"/>
      <c r="JFM22" s="600"/>
      <c r="JFN22" s="600"/>
      <c r="JFO22" s="600"/>
      <c r="JFP22" s="600"/>
      <c r="JFQ22" s="600"/>
      <c r="JFR22" s="600"/>
      <c r="JFS22" s="600"/>
      <c r="JFT22" s="600"/>
      <c r="JFU22" s="600"/>
      <c r="JFV22" s="600"/>
      <c r="JFW22" s="600"/>
      <c r="JFX22" s="600"/>
      <c r="JFY22" s="600"/>
      <c r="JFZ22" s="600"/>
      <c r="JGA22" s="600"/>
      <c r="JGB22" s="600"/>
      <c r="JGC22" s="600"/>
      <c r="JGD22" s="600"/>
      <c r="JGE22" s="600"/>
      <c r="JGF22" s="600"/>
      <c r="JGG22" s="600"/>
      <c r="JGH22" s="600"/>
      <c r="JGI22" s="600"/>
      <c r="JGJ22" s="600"/>
      <c r="JGK22" s="600"/>
      <c r="JGL22" s="600"/>
      <c r="JGM22" s="600"/>
      <c r="JGN22" s="600"/>
      <c r="JGO22" s="600"/>
      <c r="JGP22" s="600"/>
      <c r="JGQ22" s="600"/>
      <c r="JGR22" s="600"/>
      <c r="JGS22" s="600"/>
      <c r="JGT22" s="600"/>
      <c r="JGU22" s="600"/>
      <c r="JGV22" s="600"/>
      <c r="JGW22" s="600"/>
      <c r="JGX22" s="600"/>
      <c r="JGY22" s="600"/>
      <c r="JGZ22" s="600"/>
      <c r="JHA22" s="600"/>
      <c r="JHB22" s="600"/>
      <c r="JHC22" s="600"/>
      <c r="JHD22" s="600"/>
      <c r="JHE22" s="600"/>
      <c r="JHF22" s="600"/>
      <c r="JHG22" s="600"/>
      <c r="JHH22" s="600"/>
      <c r="JHI22" s="600"/>
      <c r="JHJ22" s="600"/>
      <c r="JHK22" s="600"/>
      <c r="JHL22" s="600"/>
      <c r="JHM22" s="600"/>
      <c r="JHN22" s="600"/>
      <c r="JHO22" s="600"/>
      <c r="JHP22" s="600"/>
      <c r="JHQ22" s="600"/>
      <c r="JHR22" s="600"/>
      <c r="JHS22" s="600"/>
      <c r="JHT22" s="600"/>
      <c r="JHU22" s="600"/>
      <c r="JHV22" s="600"/>
      <c r="JHW22" s="600"/>
      <c r="JHX22" s="600"/>
      <c r="JHY22" s="600"/>
      <c r="JHZ22" s="600"/>
      <c r="JIA22" s="600"/>
      <c r="JIB22" s="600"/>
      <c r="JIC22" s="600"/>
      <c r="JID22" s="600"/>
      <c r="JIE22" s="600"/>
      <c r="JIF22" s="600"/>
      <c r="JIG22" s="600"/>
      <c r="JIH22" s="600"/>
      <c r="JII22" s="600"/>
      <c r="JIJ22" s="600"/>
      <c r="JIK22" s="600"/>
      <c r="JIL22" s="600"/>
      <c r="JIM22" s="600"/>
      <c r="JIN22" s="600"/>
      <c r="JIO22" s="600"/>
      <c r="JIP22" s="600"/>
      <c r="JIQ22" s="600"/>
      <c r="JIR22" s="600"/>
      <c r="JIS22" s="600"/>
      <c r="JIT22" s="600"/>
      <c r="JIU22" s="600"/>
      <c r="JIV22" s="600"/>
      <c r="JIW22" s="600"/>
      <c r="JIX22" s="600"/>
      <c r="JIY22" s="600"/>
      <c r="JIZ22" s="600"/>
      <c r="JJA22" s="600"/>
      <c r="JJB22" s="600"/>
      <c r="JJC22" s="600"/>
      <c r="JJD22" s="600"/>
      <c r="JJE22" s="600"/>
      <c r="JJF22" s="600"/>
      <c r="JJG22" s="600"/>
      <c r="JJH22" s="600"/>
      <c r="JJI22" s="600"/>
      <c r="JJJ22" s="600"/>
      <c r="JJK22" s="600"/>
      <c r="JJL22" s="600"/>
      <c r="JJM22" s="600"/>
      <c r="JJN22" s="600"/>
      <c r="JJO22" s="600"/>
      <c r="JJP22" s="600"/>
      <c r="JJQ22" s="600"/>
      <c r="JJR22" s="600"/>
      <c r="JJS22" s="600"/>
      <c r="JJT22" s="600"/>
      <c r="JJU22" s="600"/>
      <c r="JJV22" s="600"/>
      <c r="JJW22" s="600"/>
      <c r="JJX22" s="600"/>
      <c r="JJY22" s="600"/>
      <c r="JJZ22" s="600"/>
      <c r="JKA22" s="600"/>
      <c r="JKB22" s="600"/>
      <c r="JKC22" s="600"/>
      <c r="JKD22" s="600"/>
      <c r="JKE22" s="600"/>
      <c r="JKF22" s="600"/>
      <c r="JKG22" s="600"/>
      <c r="JKH22" s="600"/>
      <c r="JKI22" s="600"/>
      <c r="JKJ22" s="600"/>
      <c r="JKK22" s="600"/>
      <c r="JKL22" s="600"/>
      <c r="JKM22" s="600"/>
      <c r="JKN22" s="600"/>
      <c r="JKO22" s="600"/>
      <c r="JKP22" s="600"/>
      <c r="JKQ22" s="600"/>
      <c r="JKR22" s="600"/>
      <c r="JKS22" s="600"/>
      <c r="JKT22" s="600"/>
      <c r="JKU22" s="600"/>
      <c r="JKV22" s="600"/>
      <c r="JKW22" s="600"/>
      <c r="JKX22" s="600"/>
      <c r="JKY22" s="600"/>
      <c r="JKZ22" s="600"/>
      <c r="JLA22" s="600"/>
      <c r="JLB22" s="600"/>
      <c r="JLC22" s="600"/>
      <c r="JLD22" s="600"/>
      <c r="JLE22" s="600"/>
      <c r="JLF22" s="600"/>
      <c r="JLG22" s="600"/>
      <c r="JLH22" s="600"/>
      <c r="JLI22" s="600"/>
      <c r="JLJ22" s="600"/>
      <c r="JLK22" s="600"/>
      <c r="JLL22" s="600"/>
      <c r="JLM22" s="600"/>
      <c r="JLN22" s="600"/>
      <c r="JLO22" s="600"/>
      <c r="JLP22" s="600"/>
      <c r="JLQ22" s="600"/>
      <c r="JLR22" s="600"/>
      <c r="JLS22" s="600"/>
      <c r="JLT22" s="600"/>
      <c r="JLU22" s="600"/>
      <c r="JLV22" s="600"/>
      <c r="JLW22" s="600"/>
      <c r="JLX22" s="600"/>
      <c r="JLY22" s="600"/>
      <c r="JLZ22" s="600"/>
      <c r="JMA22" s="600"/>
      <c r="JMB22" s="600"/>
      <c r="JMC22" s="600"/>
      <c r="JMD22" s="600"/>
      <c r="JME22" s="600"/>
      <c r="JMF22" s="600"/>
      <c r="JMG22" s="600"/>
      <c r="JMH22" s="600"/>
      <c r="JMI22" s="600"/>
      <c r="JMJ22" s="600"/>
      <c r="JMK22" s="600"/>
      <c r="JML22" s="600"/>
      <c r="JMM22" s="600"/>
      <c r="JMN22" s="600"/>
      <c r="JMO22" s="600"/>
      <c r="JMP22" s="600"/>
      <c r="JMQ22" s="600"/>
      <c r="JMR22" s="600"/>
      <c r="JMS22" s="600"/>
      <c r="JMT22" s="600"/>
      <c r="JMU22" s="600"/>
      <c r="JMV22" s="600"/>
      <c r="JMW22" s="600"/>
      <c r="JMX22" s="600"/>
      <c r="JMY22" s="600"/>
      <c r="JMZ22" s="600"/>
      <c r="JNA22" s="600"/>
      <c r="JNB22" s="600"/>
      <c r="JNC22" s="600"/>
      <c r="JND22" s="600"/>
      <c r="JNE22" s="600"/>
      <c r="JNF22" s="600"/>
      <c r="JNG22" s="600"/>
      <c r="JNH22" s="600"/>
      <c r="JNI22" s="600"/>
      <c r="JNJ22" s="600"/>
      <c r="JNK22" s="600"/>
      <c r="JNL22" s="600"/>
      <c r="JNM22" s="600"/>
      <c r="JNN22" s="600"/>
      <c r="JNO22" s="600"/>
      <c r="JNP22" s="600"/>
      <c r="JNQ22" s="600"/>
      <c r="JNR22" s="600"/>
      <c r="JNS22" s="600"/>
      <c r="JNT22" s="600"/>
      <c r="JNU22" s="600"/>
      <c r="JNV22" s="600"/>
      <c r="JNW22" s="600"/>
      <c r="JNX22" s="600"/>
      <c r="JNY22" s="600"/>
      <c r="JNZ22" s="600"/>
      <c r="JOA22" s="600"/>
      <c r="JOB22" s="600"/>
      <c r="JOC22" s="600"/>
      <c r="JOD22" s="600"/>
      <c r="JOE22" s="600"/>
      <c r="JOF22" s="600"/>
      <c r="JOG22" s="600"/>
      <c r="JOH22" s="600"/>
      <c r="JOI22" s="600"/>
      <c r="JOJ22" s="600"/>
      <c r="JOK22" s="600"/>
      <c r="JOL22" s="600"/>
      <c r="JOM22" s="600"/>
      <c r="JON22" s="600"/>
      <c r="JOO22" s="600"/>
      <c r="JOP22" s="600"/>
      <c r="JOQ22" s="600"/>
      <c r="JOR22" s="600"/>
      <c r="JOS22" s="600"/>
      <c r="JOT22" s="600"/>
      <c r="JOU22" s="600"/>
      <c r="JOV22" s="600"/>
      <c r="JOW22" s="600"/>
      <c r="JOX22" s="600"/>
      <c r="JOY22" s="600"/>
      <c r="JOZ22" s="600"/>
      <c r="JPA22" s="600"/>
      <c r="JPB22" s="600"/>
      <c r="JPC22" s="600"/>
      <c r="JPD22" s="600"/>
      <c r="JPE22" s="600"/>
      <c r="JPF22" s="600"/>
      <c r="JPG22" s="600"/>
      <c r="JPH22" s="600"/>
      <c r="JPI22" s="600"/>
      <c r="JPJ22" s="600"/>
      <c r="JPK22" s="600"/>
      <c r="JPL22" s="600"/>
      <c r="JPM22" s="600"/>
      <c r="JPN22" s="600"/>
      <c r="JPO22" s="600"/>
      <c r="JPP22" s="600"/>
      <c r="JPQ22" s="600"/>
      <c r="JPR22" s="600"/>
      <c r="JPS22" s="600"/>
      <c r="JPT22" s="600"/>
      <c r="JPU22" s="600"/>
      <c r="JPV22" s="600"/>
      <c r="JPW22" s="600"/>
      <c r="JPX22" s="600"/>
      <c r="JPY22" s="600"/>
      <c r="JPZ22" s="600"/>
      <c r="JQA22" s="600"/>
      <c r="JQB22" s="600"/>
      <c r="JQC22" s="600"/>
      <c r="JQD22" s="600"/>
      <c r="JQE22" s="600"/>
      <c r="JQF22" s="600"/>
      <c r="JQG22" s="600"/>
      <c r="JQH22" s="600"/>
      <c r="JQI22" s="600"/>
      <c r="JQJ22" s="600"/>
      <c r="JQK22" s="600"/>
      <c r="JQL22" s="600"/>
      <c r="JQM22" s="600"/>
      <c r="JQN22" s="600"/>
      <c r="JQO22" s="600"/>
      <c r="JQP22" s="600"/>
      <c r="JQQ22" s="600"/>
      <c r="JQR22" s="600"/>
      <c r="JQS22" s="600"/>
      <c r="JQT22" s="600"/>
      <c r="JQU22" s="600"/>
      <c r="JQV22" s="600"/>
      <c r="JQW22" s="600"/>
      <c r="JQX22" s="600"/>
      <c r="JQY22" s="600"/>
      <c r="JQZ22" s="600"/>
      <c r="JRA22" s="600"/>
      <c r="JRB22" s="600"/>
      <c r="JRC22" s="600"/>
      <c r="JRD22" s="600"/>
      <c r="JRE22" s="600"/>
      <c r="JRF22" s="600"/>
      <c r="JRG22" s="600"/>
      <c r="JRH22" s="600"/>
      <c r="JRI22" s="600"/>
      <c r="JRJ22" s="600"/>
      <c r="JRK22" s="600"/>
      <c r="JRL22" s="600"/>
      <c r="JRM22" s="600"/>
      <c r="JRN22" s="600"/>
      <c r="JRO22" s="600"/>
      <c r="JRP22" s="600"/>
      <c r="JRQ22" s="600"/>
      <c r="JRR22" s="600"/>
      <c r="JRS22" s="600"/>
      <c r="JRT22" s="600"/>
      <c r="JRU22" s="600"/>
      <c r="JRV22" s="600"/>
      <c r="JRW22" s="600"/>
      <c r="JRX22" s="600"/>
      <c r="JRY22" s="600"/>
      <c r="JRZ22" s="600"/>
      <c r="JSA22" s="600"/>
      <c r="JSB22" s="600"/>
      <c r="JSC22" s="600"/>
      <c r="JSD22" s="600"/>
      <c r="JSE22" s="600"/>
      <c r="JSF22" s="600"/>
      <c r="JSG22" s="600"/>
      <c r="JSH22" s="600"/>
      <c r="JSI22" s="600"/>
      <c r="JSJ22" s="600"/>
      <c r="JSK22" s="600"/>
      <c r="JSL22" s="600"/>
      <c r="JSM22" s="600"/>
      <c r="JSN22" s="600"/>
      <c r="JSO22" s="600"/>
      <c r="JSP22" s="600"/>
      <c r="JSQ22" s="600"/>
      <c r="JSR22" s="600"/>
      <c r="JSS22" s="600"/>
      <c r="JST22" s="600"/>
      <c r="JSU22" s="600"/>
      <c r="JSV22" s="600"/>
      <c r="JSW22" s="600"/>
      <c r="JSX22" s="600"/>
      <c r="JSY22" s="600"/>
      <c r="JSZ22" s="600"/>
      <c r="JTA22" s="600"/>
      <c r="JTB22" s="600"/>
      <c r="JTC22" s="600"/>
      <c r="JTD22" s="600"/>
      <c r="JTE22" s="600"/>
      <c r="JTF22" s="600"/>
      <c r="JTG22" s="600"/>
      <c r="JTH22" s="600"/>
      <c r="JTI22" s="600"/>
      <c r="JTJ22" s="600"/>
      <c r="JTK22" s="600"/>
      <c r="JTL22" s="600"/>
      <c r="JTM22" s="600"/>
      <c r="JTN22" s="600"/>
      <c r="JTO22" s="600"/>
      <c r="JTP22" s="600"/>
      <c r="JTQ22" s="600"/>
      <c r="JTR22" s="600"/>
      <c r="JTS22" s="600"/>
      <c r="JTT22" s="600"/>
      <c r="JTU22" s="600"/>
      <c r="JTV22" s="600"/>
      <c r="JTW22" s="600"/>
      <c r="JTX22" s="600"/>
      <c r="JTY22" s="600"/>
      <c r="JTZ22" s="600"/>
      <c r="JUA22" s="600"/>
      <c r="JUB22" s="600"/>
      <c r="JUC22" s="600"/>
      <c r="JUD22" s="600"/>
      <c r="JUE22" s="600"/>
      <c r="JUF22" s="600"/>
      <c r="JUG22" s="600"/>
      <c r="JUH22" s="600"/>
      <c r="JUI22" s="600"/>
      <c r="JUJ22" s="600"/>
      <c r="JUK22" s="600"/>
      <c r="JUL22" s="600"/>
      <c r="JUM22" s="600"/>
      <c r="JUN22" s="600"/>
      <c r="JUO22" s="600"/>
      <c r="JUP22" s="600"/>
      <c r="JUQ22" s="600"/>
      <c r="JUR22" s="600"/>
      <c r="JUS22" s="600"/>
      <c r="JUT22" s="600"/>
      <c r="JUU22" s="600"/>
      <c r="JUV22" s="600"/>
      <c r="JUW22" s="600"/>
      <c r="JUX22" s="600"/>
      <c r="JUY22" s="600"/>
      <c r="JUZ22" s="600"/>
      <c r="JVA22" s="600"/>
      <c r="JVB22" s="600"/>
      <c r="JVC22" s="600"/>
      <c r="JVD22" s="600"/>
      <c r="JVE22" s="600"/>
      <c r="JVF22" s="600"/>
      <c r="JVG22" s="600"/>
      <c r="JVH22" s="600"/>
      <c r="JVI22" s="600"/>
      <c r="JVJ22" s="600"/>
      <c r="JVK22" s="600"/>
      <c r="JVL22" s="600"/>
      <c r="JVM22" s="600"/>
      <c r="JVN22" s="600"/>
      <c r="JVO22" s="600"/>
      <c r="JVP22" s="600"/>
      <c r="JVQ22" s="600"/>
      <c r="JVR22" s="600"/>
      <c r="JVS22" s="600"/>
      <c r="JVT22" s="600"/>
      <c r="JVU22" s="600"/>
      <c r="JVV22" s="600"/>
      <c r="JVW22" s="600"/>
      <c r="JVX22" s="600"/>
      <c r="JVY22" s="600"/>
      <c r="JVZ22" s="600"/>
      <c r="JWA22" s="600"/>
      <c r="JWB22" s="600"/>
      <c r="JWC22" s="600"/>
      <c r="JWD22" s="600"/>
      <c r="JWE22" s="600"/>
      <c r="JWF22" s="600"/>
      <c r="JWG22" s="600"/>
      <c r="JWH22" s="600"/>
      <c r="JWI22" s="600"/>
      <c r="JWJ22" s="600"/>
      <c r="JWK22" s="600"/>
      <c r="JWL22" s="600"/>
      <c r="JWM22" s="600"/>
      <c r="JWN22" s="600"/>
      <c r="JWO22" s="600"/>
      <c r="JWP22" s="600"/>
      <c r="JWQ22" s="600"/>
      <c r="JWR22" s="600"/>
      <c r="JWS22" s="600"/>
      <c r="JWT22" s="600"/>
      <c r="JWU22" s="600"/>
      <c r="JWV22" s="600"/>
      <c r="JWW22" s="600"/>
      <c r="JWX22" s="600"/>
      <c r="JWY22" s="600"/>
      <c r="JWZ22" s="600"/>
      <c r="JXA22" s="600"/>
      <c r="JXB22" s="600"/>
      <c r="JXC22" s="600"/>
      <c r="JXD22" s="600"/>
      <c r="JXE22" s="600"/>
      <c r="JXF22" s="600"/>
      <c r="JXG22" s="600"/>
      <c r="JXH22" s="600"/>
      <c r="JXI22" s="600"/>
      <c r="JXJ22" s="600"/>
      <c r="JXK22" s="600"/>
      <c r="JXL22" s="600"/>
      <c r="JXM22" s="600"/>
      <c r="JXN22" s="600"/>
      <c r="JXO22" s="600"/>
      <c r="JXP22" s="600"/>
      <c r="JXQ22" s="600"/>
      <c r="JXR22" s="600"/>
      <c r="JXS22" s="600"/>
      <c r="JXT22" s="600"/>
      <c r="JXU22" s="600"/>
      <c r="JXV22" s="600"/>
      <c r="JXW22" s="600"/>
      <c r="JXX22" s="600"/>
      <c r="JXY22" s="600"/>
      <c r="JXZ22" s="600"/>
      <c r="JYA22" s="600"/>
      <c r="JYB22" s="600"/>
      <c r="JYC22" s="600"/>
      <c r="JYD22" s="600"/>
      <c r="JYE22" s="600"/>
      <c r="JYF22" s="600"/>
      <c r="JYG22" s="600"/>
      <c r="JYH22" s="600"/>
      <c r="JYI22" s="600"/>
      <c r="JYJ22" s="600"/>
      <c r="JYK22" s="600"/>
      <c r="JYL22" s="600"/>
      <c r="JYM22" s="600"/>
      <c r="JYN22" s="600"/>
      <c r="JYO22" s="600"/>
      <c r="JYP22" s="600"/>
      <c r="JYQ22" s="600"/>
      <c r="JYR22" s="600"/>
      <c r="JYS22" s="600"/>
      <c r="JYT22" s="600"/>
      <c r="JYU22" s="600"/>
      <c r="JYV22" s="600"/>
      <c r="JYW22" s="600"/>
      <c r="JYX22" s="600"/>
      <c r="JYY22" s="600"/>
      <c r="JYZ22" s="600"/>
      <c r="JZA22" s="600"/>
      <c r="JZB22" s="600"/>
      <c r="JZC22" s="600"/>
      <c r="JZD22" s="600"/>
      <c r="JZE22" s="600"/>
      <c r="JZF22" s="600"/>
      <c r="JZG22" s="600"/>
      <c r="JZH22" s="600"/>
      <c r="JZI22" s="600"/>
      <c r="JZJ22" s="600"/>
      <c r="JZK22" s="600"/>
      <c r="JZL22" s="600"/>
      <c r="JZM22" s="600"/>
      <c r="JZN22" s="600"/>
      <c r="JZO22" s="600"/>
      <c r="JZP22" s="600"/>
      <c r="JZQ22" s="600"/>
      <c r="JZR22" s="600"/>
      <c r="JZS22" s="600"/>
      <c r="JZT22" s="600"/>
      <c r="JZU22" s="600"/>
      <c r="JZV22" s="600"/>
      <c r="JZW22" s="600"/>
      <c r="JZX22" s="600"/>
      <c r="JZY22" s="600"/>
      <c r="JZZ22" s="600"/>
      <c r="KAA22" s="600"/>
      <c r="KAB22" s="600"/>
      <c r="KAC22" s="600"/>
      <c r="KAD22" s="600"/>
      <c r="KAE22" s="600"/>
      <c r="KAF22" s="600"/>
      <c r="KAG22" s="600"/>
      <c r="KAH22" s="600"/>
      <c r="KAI22" s="600"/>
      <c r="KAJ22" s="600"/>
      <c r="KAK22" s="600"/>
      <c r="KAL22" s="600"/>
      <c r="KAM22" s="600"/>
      <c r="KAN22" s="600"/>
      <c r="KAO22" s="600"/>
      <c r="KAP22" s="600"/>
      <c r="KAQ22" s="600"/>
      <c r="KAR22" s="600"/>
      <c r="KAS22" s="600"/>
      <c r="KAT22" s="600"/>
      <c r="KAU22" s="600"/>
      <c r="KAV22" s="600"/>
      <c r="KAW22" s="600"/>
      <c r="KAX22" s="600"/>
      <c r="KAY22" s="600"/>
      <c r="KAZ22" s="600"/>
      <c r="KBA22" s="600"/>
      <c r="KBB22" s="600"/>
      <c r="KBC22" s="600"/>
      <c r="KBD22" s="600"/>
      <c r="KBE22" s="600"/>
      <c r="KBF22" s="600"/>
      <c r="KBG22" s="600"/>
      <c r="KBH22" s="600"/>
      <c r="KBI22" s="600"/>
      <c r="KBJ22" s="600"/>
      <c r="KBK22" s="600"/>
      <c r="KBL22" s="600"/>
      <c r="KBM22" s="600"/>
      <c r="KBN22" s="600"/>
      <c r="KBO22" s="600"/>
      <c r="KBP22" s="600"/>
      <c r="KBQ22" s="600"/>
      <c r="KBR22" s="600"/>
      <c r="KBS22" s="600"/>
      <c r="KBT22" s="600"/>
      <c r="KBU22" s="600"/>
      <c r="KBV22" s="600"/>
      <c r="KBW22" s="600"/>
      <c r="KBX22" s="600"/>
      <c r="KBY22" s="600"/>
      <c r="KBZ22" s="600"/>
      <c r="KCA22" s="600"/>
      <c r="KCB22" s="600"/>
      <c r="KCC22" s="600"/>
      <c r="KCD22" s="600"/>
      <c r="KCE22" s="600"/>
      <c r="KCF22" s="600"/>
      <c r="KCG22" s="600"/>
      <c r="KCH22" s="600"/>
      <c r="KCI22" s="600"/>
      <c r="KCJ22" s="600"/>
      <c r="KCK22" s="600"/>
      <c r="KCL22" s="600"/>
      <c r="KCM22" s="600"/>
      <c r="KCN22" s="600"/>
      <c r="KCO22" s="600"/>
      <c r="KCP22" s="600"/>
      <c r="KCQ22" s="600"/>
      <c r="KCR22" s="600"/>
      <c r="KCS22" s="600"/>
      <c r="KCT22" s="600"/>
      <c r="KCU22" s="600"/>
      <c r="KCV22" s="600"/>
      <c r="KCW22" s="600"/>
      <c r="KCX22" s="600"/>
      <c r="KCY22" s="600"/>
      <c r="KCZ22" s="600"/>
      <c r="KDA22" s="600"/>
      <c r="KDB22" s="600"/>
      <c r="KDC22" s="600"/>
      <c r="KDD22" s="600"/>
      <c r="KDE22" s="600"/>
      <c r="KDF22" s="600"/>
      <c r="KDG22" s="600"/>
      <c r="KDH22" s="600"/>
      <c r="KDI22" s="600"/>
      <c r="KDJ22" s="600"/>
      <c r="KDK22" s="600"/>
      <c r="KDL22" s="600"/>
      <c r="KDM22" s="600"/>
      <c r="KDN22" s="600"/>
      <c r="KDO22" s="600"/>
      <c r="KDP22" s="600"/>
      <c r="KDQ22" s="600"/>
      <c r="KDR22" s="600"/>
      <c r="KDS22" s="600"/>
      <c r="KDT22" s="600"/>
      <c r="KDU22" s="600"/>
      <c r="KDV22" s="600"/>
      <c r="KDW22" s="600"/>
      <c r="KDX22" s="600"/>
      <c r="KDY22" s="600"/>
      <c r="KDZ22" s="600"/>
      <c r="KEA22" s="600"/>
      <c r="KEB22" s="600"/>
      <c r="KEC22" s="600"/>
      <c r="KED22" s="600"/>
      <c r="KEE22" s="600"/>
      <c r="KEF22" s="600"/>
      <c r="KEG22" s="600"/>
      <c r="KEH22" s="600"/>
      <c r="KEI22" s="600"/>
      <c r="KEJ22" s="600"/>
      <c r="KEK22" s="600"/>
      <c r="KEL22" s="600"/>
      <c r="KEM22" s="600"/>
      <c r="KEN22" s="600"/>
      <c r="KEO22" s="600"/>
      <c r="KEP22" s="600"/>
      <c r="KEQ22" s="600"/>
      <c r="KER22" s="600"/>
      <c r="KES22" s="600"/>
      <c r="KET22" s="600"/>
      <c r="KEU22" s="600"/>
      <c r="KEV22" s="600"/>
      <c r="KEW22" s="600"/>
      <c r="KEX22" s="600"/>
      <c r="KEY22" s="600"/>
      <c r="KEZ22" s="600"/>
      <c r="KFA22" s="600"/>
      <c r="KFB22" s="600"/>
      <c r="KFC22" s="600"/>
      <c r="KFD22" s="600"/>
      <c r="KFE22" s="600"/>
      <c r="KFF22" s="600"/>
      <c r="KFG22" s="600"/>
      <c r="KFH22" s="600"/>
      <c r="KFI22" s="600"/>
      <c r="KFJ22" s="600"/>
      <c r="KFK22" s="600"/>
      <c r="KFL22" s="600"/>
      <c r="KFM22" s="600"/>
      <c r="KFN22" s="600"/>
      <c r="KFO22" s="600"/>
      <c r="KFP22" s="600"/>
      <c r="KFQ22" s="600"/>
      <c r="KFR22" s="600"/>
      <c r="KFS22" s="600"/>
      <c r="KFT22" s="600"/>
      <c r="KFU22" s="600"/>
      <c r="KFV22" s="600"/>
      <c r="KFW22" s="600"/>
      <c r="KFX22" s="600"/>
      <c r="KFY22" s="600"/>
      <c r="KFZ22" s="600"/>
      <c r="KGA22" s="600"/>
      <c r="KGB22" s="600"/>
      <c r="KGC22" s="600"/>
      <c r="KGD22" s="600"/>
      <c r="KGE22" s="600"/>
      <c r="KGF22" s="600"/>
      <c r="KGG22" s="600"/>
      <c r="KGH22" s="600"/>
      <c r="KGI22" s="600"/>
      <c r="KGJ22" s="600"/>
      <c r="KGK22" s="600"/>
      <c r="KGL22" s="600"/>
      <c r="KGM22" s="600"/>
      <c r="KGN22" s="600"/>
      <c r="KGO22" s="600"/>
      <c r="KGP22" s="600"/>
      <c r="KGQ22" s="600"/>
      <c r="KGR22" s="600"/>
      <c r="KGS22" s="600"/>
      <c r="KGT22" s="600"/>
      <c r="KGU22" s="600"/>
      <c r="KGV22" s="600"/>
      <c r="KGW22" s="600"/>
      <c r="KGX22" s="600"/>
      <c r="KGY22" s="600"/>
      <c r="KGZ22" s="600"/>
      <c r="KHA22" s="600"/>
      <c r="KHB22" s="600"/>
      <c r="KHC22" s="600"/>
      <c r="KHD22" s="600"/>
      <c r="KHE22" s="600"/>
      <c r="KHF22" s="600"/>
      <c r="KHG22" s="600"/>
      <c r="KHH22" s="600"/>
      <c r="KHI22" s="600"/>
      <c r="KHJ22" s="600"/>
      <c r="KHK22" s="600"/>
      <c r="KHL22" s="600"/>
      <c r="KHM22" s="600"/>
      <c r="KHN22" s="600"/>
      <c r="KHO22" s="600"/>
      <c r="KHP22" s="600"/>
      <c r="KHQ22" s="600"/>
      <c r="KHR22" s="600"/>
      <c r="KHS22" s="600"/>
      <c r="KHT22" s="600"/>
      <c r="KHU22" s="600"/>
      <c r="KHV22" s="600"/>
      <c r="KHW22" s="600"/>
      <c r="KHX22" s="600"/>
      <c r="KHY22" s="600"/>
      <c r="KHZ22" s="600"/>
      <c r="KIA22" s="600"/>
      <c r="KIB22" s="600"/>
      <c r="KIC22" s="600"/>
      <c r="KID22" s="600"/>
      <c r="KIE22" s="600"/>
      <c r="KIF22" s="600"/>
      <c r="KIG22" s="600"/>
      <c r="KIH22" s="600"/>
      <c r="KII22" s="600"/>
      <c r="KIJ22" s="600"/>
      <c r="KIK22" s="600"/>
      <c r="KIL22" s="600"/>
      <c r="KIM22" s="600"/>
      <c r="KIN22" s="600"/>
      <c r="KIO22" s="600"/>
      <c r="KIP22" s="600"/>
      <c r="KIQ22" s="600"/>
      <c r="KIR22" s="600"/>
      <c r="KIS22" s="600"/>
      <c r="KIT22" s="600"/>
      <c r="KIU22" s="600"/>
      <c r="KIV22" s="600"/>
      <c r="KIW22" s="600"/>
      <c r="KIX22" s="600"/>
      <c r="KIY22" s="600"/>
      <c r="KIZ22" s="600"/>
      <c r="KJA22" s="600"/>
      <c r="KJB22" s="600"/>
      <c r="KJC22" s="600"/>
      <c r="KJD22" s="600"/>
      <c r="KJE22" s="600"/>
      <c r="KJF22" s="600"/>
      <c r="KJG22" s="600"/>
      <c r="KJH22" s="600"/>
      <c r="KJI22" s="600"/>
      <c r="KJJ22" s="600"/>
      <c r="KJK22" s="600"/>
      <c r="KJL22" s="600"/>
      <c r="KJM22" s="600"/>
      <c r="KJN22" s="600"/>
      <c r="KJO22" s="600"/>
      <c r="KJP22" s="600"/>
      <c r="KJQ22" s="600"/>
      <c r="KJR22" s="600"/>
      <c r="KJS22" s="600"/>
      <c r="KJT22" s="600"/>
      <c r="KJU22" s="600"/>
      <c r="KJV22" s="600"/>
      <c r="KJW22" s="600"/>
      <c r="KJX22" s="600"/>
      <c r="KJY22" s="600"/>
      <c r="KJZ22" s="600"/>
      <c r="KKA22" s="600"/>
      <c r="KKB22" s="600"/>
      <c r="KKC22" s="600"/>
      <c r="KKD22" s="600"/>
      <c r="KKE22" s="600"/>
      <c r="KKF22" s="600"/>
      <c r="KKG22" s="600"/>
      <c r="KKH22" s="600"/>
      <c r="KKI22" s="600"/>
      <c r="KKJ22" s="600"/>
      <c r="KKK22" s="600"/>
      <c r="KKL22" s="600"/>
      <c r="KKM22" s="600"/>
      <c r="KKN22" s="600"/>
      <c r="KKO22" s="600"/>
      <c r="KKP22" s="600"/>
      <c r="KKQ22" s="600"/>
      <c r="KKR22" s="600"/>
      <c r="KKS22" s="600"/>
      <c r="KKT22" s="600"/>
      <c r="KKU22" s="600"/>
      <c r="KKV22" s="600"/>
      <c r="KKW22" s="600"/>
      <c r="KKX22" s="600"/>
      <c r="KKY22" s="600"/>
      <c r="KKZ22" s="600"/>
      <c r="KLA22" s="600"/>
      <c r="KLB22" s="600"/>
      <c r="KLC22" s="600"/>
      <c r="KLD22" s="600"/>
      <c r="KLE22" s="600"/>
      <c r="KLF22" s="600"/>
      <c r="KLG22" s="600"/>
      <c r="KLH22" s="600"/>
      <c r="KLI22" s="600"/>
      <c r="KLJ22" s="600"/>
      <c r="KLK22" s="600"/>
      <c r="KLL22" s="600"/>
      <c r="KLM22" s="600"/>
      <c r="KLN22" s="600"/>
      <c r="KLO22" s="600"/>
      <c r="KLP22" s="600"/>
      <c r="KLQ22" s="600"/>
      <c r="KLR22" s="600"/>
      <c r="KLS22" s="600"/>
      <c r="KLT22" s="600"/>
      <c r="KLU22" s="600"/>
      <c r="KLV22" s="600"/>
      <c r="KLW22" s="600"/>
      <c r="KLX22" s="600"/>
      <c r="KLY22" s="600"/>
      <c r="KLZ22" s="600"/>
      <c r="KMA22" s="600"/>
      <c r="KMB22" s="600"/>
      <c r="KMC22" s="600"/>
      <c r="KMD22" s="600"/>
      <c r="KME22" s="600"/>
      <c r="KMF22" s="600"/>
      <c r="KMG22" s="600"/>
      <c r="KMH22" s="600"/>
      <c r="KMI22" s="600"/>
      <c r="KMJ22" s="600"/>
      <c r="KMK22" s="600"/>
      <c r="KML22" s="600"/>
      <c r="KMM22" s="600"/>
      <c r="KMN22" s="600"/>
      <c r="KMO22" s="600"/>
      <c r="KMP22" s="600"/>
      <c r="KMQ22" s="600"/>
      <c r="KMR22" s="600"/>
      <c r="KMS22" s="600"/>
      <c r="KMT22" s="600"/>
      <c r="KMU22" s="600"/>
      <c r="KMV22" s="600"/>
      <c r="KMW22" s="600"/>
      <c r="KMX22" s="600"/>
      <c r="KMY22" s="600"/>
      <c r="KMZ22" s="600"/>
      <c r="KNA22" s="600"/>
      <c r="KNB22" s="600"/>
      <c r="KNC22" s="600"/>
      <c r="KND22" s="600"/>
      <c r="KNE22" s="600"/>
      <c r="KNF22" s="600"/>
      <c r="KNG22" s="600"/>
      <c r="KNH22" s="600"/>
      <c r="KNI22" s="600"/>
      <c r="KNJ22" s="600"/>
      <c r="KNK22" s="600"/>
      <c r="KNL22" s="600"/>
      <c r="KNM22" s="600"/>
      <c r="KNN22" s="600"/>
      <c r="KNO22" s="600"/>
      <c r="KNP22" s="600"/>
      <c r="KNQ22" s="600"/>
      <c r="KNR22" s="600"/>
      <c r="KNS22" s="600"/>
      <c r="KNT22" s="600"/>
      <c r="KNU22" s="600"/>
      <c r="KNV22" s="600"/>
      <c r="KNW22" s="600"/>
      <c r="KNX22" s="600"/>
      <c r="KNY22" s="600"/>
      <c r="KNZ22" s="600"/>
      <c r="KOA22" s="600"/>
      <c r="KOB22" s="600"/>
      <c r="KOC22" s="600"/>
      <c r="KOD22" s="600"/>
      <c r="KOE22" s="600"/>
      <c r="KOF22" s="600"/>
      <c r="KOG22" s="600"/>
      <c r="KOH22" s="600"/>
      <c r="KOI22" s="600"/>
      <c r="KOJ22" s="600"/>
      <c r="KOK22" s="600"/>
      <c r="KOL22" s="600"/>
      <c r="KOM22" s="600"/>
      <c r="KON22" s="600"/>
      <c r="KOO22" s="600"/>
      <c r="KOP22" s="600"/>
      <c r="KOQ22" s="600"/>
      <c r="KOR22" s="600"/>
      <c r="KOS22" s="600"/>
      <c r="KOT22" s="600"/>
      <c r="KOU22" s="600"/>
      <c r="KOV22" s="600"/>
      <c r="KOW22" s="600"/>
      <c r="KOX22" s="600"/>
      <c r="KOY22" s="600"/>
      <c r="KOZ22" s="600"/>
      <c r="KPA22" s="600"/>
      <c r="KPB22" s="600"/>
      <c r="KPC22" s="600"/>
      <c r="KPD22" s="600"/>
      <c r="KPE22" s="600"/>
      <c r="KPF22" s="600"/>
      <c r="KPG22" s="600"/>
      <c r="KPH22" s="600"/>
      <c r="KPI22" s="600"/>
      <c r="KPJ22" s="600"/>
      <c r="KPK22" s="600"/>
      <c r="KPL22" s="600"/>
      <c r="KPM22" s="600"/>
      <c r="KPN22" s="600"/>
      <c r="KPO22" s="600"/>
      <c r="KPP22" s="600"/>
      <c r="KPQ22" s="600"/>
      <c r="KPR22" s="600"/>
      <c r="KPS22" s="600"/>
      <c r="KPT22" s="600"/>
      <c r="KPU22" s="600"/>
      <c r="KPV22" s="600"/>
      <c r="KPW22" s="600"/>
      <c r="KPX22" s="600"/>
      <c r="KPY22" s="600"/>
      <c r="KPZ22" s="600"/>
      <c r="KQA22" s="600"/>
      <c r="KQB22" s="600"/>
      <c r="KQC22" s="600"/>
      <c r="KQD22" s="600"/>
      <c r="KQE22" s="600"/>
      <c r="KQF22" s="600"/>
      <c r="KQG22" s="600"/>
      <c r="KQH22" s="600"/>
      <c r="KQI22" s="600"/>
      <c r="KQJ22" s="600"/>
      <c r="KQK22" s="600"/>
      <c r="KQL22" s="600"/>
      <c r="KQM22" s="600"/>
      <c r="KQN22" s="600"/>
      <c r="KQO22" s="600"/>
      <c r="KQP22" s="600"/>
      <c r="KQQ22" s="600"/>
      <c r="KQR22" s="600"/>
      <c r="KQS22" s="600"/>
      <c r="KQT22" s="600"/>
      <c r="KQU22" s="600"/>
      <c r="KQV22" s="600"/>
      <c r="KQW22" s="600"/>
      <c r="KQX22" s="600"/>
      <c r="KQY22" s="600"/>
      <c r="KQZ22" s="600"/>
      <c r="KRA22" s="600"/>
      <c r="KRB22" s="600"/>
      <c r="KRC22" s="600"/>
      <c r="KRD22" s="600"/>
      <c r="KRE22" s="600"/>
      <c r="KRF22" s="600"/>
      <c r="KRG22" s="600"/>
      <c r="KRH22" s="600"/>
      <c r="KRI22" s="600"/>
      <c r="KRJ22" s="600"/>
      <c r="KRK22" s="600"/>
      <c r="KRL22" s="600"/>
      <c r="KRM22" s="600"/>
      <c r="KRN22" s="600"/>
      <c r="KRO22" s="600"/>
      <c r="KRP22" s="600"/>
      <c r="KRQ22" s="600"/>
      <c r="KRR22" s="600"/>
      <c r="KRS22" s="600"/>
      <c r="KRT22" s="600"/>
      <c r="KRU22" s="600"/>
      <c r="KRV22" s="600"/>
      <c r="KRW22" s="600"/>
      <c r="KRX22" s="600"/>
      <c r="KRY22" s="600"/>
      <c r="KRZ22" s="600"/>
      <c r="KSA22" s="600"/>
      <c r="KSB22" s="600"/>
      <c r="KSC22" s="600"/>
      <c r="KSD22" s="600"/>
      <c r="KSE22" s="600"/>
      <c r="KSF22" s="600"/>
      <c r="KSG22" s="600"/>
      <c r="KSH22" s="600"/>
      <c r="KSI22" s="600"/>
      <c r="KSJ22" s="600"/>
      <c r="KSK22" s="600"/>
      <c r="KSL22" s="600"/>
      <c r="KSM22" s="600"/>
      <c r="KSN22" s="600"/>
      <c r="KSO22" s="600"/>
      <c r="KSP22" s="600"/>
      <c r="KSQ22" s="600"/>
      <c r="KSR22" s="600"/>
      <c r="KSS22" s="600"/>
      <c r="KST22" s="600"/>
      <c r="KSU22" s="600"/>
      <c r="KSV22" s="600"/>
      <c r="KSW22" s="600"/>
      <c r="KSX22" s="600"/>
      <c r="KSY22" s="600"/>
      <c r="KSZ22" s="600"/>
      <c r="KTA22" s="600"/>
      <c r="KTB22" s="600"/>
      <c r="KTC22" s="600"/>
      <c r="KTD22" s="600"/>
      <c r="KTE22" s="600"/>
      <c r="KTF22" s="600"/>
      <c r="KTG22" s="600"/>
      <c r="KTH22" s="600"/>
      <c r="KTI22" s="600"/>
      <c r="KTJ22" s="600"/>
      <c r="KTK22" s="600"/>
      <c r="KTL22" s="600"/>
      <c r="KTM22" s="600"/>
      <c r="KTN22" s="600"/>
      <c r="KTO22" s="600"/>
      <c r="KTP22" s="600"/>
      <c r="KTQ22" s="600"/>
      <c r="KTR22" s="600"/>
      <c r="KTS22" s="600"/>
      <c r="KTT22" s="600"/>
      <c r="KTU22" s="600"/>
      <c r="KTV22" s="600"/>
      <c r="KTW22" s="600"/>
      <c r="KTX22" s="600"/>
      <c r="KTY22" s="600"/>
      <c r="KTZ22" s="600"/>
      <c r="KUA22" s="600"/>
      <c r="KUB22" s="600"/>
      <c r="KUC22" s="600"/>
      <c r="KUD22" s="600"/>
      <c r="KUE22" s="600"/>
      <c r="KUF22" s="600"/>
      <c r="KUG22" s="600"/>
      <c r="KUH22" s="600"/>
      <c r="KUI22" s="600"/>
      <c r="KUJ22" s="600"/>
      <c r="KUK22" s="600"/>
      <c r="KUL22" s="600"/>
      <c r="KUM22" s="600"/>
      <c r="KUN22" s="600"/>
      <c r="KUO22" s="600"/>
      <c r="KUP22" s="600"/>
      <c r="KUQ22" s="600"/>
      <c r="KUR22" s="600"/>
      <c r="KUS22" s="600"/>
      <c r="KUT22" s="600"/>
      <c r="KUU22" s="600"/>
      <c r="KUV22" s="600"/>
      <c r="KUW22" s="600"/>
      <c r="KUX22" s="600"/>
      <c r="KUY22" s="600"/>
      <c r="KUZ22" s="600"/>
      <c r="KVA22" s="600"/>
      <c r="KVB22" s="600"/>
      <c r="KVC22" s="600"/>
      <c r="KVD22" s="600"/>
      <c r="KVE22" s="600"/>
      <c r="KVF22" s="600"/>
      <c r="KVG22" s="600"/>
      <c r="KVH22" s="600"/>
      <c r="KVI22" s="600"/>
      <c r="KVJ22" s="600"/>
      <c r="KVK22" s="600"/>
      <c r="KVL22" s="600"/>
      <c r="KVM22" s="600"/>
      <c r="KVN22" s="600"/>
      <c r="KVO22" s="600"/>
      <c r="KVP22" s="600"/>
      <c r="KVQ22" s="600"/>
      <c r="KVR22" s="600"/>
      <c r="KVS22" s="600"/>
      <c r="KVT22" s="600"/>
      <c r="KVU22" s="600"/>
      <c r="KVV22" s="600"/>
      <c r="KVW22" s="600"/>
      <c r="KVX22" s="600"/>
      <c r="KVY22" s="600"/>
      <c r="KVZ22" s="600"/>
      <c r="KWA22" s="600"/>
      <c r="KWB22" s="600"/>
      <c r="KWC22" s="600"/>
      <c r="KWD22" s="600"/>
      <c r="KWE22" s="600"/>
      <c r="KWF22" s="600"/>
      <c r="KWG22" s="600"/>
      <c r="KWH22" s="600"/>
      <c r="KWI22" s="600"/>
      <c r="KWJ22" s="600"/>
      <c r="KWK22" s="600"/>
      <c r="KWL22" s="600"/>
      <c r="KWM22" s="600"/>
      <c r="KWN22" s="600"/>
      <c r="KWO22" s="600"/>
      <c r="KWP22" s="600"/>
      <c r="KWQ22" s="600"/>
      <c r="KWR22" s="600"/>
      <c r="KWS22" s="600"/>
      <c r="KWT22" s="600"/>
      <c r="KWU22" s="600"/>
      <c r="KWV22" s="600"/>
      <c r="KWW22" s="600"/>
      <c r="KWX22" s="600"/>
      <c r="KWY22" s="600"/>
      <c r="KWZ22" s="600"/>
      <c r="KXA22" s="600"/>
      <c r="KXB22" s="600"/>
      <c r="KXC22" s="600"/>
      <c r="KXD22" s="600"/>
      <c r="KXE22" s="600"/>
      <c r="KXF22" s="600"/>
      <c r="KXG22" s="600"/>
      <c r="KXH22" s="600"/>
      <c r="KXI22" s="600"/>
      <c r="KXJ22" s="600"/>
      <c r="KXK22" s="600"/>
      <c r="KXL22" s="600"/>
      <c r="KXM22" s="600"/>
      <c r="KXN22" s="600"/>
      <c r="KXO22" s="600"/>
      <c r="KXP22" s="600"/>
      <c r="KXQ22" s="600"/>
      <c r="KXR22" s="600"/>
      <c r="KXS22" s="600"/>
      <c r="KXT22" s="600"/>
      <c r="KXU22" s="600"/>
      <c r="KXV22" s="600"/>
      <c r="KXW22" s="600"/>
      <c r="KXX22" s="600"/>
      <c r="KXY22" s="600"/>
      <c r="KXZ22" s="600"/>
      <c r="KYA22" s="600"/>
      <c r="KYB22" s="600"/>
      <c r="KYC22" s="600"/>
      <c r="KYD22" s="600"/>
      <c r="KYE22" s="600"/>
      <c r="KYF22" s="600"/>
      <c r="KYG22" s="600"/>
      <c r="KYH22" s="600"/>
      <c r="KYI22" s="600"/>
      <c r="KYJ22" s="600"/>
      <c r="KYK22" s="600"/>
      <c r="KYL22" s="600"/>
      <c r="KYM22" s="600"/>
      <c r="KYN22" s="600"/>
      <c r="KYO22" s="600"/>
      <c r="KYP22" s="600"/>
      <c r="KYQ22" s="600"/>
      <c r="KYR22" s="600"/>
      <c r="KYS22" s="600"/>
      <c r="KYT22" s="600"/>
      <c r="KYU22" s="600"/>
      <c r="KYV22" s="600"/>
      <c r="KYW22" s="600"/>
      <c r="KYX22" s="600"/>
      <c r="KYY22" s="600"/>
      <c r="KYZ22" s="600"/>
      <c r="KZA22" s="600"/>
      <c r="KZB22" s="600"/>
      <c r="KZC22" s="600"/>
      <c r="KZD22" s="600"/>
      <c r="KZE22" s="600"/>
      <c r="KZF22" s="600"/>
      <c r="KZG22" s="600"/>
      <c r="KZH22" s="600"/>
      <c r="KZI22" s="600"/>
      <c r="KZJ22" s="600"/>
      <c r="KZK22" s="600"/>
      <c r="KZL22" s="600"/>
      <c r="KZM22" s="600"/>
      <c r="KZN22" s="600"/>
      <c r="KZO22" s="600"/>
      <c r="KZP22" s="600"/>
      <c r="KZQ22" s="600"/>
      <c r="KZR22" s="600"/>
      <c r="KZS22" s="600"/>
      <c r="KZT22" s="600"/>
      <c r="KZU22" s="600"/>
      <c r="KZV22" s="600"/>
      <c r="KZW22" s="600"/>
      <c r="KZX22" s="600"/>
      <c r="KZY22" s="600"/>
      <c r="KZZ22" s="600"/>
      <c r="LAA22" s="600"/>
      <c r="LAB22" s="600"/>
      <c r="LAC22" s="600"/>
      <c r="LAD22" s="600"/>
      <c r="LAE22" s="600"/>
      <c r="LAF22" s="600"/>
      <c r="LAG22" s="600"/>
      <c r="LAH22" s="600"/>
      <c r="LAI22" s="600"/>
      <c r="LAJ22" s="600"/>
      <c r="LAK22" s="600"/>
      <c r="LAL22" s="600"/>
      <c r="LAM22" s="600"/>
      <c r="LAN22" s="600"/>
      <c r="LAO22" s="600"/>
      <c r="LAP22" s="600"/>
      <c r="LAQ22" s="600"/>
      <c r="LAR22" s="600"/>
      <c r="LAS22" s="600"/>
      <c r="LAT22" s="600"/>
      <c r="LAU22" s="600"/>
      <c r="LAV22" s="600"/>
      <c r="LAW22" s="600"/>
      <c r="LAX22" s="600"/>
      <c r="LAY22" s="600"/>
      <c r="LAZ22" s="600"/>
      <c r="LBA22" s="600"/>
      <c r="LBB22" s="600"/>
      <c r="LBC22" s="600"/>
      <c r="LBD22" s="600"/>
      <c r="LBE22" s="600"/>
      <c r="LBF22" s="600"/>
      <c r="LBG22" s="600"/>
      <c r="LBH22" s="600"/>
      <c r="LBI22" s="600"/>
      <c r="LBJ22" s="600"/>
      <c r="LBK22" s="600"/>
      <c r="LBL22" s="600"/>
      <c r="LBM22" s="600"/>
      <c r="LBN22" s="600"/>
      <c r="LBO22" s="600"/>
      <c r="LBP22" s="600"/>
      <c r="LBQ22" s="600"/>
      <c r="LBR22" s="600"/>
      <c r="LBS22" s="600"/>
      <c r="LBT22" s="600"/>
      <c r="LBU22" s="600"/>
      <c r="LBV22" s="600"/>
      <c r="LBW22" s="600"/>
      <c r="LBX22" s="600"/>
      <c r="LBY22" s="600"/>
      <c r="LBZ22" s="600"/>
      <c r="LCA22" s="600"/>
      <c r="LCB22" s="600"/>
      <c r="LCC22" s="600"/>
      <c r="LCD22" s="600"/>
      <c r="LCE22" s="600"/>
      <c r="LCF22" s="600"/>
      <c r="LCG22" s="600"/>
      <c r="LCH22" s="600"/>
      <c r="LCI22" s="600"/>
      <c r="LCJ22" s="600"/>
      <c r="LCK22" s="600"/>
      <c r="LCL22" s="600"/>
      <c r="LCM22" s="600"/>
      <c r="LCN22" s="600"/>
      <c r="LCO22" s="600"/>
      <c r="LCP22" s="600"/>
      <c r="LCQ22" s="600"/>
      <c r="LCR22" s="600"/>
      <c r="LCS22" s="600"/>
      <c r="LCT22" s="600"/>
      <c r="LCU22" s="600"/>
      <c r="LCV22" s="600"/>
      <c r="LCW22" s="600"/>
      <c r="LCX22" s="600"/>
      <c r="LCY22" s="600"/>
      <c r="LCZ22" s="600"/>
      <c r="LDA22" s="600"/>
      <c r="LDB22" s="600"/>
      <c r="LDC22" s="600"/>
      <c r="LDD22" s="600"/>
      <c r="LDE22" s="600"/>
      <c r="LDF22" s="600"/>
      <c r="LDG22" s="600"/>
      <c r="LDH22" s="600"/>
      <c r="LDI22" s="600"/>
      <c r="LDJ22" s="600"/>
      <c r="LDK22" s="600"/>
      <c r="LDL22" s="600"/>
      <c r="LDM22" s="600"/>
      <c r="LDN22" s="600"/>
      <c r="LDO22" s="600"/>
      <c r="LDP22" s="600"/>
      <c r="LDQ22" s="600"/>
      <c r="LDR22" s="600"/>
      <c r="LDS22" s="600"/>
      <c r="LDT22" s="600"/>
      <c r="LDU22" s="600"/>
      <c r="LDV22" s="600"/>
      <c r="LDW22" s="600"/>
      <c r="LDX22" s="600"/>
      <c r="LDY22" s="600"/>
      <c r="LDZ22" s="600"/>
      <c r="LEA22" s="600"/>
      <c r="LEB22" s="600"/>
      <c r="LEC22" s="600"/>
      <c r="LED22" s="600"/>
      <c r="LEE22" s="600"/>
      <c r="LEF22" s="600"/>
      <c r="LEG22" s="600"/>
      <c r="LEH22" s="600"/>
      <c r="LEI22" s="600"/>
      <c r="LEJ22" s="600"/>
      <c r="LEK22" s="600"/>
      <c r="LEL22" s="600"/>
      <c r="LEM22" s="600"/>
      <c r="LEN22" s="600"/>
      <c r="LEO22" s="600"/>
      <c r="LEP22" s="600"/>
      <c r="LEQ22" s="600"/>
      <c r="LER22" s="600"/>
      <c r="LES22" s="600"/>
      <c r="LET22" s="600"/>
      <c r="LEU22" s="600"/>
      <c r="LEV22" s="600"/>
      <c r="LEW22" s="600"/>
      <c r="LEX22" s="600"/>
      <c r="LEY22" s="600"/>
      <c r="LEZ22" s="600"/>
      <c r="LFA22" s="600"/>
      <c r="LFB22" s="600"/>
      <c r="LFC22" s="600"/>
      <c r="LFD22" s="600"/>
      <c r="LFE22" s="600"/>
      <c r="LFF22" s="600"/>
      <c r="LFG22" s="600"/>
      <c r="LFH22" s="600"/>
      <c r="LFI22" s="600"/>
      <c r="LFJ22" s="600"/>
      <c r="LFK22" s="600"/>
      <c r="LFL22" s="600"/>
      <c r="LFM22" s="600"/>
      <c r="LFN22" s="600"/>
      <c r="LFO22" s="600"/>
      <c r="LFP22" s="600"/>
      <c r="LFQ22" s="600"/>
      <c r="LFR22" s="600"/>
      <c r="LFS22" s="600"/>
      <c r="LFT22" s="600"/>
      <c r="LFU22" s="600"/>
      <c r="LFV22" s="600"/>
      <c r="LFW22" s="600"/>
      <c r="LFX22" s="600"/>
      <c r="LFY22" s="600"/>
      <c r="LFZ22" s="600"/>
      <c r="LGA22" s="600"/>
      <c r="LGB22" s="600"/>
      <c r="LGC22" s="600"/>
      <c r="LGD22" s="600"/>
      <c r="LGE22" s="600"/>
      <c r="LGF22" s="600"/>
      <c r="LGG22" s="600"/>
      <c r="LGH22" s="600"/>
      <c r="LGI22" s="600"/>
      <c r="LGJ22" s="600"/>
      <c r="LGK22" s="600"/>
      <c r="LGL22" s="600"/>
      <c r="LGM22" s="600"/>
      <c r="LGN22" s="600"/>
      <c r="LGO22" s="600"/>
      <c r="LGP22" s="600"/>
      <c r="LGQ22" s="600"/>
      <c r="LGR22" s="600"/>
      <c r="LGS22" s="600"/>
      <c r="LGT22" s="600"/>
      <c r="LGU22" s="600"/>
      <c r="LGV22" s="600"/>
      <c r="LGW22" s="600"/>
      <c r="LGX22" s="600"/>
      <c r="LGY22" s="600"/>
      <c r="LGZ22" s="600"/>
      <c r="LHA22" s="600"/>
      <c r="LHB22" s="600"/>
      <c r="LHC22" s="600"/>
      <c r="LHD22" s="600"/>
      <c r="LHE22" s="600"/>
      <c r="LHF22" s="600"/>
      <c r="LHG22" s="600"/>
      <c r="LHH22" s="600"/>
      <c r="LHI22" s="600"/>
      <c r="LHJ22" s="600"/>
      <c r="LHK22" s="600"/>
      <c r="LHL22" s="600"/>
      <c r="LHM22" s="600"/>
      <c r="LHN22" s="600"/>
      <c r="LHO22" s="600"/>
      <c r="LHP22" s="600"/>
      <c r="LHQ22" s="600"/>
      <c r="LHR22" s="600"/>
      <c r="LHS22" s="600"/>
      <c r="LHT22" s="600"/>
      <c r="LHU22" s="600"/>
      <c r="LHV22" s="600"/>
      <c r="LHW22" s="600"/>
      <c r="LHX22" s="600"/>
      <c r="LHY22" s="600"/>
      <c r="LHZ22" s="600"/>
      <c r="LIA22" s="600"/>
      <c r="LIB22" s="600"/>
      <c r="LIC22" s="600"/>
      <c r="LID22" s="600"/>
      <c r="LIE22" s="600"/>
      <c r="LIF22" s="600"/>
      <c r="LIG22" s="600"/>
      <c r="LIH22" s="600"/>
      <c r="LII22" s="600"/>
      <c r="LIJ22" s="600"/>
      <c r="LIK22" s="600"/>
      <c r="LIL22" s="600"/>
      <c r="LIM22" s="600"/>
      <c r="LIN22" s="600"/>
      <c r="LIO22" s="600"/>
      <c r="LIP22" s="600"/>
      <c r="LIQ22" s="600"/>
      <c r="LIR22" s="600"/>
      <c r="LIS22" s="600"/>
      <c r="LIT22" s="600"/>
      <c r="LIU22" s="600"/>
      <c r="LIV22" s="600"/>
      <c r="LIW22" s="600"/>
      <c r="LIX22" s="600"/>
      <c r="LIY22" s="600"/>
      <c r="LIZ22" s="600"/>
      <c r="LJA22" s="600"/>
      <c r="LJB22" s="600"/>
      <c r="LJC22" s="600"/>
      <c r="LJD22" s="600"/>
      <c r="LJE22" s="600"/>
      <c r="LJF22" s="600"/>
      <c r="LJG22" s="600"/>
      <c r="LJH22" s="600"/>
      <c r="LJI22" s="600"/>
      <c r="LJJ22" s="600"/>
      <c r="LJK22" s="600"/>
      <c r="LJL22" s="600"/>
      <c r="LJM22" s="600"/>
      <c r="LJN22" s="600"/>
      <c r="LJO22" s="600"/>
      <c r="LJP22" s="600"/>
      <c r="LJQ22" s="600"/>
      <c r="LJR22" s="600"/>
      <c r="LJS22" s="600"/>
      <c r="LJT22" s="600"/>
      <c r="LJU22" s="600"/>
      <c r="LJV22" s="600"/>
      <c r="LJW22" s="600"/>
      <c r="LJX22" s="600"/>
      <c r="LJY22" s="600"/>
      <c r="LJZ22" s="600"/>
      <c r="LKA22" s="600"/>
      <c r="LKB22" s="600"/>
      <c r="LKC22" s="600"/>
      <c r="LKD22" s="600"/>
      <c r="LKE22" s="600"/>
      <c r="LKF22" s="600"/>
      <c r="LKG22" s="600"/>
      <c r="LKH22" s="600"/>
      <c r="LKI22" s="600"/>
      <c r="LKJ22" s="600"/>
      <c r="LKK22" s="600"/>
      <c r="LKL22" s="600"/>
      <c r="LKM22" s="600"/>
      <c r="LKN22" s="600"/>
      <c r="LKO22" s="600"/>
      <c r="LKP22" s="600"/>
      <c r="LKQ22" s="600"/>
      <c r="LKR22" s="600"/>
      <c r="LKS22" s="600"/>
      <c r="LKT22" s="600"/>
      <c r="LKU22" s="600"/>
      <c r="LKV22" s="600"/>
      <c r="LKW22" s="600"/>
      <c r="LKX22" s="600"/>
      <c r="LKY22" s="600"/>
      <c r="LKZ22" s="600"/>
      <c r="LLA22" s="600"/>
      <c r="LLB22" s="600"/>
      <c r="LLC22" s="600"/>
      <c r="LLD22" s="600"/>
      <c r="LLE22" s="600"/>
      <c r="LLF22" s="600"/>
      <c r="LLG22" s="600"/>
      <c r="LLH22" s="600"/>
      <c r="LLI22" s="600"/>
      <c r="LLJ22" s="600"/>
      <c r="LLK22" s="600"/>
      <c r="LLL22" s="600"/>
      <c r="LLM22" s="600"/>
      <c r="LLN22" s="600"/>
      <c r="LLO22" s="600"/>
      <c r="LLP22" s="600"/>
      <c r="LLQ22" s="600"/>
      <c r="LLR22" s="600"/>
      <c r="LLS22" s="600"/>
      <c r="LLT22" s="600"/>
      <c r="LLU22" s="600"/>
      <c r="LLV22" s="600"/>
      <c r="LLW22" s="600"/>
      <c r="LLX22" s="600"/>
      <c r="LLY22" s="600"/>
      <c r="LLZ22" s="600"/>
      <c r="LMA22" s="600"/>
      <c r="LMB22" s="600"/>
      <c r="LMC22" s="600"/>
      <c r="LMD22" s="600"/>
      <c r="LME22" s="600"/>
      <c r="LMF22" s="600"/>
      <c r="LMG22" s="600"/>
      <c r="LMH22" s="600"/>
      <c r="LMI22" s="600"/>
      <c r="LMJ22" s="600"/>
      <c r="LMK22" s="600"/>
      <c r="LML22" s="600"/>
      <c r="LMM22" s="600"/>
      <c r="LMN22" s="600"/>
      <c r="LMO22" s="600"/>
      <c r="LMP22" s="600"/>
      <c r="LMQ22" s="600"/>
      <c r="LMR22" s="600"/>
      <c r="LMS22" s="600"/>
      <c r="LMT22" s="600"/>
      <c r="LMU22" s="600"/>
      <c r="LMV22" s="600"/>
      <c r="LMW22" s="600"/>
      <c r="LMX22" s="600"/>
      <c r="LMY22" s="600"/>
      <c r="LMZ22" s="600"/>
      <c r="LNA22" s="600"/>
      <c r="LNB22" s="600"/>
      <c r="LNC22" s="600"/>
      <c r="LND22" s="600"/>
      <c r="LNE22" s="600"/>
      <c r="LNF22" s="600"/>
      <c r="LNG22" s="600"/>
      <c r="LNH22" s="600"/>
      <c r="LNI22" s="600"/>
      <c r="LNJ22" s="600"/>
      <c r="LNK22" s="600"/>
      <c r="LNL22" s="600"/>
      <c r="LNM22" s="600"/>
      <c r="LNN22" s="600"/>
      <c r="LNO22" s="600"/>
      <c r="LNP22" s="600"/>
      <c r="LNQ22" s="600"/>
      <c r="LNR22" s="600"/>
      <c r="LNS22" s="600"/>
      <c r="LNT22" s="600"/>
      <c r="LNU22" s="600"/>
      <c r="LNV22" s="600"/>
      <c r="LNW22" s="600"/>
      <c r="LNX22" s="600"/>
      <c r="LNY22" s="600"/>
      <c r="LNZ22" s="600"/>
      <c r="LOA22" s="600"/>
      <c r="LOB22" s="600"/>
      <c r="LOC22" s="600"/>
      <c r="LOD22" s="600"/>
      <c r="LOE22" s="600"/>
      <c r="LOF22" s="600"/>
      <c r="LOG22" s="600"/>
      <c r="LOH22" s="600"/>
      <c r="LOI22" s="600"/>
      <c r="LOJ22" s="600"/>
      <c r="LOK22" s="600"/>
      <c r="LOL22" s="600"/>
      <c r="LOM22" s="600"/>
      <c r="LON22" s="600"/>
      <c r="LOO22" s="600"/>
      <c r="LOP22" s="600"/>
      <c r="LOQ22" s="600"/>
      <c r="LOR22" s="600"/>
      <c r="LOS22" s="600"/>
      <c r="LOT22" s="600"/>
      <c r="LOU22" s="600"/>
      <c r="LOV22" s="600"/>
      <c r="LOW22" s="600"/>
      <c r="LOX22" s="600"/>
      <c r="LOY22" s="600"/>
      <c r="LOZ22" s="600"/>
      <c r="LPA22" s="600"/>
      <c r="LPB22" s="600"/>
      <c r="LPC22" s="600"/>
      <c r="LPD22" s="600"/>
      <c r="LPE22" s="600"/>
      <c r="LPF22" s="600"/>
      <c r="LPG22" s="600"/>
      <c r="LPH22" s="600"/>
      <c r="LPI22" s="600"/>
      <c r="LPJ22" s="600"/>
      <c r="LPK22" s="600"/>
      <c r="LPL22" s="600"/>
      <c r="LPM22" s="600"/>
      <c r="LPN22" s="600"/>
      <c r="LPO22" s="600"/>
      <c r="LPP22" s="600"/>
      <c r="LPQ22" s="600"/>
      <c r="LPR22" s="600"/>
      <c r="LPS22" s="600"/>
      <c r="LPT22" s="600"/>
      <c r="LPU22" s="600"/>
      <c r="LPV22" s="600"/>
      <c r="LPW22" s="600"/>
      <c r="LPX22" s="600"/>
      <c r="LPY22" s="600"/>
      <c r="LPZ22" s="600"/>
      <c r="LQA22" s="600"/>
      <c r="LQB22" s="600"/>
      <c r="LQC22" s="600"/>
      <c r="LQD22" s="600"/>
      <c r="LQE22" s="600"/>
      <c r="LQF22" s="600"/>
      <c r="LQG22" s="600"/>
      <c r="LQH22" s="600"/>
      <c r="LQI22" s="600"/>
      <c r="LQJ22" s="600"/>
      <c r="LQK22" s="600"/>
      <c r="LQL22" s="600"/>
      <c r="LQM22" s="600"/>
      <c r="LQN22" s="600"/>
      <c r="LQO22" s="600"/>
      <c r="LQP22" s="600"/>
      <c r="LQQ22" s="600"/>
      <c r="LQR22" s="600"/>
      <c r="LQS22" s="600"/>
      <c r="LQT22" s="600"/>
      <c r="LQU22" s="600"/>
      <c r="LQV22" s="600"/>
      <c r="LQW22" s="600"/>
      <c r="LQX22" s="600"/>
      <c r="LQY22" s="600"/>
      <c r="LQZ22" s="600"/>
      <c r="LRA22" s="600"/>
      <c r="LRB22" s="600"/>
      <c r="LRC22" s="600"/>
      <c r="LRD22" s="600"/>
      <c r="LRE22" s="600"/>
      <c r="LRF22" s="600"/>
      <c r="LRG22" s="600"/>
      <c r="LRH22" s="600"/>
      <c r="LRI22" s="600"/>
      <c r="LRJ22" s="600"/>
      <c r="LRK22" s="600"/>
      <c r="LRL22" s="600"/>
      <c r="LRM22" s="600"/>
      <c r="LRN22" s="600"/>
      <c r="LRO22" s="600"/>
      <c r="LRP22" s="600"/>
      <c r="LRQ22" s="600"/>
      <c r="LRR22" s="600"/>
      <c r="LRS22" s="600"/>
      <c r="LRT22" s="600"/>
      <c r="LRU22" s="600"/>
      <c r="LRV22" s="600"/>
      <c r="LRW22" s="600"/>
      <c r="LRX22" s="600"/>
      <c r="LRY22" s="600"/>
      <c r="LRZ22" s="600"/>
      <c r="LSA22" s="600"/>
      <c r="LSB22" s="600"/>
      <c r="LSC22" s="600"/>
      <c r="LSD22" s="600"/>
      <c r="LSE22" s="600"/>
      <c r="LSF22" s="600"/>
      <c r="LSG22" s="600"/>
      <c r="LSH22" s="600"/>
      <c r="LSI22" s="600"/>
      <c r="LSJ22" s="600"/>
      <c r="LSK22" s="600"/>
      <c r="LSL22" s="600"/>
      <c r="LSM22" s="600"/>
      <c r="LSN22" s="600"/>
      <c r="LSO22" s="600"/>
      <c r="LSP22" s="600"/>
      <c r="LSQ22" s="600"/>
      <c r="LSR22" s="600"/>
      <c r="LSS22" s="600"/>
      <c r="LST22" s="600"/>
      <c r="LSU22" s="600"/>
      <c r="LSV22" s="600"/>
      <c r="LSW22" s="600"/>
      <c r="LSX22" s="600"/>
      <c r="LSY22" s="600"/>
      <c r="LSZ22" s="600"/>
      <c r="LTA22" s="600"/>
      <c r="LTB22" s="600"/>
      <c r="LTC22" s="600"/>
      <c r="LTD22" s="600"/>
      <c r="LTE22" s="600"/>
      <c r="LTF22" s="600"/>
      <c r="LTG22" s="600"/>
      <c r="LTH22" s="600"/>
      <c r="LTI22" s="600"/>
      <c r="LTJ22" s="600"/>
      <c r="LTK22" s="600"/>
      <c r="LTL22" s="600"/>
      <c r="LTM22" s="600"/>
      <c r="LTN22" s="600"/>
      <c r="LTO22" s="600"/>
      <c r="LTP22" s="600"/>
      <c r="LTQ22" s="600"/>
      <c r="LTR22" s="600"/>
      <c r="LTS22" s="600"/>
      <c r="LTT22" s="600"/>
      <c r="LTU22" s="600"/>
      <c r="LTV22" s="600"/>
      <c r="LTW22" s="600"/>
      <c r="LTX22" s="600"/>
      <c r="LTY22" s="600"/>
      <c r="LTZ22" s="600"/>
      <c r="LUA22" s="600"/>
      <c r="LUB22" s="600"/>
      <c r="LUC22" s="600"/>
      <c r="LUD22" s="600"/>
      <c r="LUE22" s="600"/>
      <c r="LUF22" s="600"/>
      <c r="LUG22" s="600"/>
      <c r="LUH22" s="600"/>
      <c r="LUI22" s="600"/>
      <c r="LUJ22" s="600"/>
      <c r="LUK22" s="600"/>
      <c r="LUL22" s="600"/>
      <c r="LUM22" s="600"/>
      <c r="LUN22" s="600"/>
      <c r="LUO22" s="600"/>
      <c r="LUP22" s="600"/>
      <c r="LUQ22" s="600"/>
      <c r="LUR22" s="600"/>
      <c r="LUS22" s="600"/>
      <c r="LUT22" s="600"/>
      <c r="LUU22" s="600"/>
      <c r="LUV22" s="600"/>
      <c r="LUW22" s="600"/>
      <c r="LUX22" s="600"/>
      <c r="LUY22" s="600"/>
      <c r="LUZ22" s="600"/>
      <c r="LVA22" s="600"/>
      <c r="LVB22" s="600"/>
      <c r="LVC22" s="600"/>
      <c r="LVD22" s="600"/>
      <c r="LVE22" s="600"/>
      <c r="LVF22" s="600"/>
      <c r="LVG22" s="600"/>
      <c r="LVH22" s="600"/>
      <c r="LVI22" s="600"/>
      <c r="LVJ22" s="600"/>
      <c r="LVK22" s="600"/>
      <c r="LVL22" s="600"/>
      <c r="LVM22" s="600"/>
      <c r="LVN22" s="600"/>
      <c r="LVO22" s="600"/>
      <c r="LVP22" s="600"/>
      <c r="LVQ22" s="600"/>
      <c r="LVR22" s="600"/>
      <c r="LVS22" s="600"/>
      <c r="LVT22" s="600"/>
      <c r="LVU22" s="600"/>
      <c r="LVV22" s="600"/>
      <c r="LVW22" s="600"/>
      <c r="LVX22" s="600"/>
      <c r="LVY22" s="600"/>
      <c r="LVZ22" s="600"/>
      <c r="LWA22" s="600"/>
      <c r="LWB22" s="600"/>
      <c r="LWC22" s="600"/>
      <c r="LWD22" s="600"/>
      <c r="LWE22" s="600"/>
      <c r="LWF22" s="600"/>
      <c r="LWG22" s="600"/>
      <c r="LWH22" s="600"/>
      <c r="LWI22" s="600"/>
      <c r="LWJ22" s="600"/>
      <c r="LWK22" s="600"/>
      <c r="LWL22" s="600"/>
      <c r="LWM22" s="600"/>
      <c r="LWN22" s="600"/>
      <c r="LWO22" s="600"/>
      <c r="LWP22" s="600"/>
      <c r="LWQ22" s="600"/>
      <c r="LWR22" s="600"/>
      <c r="LWS22" s="600"/>
      <c r="LWT22" s="600"/>
      <c r="LWU22" s="600"/>
      <c r="LWV22" s="600"/>
      <c r="LWW22" s="600"/>
      <c r="LWX22" s="600"/>
      <c r="LWY22" s="600"/>
      <c r="LWZ22" s="600"/>
      <c r="LXA22" s="600"/>
      <c r="LXB22" s="600"/>
      <c r="LXC22" s="600"/>
      <c r="LXD22" s="600"/>
      <c r="LXE22" s="600"/>
      <c r="LXF22" s="600"/>
      <c r="LXG22" s="600"/>
      <c r="LXH22" s="600"/>
      <c r="LXI22" s="600"/>
      <c r="LXJ22" s="600"/>
      <c r="LXK22" s="600"/>
      <c r="LXL22" s="600"/>
      <c r="LXM22" s="600"/>
      <c r="LXN22" s="600"/>
      <c r="LXO22" s="600"/>
      <c r="LXP22" s="600"/>
      <c r="LXQ22" s="600"/>
      <c r="LXR22" s="600"/>
      <c r="LXS22" s="600"/>
      <c r="LXT22" s="600"/>
      <c r="LXU22" s="600"/>
      <c r="LXV22" s="600"/>
      <c r="LXW22" s="600"/>
      <c r="LXX22" s="600"/>
      <c r="LXY22" s="600"/>
      <c r="LXZ22" s="600"/>
      <c r="LYA22" s="600"/>
      <c r="LYB22" s="600"/>
      <c r="LYC22" s="600"/>
      <c r="LYD22" s="600"/>
      <c r="LYE22" s="600"/>
      <c r="LYF22" s="600"/>
      <c r="LYG22" s="600"/>
      <c r="LYH22" s="600"/>
      <c r="LYI22" s="600"/>
      <c r="LYJ22" s="600"/>
      <c r="LYK22" s="600"/>
      <c r="LYL22" s="600"/>
      <c r="LYM22" s="600"/>
      <c r="LYN22" s="600"/>
      <c r="LYO22" s="600"/>
      <c r="LYP22" s="600"/>
      <c r="LYQ22" s="600"/>
      <c r="LYR22" s="600"/>
      <c r="LYS22" s="600"/>
      <c r="LYT22" s="600"/>
      <c r="LYU22" s="600"/>
      <c r="LYV22" s="600"/>
      <c r="LYW22" s="600"/>
      <c r="LYX22" s="600"/>
      <c r="LYY22" s="600"/>
      <c r="LYZ22" s="600"/>
      <c r="LZA22" s="600"/>
      <c r="LZB22" s="600"/>
      <c r="LZC22" s="600"/>
      <c r="LZD22" s="600"/>
      <c r="LZE22" s="600"/>
      <c r="LZF22" s="600"/>
      <c r="LZG22" s="600"/>
      <c r="LZH22" s="600"/>
      <c r="LZI22" s="600"/>
      <c r="LZJ22" s="600"/>
      <c r="LZK22" s="600"/>
      <c r="LZL22" s="600"/>
      <c r="LZM22" s="600"/>
      <c r="LZN22" s="600"/>
      <c r="LZO22" s="600"/>
      <c r="LZP22" s="600"/>
      <c r="LZQ22" s="600"/>
      <c r="LZR22" s="600"/>
      <c r="LZS22" s="600"/>
      <c r="LZT22" s="600"/>
      <c r="LZU22" s="600"/>
      <c r="LZV22" s="600"/>
      <c r="LZW22" s="600"/>
      <c r="LZX22" s="600"/>
      <c r="LZY22" s="600"/>
      <c r="LZZ22" s="600"/>
      <c r="MAA22" s="600"/>
      <c r="MAB22" s="600"/>
      <c r="MAC22" s="600"/>
      <c r="MAD22" s="600"/>
      <c r="MAE22" s="600"/>
      <c r="MAF22" s="600"/>
      <c r="MAG22" s="600"/>
      <c r="MAH22" s="600"/>
      <c r="MAI22" s="600"/>
      <c r="MAJ22" s="600"/>
      <c r="MAK22" s="600"/>
      <c r="MAL22" s="600"/>
      <c r="MAM22" s="600"/>
      <c r="MAN22" s="600"/>
      <c r="MAO22" s="600"/>
      <c r="MAP22" s="600"/>
      <c r="MAQ22" s="600"/>
      <c r="MAR22" s="600"/>
      <c r="MAS22" s="600"/>
      <c r="MAT22" s="600"/>
      <c r="MAU22" s="600"/>
      <c r="MAV22" s="600"/>
      <c r="MAW22" s="600"/>
      <c r="MAX22" s="600"/>
      <c r="MAY22" s="600"/>
      <c r="MAZ22" s="600"/>
      <c r="MBA22" s="600"/>
      <c r="MBB22" s="600"/>
      <c r="MBC22" s="600"/>
      <c r="MBD22" s="600"/>
      <c r="MBE22" s="600"/>
      <c r="MBF22" s="600"/>
      <c r="MBG22" s="600"/>
      <c r="MBH22" s="600"/>
      <c r="MBI22" s="600"/>
      <c r="MBJ22" s="600"/>
      <c r="MBK22" s="600"/>
      <c r="MBL22" s="600"/>
      <c r="MBM22" s="600"/>
      <c r="MBN22" s="600"/>
      <c r="MBO22" s="600"/>
      <c r="MBP22" s="600"/>
      <c r="MBQ22" s="600"/>
      <c r="MBR22" s="600"/>
      <c r="MBS22" s="600"/>
      <c r="MBT22" s="600"/>
      <c r="MBU22" s="600"/>
      <c r="MBV22" s="600"/>
      <c r="MBW22" s="600"/>
      <c r="MBX22" s="600"/>
      <c r="MBY22" s="600"/>
      <c r="MBZ22" s="600"/>
      <c r="MCA22" s="600"/>
      <c r="MCB22" s="600"/>
      <c r="MCC22" s="600"/>
      <c r="MCD22" s="600"/>
      <c r="MCE22" s="600"/>
      <c r="MCF22" s="600"/>
      <c r="MCG22" s="600"/>
      <c r="MCH22" s="600"/>
      <c r="MCI22" s="600"/>
      <c r="MCJ22" s="600"/>
      <c r="MCK22" s="600"/>
      <c r="MCL22" s="600"/>
      <c r="MCM22" s="600"/>
      <c r="MCN22" s="600"/>
      <c r="MCO22" s="600"/>
      <c r="MCP22" s="600"/>
      <c r="MCQ22" s="600"/>
      <c r="MCR22" s="600"/>
      <c r="MCS22" s="600"/>
      <c r="MCT22" s="600"/>
      <c r="MCU22" s="600"/>
      <c r="MCV22" s="600"/>
      <c r="MCW22" s="600"/>
      <c r="MCX22" s="600"/>
      <c r="MCY22" s="600"/>
      <c r="MCZ22" s="600"/>
      <c r="MDA22" s="600"/>
      <c r="MDB22" s="600"/>
      <c r="MDC22" s="600"/>
      <c r="MDD22" s="600"/>
      <c r="MDE22" s="600"/>
      <c r="MDF22" s="600"/>
      <c r="MDG22" s="600"/>
      <c r="MDH22" s="600"/>
      <c r="MDI22" s="600"/>
      <c r="MDJ22" s="600"/>
      <c r="MDK22" s="600"/>
      <c r="MDL22" s="600"/>
      <c r="MDM22" s="600"/>
      <c r="MDN22" s="600"/>
      <c r="MDO22" s="600"/>
      <c r="MDP22" s="600"/>
      <c r="MDQ22" s="600"/>
      <c r="MDR22" s="600"/>
      <c r="MDS22" s="600"/>
      <c r="MDT22" s="600"/>
      <c r="MDU22" s="600"/>
      <c r="MDV22" s="600"/>
      <c r="MDW22" s="600"/>
      <c r="MDX22" s="600"/>
      <c r="MDY22" s="600"/>
      <c r="MDZ22" s="600"/>
      <c r="MEA22" s="600"/>
      <c r="MEB22" s="600"/>
      <c r="MEC22" s="600"/>
      <c r="MED22" s="600"/>
      <c r="MEE22" s="600"/>
      <c r="MEF22" s="600"/>
      <c r="MEG22" s="600"/>
      <c r="MEH22" s="600"/>
      <c r="MEI22" s="600"/>
      <c r="MEJ22" s="600"/>
      <c r="MEK22" s="600"/>
      <c r="MEL22" s="600"/>
      <c r="MEM22" s="600"/>
      <c r="MEN22" s="600"/>
      <c r="MEO22" s="600"/>
      <c r="MEP22" s="600"/>
      <c r="MEQ22" s="600"/>
      <c r="MER22" s="600"/>
      <c r="MES22" s="600"/>
      <c r="MET22" s="600"/>
      <c r="MEU22" s="600"/>
      <c r="MEV22" s="600"/>
      <c r="MEW22" s="600"/>
      <c r="MEX22" s="600"/>
      <c r="MEY22" s="600"/>
      <c r="MEZ22" s="600"/>
      <c r="MFA22" s="600"/>
      <c r="MFB22" s="600"/>
      <c r="MFC22" s="600"/>
      <c r="MFD22" s="600"/>
      <c r="MFE22" s="600"/>
      <c r="MFF22" s="600"/>
      <c r="MFG22" s="600"/>
      <c r="MFH22" s="600"/>
      <c r="MFI22" s="600"/>
      <c r="MFJ22" s="600"/>
      <c r="MFK22" s="600"/>
      <c r="MFL22" s="600"/>
      <c r="MFM22" s="600"/>
      <c r="MFN22" s="600"/>
      <c r="MFO22" s="600"/>
      <c r="MFP22" s="600"/>
      <c r="MFQ22" s="600"/>
      <c r="MFR22" s="600"/>
      <c r="MFS22" s="600"/>
      <c r="MFT22" s="600"/>
      <c r="MFU22" s="600"/>
      <c r="MFV22" s="600"/>
      <c r="MFW22" s="600"/>
      <c r="MFX22" s="600"/>
      <c r="MFY22" s="600"/>
      <c r="MFZ22" s="600"/>
      <c r="MGA22" s="600"/>
      <c r="MGB22" s="600"/>
      <c r="MGC22" s="600"/>
      <c r="MGD22" s="600"/>
      <c r="MGE22" s="600"/>
      <c r="MGF22" s="600"/>
      <c r="MGG22" s="600"/>
      <c r="MGH22" s="600"/>
      <c r="MGI22" s="600"/>
      <c r="MGJ22" s="600"/>
      <c r="MGK22" s="600"/>
      <c r="MGL22" s="600"/>
      <c r="MGM22" s="600"/>
      <c r="MGN22" s="600"/>
      <c r="MGO22" s="600"/>
      <c r="MGP22" s="600"/>
      <c r="MGQ22" s="600"/>
      <c r="MGR22" s="600"/>
      <c r="MGS22" s="600"/>
      <c r="MGT22" s="600"/>
      <c r="MGU22" s="600"/>
      <c r="MGV22" s="600"/>
      <c r="MGW22" s="600"/>
      <c r="MGX22" s="600"/>
      <c r="MGY22" s="600"/>
      <c r="MGZ22" s="600"/>
      <c r="MHA22" s="600"/>
      <c r="MHB22" s="600"/>
      <c r="MHC22" s="600"/>
      <c r="MHD22" s="600"/>
      <c r="MHE22" s="600"/>
      <c r="MHF22" s="600"/>
      <c r="MHG22" s="600"/>
      <c r="MHH22" s="600"/>
      <c r="MHI22" s="600"/>
      <c r="MHJ22" s="600"/>
      <c r="MHK22" s="600"/>
      <c r="MHL22" s="600"/>
      <c r="MHM22" s="600"/>
      <c r="MHN22" s="600"/>
      <c r="MHO22" s="600"/>
      <c r="MHP22" s="600"/>
      <c r="MHQ22" s="600"/>
      <c r="MHR22" s="600"/>
      <c r="MHS22" s="600"/>
      <c r="MHT22" s="600"/>
      <c r="MHU22" s="600"/>
      <c r="MHV22" s="600"/>
      <c r="MHW22" s="600"/>
      <c r="MHX22" s="600"/>
      <c r="MHY22" s="600"/>
      <c r="MHZ22" s="600"/>
      <c r="MIA22" s="600"/>
      <c r="MIB22" s="600"/>
      <c r="MIC22" s="600"/>
      <c r="MID22" s="600"/>
      <c r="MIE22" s="600"/>
      <c r="MIF22" s="600"/>
      <c r="MIG22" s="600"/>
      <c r="MIH22" s="600"/>
      <c r="MII22" s="600"/>
      <c r="MIJ22" s="600"/>
      <c r="MIK22" s="600"/>
      <c r="MIL22" s="600"/>
      <c r="MIM22" s="600"/>
      <c r="MIN22" s="600"/>
      <c r="MIO22" s="600"/>
      <c r="MIP22" s="600"/>
      <c r="MIQ22" s="600"/>
      <c r="MIR22" s="600"/>
      <c r="MIS22" s="600"/>
      <c r="MIT22" s="600"/>
      <c r="MIU22" s="600"/>
      <c r="MIV22" s="600"/>
      <c r="MIW22" s="600"/>
      <c r="MIX22" s="600"/>
      <c r="MIY22" s="600"/>
      <c r="MIZ22" s="600"/>
      <c r="MJA22" s="600"/>
      <c r="MJB22" s="600"/>
      <c r="MJC22" s="600"/>
      <c r="MJD22" s="600"/>
      <c r="MJE22" s="600"/>
      <c r="MJF22" s="600"/>
      <c r="MJG22" s="600"/>
      <c r="MJH22" s="600"/>
      <c r="MJI22" s="600"/>
      <c r="MJJ22" s="600"/>
      <c r="MJK22" s="600"/>
      <c r="MJL22" s="600"/>
      <c r="MJM22" s="600"/>
      <c r="MJN22" s="600"/>
      <c r="MJO22" s="600"/>
      <c r="MJP22" s="600"/>
      <c r="MJQ22" s="600"/>
      <c r="MJR22" s="600"/>
      <c r="MJS22" s="600"/>
      <c r="MJT22" s="600"/>
      <c r="MJU22" s="600"/>
      <c r="MJV22" s="600"/>
      <c r="MJW22" s="600"/>
      <c r="MJX22" s="600"/>
      <c r="MJY22" s="600"/>
      <c r="MJZ22" s="600"/>
      <c r="MKA22" s="600"/>
      <c r="MKB22" s="600"/>
      <c r="MKC22" s="600"/>
      <c r="MKD22" s="600"/>
      <c r="MKE22" s="600"/>
      <c r="MKF22" s="600"/>
      <c r="MKG22" s="600"/>
      <c r="MKH22" s="600"/>
      <c r="MKI22" s="600"/>
      <c r="MKJ22" s="600"/>
      <c r="MKK22" s="600"/>
      <c r="MKL22" s="600"/>
      <c r="MKM22" s="600"/>
      <c r="MKN22" s="600"/>
      <c r="MKO22" s="600"/>
      <c r="MKP22" s="600"/>
      <c r="MKQ22" s="600"/>
      <c r="MKR22" s="600"/>
      <c r="MKS22" s="600"/>
      <c r="MKT22" s="600"/>
      <c r="MKU22" s="600"/>
      <c r="MKV22" s="600"/>
      <c r="MKW22" s="600"/>
      <c r="MKX22" s="600"/>
      <c r="MKY22" s="600"/>
      <c r="MKZ22" s="600"/>
      <c r="MLA22" s="600"/>
      <c r="MLB22" s="600"/>
      <c r="MLC22" s="600"/>
      <c r="MLD22" s="600"/>
      <c r="MLE22" s="600"/>
      <c r="MLF22" s="600"/>
      <c r="MLG22" s="600"/>
      <c r="MLH22" s="600"/>
      <c r="MLI22" s="600"/>
      <c r="MLJ22" s="600"/>
      <c r="MLK22" s="600"/>
      <c r="MLL22" s="600"/>
      <c r="MLM22" s="600"/>
      <c r="MLN22" s="600"/>
      <c r="MLO22" s="600"/>
      <c r="MLP22" s="600"/>
      <c r="MLQ22" s="600"/>
      <c r="MLR22" s="600"/>
      <c r="MLS22" s="600"/>
      <c r="MLT22" s="600"/>
      <c r="MLU22" s="600"/>
      <c r="MLV22" s="600"/>
      <c r="MLW22" s="600"/>
      <c r="MLX22" s="600"/>
      <c r="MLY22" s="600"/>
      <c r="MLZ22" s="600"/>
      <c r="MMA22" s="600"/>
      <c r="MMB22" s="600"/>
      <c r="MMC22" s="600"/>
      <c r="MMD22" s="600"/>
      <c r="MME22" s="600"/>
      <c r="MMF22" s="600"/>
      <c r="MMG22" s="600"/>
      <c r="MMH22" s="600"/>
      <c r="MMI22" s="600"/>
      <c r="MMJ22" s="600"/>
      <c r="MMK22" s="600"/>
      <c r="MML22" s="600"/>
      <c r="MMM22" s="600"/>
      <c r="MMN22" s="600"/>
      <c r="MMO22" s="600"/>
      <c r="MMP22" s="600"/>
      <c r="MMQ22" s="600"/>
      <c r="MMR22" s="600"/>
      <c r="MMS22" s="600"/>
      <c r="MMT22" s="600"/>
      <c r="MMU22" s="600"/>
      <c r="MMV22" s="600"/>
      <c r="MMW22" s="600"/>
      <c r="MMX22" s="600"/>
      <c r="MMY22" s="600"/>
      <c r="MMZ22" s="600"/>
      <c r="MNA22" s="600"/>
      <c r="MNB22" s="600"/>
      <c r="MNC22" s="600"/>
      <c r="MND22" s="600"/>
      <c r="MNE22" s="600"/>
      <c r="MNF22" s="600"/>
      <c r="MNG22" s="600"/>
      <c r="MNH22" s="600"/>
      <c r="MNI22" s="600"/>
      <c r="MNJ22" s="600"/>
      <c r="MNK22" s="600"/>
      <c r="MNL22" s="600"/>
      <c r="MNM22" s="600"/>
      <c r="MNN22" s="600"/>
      <c r="MNO22" s="600"/>
      <c r="MNP22" s="600"/>
      <c r="MNQ22" s="600"/>
      <c r="MNR22" s="600"/>
      <c r="MNS22" s="600"/>
      <c r="MNT22" s="600"/>
      <c r="MNU22" s="600"/>
      <c r="MNV22" s="600"/>
      <c r="MNW22" s="600"/>
      <c r="MNX22" s="600"/>
      <c r="MNY22" s="600"/>
      <c r="MNZ22" s="600"/>
      <c r="MOA22" s="600"/>
      <c r="MOB22" s="600"/>
      <c r="MOC22" s="600"/>
      <c r="MOD22" s="600"/>
      <c r="MOE22" s="600"/>
      <c r="MOF22" s="600"/>
      <c r="MOG22" s="600"/>
      <c r="MOH22" s="600"/>
      <c r="MOI22" s="600"/>
      <c r="MOJ22" s="600"/>
      <c r="MOK22" s="600"/>
      <c r="MOL22" s="600"/>
      <c r="MOM22" s="600"/>
      <c r="MON22" s="600"/>
      <c r="MOO22" s="600"/>
      <c r="MOP22" s="600"/>
      <c r="MOQ22" s="600"/>
      <c r="MOR22" s="600"/>
      <c r="MOS22" s="600"/>
      <c r="MOT22" s="600"/>
      <c r="MOU22" s="600"/>
      <c r="MOV22" s="600"/>
      <c r="MOW22" s="600"/>
      <c r="MOX22" s="600"/>
      <c r="MOY22" s="600"/>
      <c r="MOZ22" s="600"/>
      <c r="MPA22" s="600"/>
      <c r="MPB22" s="600"/>
      <c r="MPC22" s="600"/>
      <c r="MPD22" s="600"/>
      <c r="MPE22" s="600"/>
      <c r="MPF22" s="600"/>
      <c r="MPG22" s="600"/>
      <c r="MPH22" s="600"/>
      <c r="MPI22" s="600"/>
      <c r="MPJ22" s="600"/>
      <c r="MPK22" s="600"/>
      <c r="MPL22" s="600"/>
      <c r="MPM22" s="600"/>
      <c r="MPN22" s="600"/>
      <c r="MPO22" s="600"/>
      <c r="MPP22" s="600"/>
      <c r="MPQ22" s="600"/>
      <c r="MPR22" s="600"/>
      <c r="MPS22" s="600"/>
      <c r="MPT22" s="600"/>
      <c r="MPU22" s="600"/>
      <c r="MPV22" s="600"/>
      <c r="MPW22" s="600"/>
      <c r="MPX22" s="600"/>
      <c r="MPY22" s="600"/>
      <c r="MPZ22" s="600"/>
      <c r="MQA22" s="600"/>
      <c r="MQB22" s="600"/>
      <c r="MQC22" s="600"/>
      <c r="MQD22" s="600"/>
      <c r="MQE22" s="600"/>
      <c r="MQF22" s="600"/>
      <c r="MQG22" s="600"/>
      <c r="MQH22" s="600"/>
      <c r="MQI22" s="600"/>
      <c r="MQJ22" s="600"/>
      <c r="MQK22" s="600"/>
      <c r="MQL22" s="600"/>
      <c r="MQM22" s="600"/>
      <c r="MQN22" s="600"/>
      <c r="MQO22" s="600"/>
      <c r="MQP22" s="600"/>
      <c r="MQQ22" s="600"/>
      <c r="MQR22" s="600"/>
      <c r="MQS22" s="600"/>
      <c r="MQT22" s="600"/>
      <c r="MQU22" s="600"/>
      <c r="MQV22" s="600"/>
      <c r="MQW22" s="600"/>
      <c r="MQX22" s="600"/>
      <c r="MQY22" s="600"/>
      <c r="MQZ22" s="600"/>
      <c r="MRA22" s="600"/>
      <c r="MRB22" s="600"/>
      <c r="MRC22" s="600"/>
      <c r="MRD22" s="600"/>
      <c r="MRE22" s="600"/>
      <c r="MRF22" s="600"/>
      <c r="MRG22" s="600"/>
      <c r="MRH22" s="600"/>
      <c r="MRI22" s="600"/>
      <c r="MRJ22" s="600"/>
      <c r="MRK22" s="600"/>
      <c r="MRL22" s="600"/>
      <c r="MRM22" s="600"/>
      <c r="MRN22" s="600"/>
      <c r="MRO22" s="600"/>
      <c r="MRP22" s="600"/>
      <c r="MRQ22" s="600"/>
      <c r="MRR22" s="600"/>
      <c r="MRS22" s="600"/>
      <c r="MRT22" s="600"/>
      <c r="MRU22" s="600"/>
      <c r="MRV22" s="600"/>
      <c r="MRW22" s="600"/>
      <c r="MRX22" s="600"/>
      <c r="MRY22" s="600"/>
      <c r="MRZ22" s="600"/>
      <c r="MSA22" s="600"/>
      <c r="MSB22" s="600"/>
      <c r="MSC22" s="600"/>
      <c r="MSD22" s="600"/>
      <c r="MSE22" s="600"/>
      <c r="MSF22" s="600"/>
      <c r="MSG22" s="600"/>
      <c r="MSH22" s="600"/>
      <c r="MSI22" s="600"/>
      <c r="MSJ22" s="600"/>
      <c r="MSK22" s="600"/>
      <c r="MSL22" s="600"/>
      <c r="MSM22" s="600"/>
      <c r="MSN22" s="600"/>
      <c r="MSO22" s="600"/>
      <c r="MSP22" s="600"/>
      <c r="MSQ22" s="600"/>
      <c r="MSR22" s="600"/>
      <c r="MSS22" s="600"/>
      <c r="MST22" s="600"/>
      <c r="MSU22" s="600"/>
      <c r="MSV22" s="600"/>
      <c r="MSW22" s="600"/>
      <c r="MSX22" s="600"/>
      <c r="MSY22" s="600"/>
      <c r="MSZ22" s="600"/>
      <c r="MTA22" s="600"/>
      <c r="MTB22" s="600"/>
      <c r="MTC22" s="600"/>
      <c r="MTD22" s="600"/>
      <c r="MTE22" s="600"/>
      <c r="MTF22" s="600"/>
      <c r="MTG22" s="600"/>
      <c r="MTH22" s="600"/>
      <c r="MTI22" s="600"/>
      <c r="MTJ22" s="600"/>
      <c r="MTK22" s="600"/>
      <c r="MTL22" s="600"/>
      <c r="MTM22" s="600"/>
      <c r="MTN22" s="600"/>
      <c r="MTO22" s="600"/>
      <c r="MTP22" s="600"/>
      <c r="MTQ22" s="600"/>
      <c r="MTR22" s="600"/>
      <c r="MTS22" s="600"/>
      <c r="MTT22" s="600"/>
      <c r="MTU22" s="600"/>
      <c r="MTV22" s="600"/>
      <c r="MTW22" s="600"/>
      <c r="MTX22" s="600"/>
      <c r="MTY22" s="600"/>
      <c r="MTZ22" s="600"/>
      <c r="MUA22" s="600"/>
      <c r="MUB22" s="600"/>
      <c r="MUC22" s="600"/>
      <c r="MUD22" s="600"/>
      <c r="MUE22" s="600"/>
      <c r="MUF22" s="600"/>
      <c r="MUG22" s="600"/>
      <c r="MUH22" s="600"/>
      <c r="MUI22" s="600"/>
      <c r="MUJ22" s="600"/>
      <c r="MUK22" s="600"/>
      <c r="MUL22" s="600"/>
      <c r="MUM22" s="600"/>
      <c r="MUN22" s="600"/>
      <c r="MUO22" s="600"/>
      <c r="MUP22" s="600"/>
      <c r="MUQ22" s="600"/>
      <c r="MUR22" s="600"/>
      <c r="MUS22" s="600"/>
      <c r="MUT22" s="600"/>
      <c r="MUU22" s="600"/>
      <c r="MUV22" s="600"/>
      <c r="MUW22" s="600"/>
      <c r="MUX22" s="600"/>
      <c r="MUY22" s="600"/>
      <c r="MUZ22" s="600"/>
      <c r="MVA22" s="600"/>
      <c r="MVB22" s="600"/>
      <c r="MVC22" s="600"/>
      <c r="MVD22" s="600"/>
      <c r="MVE22" s="600"/>
      <c r="MVF22" s="600"/>
      <c r="MVG22" s="600"/>
      <c r="MVH22" s="600"/>
      <c r="MVI22" s="600"/>
      <c r="MVJ22" s="600"/>
      <c r="MVK22" s="600"/>
      <c r="MVL22" s="600"/>
      <c r="MVM22" s="600"/>
      <c r="MVN22" s="600"/>
      <c r="MVO22" s="600"/>
      <c r="MVP22" s="600"/>
      <c r="MVQ22" s="600"/>
      <c r="MVR22" s="600"/>
      <c r="MVS22" s="600"/>
      <c r="MVT22" s="600"/>
      <c r="MVU22" s="600"/>
      <c r="MVV22" s="600"/>
      <c r="MVW22" s="600"/>
      <c r="MVX22" s="600"/>
      <c r="MVY22" s="600"/>
      <c r="MVZ22" s="600"/>
      <c r="MWA22" s="600"/>
      <c r="MWB22" s="600"/>
      <c r="MWC22" s="600"/>
      <c r="MWD22" s="600"/>
      <c r="MWE22" s="600"/>
      <c r="MWF22" s="600"/>
      <c r="MWG22" s="600"/>
      <c r="MWH22" s="600"/>
      <c r="MWI22" s="600"/>
      <c r="MWJ22" s="600"/>
      <c r="MWK22" s="600"/>
      <c r="MWL22" s="600"/>
      <c r="MWM22" s="600"/>
      <c r="MWN22" s="600"/>
      <c r="MWO22" s="600"/>
      <c r="MWP22" s="600"/>
      <c r="MWQ22" s="600"/>
      <c r="MWR22" s="600"/>
      <c r="MWS22" s="600"/>
      <c r="MWT22" s="600"/>
      <c r="MWU22" s="600"/>
      <c r="MWV22" s="600"/>
      <c r="MWW22" s="600"/>
      <c r="MWX22" s="600"/>
      <c r="MWY22" s="600"/>
      <c r="MWZ22" s="600"/>
      <c r="MXA22" s="600"/>
      <c r="MXB22" s="600"/>
      <c r="MXC22" s="600"/>
      <c r="MXD22" s="600"/>
      <c r="MXE22" s="600"/>
      <c r="MXF22" s="600"/>
      <c r="MXG22" s="600"/>
      <c r="MXH22" s="600"/>
      <c r="MXI22" s="600"/>
      <c r="MXJ22" s="600"/>
      <c r="MXK22" s="600"/>
      <c r="MXL22" s="600"/>
      <c r="MXM22" s="600"/>
      <c r="MXN22" s="600"/>
      <c r="MXO22" s="600"/>
      <c r="MXP22" s="600"/>
      <c r="MXQ22" s="600"/>
      <c r="MXR22" s="600"/>
      <c r="MXS22" s="600"/>
      <c r="MXT22" s="600"/>
      <c r="MXU22" s="600"/>
      <c r="MXV22" s="600"/>
      <c r="MXW22" s="600"/>
      <c r="MXX22" s="600"/>
      <c r="MXY22" s="600"/>
      <c r="MXZ22" s="600"/>
      <c r="MYA22" s="600"/>
      <c r="MYB22" s="600"/>
      <c r="MYC22" s="600"/>
      <c r="MYD22" s="600"/>
      <c r="MYE22" s="600"/>
      <c r="MYF22" s="600"/>
      <c r="MYG22" s="600"/>
      <c r="MYH22" s="600"/>
      <c r="MYI22" s="600"/>
      <c r="MYJ22" s="600"/>
      <c r="MYK22" s="600"/>
      <c r="MYL22" s="600"/>
      <c r="MYM22" s="600"/>
      <c r="MYN22" s="600"/>
      <c r="MYO22" s="600"/>
      <c r="MYP22" s="600"/>
      <c r="MYQ22" s="600"/>
      <c r="MYR22" s="600"/>
      <c r="MYS22" s="600"/>
      <c r="MYT22" s="600"/>
      <c r="MYU22" s="600"/>
      <c r="MYV22" s="600"/>
      <c r="MYW22" s="600"/>
      <c r="MYX22" s="600"/>
      <c r="MYY22" s="600"/>
      <c r="MYZ22" s="600"/>
      <c r="MZA22" s="600"/>
      <c r="MZB22" s="600"/>
      <c r="MZC22" s="600"/>
      <c r="MZD22" s="600"/>
      <c r="MZE22" s="600"/>
      <c r="MZF22" s="600"/>
      <c r="MZG22" s="600"/>
      <c r="MZH22" s="600"/>
      <c r="MZI22" s="600"/>
      <c r="MZJ22" s="600"/>
      <c r="MZK22" s="600"/>
      <c r="MZL22" s="600"/>
      <c r="MZM22" s="600"/>
      <c r="MZN22" s="600"/>
      <c r="MZO22" s="600"/>
      <c r="MZP22" s="600"/>
      <c r="MZQ22" s="600"/>
      <c r="MZR22" s="600"/>
      <c r="MZS22" s="600"/>
      <c r="MZT22" s="600"/>
      <c r="MZU22" s="600"/>
      <c r="MZV22" s="600"/>
      <c r="MZW22" s="600"/>
      <c r="MZX22" s="600"/>
      <c r="MZY22" s="600"/>
      <c r="MZZ22" s="600"/>
      <c r="NAA22" s="600"/>
      <c r="NAB22" s="600"/>
      <c r="NAC22" s="600"/>
      <c r="NAD22" s="600"/>
      <c r="NAE22" s="600"/>
      <c r="NAF22" s="600"/>
      <c r="NAG22" s="600"/>
      <c r="NAH22" s="600"/>
      <c r="NAI22" s="600"/>
      <c r="NAJ22" s="600"/>
      <c r="NAK22" s="600"/>
      <c r="NAL22" s="600"/>
      <c r="NAM22" s="600"/>
      <c r="NAN22" s="600"/>
      <c r="NAO22" s="600"/>
      <c r="NAP22" s="600"/>
      <c r="NAQ22" s="600"/>
      <c r="NAR22" s="600"/>
      <c r="NAS22" s="600"/>
      <c r="NAT22" s="600"/>
      <c r="NAU22" s="600"/>
      <c r="NAV22" s="600"/>
      <c r="NAW22" s="600"/>
      <c r="NAX22" s="600"/>
      <c r="NAY22" s="600"/>
      <c r="NAZ22" s="600"/>
      <c r="NBA22" s="600"/>
      <c r="NBB22" s="600"/>
      <c r="NBC22" s="600"/>
      <c r="NBD22" s="600"/>
      <c r="NBE22" s="600"/>
      <c r="NBF22" s="600"/>
      <c r="NBG22" s="600"/>
      <c r="NBH22" s="600"/>
      <c r="NBI22" s="600"/>
      <c r="NBJ22" s="600"/>
      <c r="NBK22" s="600"/>
      <c r="NBL22" s="600"/>
      <c r="NBM22" s="600"/>
      <c r="NBN22" s="600"/>
      <c r="NBO22" s="600"/>
      <c r="NBP22" s="600"/>
      <c r="NBQ22" s="600"/>
      <c r="NBR22" s="600"/>
      <c r="NBS22" s="600"/>
      <c r="NBT22" s="600"/>
      <c r="NBU22" s="600"/>
      <c r="NBV22" s="600"/>
      <c r="NBW22" s="600"/>
      <c r="NBX22" s="600"/>
      <c r="NBY22" s="600"/>
      <c r="NBZ22" s="600"/>
      <c r="NCA22" s="600"/>
      <c r="NCB22" s="600"/>
      <c r="NCC22" s="600"/>
      <c r="NCD22" s="600"/>
      <c r="NCE22" s="600"/>
      <c r="NCF22" s="600"/>
      <c r="NCG22" s="600"/>
      <c r="NCH22" s="600"/>
      <c r="NCI22" s="600"/>
      <c r="NCJ22" s="600"/>
      <c r="NCK22" s="600"/>
      <c r="NCL22" s="600"/>
      <c r="NCM22" s="600"/>
      <c r="NCN22" s="600"/>
      <c r="NCO22" s="600"/>
      <c r="NCP22" s="600"/>
      <c r="NCQ22" s="600"/>
      <c r="NCR22" s="600"/>
      <c r="NCS22" s="600"/>
      <c r="NCT22" s="600"/>
      <c r="NCU22" s="600"/>
      <c r="NCV22" s="600"/>
      <c r="NCW22" s="600"/>
      <c r="NCX22" s="600"/>
      <c r="NCY22" s="600"/>
      <c r="NCZ22" s="600"/>
      <c r="NDA22" s="600"/>
      <c r="NDB22" s="600"/>
      <c r="NDC22" s="600"/>
      <c r="NDD22" s="600"/>
      <c r="NDE22" s="600"/>
      <c r="NDF22" s="600"/>
      <c r="NDG22" s="600"/>
      <c r="NDH22" s="600"/>
      <c r="NDI22" s="600"/>
      <c r="NDJ22" s="600"/>
      <c r="NDK22" s="600"/>
      <c r="NDL22" s="600"/>
      <c r="NDM22" s="600"/>
      <c r="NDN22" s="600"/>
      <c r="NDO22" s="600"/>
      <c r="NDP22" s="600"/>
      <c r="NDQ22" s="600"/>
      <c r="NDR22" s="600"/>
      <c r="NDS22" s="600"/>
      <c r="NDT22" s="600"/>
      <c r="NDU22" s="600"/>
      <c r="NDV22" s="600"/>
      <c r="NDW22" s="600"/>
      <c r="NDX22" s="600"/>
      <c r="NDY22" s="600"/>
      <c r="NDZ22" s="600"/>
      <c r="NEA22" s="600"/>
      <c r="NEB22" s="600"/>
      <c r="NEC22" s="600"/>
      <c r="NED22" s="600"/>
      <c r="NEE22" s="600"/>
      <c r="NEF22" s="600"/>
      <c r="NEG22" s="600"/>
      <c r="NEH22" s="600"/>
      <c r="NEI22" s="600"/>
      <c r="NEJ22" s="600"/>
      <c r="NEK22" s="600"/>
      <c r="NEL22" s="600"/>
      <c r="NEM22" s="600"/>
      <c r="NEN22" s="600"/>
      <c r="NEO22" s="600"/>
      <c r="NEP22" s="600"/>
      <c r="NEQ22" s="600"/>
      <c r="NER22" s="600"/>
      <c r="NES22" s="600"/>
      <c r="NET22" s="600"/>
      <c r="NEU22" s="600"/>
      <c r="NEV22" s="600"/>
      <c r="NEW22" s="600"/>
      <c r="NEX22" s="600"/>
      <c r="NEY22" s="600"/>
      <c r="NEZ22" s="600"/>
      <c r="NFA22" s="600"/>
      <c r="NFB22" s="600"/>
      <c r="NFC22" s="600"/>
      <c r="NFD22" s="600"/>
      <c r="NFE22" s="600"/>
      <c r="NFF22" s="600"/>
      <c r="NFG22" s="600"/>
      <c r="NFH22" s="600"/>
      <c r="NFI22" s="600"/>
      <c r="NFJ22" s="600"/>
      <c r="NFK22" s="600"/>
      <c r="NFL22" s="600"/>
      <c r="NFM22" s="600"/>
      <c r="NFN22" s="600"/>
      <c r="NFO22" s="600"/>
      <c r="NFP22" s="600"/>
      <c r="NFQ22" s="600"/>
      <c r="NFR22" s="600"/>
      <c r="NFS22" s="600"/>
      <c r="NFT22" s="600"/>
      <c r="NFU22" s="600"/>
      <c r="NFV22" s="600"/>
      <c r="NFW22" s="600"/>
      <c r="NFX22" s="600"/>
      <c r="NFY22" s="600"/>
      <c r="NFZ22" s="600"/>
      <c r="NGA22" s="600"/>
      <c r="NGB22" s="600"/>
      <c r="NGC22" s="600"/>
      <c r="NGD22" s="600"/>
      <c r="NGE22" s="600"/>
      <c r="NGF22" s="600"/>
      <c r="NGG22" s="600"/>
      <c r="NGH22" s="600"/>
      <c r="NGI22" s="600"/>
      <c r="NGJ22" s="600"/>
      <c r="NGK22" s="600"/>
      <c r="NGL22" s="600"/>
      <c r="NGM22" s="600"/>
      <c r="NGN22" s="600"/>
      <c r="NGO22" s="600"/>
      <c r="NGP22" s="600"/>
      <c r="NGQ22" s="600"/>
      <c r="NGR22" s="600"/>
      <c r="NGS22" s="600"/>
      <c r="NGT22" s="600"/>
      <c r="NGU22" s="600"/>
      <c r="NGV22" s="600"/>
      <c r="NGW22" s="600"/>
      <c r="NGX22" s="600"/>
      <c r="NGY22" s="600"/>
      <c r="NGZ22" s="600"/>
      <c r="NHA22" s="600"/>
      <c r="NHB22" s="600"/>
      <c r="NHC22" s="600"/>
      <c r="NHD22" s="600"/>
      <c r="NHE22" s="600"/>
      <c r="NHF22" s="600"/>
      <c r="NHG22" s="600"/>
      <c r="NHH22" s="600"/>
      <c r="NHI22" s="600"/>
      <c r="NHJ22" s="600"/>
      <c r="NHK22" s="600"/>
      <c r="NHL22" s="600"/>
      <c r="NHM22" s="600"/>
      <c r="NHN22" s="600"/>
      <c r="NHO22" s="600"/>
      <c r="NHP22" s="600"/>
      <c r="NHQ22" s="600"/>
      <c r="NHR22" s="600"/>
      <c r="NHS22" s="600"/>
      <c r="NHT22" s="600"/>
      <c r="NHU22" s="600"/>
      <c r="NHV22" s="600"/>
      <c r="NHW22" s="600"/>
      <c r="NHX22" s="600"/>
      <c r="NHY22" s="600"/>
      <c r="NHZ22" s="600"/>
      <c r="NIA22" s="600"/>
      <c r="NIB22" s="600"/>
      <c r="NIC22" s="600"/>
      <c r="NID22" s="600"/>
      <c r="NIE22" s="600"/>
      <c r="NIF22" s="600"/>
      <c r="NIG22" s="600"/>
      <c r="NIH22" s="600"/>
      <c r="NII22" s="600"/>
      <c r="NIJ22" s="600"/>
      <c r="NIK22" s="600"/>
      <c r="NIL22" s="600"/>
      <c r="NIM22" s="600"/>
      <c r="NIN22" s="600"/>
      <c r="NIO22" s="600"/>
      <c r="NIP22" s="600"/>
      <c r="NIQ22" s="600"/>
      <c r="NIR22" s="600"/>
      <c r="NIS22" s="600"/>
      <c r="NIT22" s="600"/>
      <c r="NIU22" s="600"/>
      <c r="NIV22" s="600"/>
      <c r="NIW22" s="600"/>
      <c r="NIX22" s="600"/>
      <c r="NIY22" s="600"/>
      <c r="NIZ22" s="600"/>
      <c r="NJA22" s="600"/>
      <c r="NJB22" s="600"/>
      <c r="NJC22" s="600"/>
      <c r="NJD22" s="600"/>
      <c r="NJE22" s="600"/>
      <c r="NJF22" s="600"/>
      <c r="NJG22" s="600"/>
      <c r="NJH22" s="600"/>
      <c r="NJI22" s="600"/>
      <c r="NJJ22" s="600"/>
      <c r="NJK22" s="600"/>
      <c r="NJL22" s="600"/>
      <c r="NJM22" s="600"/>
      <c r="NJN22" s="600"/>
      <c r="NJO22" s="600"/>
      <c r="NJP22" s="600"/>
      <c r="NJQ22" s="600"/>
      <c r="NJR22" s="600"/>
      <c r="NJS22" s="600"/>
      <c r="NJT22" s="600"/>
      <c r="NJU22" s="600"/>
      <c r="NJV22" s="600"/>
      <c r="NJW22" s="600"/>
      <c r="NJX22" s="600"/>
      <c r="NJY22" s="600"/>
      <c r="NJZ22" s="600"/>
      <c r="NKA22" s="600"/>
      <c r="NKB22" s="600"/>
      <c r="NKC22" s="600"/>
      <c r="NKD22" s="600"/>
      <c r="NKE22" s="600"/>
      <c r="NKF22" s="600"/>
      <c r="NKG22" s="600"/>
      <c r="NKH22" s="600"/>
      <c r="NKI22" s="600"/>
      <c r="NKJ22" s="600"/>
      <c r="NKK22" s="600"/>
      <c r="NKL22" s="600"/>
      <c r="NKM22" s="600"/>
      <c r="NKN22" s="600"/>
      <c r="NKO22" s="600"/>
      <c r="NKP22" s="600"/>
      <c r="NKQ22" s="600"/>
      <c r="NKR22" s="600"/>
      <c r="NKS22" s="600"/>
      <c r="NKT22" s="600"/>
      <c r="NKU22" s="600"/>
      <c r="NKV22" s="600"/>
      <c r="NKW22" s="600"/>
      <c r="NKX22" s="600"/>
      <c r="NKY22" s="600"/>
      <c r="NKZ22" s="600"/>
      <c r="NLA22" s="600"/>
      <c r="NLB22" s="600"/>
      <c r="NLC22" s="600"/>
      <c r="NLD22" s="600"/>
      <c r="NLE22" s="600"/>
      <c r="NLF22" s="600"/>
      <c r="NLG22" s="600"/>
      <c r="NLH22" s="600"/>
      <c r="NLI22" s="600"/>
      <c r="NLJ22" s="600"/>
      <c r="NLK22" s="600"/>
      <c r="NLL22" s="600"/>
      <c r="NLM22" s="600"/>
      <c r="NLN22" s="600"/>
      <c r="NLO22" s="600"/>
      <c r="NLP22" s="600"/>
      <c r="NLQ22" s="600"/>
      <c r="NLR22" s="600"/>
      <c r="NLS22" s="600"/>
      <c r="NLT22" s="600"/>
      <c r="NLU22" s="600"/>
      <c r="NLV22" s="600"/>
      <c r="NLW22" s="600"/>
      <c r="NLX22" s="600"/>
      <c r="NLY22" s="600"/>
      <c r="NLZ22" s="600"/>
      <c r="NMA22" s="600"/>
      <c r="NMB22" s="600"/>
      <c r="NMC22" s="600"/>
      <c r="NMD22" s="600"/>
      <c r="NME22" s="600"/>
      <c r="NMF22" s="600"/>
      <c r="NMG22" s="600"/>
      <c r="NMH22" s="600"/>
      <c r="NMI22" s="600"/>
      <c r="NMJ22" s="600"/>
      <c r="NMK22" s="600"/>
      <c r="NML22" s="600"/>
      <c r="NMM22" s="600"/>
      <c r="NMN22" s="600"/>
      <c r="NMO22" s="600"/>
      <c r="NMP22" s="600"/>
      <c r="NMQ22" s="600"/>
      <c r="NMR22" s="600"/>
      <c r="NMS22" s="600"/>
      <c r="NMT22" s="600"/>
      <c r="NMU22" s="600"/>
      <c r="NMV22" s="600"/>
      <c r="NMW22" s="600"/>
      <c r="NMX22" s="600"/>
      <c r="NMY22" s="600"/>
      <c r="NMZ22" s="600"/>
      <c r="NNA22" s="600"/>
      <c r="NNB22" s="600"/>
      <c r="NNC22" s="600"/>
      <c r="NND22" s="600"/>
      <c r="NNE22" s="600"/>
      <c r="NNF22" s="600"/>
      <c r="NNG22" s="600"/>
      <c r="NNH22" s="600"/>
      <c r="NNI22" s="600"/>
      <c r="NNJ22" s="600"/>
      <c r="NNK22" s="600"/>
      <c r="NNL22" s="600"/>
      <c r="NNM22" s="600"/>
      <c r="NNN22" s="600"/>
      <c r="NNO22" s="600"/>
      <c r="NNP22" s="600"/>
      <c r="NNQ22" s="600"/>
      <c r="NNR22" s="600"/>
      <c r="NNS22" s="600"/>
      <c r="NNT22" s="600"/>
      <c r="NNU22" s="600"/>
      <c r="NNV22" s="600"/>
      <c r="NNW22" s="600"/>
      <c r="NNX22" s="600"/>
      <c r="NNY22" s="600"/>
      <c r="NNZ22" s="600"/>
      <c r="NOA22" s="600"/>
      <c r="NOB22" s="600"/>
      <c r="NOC22" s="600"/>
      <c r="NOD22" s="600"/>
      <c r="NOE22" s="600"/>
      <c r="NOF22" s="600"/>
      <c r="NOG22" s="600"/>
      <c r="NOH22" s="600"/>
      <c r="NOI22" s="600"/>
      <c r="NOJ22" s="600"/>
      <c r="NOK22" s="600"/>
      <c r="NOL22" s="600"/>
      <c r="NOM22" s="600"/>
      <c r="NON22" s="600"/>
      <c r="NOO22" s="600"/>
      <c r="NOP22" s="600"/>
      <c r="NOQ22" s="600"/>
      <c r="NOR22" s="600"/>
      <c r="NOS22" s="600"/>
      <c r="NOT22" s="600"/>
      <c r="NOU22" s="600"/>
      <c r="NOV22" s="600"/>
      <c r="NOW22" s="600"/>
      <c r="NOX22" s="600"/>
      <c r="NOY22" s="600"/>
      <c r="NOZ22" s="600"/>
      <c r="NPA22" s="600"/>
      <c r="NPB22" s="600"/>
      <c r="NPC22" s="600"/>
      <c r="NPD22" s="600"/>
      <c r="NPE22" s="600"/>
      <c r="NPF22" s="600"/>
      <c r="NPG22" s="600"/>
      <c r="NPH22" s="600"/>
      <c r="NPI22" s="600"/>
      <c r="NPJ22" s="600"/>
      <c r="NPK22" s="600"/>
      <c r="NPL22" s="600"/>
      <c r="NPM22" s="600"/>
      <c r="NPN22" s="600"/>
      <c r="NPO22" s="600"/>
      <c r="NPP22" s="600"/>
      <c r="NPQ22" s="600"/>
      <c r="NPR22" s="600"/>
      <c r="NPS22" s="600"/>
      <c r="NPT22" s="600"/>
      <c r="NPU22" s="600"/>
      <c r="NPV22" s="600"/>
      <c r="NPW22" s="600"/>
      <c r="NPX22" s="600"/>
      <c r="NPY22" s="600"/>
      <c r="NPZ22" s="600"/>
      <c r="NQA22" s="600"/>
      <c r="NQB22" s="600"/>
      <c r="NQC22" s="600"/>
      <c r="NQD22" s="600"/>
      <c r="NQE22" s="600"/>
      <c r="NQF22" s="600"/>
      <c r="NQG22" s="600"/>
      <c r="NQH22" s="600"/>
      <c r="NQI22" s="600"/>
      <c r="NQJ22" s="600"/>
      <c r="NQK22" s="600"/>
      <c r="NQL22" s="600"/>
      <c r="NQM22" s="600"/>
      <c r="NQN22" s="600"/>
      <c r="NQO22" s="600"/>
      <c r="NQP22" s="600"/>
      <c r="NQQ22" s="600"/>
      <c r="NQR22" s="600"/>
      <c r="NQS22" s="600"/>
      <c r="NQT22" s="600"/>
      <c r="NQU22" s="600"/>
      <c r="NQV22" s="600"/>
      <c r="NQW22" s="600"/>
      <c r="NQX22" s="600"/>
      <c r="NQY22" s="600"/>
      <c r="NQZ22" s="600"/>
      <c r="NRA22" s="600"/>
      <c r="NRB22" s="600"/>
      <c r="NRC22" s="600"/>
      <c r="NRD22" s="600"/>
      <c r="NRE22" s="600"/>
      <c r="NRF22" s="600"/>
      <c r="NRG22" s="600"/>
      <c r="NRH22" s="600"/>
      <c r="NRI22" s="600"/>
      <c r="NRJ22" s="600"/>
      <c r="NRK22" s="600"/>
      <c r="NRL22" s="600"/>
      <c r="NRM22" s="600"/>
      <c r="NRN22" s="600"/>
      <c r="NRO22" s="600"/>
      <c r="NRP22" s="600"/>
      <c r="NRQ22" s="600"/>
      <c r="NRR22" s="600"/>
      <c r="NRS22" s="600"/>
      <c r="NRT22" s="600"/>
      <c r="NRU22" s="600"/>
      <c r="NRV22" s="600"/>
      <c r="NRW22" s="600"/>
      <c r="NRX22" s="600"/>
      <c r="NRY22" s="600"/>
      <c r="NRZ22" s="600"/>
      <c r="NSA22" s="600"/>
      <c r="NSB22" s="600"/>
      <c r="NSC22" s="600"/>
      <c r="NSD22" s="600"/>
      <c r="NSE22" s="600"/>
      <c r="NSF22" s="600"/>
      <c r="NSG22" s="600"/>
      <c r="NSH22" s="600"/>
      <c r="NSI22" s="600"/>
      <c r="NSJ22" s="600"/>
      <c r="NSK22" s="600"/>
      <c r="NSL22" s="600"/>
      <c r="NSM22" s="600"/>
      <c r="NSN22" s="600"/>
      <c r="NSO22" s="600"/>
      <c r="NSP22" s="600"/>
      <c r="NSQ22" s="600"/>
      <c r="NSR22" s="600"/>
      <c r="NSS22" s="600"/>
      <c r="NST22" s="600"/>
      <c r="NSU22" s="600"/>
      <c r="NSV22" s="600"/>
      <c r="NSW22" s="600"/>
      <c r="NSX22" s="600"/>
      <c r="NSY22" s="600"/>
      <c r="NSZ22" s="600"/>
      <c r="NTA22" s="600"/>
      <c r="NTB22" s="600"/>
      <c r="NTC22" s="600"/>
      <c r="NTD22" s="600"/>
      <c r="NTE22" s="600"/>
      <c r="NTF22" s="600"/>
      <c r="NTG22" s="600"/>
      <c r="NTH22" s="600"/>
      <c r="NTI22" s="600"/>
      <c r="NTJ22" s="600"/>
      <c r="NTK22" s="600"/>
      <c r="NTL22" s="600"/>
      <c r="NTM22" s="600"/>
      <c r="NTN22" s="600"/>
      <c r="NTO22" s="600"/>
      <c r="NTP22" s="600"/>
      <c r="NTQ22" s="600"/>
      <c r="NTR22" s="600"/>
      <c r="NTS22" s="600"/>
      <c r="NTT22" s="600"/>
      <c r="NTU22" s="600"/>
      <c r="NTV22" s="600"/>
      <c r="NTW22" s="600"/>
      <c r="NTX22" s="600"/>
      <c r="NTY22" s="600"/>
      <c r="NTZ22" s="600"/>
      <c r="NUA22" s="600"/>
      <c r="NUB22" s="600"/>
      <c r="NUC22" s="600"/>
      <c r="NUD22" s="600"/>
      <c r="NUE22" s="600"/>
      <c r="NUF22" s="600"/>
      <c r="NUG22" s="600"/>
      <c r="NUH22" s="600"/>
      <c r="NUI22" s="600"/>
      <c r="NUJ22" s="600"/>
      <c r="NUK22" s="600"/>
      <c r="NUL22" s="600"/>
      <c r="NUM22" s="600"/>
      <c r="NUN22" s="600"/>
      <c r="NUO22" s="600"/>
      <c r="NUP22" s="600"/>
      <c r="NUQ22" s="600"/>
      <c r="NUR22" s="600"/>
      <c r="NUS22" s="600"/>
      <c r="NUT22" s="600"/>
      <c r="NUU22" s="600"/>
      <c r="NUV22" s="600"/>
      <c r="NUW22" s="600"/>
      <c r="NUX22" s="600"/>
      <c r="NUY22" s="600"/>
      <c r="NUZ22" s="600"/>
      <c r="NVA22" s="600"/>
      <c r="NVB22" s="600"/>
      <c r="NVC22" s="600"/>
      <c r="NVD22" s="600"/>
      <c r="NVE22" s="600"/>
      <c r="NVF22" s="600"/>
      <c r="NVG22" s="600"/>
      <c r="NVH22" s="600"/>
      <c r="NVI22" s="600"/>
      <c r="NVJ22" s="600"/>
      <c r="NVK22" s="600"/>
      <c r="NVL22" s="600"/>
      <c r="NVM22" s="600"/>
      <c r="NVN22" s="600"/>
      <c r="NVO22" s="600"/>
      <c r="NVP22" s="600"/>
      <c r="NVQ22" s="600"/>
      <c r="NVR22" s="600"/>
      <c r="NVS22" s="600"/>
      <c r="NVT22" s="600"/>
      <c r="NVU22" s="600"/>
      <c r="NVV22" s="600"/>
      <c r="NVW22" s="600"/>
      <c r="NVX22" s="600"/>
      <c r="NVY22" s="600"/>
      <c r="NVZ22" s="600"/>
      <c r="NWA22" s="600"/>
      <c r="NWB22" s="600"/>
      <c r="NWC22" s="600"/>
      <c r="NWD22" s="600"/>
      <c r="NWE22" s="600"/>
      <c r="NWF22" s="600"/>
      <c r="NWG22" s="600"/>
      <c r="NWH22" s="600"/>
      <c r="NWI22" s="600"/>
      <c r="NWJ22" s="600"/>
      <c r="NWK22" s="600"/>
      <c r="NWL22" s="600"/>
      <c r="NWM22" s="600"/>
      <c r="NWN22" s="600"/>
      <c r="NWO22" s="600"/>
      <c r="NWP22" s="600"/>
      <c r="NWQ22" s="600"/>
      <c r="NWR22" s="600"/>
      <c r="NWS22" s="600"/>
      <c r="NWT22" s="600"/>
      <c r="NWU22" s="600"/>
      <c r="NWV22" s="600"/>
      <c r="NWW22" s="600"/>
      <c r="NWX22" s="600"/>
      <c r="NWY22" s="600"/>
      <c r="NWZ22" s="600"/>
      <c r="NXA22" s="600"/>
      <c r="NXB22" s="600"/>
      <c r="NXC22" s="600"/>
      <c r="NXD22" s="600"/>
      <c r="NXE22" s="600"/>
      <c r="NXF22" s="600"/>
      <c r="NXG22" s="600"/>
      <c r="NXH22" s="600"/>
      <c r="NXI22" s="600"/>
      <c r="NXJ22" s="600"/>
      <c r="NXK22" s="600"/>
      <c r="NXL22" s="600"/>
      <c r="NXM22" s="600"/>
      <c r="NXN22" s="600"/>
      <c r="NXO22" s="600"/>
      <c r="NXP22" s="600"/>
      <c r="NXQ22" s="600"/>
      <c r="NXR22" s="600"/>
      <c r="NXS22" s="600"/>
      <c r="NXT22" s="600"/>
      <c r="NXU22" s="600"/>
      <c r="NXV22" s="600"/>
      <c r="NXW22" s="600"/>
      <c r="NXX22" s="600"/>
      <c r="NXY22" s="600"/>
      <c r="NXZ22" s="600"/>
      <c r="NYA22" s="600"/>
      <c r="NYB22" s="600"/>
      <c r="NYC22" s="600"/>
      <c r="NYD22" s="600"/>
      <c r="NYE22" s="600"/>
      <c r="NYF22" s="600"/>
      <c r="NYG22" s="600"/>
      <c r="NYH22" s="600"/>
      <c r="NYI22" s="600"/>
      <c r="NYJ22" s="600"/>
      <c r="NYK22" s="600"/>
      <c r="NYL22" s="600"/>
      <c r="NYM22" s="600"/>
      <c r="NYN22" s="600"/>
      <c r="NYO22" s="600"/>
      <c r="NYP22" s="600"/>
      <c r="NYQ22" s="600"/>
      <c r="NYR22" s="600"/>
      <c r="NYS22" s="600"/>
      <c r="NYT22" s="600"/>
      <c r="NYU22" s="600"/>
      <c r="NYV22" s="600"/>
      <c r="NYW22" s="600"/>
      <c r="NYX22" s="600"/>
      <c r="NYY22" s="600"/>
      <c r="NYZ22" s="600"/>
      <c r="NZA22" s="600"/>
      <c r="NZB22" s="600"/>
      <c r="NZC22" s="600"/>
      <c r="NZD22" s="600"/>
      <c r="NZE22" s="600"/>
      <c r="NZF22" s="600"/>
      <c r="NZG22" s="600"/>
      <c r="NZH22" s="600"/>
      <c r="NZI22" s="600"/>
      <c r="NZJ22" s="600"/>
      <c r="NZK22" s="600"/>
      <c r="NZL22" s="600"/>
      <c r="NZM22" s="600"/>
      <c r="NZN22" s="600"/>
      <c r="NZO22" s="600"/>
      <c r="NZP22" s="600"/>
      <c r="NZQ22" s="600"/>
      <c r="NZR22" s="600"/>
      <c r="NZS22" s="600"/>
      <c r="NZT22" s="600"/>
      <c r="NZU22" s="600"/>
      <c r="NZV22" s="600"/>
      <c r="NZW22" s="600"/>
      <c r="NZX22" s="600"/>
      <c r="NZY22" s="600"/>
      <c r="NZZ22" s="600"/>
      <c r="OAA22" s="600"/>
      <c r="OAB22" s="600"/>
      <c r="OAC22" s="600"/>
      <c r="OAD22" s="600"/>
      <c r="OAE22" s="600"/>
      <c r="OAF22" s="600"/>
      <c r="OAG22" s="600"/>
      <c r="OAH22" s="600"/>
      <c r="OAI22" s="600"/>
      <c r="OAJ22" s="600"/>
      <c r="OAK22" s="600"/>
      <c r="OAL22" s="600"/>
      <c r="OAM22" s="600"/>
      <c r="OAN22" s="600"/>
      <c r="OAO22" s="600"/>
      <c r="OAP22" s="600"/>
      <c r="OAQ22" s="600"/>
      <c r="OAR22" s="600"/>
      <c r="OAS22" s="600"/>
      <c r="OAT22" s="600"/>
      <c r="OAU22" s="600"/>
      <c r="OAV22" s="600"/>
      <c r="OAW22" s="600"/>
      <c r="OAX22" s="600"/>
      <c r="OAY22" s="600"/>
      <c r="OAZ22" s="600"/>
      <c r="OBA22" s="600"/>
      <c r="OBB22" s="600"/>
      <c r="OBC22" s="600"/>
      <c r="OBD22" s="600"/>
      <c r="OBE22" s="600"/>
      <c r="OBF22" s="600"/>
      <c r="OBG22" s="600"/>
      <c r="OBH22" s="600"/>
      <c r="OBI22" s="600"/>
      <c r="OBJ22" s="600"/>
      <c r="OBK22" s="600"/>
      <c r="OBL22" s="600"/>
      <c r="OBM22" s="600"/>
      <c r="OBN22" s="600"/>
      <c r="OBO22" s="600"/>
      <c r="OBP22" s="600"/>
      <c r="OBQ22" s="600"/>
      <c r="OBR22" s="600"/>
      <c r="OBS22" s="600"/>
      <c r="OBT22" s="600"/>
      <c r="OBU22" s="600"/>
      <c r="OBV22" s="600"/>
      <c r="OBW22" s="600"/>
      <c r="OBX22" s="600"/>
      <c r="OBY22" s="600"/>
      <c r="OBZ22" s="600"/>
      <c r="OCA22" s="600"/>
      <c r="OCB22" s="600"/>
      <c r="OCC22" s="600"/>
      <c r="OCD22" s="600"/>
      <c r="OCE22" s="600"/>
      <c r="OCF22" s="600"/>
      <c r="OCG22" s="600"/>
      <c r="OCH22" s="600"/>
      <c r="OCI22" s="600"/>
      <c r="OCJ22" s="600"/>
      <c r="OCK22" s="600"/>
      <c r="OCL22" s="600"/>
      <c r="OCM22" s="600"/>
      <c r="OCN22" s="600"/>
      <c r="OCO22" s="600"/>
      <c r="OCP22" s="600"/>
      <c r="OCQ22" s="600"/>
      <c r="OCR22" s="600"/>
      <c r="OCS22" s="600"/>
      <c r="OCT22" s="600"/>
      <c r="OCU22" s="600"/>
      <c r="OCV22" s="600"/>
      <c r="OCW22" s="600"/>
      <c r="OCX22" s="600"/>
      <c r="OCY22" s="600"/>
      <c r="OCZ22" s="600"/>
      <c r="ODA22" s="600"/>
      <c r="ODB22" s="600"/>
      <c r="ODC22" s="600"/>
      <c r="ODD22" s="600"/>
      <c r="ODE22" s="600"/>
      <c r="ODF22" s="600"/>
      <c r="ODG22" s="600"/>
      <c r="ODH22" s="600"/>
      <c r="ODI22" s="600"/>
      <c r="ODJ22" s="600"/>
      <c r="ODK22" s="600"/>
      <c r="ODL22" s="600"/>
      <c r="ODM22" s="600"/>
      <c r="ODN22" s="600"/>
      <c r="ODO22" s="600"/>
      <c r="ODP22" s="600"/>
      <c r="ODQ22" s="600"/>
      <c r="ODR22" s="600"/>
      <c r="ODS22" s="600"/>
      <c r="ODT22" s="600"/>
      <c r="ODU22" s="600"/>
      <c r="ODV22" s="600"/>
      <c r="ODW22" s="600"/>
      <c r="ODX22" s="600"/>
      <c r="ODY22" s="600"/>
      <c r="ODZ22" s="600"/>
      <c r="OEA22" s="600"/>
      <c r="OEB22" s="600"/>
      <c r="OEC22" s="600"/>
      <c r="OED22" s="600"/>
      <c r="OEE22" s="600"/>
      <c r="OEF22" s="600"/>
      <c r="OEG22" s="600"/>
      <c r="OEH22" s="600"/>
      <c r="OEI22" s="600"/>
      <c r="OEJ22" s="600"/>
      <c r="OEK22" s="600"/>
      <c r="OEL22" s="600"/>
      <c r="OEM22" s="600"/>
      <c r="OEN22" s="600"/>
      <c r="OEO22" s="600"/>
      <c r="OEP22" s="600"/>
      <c r="OEQ22" s="600"/>
      <c r="OER22" s="600"/>
      <c r="OES22" s="600"/>
      <c r="OET22" s="600"/>
      <c r="OEU22" s="600"/>
      <c r="OEV22" s="600"/>
      <c r="OEW22" s="600"/>
      <c r="OEX22" s="600"/>
      <c r="OEY22" s="600"/>
      <c r="OEZ22" s="600"/>
      <c r="OFA22" s="600"/>
      <c r="OFB22" s="600"/>
      <c r="OFC22" s="600"/>
      <c r="OFD22" s="600"/>
      <c r="OFE22" s="600"/>
      <c r="OFF22" s="600"/>
      <c r="OFG22" s="600"/>
      <c r="OFH22" s="600"/>
      <c r="OFI22" s="600"/>
      <c r="OFJ22" s="600"/>
      <c r="OFK22" s="600"/>
      <c r="OFL22" s="600"/>
      <c r="OFM22" s="600"/>
      <c r="OFN22" s="600"/>
      <c r="OFO22" s="600"/>
      <c r="OFP22" s="600"/>
      <c r="OFQ22" s="600"/>
      <c r="OFR22" s="600"/>
      <c r="OFS22" s="600"/>
      <c r="OFT22" s="600"/>
      <c r="OFU22" s="600"/>
      <c r="OFV22" s="600"/>
      <c r="OFW22" s="600"/>
      <c r="OFX22" s="600"/>
      <c r="OFY22" s="600"/>
      <c r="OFZ22" s="600"/>
      <c r="OGA22" s="600"/>
      <c r="OGB22" s="600"/>
      <c r="OGC22" s="600"/>
      <c r="OGD22" s="600"/>
      <c r="OGE22" s="600"/>
      <c r="OGF22" s="600"/>
      <c r="OGG22" s="600"/>
      <c r="OGH22" s="600"/>
      <c r="OGI22" s="600"/>
      <c r="OGJ22" s="600"/>
      <c r="OGK22" s="600"/>
      <c r="OGL22" s="600"/>
      <c r="OGM22" s="600"/>
      <c r="OGN22" s="600"/>
      <c r="OGO22" s="600"/>
      <c r="OGP22" s="600"/>
      <c r="OGQ22" s="600"/>
      <c r="OGR22" s="600"/>
      <c r="OGS22" s="600"/>
      <c r="OGT22" s="600"/>
      <c r="OGU22" s="600"/>
      <c r="OGV22" s="600"/>
      <c r="OGW22" s="600"/>
      <c r="OGX22" s="600"/>
      <c r="OGY22" s="600"/>
      <c r="OGZ22" s="600"/>
      <c r="OHA22" s="600"/>
      <c r="OHB22" s="600"/>
      <c r="OHC22" s="600"/>
      <c r="OHD22" s="600"/>
      <c r="OHE22" s="600"/>
      <c r="OHF22" s="600"/>
      <c r="OHG22" s="600"/>
      <c r="OHH22" s="600"/>
      <c r="OHI22" s="600"/>
      <c r="OHJ22" s="600"/>
      <c r="OHK22" s="600"/>
      <c r="OHL22" s="600"/>
      <c r="OHM22" s="600"/>
      <c r="OHN22" s="600"/>
      <c r="OHO22" s="600"/>
      <c r="OHP22" s="600"/>
      <c r="OHQ22" s="600"/>
      <c r="OHR22" s="600"/>
      <c r="OHS22" s="600"/>
      <c r="OHT22" s="600"/>
      <c r="OHU22" s="600"/>
      <c r="OHV22" s="600"/>
      <c r="OHW22" s="600"/>
      <c r="OHX22" s="600"/>
      <c r="OHY22" s="600"/>
      <c r="OHZ22" s="600"/>
      <c r="OIA22" s="600"/>
      <c r="OIB22" s="600"/>
      <c r="OIC22" s="600"/>
      <c r="OID22" s="600"/>
      <c r="OIE22" s="600"/>
      <c r="OIF22" s="600"/>
      <c r="OIG22" s="600"/>
      <c r="OIH22" s="600"/>
      <c r="OII22" s="600"/>
      <c r="OIJ22" s="600"/>
      <c r="OIK22" s="600"/>
      <c r="OIL22" s="600"/>
      <c r="OIM22" s="600"/>
      <c r="OIN22" s="600"/>
      <c r="OIO22" s="600"/>
      <c r="OIP22" s="600"/>
      <c r="OIQ22" s="600"/>
      <c r="OIR22" s="600"/>
      <c r="OIS22" s="600"/>
      <c r="OIT22" s="600"/>
      <c r="OIU22" s="600"/>
      <c r="OIV22" s="600"/>
      <c r="OIW22" s="600"/>
      <c r="OIX22" s="600"/>
      <c r="OIY22" s="600"/>
      <c r="OIZ22" s="600"/>
      <c r="OJA22" s="600"/>
      <c r="OJB22" s="600"/>
      <c r="OJC22" s="600"/>
      <c r="OJD22" s="600"/>
      <c r="OJE22" s="600"/>
      <c r="OJF22" s="600"/>
      <c r="OJG22" s="600"/>
      <c r="OJH22" s="600"/>
      <c r="OJI22" s="600"/>
      <c r="OJJ22" s="600"/>
      <c r="OJK22" s="600"/>
      <c r="OJL22" s="600"/>
      <c r="OJM22" s="600"/>
      <c r="OJN22" s="600"/>
      <c r="OJO22" s="600"/>
      <c r="OJP22" s="600"/>
      <c r="OJQ22" s="600"/>
      <c r="OJR22" s="600"/>
      <c r="OJS22" s="600"/>
      <c r="OJT22" s="600"/>
      <c r="OJU22" s="600"/>
      <c r="OJV22" s="600"/>
      <c r="OJW22" s="600"/>
      <c r="OJX22" s="600"/>
      <c r="OJY22" s="600"/>
      <c r="OJZ22" s="600"/>
      <c r="OKA22" s="600"/>
      <c r="OKB22" s="600"/>
      <c r="OKC22" s="600"/>
      <c r="OKD22" s="600"/>
      <c r="OKE22" s="600"/>
      <c r="OKF22" s="600"/>
      <c r="OKG22" s="600"/>
      <c r="OKH22" s="600"/>
      <c r="OKI22" s="600"/>
      <c r="OKJ22" s="600"/>
      <c r="OKK22" s="600"/>
      <c r="OKL22" s="600"/>
      <c r="OKM22" s="600"/>
      <c r="OKN22" s="600"/>
      <c r="OKO22" s="600"/>
      <c r="OKP22" s="600"/>
      <c r="OKQ22" s="600"/>
      <c r="OKR22" s="600"/>
      <c r="OKS22" s="600"/>
      <c r="OKT22" s="600"/>
      <c r="OKU22" s="600"/>
      <c r="OKV22" s="600"/>
      <c r="OKW22" s="600"/>
      <c r="OKX22" s="600"/>
      <c r="OKY22" s="600"/>
      <c r="OKZ22" s="600"/>
      <c r="OLA22" s="600"/>
      <c r="OLB22" s="600"/>
      <c r="OLC22" s="600"/>
      <c r="OLD22" s="600"/>
      <c r="OLE22" s="600"/>
      <c r="OLF22" s="600"/>
      <c r="OLG22" s="600"/>
      <c r="OLH22" s="600"/>
      <c r="OLI22" s="600"/>
      <c r="OLJ22" s="600"/>
      <c r="OLK22" s="600"/>
      <c r="OLL22" s="600"/>
      <c r="OLM22" s="600"/>
      <c r="OLN22" s="600"/>
      <c r="OLO22" s="600"/>
      <c r="OLP22" s="600"/>
      <c r="OLQ22" s="600"/>
      <c r="OLR22" s="600"/>
      <c r="OLS22" s="600"/>
      <c r="OLT22" s="600"/>
      <c r="OLU22" s="600"/>
      <c r="OLV22" s="600"/>
      <c r="OLW22" s="600"/>
      <c r="OLX22" s="600"/>
      <c r="OLY22" s="600"/>
      <c r="OLZ22" s="600"/>
      <c r="OMA22" s="600"/>
      <c r="OMB22" s="600"/>
      <c r="OMC22" s="600"/>
      <c r="OMD22" s="600"/>
      <c r="OME22" s="600"/>
      <c r="OMF22" s="600"/>
      <c r="OMG22" s="600"/>
      <c r="OMH22" s="600"/>
      <c r="OMI22" s="600"/>
      <c r="OMJ22" s="600"/>
      <c r="OMK22" s="600"/>
      <c r="OML22" s="600"/>
      <c r="OMM22" s="600"/>
      <c r="OMN22" s="600"/>
      <c r="OMO22" s="600"/>
      <c r="OMP22" s="600"/>
      <c r="OMQ22" s="600"/>
      <c r="OMR22" s="600"/>
      <c r="OMS22" s="600"/>
      <c r="OMT22" s="600"/>
      <c r="OMU22" s="600"/>
      <c r="OMV22" s="600"/>
      <c r="OMW22" s="600"/>
      <c r="OMX22" s="600"/>
      <c r="OMY22" s="600"/>
      <c r="OMZ22" s="600"/>
      <c r="ONA22" s="600"/>
      <c r="ONB22" s="600"/>
      <c r="ONC22" s="600"/>
      <c r="OND22" s="600"/>
      <c r="ONE22" s="600"/>
      <c r="ONF22" s="600"/>
      <c r="ONG22" s="600"/>
      <c r="ONH22" s="600"/>
      <c r="ONI22" s="600"/>
      <c r="ONJ22" s="600"/>
      <c r="ONK22" s="600"/>
      <c r="ONL22" s="600"/>
      <c r="ONM22" s="600"/>
      <c r="ONN22" s="600"/>
      <c r="ONO22" s="600"/>
      <c r="ONP22" s="600"/>
      <c r="ONQ22" s="600"/>
      <c r="ONR22" s="600"/>
      <c r="ONS22" s="600"/>
      <c r="ONT22" s="600"/>
      <c r="ONU22" s="600"/>
      <c r="ONV22" s="600"/>
      <c r="ONW22" s="600"/>
      <c r="ONX22" s="600"/>
      <c r="ONY22" s="600"/>
      <c r="ONZ22" s="600"/>
      <c r="OOA22" s="600"/>
      <c r="OOB22" s="600"/>
      <c r="OOC22" s="600"/>
      <c r="OOD22" s="600"/>
      <c r="OOE22" s="600"/>
      <c r="OOF22" s="600"/>
      <c r="OOG22" s="600"/>
      <c r="OOH22" s="600"/>
      <c r="OOI22" s="600"/>
      <c r="OOJ22" s="600"/>
      <c r="OOK22" s="600"/>
      <c r="OOL22" s="600"/>
      <c r="OOM22" s="600"/>
      <c r="OON22" s="600"/>
      <c r="OOO22" s="600"/>
      <c r="OOP22" s="600"/>
      <c r="OOQ22" s="600"/>
      <c r="OOR22" s="600"/>
      <c r="OOS22" s="600"/>
      <c r="OOT22" s="600"/>
      <c r="OOU22" s="600"/>
      <c r="OOV22" s="600"/>
      <c r="OOW22" s="600"/>
      <c r="OOX22" s="600"/>
      <c r="OOY22" s="600"/>
      <c r="OOZ22" s="600"/>
      <c r="OPA22" s="600"/>
      <c r="OPB22" s="600"/>
      <c r="OPC22" s="600"/>
      <c r="OPD22" s="600"/>
      <c r="OPE22" s="600"/>
      <c r="OPF22" s="600"/>
      <c r="OPG22" s="600"/>
      <c r="OPH22" s="600"/>
      <c r="OPI22" s="600"/>
      <c r="OPJ22" s="600"/>
      <c r="OPK22" s="600"/>
      <c r="OPL22" s="600"/>
      <c r="OPM22" s="600"/>
      <c r="OPN22" s="600"/>
      <c r="OPO22" s="600"/>
      <c r="OPP22" s="600"/>
      <c r="OPQ22" s="600"/>
      <c r="OPR22" s="600"/>
      <c r="OPS22" s="600"/>
      <c r="OPT22" s="600"/>
      <c r="OPU22" s="600"/>
      <c r="OPV22" s="600"/>
      <c r="OPW22" s="600"/>
      <c r="OPX22" s="600"/>
      <c r="OPY22" s="600"/>
      <c r="OPZ22" s="600"/>
      <c r="OQA22" s="600"/>
      <c r="OQB22" s="600"/>
      <c r="OQC22" s="600"/>
      <c r="OQD22" s="600"/>
      <c r="OQE22" s="600"/>
      <c r="OQF22" s="600"/>
      <c r="OQG22" s="600"/>
      <c r="OQH22" s="600"/>
      <c r="OQI22" s="600"/>
      <c r="OQJ22" s="600"/>
      <c r="OQK22" s="600"/>
      <c r="OQL22" s="600"/>
      <c r="OQM22" s="600"/>
      <c r="OQN22" s="600"/>
      <c r="OQO22" s="600"/>
      <c r="OQP22" s="600"/>
      <c r="OQQ22" s="600"/>
      <c r="OQR22" s="600"/>
      <c r="OQS22" s="600"/>
      <c r="OQT22" s="600"/>
      <c r="OQU22" s="600"/>
      <c r="OQV22" s="600"/>
      <c r="OQW22" s="600"/>
      <c r="OQX22" s="600"/>
      <c r="OQY22" s="600"/>
      <c r="OQZ22" s="600"/>
      <c r="ORA22" s="600"/>
      <c r="ORB22" s="600"/>
      <c r="ORC22" s="600"/>
      <c r="ORD22" s="600"/>
      <c r="ORE22" s="600"/>
      <c r="ORF22" s="600"/>
      <c r="ORG22" s="600"/>
      <c r="ORH22" s="600"/>
      <c r="ORI22" s="600"/>
      <c r="ORJ22" s="600"/>
      <c r="ORK22" s="600"/>
      <c r="ORL22" s="600"/>
      <c r="ORM22" s="600"/>
      <c r="ORN22" s="600"/>
      <c r="ORO22" s="600"/>
      <c r="ORP22" s="600"/>
      <c r="ORQ22" s="600"/>
      <c r="ORR22" s="600"/>
      <c r="ORS22" s="600"/>
      <c r="ORT22" s="600"/>
      <c r="ORU22" s="600"/>
      <c r="ORV22" s="600"/>
      <c r="ORW22" s="600"/>
      <c r="ORX22" s="600"/>
      <c r="ORY22" s="600"/>
      <c r="ORZ22" s="600"/>
      <c r="OSA22" s="600"/>
      <c r="OSB22" s="600"/>
      <c r="OSC22" s="600"/>
      <c r="OSD22" s="600"/>
      <c r="OSE22" s="600"/>
      <c r="OSF22" s="600"/>
      <c r="OSG22" s="600"/>
      <c r="OSH22" s="600"/>
      <c r="OSI22" s="600"/>
      <c r="OSJ22" s="600"/>
      <c r="OSK22" s="600"/>
      <c r="OSL22" s="600"/>
      <c r="OSM22" s="600"/>
      <c r="OSN22" s="600"/>
      <c r="OSO22" s="600"/>
      <c r="OSP22" s="600"/>
      <c r="OSQ22" s="600"/>
      <c r="OSR22" s="600"/>
      <c r="OSS22" s="600"/>
      <c r="OST22" s="600"/>
      <c r="OSU22" s="600"/>
      <c r="OSV22" s="600"/>
      <c r="OSW22" s="600"/>
      <c r="OSX22" s="600"/>
      <c r="OSY22" s="600"/>
      <c r="OSZ22" s="600"/>
      <c r="OTA22" s="600"/>
      <c r="OTB22" s="600"/>
      <c r="OTC22" s="600"/>
      <c r="OTD22" s="600"/>
      <c r="OTE22" s="600"/>
      <c r="OTF22" s="600"/>
      <c r="OTG22" s="600"/>
      <c r="OTH22" s="600"/>
      <c r="OTI22" s="600"/>
      <c r="OTJ22" s="600"/>
      <c r="OTK22" s="600"/>
      <c r="OTL22" s="600"/>
      <c r="OTM22" s="600"/>
      <c r="OTN22" s="600"/>
      <c r="OTO22" s="600"/>
      <c r="OTP22" s="600"/>
      <c r="OTQ22" s="600"/>
      <c r="OTR22" s="600"/>
      <c r="OTS22" s="600"/>
      <c r="OTT22" s="600"/>
      <c r="OTU22" s="600"/>
      <c r="OTV22" s="600"/>
      <c r="OTW22" s="600"/>
      <c r="OTX22" s="600"/>
      <c r="OTY22" s="600"/>
      <c r="OTZ22" s="600"/>
      <c r="OUA22" s="600"/>
      <c r="OUB22" s="600"/>
      <c r="OUC22" s="600"/>
      <c r="OUD22" s="600"/>
      <c r="OUE22" s="600"/>
      <c r="OUF22" s="600"/>
      <c r="OUG22" s="600"/>
      <c r="OUH22" s="600"/>
      <c r="OUI22" s="600"/>
      <c r="OUJ22" s="600"/>
      <c r="OUK22" s="600"/>
      <c r="OUL22" s="600"/>
      <c r="OUM22" s="600"/>
      <c r="OUN22" s="600"/>
      <c r="OUO22" s="600"/>
      <c r="OUP22" s="600"/>
      <c r="OUQ22" s="600"/>
      <c r="OUR22" s="600"/>
      <c r="OUS22" s="600"/>
      <c r="OUT22" s="600"/>
      <c r="OUU22" s="600"/>
      <c r="OUV22" s="600"/>
      <c r="OUW22" s="600"/>
      <c r="OUX22" s="600"/>
      <c r="OUY22" s="600"/>
      <c r="OUZ22" s="600"/>
      <c r="OVA22" s="600"/>
      <c r="OVB22" s="600"/>
      <c r="OVC22" s="600"/>
      <c r="OVD22" s="600"/>
      <c r="OVE22" s="600"/>
      <c r="OVF22" s="600"/>
      <c r="OVG22" s="600"/>
      <c r="OVH22" s="600"/>
      <c r="OVI22" s="600"/>
      <c r="OVJ22" s="600"/>
      <c r="OVK22" s="600"/>
      <c r="OVL22" s="600"/>
      <c r="OVM22" s="600"/>
      <c r="OVN22" s="600"/>
      <c r="OVO22" s="600"/>
      <c r="OVP22" s="600"/>
      <c r="OVQ22" s="600"/>
      <c r="OVR22" s="600"/>
      <c r="OVS22" s="600"/>
      <c r="OVT22" s="600"/>
      <c r="OVU22" s="600"/>
      <c r="OVV22" s="600"/>
      <c r="OVW22" s="600"/>
      <c r="OVX22" s="600"/>
      <c r="OVY22" s="600"/>
      <c r="OVZ22" s="600"/>
      <c r="OWA22" s="600"/>
      <c r="OWB22" s="600"/>
      <c r="OWC22" s="600"/>
      <c r="OWD22" s="600"/>
      <c r="OWE22" s="600"/>
      <c r="OWF22" s="600"/>
      <c r="OWG22" s="600"/>
      <c r="OWH22" s="600"/>
      <c r="OWI22" s="600"/>
      <c r="OWJ22" s="600"/>
      <c r="OWK22" s="600"/>
      <c r="OWL22" s="600"/>
      <c r="OWM22" s="600"/>
      <c r="OWN22" s="600"/>
      <c r="OWO22" s="600"/>
      <c r="OWP22" s="600"/>
      <c r="OWQ22" s="600"/>
      <c r="OWR22" s="600"/>
      <c r="OWS22" s="600"/>
      <c r="OWT22" s="600"/>
      <c r="OWU22" s="600"/>
      <c r="OWV22" s="600"/>
      <c r="OWW22" s="600"/>
      <c r="OWX22" s="600"/>
      <c r="OWY22" s="600"/>
      <c r="OWZ22" s="600"/>
      <c r="OXA22" s="600"/>
      <c r="OXB22" s="600"/>
      <c r="OXC22" s="600"/>
      <c r="OXD22" s="600"/>
      <c r="OXE22" s="600"/>
      <c r="OXF22" s="600"/>
      <c r="OXG22" s="600"/>
      <c r="OXH22" s="600"/>
      <c r="OXI22" s="600"/>
      <c r="OXJ22" s="600"/>
      <c r="OXK22" s="600"/>
      <c r="OXL22" s="600"/>
      <c r="OXM22" s="600"/>
      <c r="OXN22" s="600"/>
      <c r="OXO22" s="600"/>
      <c r="OXP22" s="600"/>
      <c r="OXQ22" s="600"/>
      <c r="OXR22" s="600"/>
      <c r="OXS22" s="600"/>
      <c r="OXT22" s="600"/>
      <c r="OXU22" s="600"/>
      <c r="OXV22" s="600"/>
      <c r="OXW22" s="600"/>
      <c r="OXX22" s="600"/>
      <c r="OXY22" s="600"/>
      <c r="OXZ22" s="600"/>
      <c r="OYA22" s="600"/>
      <c r="OYB22" s="600"/>
      <c r="OYC22" s="600"/>
      <c r="OYD22" s="600"/>
      <c r="OYE22" s="600"/>
      <c r="OYF22" s="600"/>
      <c r="OYG22" s="600"/>
      <c r="OYH22" s="600"/>
      <c r="OYI22" s="600"/>
      <c r="OYJ22" s="600"/>
      <c r="OYK22" s="600"/>
      <c r="OYL22" s="600"/>
      <c r="OYM22" s="600"/>
      <c r="OYN22" s="600"/>
      <c r="OYO22" s="600"/>
      <c r="OYP22" s="600"/>
      <c r="OYQ22" s="600"/>
      <c r="OYR22" s="600"/>
      <c r="OYS22" s="600"/>
      <c r="OYT22" s="600"/>
      <c r="OYU22" s="600"/>
      <c r="OYV22" s="600"/>
      <c r="OYW22" s="600"/>
      <c r="OYX22" s="600"/>
      <c r="OYY22" s="600"/>
      <c r="OYZ22" s="600"/>
      <c r="OZA22" s="600"/>
      <c r="OZB22" s="600"/>
      <c r="OZC22" s="600"/>
      <c r="OZD22" s="600"/>
      <c r="OZE22" s="600"/>
      <c r="OZF22" s="600"/>
      <c r="OZG22" s="600"/>
      <c r="OZH22" s="600"/>
      <c r="OZI22" s="600"/>
      <c r="OZJ22" s="600"/>
      <c r="OZK22" s="600"/>
      <c r="OZL22" s="600"/>
      <c r="OZM22" s="600"/>
      <c r="OZN22" s="600"/>
      <c r="OZO22" s="600"/>
      <c r="OZP22" s="600"/>
      <c r="OZQ22" s="600"/>
      <c r="OZR22" s="600"/>
      <c r="OZS22" s="600"/>
      <c r="OZT22" s="600"/>
      <c r="OZU22" s="600"/>
      <c r="OZV22" s="600"/>
      <c r="OZW22" s="600"/>
      <c r="OZX22" s="600"/>
      <c r="OZY22" s="600"/>
      <c r="OZZ22" s="600"/>
      <c r="PAA22" s="600"/>
      <c r="PAB22" s="600"/>
      <c r="PAC22" s="600"/>
      <c r="PAD22" s="600"/>
      <c r="PAE22" s="600"/>
      <c r="PAF22" s="600"/>
      <c r="PAG22" s="600"/>
      <c r="PAH22" s="600"/>
      <c r="PAI22" s="600"/>
      <c r="PAJ22" s="600"/>
      <c r="PAK22" s="600"/>
      <c r="PAL22" s="600"/>
      <c r="PAM22" s="600"/>
      <c r="PAN22" s="600"/>
      <c r="PAO22" s="600"/>
      <c r="PAP22" s="600"/>
      <c r="PAQ22" s="600"/>
      <c r="PAR22" s="600"/>
      <c r="PAS22" s="600"/>
      <c r="PAT22" s="600"/>
      <c r="PAU22" s="600"/>
      <c r="PAV22" s="600"/>
      <c r="PAW22" s="600"/>
      <c r="PAX22" s="600"/>
      <c r="PAY22" s="600"/>
      <c r="PAZ22" s="600"/>
      <c r="PBA22" s="600"/>
      <c r="PBB22" s="600"/>
      <c r="PBC22" s="600"/>
      <c r="PBD22" s="600"/>
      <c r="PBE22" s="600"/>
      <c r="PBF22" s="600"/>
      <c r="PBG22" s="600"/>
      <c r="PBH22" s="600"/>
      <c r="PBI22" s="600"/>
      <c r="PBJ22" s="600"/>
      <c r="PBK22" s="600"/>
      <c r="PBL22" s="600"/>
      <c r="PBM22" s="600"/>
      <c r="PBN22" s="600"/>
      <c r="PBO22" s="600"/>
      <c r="PBP22" s="600"/>
      <c r="PBQ22" s="600"/>
      <c r="PBR22" s="600"/>
      <c r="PBS22" s="600"/>
      <c r="PBT22" s="600"/>
      <c r="PBU22" s="600"/>
      <c r="PBV22" s="600"/>
      <c r="PBW22" s="600"/>
      <c r="PBX22" s="600"/>
      <c r="PBY22" s="600"/>
      <c r="PBZ22" s="600"/>
      <c r="PCA22" s="600"/>
      <c r="PCB22" s="600"/>
      <c r="PCC22" s="600"/>
      <c r="PCD22" s="600"/>
      <c r="PCE22" s="600"/>
      <c r="PCF22" s="600"/>
      <c r="PCG22" s="600"/>
      <c r="PCH22" s="600"/>
      <c r="PCI22" s="600"/>
      <c r="PCJ22" s="600"/>
      <c r="PCK22" s="600"/>
      <c r="PCL22" s="600"/>
      <c r="PCM22" s="600"/>
      <c r="PCN22" s="600"/>
      <c r="PCO22" s="600"/>
      <c r="PCP22" s="600"/>
      <c r="PCQ22" s="600"/>
      <c r="PCR22" s="600"/>
      <c r="PCS22" s="600"/>
      <c r="PCT22" s="600"/>
      <c r="PCU22" s="600"/>
      <c r="PCV22" s="600"/>
      <c r="PCW22" s="600"/>
      <c r="PCX22" s="600"/>
      <c r="PCY22" s="600"/>
      <c r="PCZ22" s="600"/>
      <c r="PDA22" s="600"/>
      <c r="PDB22" s="600"/>
      <c r="PDC22" s="600"/>
      <c r="PDD22" s="600"/>
      <c r="PDE22" s="600"/>
      <c r="PDF22" s="600"/>
      <c r="PDG22" s="600"/>
      <c r="PDH22" s="600"/>
      <c r="PDI22" s="600"/>
      <c r="PDJ22" s="600"/>
      <c r="PDK22" s="600"/>
      <c r="PDL22" s="600"/>
      <c r="PDM22" s="600"/>
      <c r="PDN22" s="600"/>
      <c r="PDO22" s="600"/>
      <c r="PDP22" s="600"/>
      <c r="PDQ22" s="600"/>
      <c r="PDR22" s="600"/>
      <c r="PDS22" s="600"/>
      <c r="PDT22" s="600"/>
      <c r="PDU22" s="600"/>
      <c r="PDV22" s="600"/>
      <c r="PDW22" s="600"/>
      <c r="PDX22" s="600"/>
      <c r="PDY22" s="600"/>
      <c r="PDZ22" s="600"/>
      <c r="PEA22" s="600"/>
      <c r="PEB22" s="600"/>
      <c r="PEC22" s="600"/>
      <c r="PED22" s="600"/>
      <c r="PEE22" s="600"/>
      <c r="PEF22" s="600"/>
      <c r="PEG22" s="600"/>
      <c r="PEH22" s="600"/>
      <c r="PEI22" s="600"/>
      <c r="PEJ22" s="600"/>
      <c r="PEK22" s="600"/>
      <c r="PEL22" s="600"/>
      <c r="PEM22" s="600"/>
      <c r="PEN22" s="600"/>
      <c r="PEO22" s="600"/>
      <c r="PEP22" s="600"/>
      <c r="PEQ22" s="600"/>
      <c r="PER22" s="600"/>
      <c r="PES22" s="600"/>
      <c r="PET22" s="600"/>
      <c r="PEU22" s="600"/>
      <c r="PEV22" s="600"/>
      <c r="PEW22" s="600"/>
      <c r="PEX22" s="600"/>
      <c r="PEY22" s="600"/>
      <c r="PEZ22" s="600"/>
      <c r="PFA22" s="600"/>
      <c r="PFB22" s="600"/>
      <c r="PFC22" s="600"/>
      <c r="PFD22" s="600"/>
      <c r="PFE22" s="600"/>
      <c r="PFF22" s="600"/>
      <c r="PFG22" s="600"/>
      <c r="PFH22" s="600"/>
      <c r="PFI22" s="600"/>
      <c r="PFJ22" s="600"/>
      <c r="PFK22" s="600"/>
      <c r="PFL22" s="600"/>
      <c r="PFM22" s="600"/>
      <c r="PFN22" s="600"/>
      <c r="PFO22" s="600"/>
      <c r="PFP22" s="600"/>
      <c r="PFQ22" s="600"/>
      <c r="PFR22" s="600"/>
      <c r="PFS22" s="600"/>
      <c r="PFT22" s="600"/>
      <c r="PFU22" s="600"/>
      <c r="PFV22" s="600"/>
      <c r="PFW22" s="600"/>
      <c r="PFX22" s="600"/>
      <c r="PFY22" s="600"/>
      <c r="PFZ22" s="600"/>
      <c r="PGA22" s="600"/>
      <c r="PGB22" s="600"/>
      <c r="PGC22" s="600"/>
      <c r="PGD22" s="600"/>
      <c r="PGE22" s="600"/>
      <c r="PGF22" s="600"/>
      <c r="PGG22" s="600"/>
      <c r="PGH22" s="600"/>
      <c r="PGI22" s="600"/>
      <c r="PGJ22" s="600"/>
      <c r="PGK22" s="600"/>
      <c r="PGL22" s="600"/>
      <c r="PGM22" s="600"/>
      <c r="PGN22" s="600"/>
      <c r="PGO22" s="600"/>
      <c r="PGP22" s="600"/>
      <c r="PGQ22" s="600"/>
      <c r="PGR22" s="600"/>
      <c r="PGS22" s="600"/>
      <c r="PGT22" s="600"/>
      <c r="PGU22" s="600"/>
      <c r="PGV22" s="600"/>
      <c r="PGW22" s="600"/>
      <c r="PGX22" s="600"/>
      <c r="PGY22" s="600"/>
      <c r="PGZ22" s="600"/>
      <c r="PHA22" s="600"/>
      <c r="PHB22" s="600"/>
      <c r="PHC22" s="600"/>
      <c r="PHD22" s="600"/>
      <c r="PHE22" s="600"/>
      <c r="PHF22" s="600"/>
      <c r="PHG22" s="600"/>
      <c r="PHH22" s="600"/>
      <c r="PHI22" s="600"/>
      <c r="PHJ22" s="600"/>
      <c r="PHK22" s="600"/>
      <c r="PHL22" s="600"/>
      <c r="PHM22" s="600"/>
      <c r="PHN22" s="600"/>
      <c r="PHO22" s="600"/>
      <c r="PHP22" s="600"/>
      <c r="PHQ22" s="600"/>
      <c r="PHR22" s="600"/>
      <c r="PHS22" s="600"/>
      <c r="PHT22" s="600"/>
      <c r="PHU22" s="600"/>
      <c r="PHV22" s="600"/>
      <c r="PHW22" s="600"/>
      <c r="PHX22" s="600"/>
      <c r="PHY22" s="600"/>
      <c r="PHZ22" s="600"/>
      <c r="PIA22" s="600"/>
      <c r="PIB22" s="600"/>
      <c r="PIC22" s="600"/>
      <c r="PID22" s="600"/>
      <c r="PIE22" s="600"/>
      <c r="PIF22" s="600"/>
      <c r="PIG22" s="600"/>
      <c r="PIH22" s="600"/>
      <c r="PII22" s="600"/>
      <c r="PIJ22" s="600"/>
      <c r="PIK22" s="600"/>
      <c r="PIL22" s="600"/>
      <c r="PIM22" s="600"/>
      <c r="PIN22" s="600"/>
      <c r="PIO22" s="600"/>
      <c r="PIP22" s="600"/>
      <c r="PIQ22" s="600"/>
      <c r="PIR22" s="600"/>
      <c r="PIS22" s="600"/>
      <c r="PIT22" s="600"/>
      <c r="PIU22" s="600"/>
      <c r="PIV22" s="600"/>
      <c r="PIW22" s="600"/>
      <c r="PIX22" s="600"/>
      <c r="PIY22" s="600"/>
      <c r="PIZ22" s="600"/>
      <c r="PJA22" s="600"/>
      <c r="PJB22" s="600"/>
      <c r="PJC22" s="600"/>
      <c r="PJD22" s="600"/>
      <c r="PJE22" s="600"/>
      <c r="PJF22" s="600"/>
      <c r="PJG22" s="600"/>
      <c r="PJH22" s="600"/>
      <c r="PJI22" s="600"/>
      <c r="PJJ22" s="600"/>
      <c r="PJK22" s="600"/>
      <c r="PJL22" s="600"/>
      <c r="PJM22" s="600"/>
      <c r="PJN22" s="600"/>
      <c r="PJO22" s="600"/>
      <c r="PJP22" s="600"/>
      <c r="PJQ22" s="600"/>
      <c r="PJR22" s="600"/>
      <c r="PJS22" s="600"/>
      <c r="PJT22" s="600"/>
      <c r="PJU22" s="600"/>
      <c r="PJV22" s="600"/>
      <c r="PJW22" s="600"/>
      <c r="PJX22" s="600"/>
      <c r="PJY22" s="600"/>
      <c r="PJZ22" s="600"/>
      <c r="PKA22" s="600"/>
      <c r="PKB22" s="600"/>
      <c r="PKC22" s="600"/>
      <c r="PKD22" s="600"/>
      <c r="PKE22" s="600"/>
      <c r="PKF22" s="600"/>
      <c r="PKG22" s="600"/>
      <c r="PKH22" s="600"/>
      <c r="PKI22" s="600"/>
      <c r="PKJ22" s="600"/>
      <c r="PKK22" s="600"/>
      <c r="PKL22" s="600"/>
      <c r="PKM22" s="600"/>
      <c r="PKN22" s="600"/>
      <c r="PKO22" s="600"/>
      <c r="PKP22" s="600"/>
      <c r="PKQ22" s="600"/>
      <c r="PKR22" s="600"/>
      <c r="PKS22" s="600"/>
      <c r="PKT22" s="600"/>
      <c r="PKU22" s="600"/>
      <c r="PKV22" s="600"/>
      <c r="PKW22" s="600"/>
      <c r="PKX22" s="600"/>
      <c r="PKY22" s="600"/>
      <c r="PKZ22" s="600"/>
      <c r="PLA22" s="600"/>
      <c r="PLB22" s="600"/>
      <c r="PLC22" s="600"/>
      <c r="PLD22" s="600"/>
      <c r="PLE22" s="600"/>
      <c r="PLF22" s="600"/>
      <c r="PLG22" s="600"/>
      <c r="PLH22" s="600"/>
      <c r="PLI22" s="600"/>
      <c r="PLJ22" s="600"/>
      <c r="PLK22" s="600"/>
      <c r="PLL22" s="600"/>
      <c r="PLM22" s="600"/>
      <c r="PLN22" s="600"/>
      <c r="PLO22" s="600"/>
      <c r="PLP22" s="600"/>
      <c r="PLQ22" s="600"/>
      <c r="PLR22" s="600"/>
      <c r="PLS22" s="600"/>
      <c r="PLT22" s="600"/>
      <c r="PLU22" s="600"/>
      <c r="PLV22" s="600"/>
      <c r="PLW22" s="600"/>
      <c r="PLX22" s="600"/>
      <c r="PLY22" s="600"/>
      <c r="PLZ22" s="600"/>
      <c r="PMA22" s="600"/>
      <c r="PMB22" s="600"/>
      <c r="PMC22" s="600"/>
      <c r="PMD22" s="600"/>
      <c r="PME22" s="600"/>
      <c r="PMF22" s="600"/>
      <c r="PMG22" s="600"/>
      <c r="PMH22" s="600"/>
      <c r="PMI22" s="600"/>
      <c r="PMJ22" s="600"/>
      <c r="PMK22" s="600"/>
      <c r="PML22" s="600"/>
      <c r="PMM22" s="600"/>
      <c r="PMN22" s="600"/>
      <c r="PMO22" s="600"/>
      <c r="PMP22" s="600"/>
      <c r="PMQ22" s="600"/>
      <c r="PMR22" s="600"/>
      <c r="PMS22" s="600"/>
      <c r="PMT22" s="600"/>
      <c r="PMU22" s="600"/>
      <c r="PMV22" s="600"/>
      <c r="PMW22" s="600"/>
      <c r="PMX22" s="600"/>
      <c r="PMY22" s="600"/>
      <c r="PMZ22" s="600"/>
      <c r="PNA22" s="600"/>
      <c r="PNB22" s="600"/>
      <c r="PNC22" s="600"/>
      <c r="PND22" s="600"/>
      <c r="PNE22" s="600"/>
      <c r="PNF22" s="600"/>
      <c r="PNG22" s="600"/>
      <c r="PNH22" s="600"/>
      <c r="PNI22" s="600"/>
      <c r="PNJ22" s="600"/>
      <c r="PNK22" s="600"/>
      <c r="PNL22" s="600"/>
      <c r="PNM22" s="600"/>
      <c r="PNN22" s="600"/>
      <c r="PNO22" s="600"/>
      <c r="PNP22" s="600"/>
      <c r="PNQ22" s="600"/>
      <c r="PNR22" s="600"/>
      <c r="PNS22" s="600"/>
      <c r="PNT22" s="600"/>
      <c r="PNU22" s="600"/>
      <c r="PNV22" s="600"/>
      <c r="PNW22" s="600"/>
      <c r="PNX22" s="600"/>
      <c r="PNY22" s="600"/>
      <c r="PNZ22" s="600"/>
      <c r="POA22" s="600"/>
      <c r="POB22" s="600"/>
      <c r="POC22" s="600"/>
      <c r="POD22" s="600"/>
      <c r="POE22" s="600"/>
      <c r="POF22" s="600"/>
      <c r="POG22" s="600"/>
      <c r="POH22" s="600"/>
      <c r="POI22" s="600"/>
      <c r="POJ22" s="600"/>
      <c r="POK22" s="600"/>
      <c r="POL22" s="600"/>
      <c r="POM22" s="600"/>
      <c r="PON22" s="600"/>
      <c r="POO22" s="600"/>
      <c r="POP22" s="600"/>
      <c r="POQ22" s="600"/>
      <c r="POR22" s="600"/>
      <c r="POS22" s="600"/>
      <c r="POT22" s="600"/>
      <c r="POU22" s="600"/>
      <c r="POV22" s="600"/>
      <c r="POW22" s="600"/>
      <c r="POX22" s="600"/>
      <c r="POY22" s="600"/>
      <c r="POZ22" s="600"/>
      <c r="PPA22" s="600"/>
      <c r="PPB22" s="600"/>
      <c r="PPC22" s="600"/>
      <c r="PPD22" s="600"/>
      <c r="PPE22" s="600"/>
      <c r="PPF22" s="600"/>
      <c r="PPG22" s="600"/>
      <c r="PPH22" s="600"/>
      <c r="PPI22" s="600"/>
      <c r="PPJ22" s="600"/>
      <c r="PPK22" s="600"/>
      <c r="PPL22" s="600"/>
      <c r="PPM22" s="600"/>
      <c r="PPN22" s="600"/>
      <c r="PPO22" s="600"/>
      <c r="PPP22" s="600"/>
      <c r="PPQ22" s="600"/>
      <c r="PPR22" s="600"/>
      <c r="PPS22" s="600"/>
      <c r="PPT22" s="600"/>
      <c r="PPU22" s="600"/>
      <c r="PPV22" s="600"/>
      <c r="PPW22" s="600"/>
      <c r="PPX22" s="600"/>
      <c r="PPY22" s="600"/>
      <c r="PPZ22" s="600"/>
      <c r="PQA22" s="600"/>
      <c r="PQB22" s="600"/>
      <c r="PQC22" s="600"/>
      <c r="PQD22" s="600"/>
      <c r="PQE22" s="600"/>
      <c r="PQF22" s="600"/>
      <c r="PQG22" s="600"/>
      <c r="PQH22" s="600"/>
      <c r="PQI22" s="600"/>
      <c r="PQJ22" s="600"/>
      <c r="PQK22" s="600"/>
      <c r="PQL22" s="600"/>
      <c r="PQM22" s="600"/>
      <c r="PQN22" s="600"/>
      <c r="PQO22" s="600"/>
      <c r="PQP22" s="600"/>
      <c r="PQQ22" s="600"/>
      <c r="PQR22" s="600"/>
      <c r="PQS22" s="600"/>
      <c r="PQT22" s="600"/>
      <c r="PQU22" s="600"/>
      <c r="PQV22" s="600"/>
      <c r="PQW22" s="600"/>
      <c r="PQX22" s="600"/>
      <c r="PQY22" s="600"/>
      <c r="PQZ22" s="600"/>
      <c r="PRA22" s="600"/>
      <c r="PRB22" s="600"/>
      <c r="PRC22" s="600"/>
      <c r="PRD22" s="600"/>
      <c r="PRE22" s="600"/>
      <c r="PRF22" s="600"/>
      <c r="PRG22" s="600"/>
      <c r="PRH22" s="600"/>
      <c r="PRI22" s="600"/>
      <c r="PRJ22" s="600"/>
      <c r="PRK22" s="600"/>
      <c r="PRL22" s="600"/>
      <c r="PRM22" s="600"/>
      <c r="PRN22" s="600"/>
      <c r="PRO22" s="600"/>
      <c r="PRP22" s="600"/>
      <c r="PRQ22" s="600"/>
      <c r="PRR22" s="600"/>
      <c r="PRS22" s="600"/>
      <c r="PRT22" s="600"/>
      <c r="PRU22" s="600"/>
      <c r="PRV22" s="600"/>
      <c r="PRW22" s="600"/>
      <c r="PRX22" s="600"/>
      <c r="PRY22" s="600"/>
      <c r="PRZ22" s="600"/>
      <c r="PSA22" s="600"/>
      <c r="PSB22" s="600"/>
      <c r="PSC22" s="600"/>
      <c r="PSD22" s="600"/>
      <c r="PSE22" s="600"/>
      <c r="PSF22" s="600"/>
      <c r="PSG22" s="600"/>
      <c r="PSH22" s="600"/>
      <c r="PSI22" s="600"/>
      <c r="PSJ22" s="600"/>
      <c r="PSK22" s="600"/>
      <c r="PSL22" s="600"/>
      <c r="PSM22" s="600"/>
      <c r="PSN22" s="600"/>
      <c r="PSO22" s="600"/>
      <c r="PSP22" s="600"/>
      <c r="PSQ22" s="600"/>
      <c r="PSR22" s="600"/>
      <c r="PSS22" s="600"/>
      <c r="PST22" s="600"/>
      <c r="PSU22" s="600"/>
      <c r="PSV22" s="600"/>
      <c r="PSW22" s="600"/>
      <c r="PSX22" s="600"/>
      <c r="PSY22" s="600"/>
      <c r="PSZ22" s="600"/>
      <c r="PTA22" s="600"/>
      <c r="PTB22" s="600"/>
      <c r="PTC22" s="600"/>
      <c r="PTD22" s="600"/>
      <c r="PTE22" s="600"/>
      <c r="PTF22" s="600"/>
      <c r="PTG22" s="600"/>
      <c r="PTH22" s="600"/>
      <c r="PTI22" s="600"/>
      <c r="PTJ22" s="600"/>
      <c r="PTK22" s="600"/>
      <c r="PTL22" s="600"/>
      <c r="PTM22" s="600"/>
      <c r="PTN22" s="600"/>
      <c r="PTO22" s="600"/>
      <c r="PTP22" s="600"/>
      <c r="PTQ22" s="600"/>
      <c r="PTR22" s="600"/>
      <c r="PTS22" s="600"/>
      <c r="PTT22" s="600"/>
      <c r="PTU22" s="600"/>
      <c r="PTV22" s="600"/>
      <c r="PTW22" s="600"/>
      <c r="PTX22" s="600"/>
      <c r="PTY22" s="600"/>
      <c r="PTZ22" s="600"/>
      <c r="PUA22" s="600"/>
      <c r="PUB22" s="600"/>
      <c r="PUC22" s="600"/>
      <c r="PUD22" s="600"/>
      <c r="PUE22" s="600"/>
      <c r="PUF22" s="600"/>
      <c r="PUG22" s="600"/>
      <c r="PUH22" s="600"/>
      <c r="PUI22" s="600"/>
      <c r="PUJ22" s="600"/>
      <c r="PUK22" s="600"/>
      <c r="PUL22" s="600"/>
      <c r="PUM22" s="600"/>
      <c r="PUN22" s="600"/>
      <c r="PUO22" s="600"/>
      <c r="PUP22" s="600"/>
      <c r="PUQ22" s="600"/>
      <c r="PUR22" s="600"/>
      <c r="PUS22" s="600"/>
      <c r="PUT22" s="600"/>
      <c r="PUU22" s="600"/>
      <c r="PUV22" s="600"/>
      <c r="PUW22" s="600"/>
      <c r="PUX22" s="600"/>
      <c r="PUY22" s="600"/>
      <c r="PUZ22" s="600"/>
      <c r="PVA22" s="600"/>
      <c r="PVB22" s="600"/>
      <c r="PVC22" s="600"/>
      <c r="PVD22" s="600"/>
      <c r="PVE22" s="600"/>
      <c r="PVF22" s="600"/>
      <c r="PVG22" s="600"/>
      <c r="PVH22" s="600"/>
      <c r="PVI22" s="600"/>
      <c r="PVJ22" s="600"/>
      <c r="PVK22" s="600"/>
      <c r="PVL22" s="600"/>
      <c r="PVM22" s="600"/>
      <c r="PVN22" s="600"/>
      <c r="PVO22" s="600"/>
      <c r="PVP22" s="600"/>
      <c r="PVQ22" s="600"/>
      <c r="PVR22" s="600"/>
      <c r="PVS22" s="600"/>
      <c r="PVT22" s="600"/>
      <c r="PVU22" s="600"/>
      <c r="PVV22" s="600"/>
      <c r="PVW22" s="600"/>
      <c r="PVX22" s="600"/>
      <c r="PVY22" s="600"/>
      <c r="PVZ22" s="600"/>
      <c r="PWA22" s="600"/>
      <c r="PWB22" s="600"/>
      <c r="PWC22" s="600"/>
      <c r="PWD22" s="600"/>
      <c r="PWE22" s="600"/>
      <c r="PWF22" s="600"/>
      <c r="PWG22" s="600"/>
      <c r="PWH22" s="600"/>
      <c r="PWI22" s="600"/>
      <c r="PWJ22" s="600"/>
      <c r="PWK22" s="600"/>
      <c r="PWL22" s="600"/>
      <c r="PWM22" s="600"/>
      <c r="PWN22" s="600"/>
      <c r="PWO22" s="600"/>
      <c r="PWP22" s="600"/>
      <c r="PWQ22" s="600"/>
      <c r="PWR22" s="600"/>
      <c r="PWS22" s="600"/>
      <c r="PWT22" s="600"/>
      <c r="PWU22" s="600"/>
      <c r="PWV22" s="600"/>
      <c r="PWW22" s="600"/>
      <c r="PWX22" s="600"/>
      <c r="PWY22" s="600"/>
      <c r="PWZ22" s="600"/>
      <c r="PXA22" s="600"/>
      <c r="PXB22" s="600"/>
      <c r="PXC22" s="600"/>
      <c r="PXD22" s="600"/>
      <c r="PXE22" s="600"/>
      <c r="PXF22" s="600"/>
      <c r="PXG22" s="600"/>
      <c r="PXH22" s="600"/>
      <c r="PXI22" s="600"/>
      <c r="PXJ22" s="600"/>
      <c r="PXK22" s="600"/>
      <c r="PXL22" s="600"/>
      <c r="PXM22" s="600"/>
      <c r="PXN22" s="600"/>
      <c r="PXO22" s="600"/>
      <c r="PXP22" s="600"/>
      <c r="PXQ22" s="600"/>
      <c r="PXR22" s="600"/>
      <c r="PXS22" s="600"/>
      <c r="PXT22" s="600"/>
      <c r="PXU22" s="600"/>
      <c r="PXV22" s="600"/>
      <c r="PXW22" s="600"/>
      <c r="PXX22" s="600"/>
      <c r="PXY22" s="600"/>
      <c r="PXZ22" s="600"/>
      <c r="PYA22" s="600"/>
      <c r="PYB22" s="600"/>
      <c r="PYC22" s="600"/>
      <c r="PYD22" s="600"/>
      <c r="PYE22" s="600"/>
      <c r="PYF22" s="600"/>
      <c r="PYG22" s="600"/>
      <c r="PYH22" s="600"/>
      <c r="PYI22" s="600"/>
      <c r="PYJ22" s="600"/>
      <c r="PYK22" s="600"/>
      <c r="PYL22" s="600"/>
      <c r="PYM22" s="600"/>
      <c r="PYN22" s="600"/>
      <c r="PYO22" s="600"/>
      <c r="PYP22" s="600"/>
      <c r="PYQ22" s="600"/>
      <c r="PYR22" s="600"/>
      <c r="PYS22" s="600"/>
      <c r="PYT22" s="600"/>
      <c r="PYU22" s="600"/>
      <c r="PYV22" s="600"/>
      <c r="PYW22" s="600"/>
      <c r="PYX22" s="600"/>
      <c r="PYY22" s="600"/>
      <c r="PYZ22" s="600"/>
      <c r="PZA22" s="600"/>
      <c r="PZB22" s="600"/>
      <c r="PZC22" s="600"/>
      <c r="PZD22" s="600"/>
      <c r="PZE22" s="600"/>
      <c r="PZF22" s="600"/>
      <c r="PZG22" s="600"/>
      <c r="PZH22" s="600"/>
      <c r="PZI22" s="600"/>
      <c r="PZJ22" s="600"/>
      <c r="PZK22" s="600"/>
      <c r="PZL22" s="600"/>
      <c r="PZM22" s="600"/>
      <c r="PZN22" s="600"/>
      <c r="PZO22" s="600"/>
      <c r="PZP22" s="600"/>
      <c r="PZQ22" s="600"/>
      <c r="PZR22" s="600"/>
      <c r="PZS22" s="600"/>
      <c r="PZT22" s="600"/>
      <c r="PZU22" s="600"/>
      <c r="PZV22" s="600"/>
      <c r="PZW22" s="600"/>
      <c r="PZX22" s="600"/>
      <c r="PZY22" s="600"/>
      <c r="PZZ22" s="600"/>
      <c r="QAA22" s="600"/>
      <c r="QAB22" s="600"/>
      <c r="QAC22" s="600"/>
      <c r="QAD22" s="600"/>
      <c r="QAE22" s="600"/>
      <c r="QAF22" s="600"/>
      <c r="QAG22" s="600"/>
      <c r="QAH22" s="600"/>
      <c r="QAI22" s="600"/>
      <c r="QAJ22" s="600"/>
      <c r="QAK22" s="600"/>
      <c r="QAL22" s="600"/>
      <c r="QAM22" s="600"/>
      <c r="QAN22" s="600"/>
      <c r="QAO22" s="600"/>
      <c r="QAP22" s="600"/>
      <c r="QAQ22" s="600"/>
      <c r="QAR22" s="600"/>
      <c r="QAS22" s="600"/>
      <c r="QAT22" s="600"/>
      <c r="QAU22" s="600"/>
      <c r="QAV22" s="600"/>
      <c r="QAW22" s="600"/>
      <c r="QAX22" s="600"/>
      <c r="QAY22" s="600"/>
      <c r="QAZ22" s="600"/>
      <c r="QBA22" s="600"/>
      <c r="QBB22" s="600"/>
      <c r="QBC22" s="600"/>
      <c r="QBD22" s="600"/>
      <c r="QBE22" s="600"/>
      <c r="QBF22" s="600"/>
      <c r="QBG22" s="600"/>
      <c r="QBH22" s="600"/>
      <c r="QBI22" s="600"/>
      <c r="QBJ22" s="600"/>
      <c r="QBK22" s="600"/>
      <c r="QBL22" s="600"/>
      <c r="QBM22" s="600"/>
      <c r="QBN22" s="600"/>
      <c r="QBO22" s="600"/>
      <c r="QBP22" s="600"/>
      <c r="QBQ22" s="600"/>
      <c r="QBR22" s="600"/>
      <c r="QBS22" s="600"/>
      <c r="QBT22" s="600"/>
      <c r="QBU22" s="600"/>
      <c r="QBV22" s="600"/>
      <c r="QBW22" s="600"/>
      <c r="QBX22" s="600"/>
      <c r="QBY22" s="600"/>
      <c r="QBZ22" s="600"/>
      <c r="QCA22" s="600"/>
      <c r="QCB22" s="600"/>
      <c r="QCC22" s="600"/>
      <c r="QCD22" s="600"/>
      <c r="QCE22" s="600"/>
      <c r="QCF22" s="600"/>
      <c r="QCG22" s="600"/>
      <c r="QCH22" s="600"/>
      <c r="QCI22" s="600"/>
      <c r="QCJ22" s="600"/>
      <c r="QCK22" s="600"/>
      <c r="QCL22" s="600"/>
      <c r="QCM22" s="600"/>
      <c r="QCN22" s="600"/>
      <c r="QCO22" s="600"/>
      <c r="QCP22" s="600"/>
      <c r="QCQ22" s="600"/>
      <c r="QCR22" s="600"/>
      <c r="QCS22" s="600"/>
      <c r="QCT22" s="600"/>
      <c r="QCU22" s="600"/>
      <c r="QCV22" s="600"/>
      <c r="QCW22" s="600"/>
      <c r="QCX22" s="600"/>
      <c r="QCY22" s="600"/>
      <c r="QCZ22" s="600"/>
      <c r="QDA22" s="600"/>
      <c r="QDB22" s="600"/>
      <c r="QDC22" s="600"/>
      <c r="QDD22" s="600"/>
      <c r="QDE22" s="600"/>
      <c r="QDF22" s="600"/>
      <c r="QDG22" s="600"/>
      <c r="QDH22" s="600"/>
      <c r="QDI22" s="600"/>
      <c r="QDJ22" s="600"/>
      <c r="QDK22" s="600"/>
      <c r="QDL22" s="600"/>
      <c r="QDM22" s="600"/>
      <c r="QDN22" s="600"/>
      <c r="QDO22" s="600"/>
      <c r="QDP22" s="600"/>
      <c r="QDQ22" s="600"/>
      <c r="QDR22" s="600"/>
      <c r="QDS22" s="600"/>
      <c r="QDT22" s="600"/>
      <c r="QDU22" s="600"/>
      <c r="QDV22" s="600"/>
      <c r="QDW22" s="600"/>
      <c r="QDX22" s="600"/>
      <c r="QDY22" s="600"/>
      <c r="QDZ22" s="600"/>
      <c r="QEA22" s="600"/>
      <c r="QEB22" s="600"/>
      <c r="QEC22" s="600"/>
      <c r="QED22" s="600"/>
      <c r="QEE22" s="600"/>
      <c r="QEF22" s="600"/>
      <c r="QEG22" s="600"/>
      <c r="QEH22" s="600"/>
      <c r="QEI22" s="600"/>
      <c r="QEJ22" s="600"/>
      <c r="QEK22" s="600"/>
      <c r="QEL22" s="600"/>
      <c r="QEM22" s="600"/>
      <c r="QEN22" s="600"/>
      <c r="QEO22" s="600"/>
      <c r="QEP22" s="600"/>
      <c r="QEQ22" s="600"/>
      <c r="QER22" s="600"/>
      <c r="QES22" s="600"/>
      <c r="QET22" s="600"/>
      <c r="QEU22" s="600"/>
      <c r="QEV22" s="600"/>
      <c r="QEW22" s="600"/>
      <c r="QEX22" s="600"/>
      <c r="QEY22" s="600"/>
      <c r="QEZ22" s="600"/>
      <c r="QFA22" s="600"/>
      <c r="QFB22" s="600"/>
      <c r="QFC22" s="600"/>
      <c r="QFD22" s="600"/>
      <c r="QFE22" s="600"/>
      <c r="QFF22" s="600"/>
      <c r="QFG22" s="600"/>
      <c r="QFH22" s="600"/>
      <c r="QFI22" s="600"/>
      <c r="QFJ22" s="600"/>
      <c r="QFK22" s="600"/>
      <c r="QFL22" s="600"/>
      <c r="QFM22" s="600"/>
      <c r="QFN22" s="600"/>
      <c r="QFO22" s="600"/>
      <c r="QFP22" s="600"/>
      <c r="QFQ22" s="600"/>
      <c r="QFR22" s="600"/>
      <c r="QFS22" s="600"/>
      <c r="QFT22" s="600"/>
      <c r="QFU22" s="600"/>
      <c r="QFV22" s="600"/>
      <c r="QFW22" s="600"/>
      <c r="QFX22" s="600"/>
      <c r="QFY22" s="600"/>
      <c r="QFZ22" s="600"/>
      <c r="QGA22" s="600"/>
      <c r="QGB22" s="600"/>
      <c r="QGC22" s="600"/>
      <c r="QGD22" s="600"/>
      <c r="QGE22" s="600"/>
      <c r="QGF22" s="600"/>
      <c r="QGG22" s="600"/>
      <c r="QGH22" s="600"/>
      <c r="QGI22" s="600"/>
      <c r="QGJ22" s="600"/>
      <c r="QGK22" s="600"/>
      <c r="QGL22" s="600"/>
      <c r="QGM22" s="600"/>
      <c r="QGN22" s="600"/>
      <c r="QGO22" s="600"/>
      <c r="QGP22" s="600"/>
      <c r="QGQ22" s="600"/>
      <c r="QGR22" s="600"/>
      <c r="QGS22" s="600"/>
      <c r="QGT22" s="600"/>
      <c r="QGU22" s="600"/>
      <c r="QGV22" s="600"/>
      <c r="QGW22" s="600"/>
      <c r="QGX22" s="600"/>
      <c r="QGY22" s="600"/>
      <c r="QGZ22" s="600"/>
      <c r="QHA22" s="600"/>
      <c r="QHB22" s="600"/>
      <c r="QHC22" s="600"/>
      <c r="QHD22" s="600"/>
      <c r="QHE22" s="600"/>
      <c r="QHF22" s="600"/>
      <c r="QHG22" s="600"/>
      <c r="QHH22" s="600"/>
      <c r="QHI22" s="600"/>
      <c r="QHJ22" s="600"/>
      <c r="QHK22" s="600"/>
      <c r="QHL22" s="600"/>
      <c r="QHM22" s="600"/>
      <c r="QHN22" s="600"/>
      <c r="QHO22" s="600"/>
      <c r="QHP22" s="600"/>
      <c r="QHQ22" s="600"/>
      <c r="QHR22" s="600"/>
      <c r="QHS22" s="600"/>
      <c r="QHT22" s="600"/>
      <c r="QHU22" s="600"/>
      <c r="QHV22" s="600"/>
      <c r="QHW22" s="600"/>
      <c r="QHX22" s="600"/>
      <c r="QHY22" s="600"/>
      <c r="QHZ22" s="600"/>
      <c r="QIA22" s="600"/>
      <c r="QIB22" s="600"/>
      <c r="QIC22" s="600"/>
      <c r="QID22" s="600"/>
      <c r="QIE22" s="600"/>
      <c r="QIF22" s="600"/>
      <c r="QIG22" s="600"/>
      <c r="QIH22" s="600"/>
      <c r="QII22" s="600"/>
      <c r="QIJ22" s="600"/>
      <c r="QIK22" s="600"/>
      <c r="QIL22" s="600"/>
      <c r="QIM22" s="600"/>
      <c r="QIN22" s="600"/>
      <c r="QIO22" s="600"/>
      <c r="QIP22" s="600"/>
      <c r="QIQ22" s="600"/>
      <c r="QIR22" s="600"/>
      <c r="QIS22" s="600"/>
      <c r="QIT22" s="600"/>
      <c r="QIU22" s="600"/>
      <c r="QIV22" s="600"/>
      <c r="QIW22" s="600"/>
      <c r="QIX22" s="600"/>
      <c r="QIY22" s="600"/>
      <c r="QIZ22" s="600"/>
      <c r="QJA22" s="600"/>
      <c r="QJB22" s="600"/>
      <c r="QJC22" s="600"/>
      <c r="QJD22" s="600"/>
      <c r="QJE22" s="600"/>
      <c r="QJF22" s="600"/>
      <c r="QJG22" s="600"/>
      <c r="QJH22" s="600"/>
      <c r="QJI22" s="600"/>
      <c r="QJJ22" s="600"/>
      <c r="QJK22" s="600"/>
      <c r="QJL22" s="600"/>
      <c r="QJM22" s="600"/>
      <c r="QJN22" s="600"/>
      <c r="QJO22" s="600"/>
      <c r="QJP22" s="600"/>
      <c r="QJQ22" s="600"/>
      <c r="QJR22" s="600"/>
      <c r="QJS22" s="600"/>
      <c r="QJT22" s="600"/>
      <c r="QJU22" s="600"/>
      <c r="QJV22" s="600"/>
      <c r="QJW22" s="600"/>
      <c r="QJX22" s="600"/>
      <c r="QJY22" s="600"/>
      <c r="QJZ22" s="600"/>
      <c r="QKA22" s="600"/>
      <c r="QKB22" s="600"/>
      <c r="QKC22" s="600"/>
      <c r="QKD22" s="600"/>
      <c r="QKE22" s="600"/>
      <c r="QKF22" s="600"/>
      <c r="QKG22" s="600"/>
      <c r="QKH22" s="600"/>
      <c r="QKI22" s="600"/>
      <c r="QKJ22" s="600"/>
      <c r="QKK22" s="600"/>
      <c r="QKL22" s="600"/>
      <c r="QKM22" s="600"/>
      <c r="QKN22" s="600"/>
      <c r="QKO22" s="600"/>
      <c r="QKP22" s="600"/>
      <c r="QKQ22" s="600"/>
      <c r="QKR22" s="600"/>
      <c r="QKS22" s="600"/>
      <c r="QKT22" s="600"/>
      <c r="QKU22" s="600"/>
      <c r="QKV22" s="600"/>
      <c r="QKW22" s="600"/>
      <c r="QKX22" s="600"/>
      <c r="QKY22" s="600"/>
      <c r="QKZ22" s="600"/>
      <c r="QLA22" s="600"/>
      <c r="QLB22" s="600"/>
      <c r="QLC22" s="600"/>
      <c r="QLD22" s="600"/>
      <c r="QLE22" s="600"/>
      <c r="QLF22" s="600"/>
      <c r="QLG22" s="600"/>
      <c r="QLH22" s="600"/>
      <c r="QLI22" s="600"/>
      <c r="QLJ22" s="600"/>
      <c r="QLK22" s="600"/>
      <c r="QLL22" s="600"/>
      <c r="QLM22" s="600"/>
      <c r="QLN22" s="600"/>
      <c r="QLO22" s="600"/>
      <c r="QLP22" s="600"/>
      <c r="QLQ22" s="600"/>
      <c r="QLR22" s="600"/>
      <c r="QLS22" s="600"/>
      <c r="QLT22" s="600"/>
      <c r="QLU22" s="600"/>
      <c r="QLV22" s="600"/>
      <c r="QLW22" s="600"/>
      <c r="QLX22" s="600"/>
      <c r="QLY22" s="600"/>
      <c r="QLZ22" s="600"/>
      <c r="QMA22" s="600"/>
      <c r="QMB22" s="600"/>
      <c r="QMC22" s="600"/>
      <c r="QMD22" s="600"/>
      <c r="QME22" s="600"/>
      <c r="QMF22" s="600"/>
      <c r="QMG22" s="600"/>
      <c r="QMH22" s="600"/>
      <c r="QMI22" s="600"/>
      <c r="QMJ22" s="600"/>
      <c r="QMK22" s="600"/>
      <c r="QML22" s="600"/>
      <c r="QMM22" s="600"/>
      <c r="QMN22" s="600"/>
      <c r="QMO22" s="600"/>
      <c r="QMP22" s="600"/>
      <c r="QMQ22" s="600"/>
      <c r="QMR22" s="600"/>
      <c r="QMS22" s="600"/>
      <c r="QMT22" s="600"/>
      <c r="QMU22" s="600"/>
      <c r="QMV22" s="600"/>
      <c r="QMW22" s="600"/>
      <c r="QMX22" s="600"/>
      <c r="QMY22" s="600"/>
      <c r="QMZ22" s="600"/>
      <c r="QNA22" s="600"/>
      <c r="QNB22" s="600"/>
      <c r="QNC22" s="600"/>
      <c r="QND22" s="600"/>
      <c r="QNE22" s="600"/>
      <c r="QNF22" s="600"/>
      <c r="QNG22" s="600"/>
      <c r="QNH22" s="600"/>
      <c r="QNI22" s="600"/>
      <c r="QNJ22" s="600"/>
      <c r="QNK22" s="600"/>
      <c r="QNL22" s="600"/>
      <c r="QNM22" s="600"/>
      <c r="QNN22" s="600"/>
      <c r="QNO22" s="600"/>
      <c r="QNP22" s="600"/>
      <c r="QNQ22" s="600"/>
      <c r="QNR22" s="600"/>
      <c r="QNS22" s="600"/>
      <c r="QNT22" s="600"/>
      <c r="QNU22" s="600"/>
      <c r="QNV22" s="600"/>
      <c r="QNW22" s="600"/>
      <c r="QNX22" s="600"/>
      <c r="QNY22" s="600"/>
      <c r="QNZ22" s="600"/>
      <c r="QOA22" s="600"/>
      <c r="QOB22" s="600"/>
      <c r="QOC22" s="600"/>
      <c r="QOD22" s="600"/>
      <c r="QOE22" s="600"/>
      <c r="QOF22" s="600"/>
      <c r="QOG22" s="600"/>
      <c r="QOH22" s="600"/>
      <c r="QOI22" s="600"/>
      <c r="QOJ22" s="600"/>
      <c r="QOK22" s="600"/>
      <c r="QOL22" s="600"/>
      <c r="QOM22" s="600"/>
      <c r="QON22" s="600"/>
      <c r="QOO22" s="600"/>
      <c r="QOP22" s="600"/>
      <c r="QOQ22" s="600"/>
      <c r="QOR22" s="600"/>
      <c r="QOS22" s="600"/>
      <c r="QOT22" s="600"/>
      <c r="QOU22" s="600"/>
      <c r="QOV22" s="600"/>
      <c r="QOW22" s="600"/>
      <c r="QOX22" s="600"/>
      <c r="QOY22" s="600"/>
      <c r="QOZ22" s="600"/>
      <c r="QPA22" s="600"/>
      <c r="QPB22" s="600"/>
      <c r="QPC22" s="600"/>
      <c r="QPD22" s="600"/>
      <c r="QPE22" s="600"/>
      <c r="QPF22" s="600"/>
      <c r="QPG22" s="600"/>
      <c r="QPH22" s="600"/>
      <c r="QPI22" s="600"/>
      <c r="QPJ22" s="600"/>
      <c r="QPK22" s="600"/>
      <c r="QPL22" s="600"/>
      <c r="QPM22" s="600"/>
      <c r="QPN22" s="600"/>
      <c r="QPO22" s="600"/>
      <c r="QPP22" s="600"/>
      <c r="QPQ22" s="600"/>
      <c r="QPR22" s="600"/>
      <c r="QPS22" s="600"/>
      <c r="QPT22" s="600"/>
      <c r="QPU22" s="600"/>
      <c r="QPV22" s="600"/>
      <c r="QPW22" s="600"/>
      <c r="QPX22" s="600"/>
      <c r="QPY22" s="600"/>
      <c r="QPZ22" s="600"/>
      <c r="QQA22" s="600"/>
      <c r="QQB22" s="600"/>
      <c r="QQC22" s="600"/>
      <c r="QQD22" s="600"/>
      <c r="QQE22" s="600"/>
      <c r="QQF22" s="600"/>
      <c r="QQG22" s="600"/>
      <c r="QQH22" s="600"/>
      <c r="QQI22" s="600"/>
      <c r="QQJ22" s="600"/>
      <c r="QQK22" s="600"/>
      <c r="QQL22" s="600"/>
      <c r="QQM22" s="600"/>
      <c r="QQN22" s="600"/>
      <c r="QQO22" s="600"/>
      <c r="QQP22" s="600"/>
      <c r="QQQ22" s="600"/>
      <c r="QQR22" s="600"/>
      <c r="QQS22" s="600"/>
      <c r="QQT22" s="600"/>
      <c r="QQU22" s="600"/>
      <c r="QQV22" s="600"/>
      <c r="QQW22" s="600"/>
      <c r="QQX22" s="600"/>
      <c r="QQY22" s="600"/>
      <c r="QQZ22" s="600"/>
      <c r="QRA22" s="600"/>
      <c r="QRB22" s="600"/>
      <c r="QRC22" s="600"/>
      <c r="QRD22" s="600"/>
      <c r="QRE22" s="600"/>
      <c r="QRF22" s="600"/>
      <c r="QRG22" s="600"/>
      <c r="QRH22" s="600"/>
      <c r="QRI22" s="600"/>
      <c r="QRJ22" s="600"/>
      <c r="QRK22" s="600"/>
      <c r="QRL22" s="600"/>
      <c r="QRM22" s="600"/>
      <c r="QRN22" s="600"/>
      <c r="QRO22" s="600"/>
      <c r="QRP22" s="600"/>
      <c r="QRQ22" s="600"/>
      <c r="QRR22" s="600"/>
      <c r="QRS22" s="600"/>
      <c r="QRT22" s="600"/>
      <c r="QRU22" s="600"/>
      <c r="QRV22" s="600"/>
      <c r="QRW22" s="600"/>
      <c r="QRX22" s="600"/>
      <c r="QRY22" s="600"/>
      <c r="QRZ22" s="600"/>
      <c r="QSA22" s="600"/>
      <c r="QSB22" s="600"/>
      <c r="QSC22" s="600"/>
      <c r="QSD22" s="600"/>
      <c r="QSE22" s="600"/>
      <c r="QSF22" s="600"/>
      <c r="QSG22" s="600"/>
      <c r="QSH22" s="600"/>
      <c r="QSI22" s="600"/>
      <c r="QSJ22" s="600"/>
      <c r="QSK22" s="600"/>
      <c r="QSL22" s="600"/>
      <c r="QSM22" s="600"/>
      <c r="QSN22" s="600"/>
      <c r="QSO22" s="600"/>
      <c r="QSP22" s="600"/>
      <c r="QSQ22" s="600"/>
      <c r="QSR22" s="600"/>
      <c r="QSS22" s="600"/>
      <c r="QST22" s="600"/>
      <c r="QSU22" s="600"/>
      <c r="QSV22" s="600"/>
      <c r="QSW22" s="600"/>
      <c r="QSX22" s="600"/>
      <c r="QSY22" s="600"/>
      <c r="QSZ22" s="600"/>
      <c r="QTA22" s="600"/>
      <c r="QTB22" s="600"/>
      <c r="QTC22" s="600"/>
      <c r="QTD22" s="600"/>
      <c r="QTE22" s="600"/>
      <c r="QTF22" s="600"/>
      <c r="QTG22" s="600"/>
      <c r="QTH22" s="600"/>
      <c r="QTI22" s="600"/>
      <c r="QTJ22" s="600"/>
      <c r="QTK22" s="600"/>
      <c r="QTL22" s="600"/>
      <c r="QTM22" s="600"/>
      <c r="QTN22" s="600"/>
      <c r="QTO22" s="600"/>
      <c r="QTP22" s="600"/>
      <c r="QTQ22" s="600"/>
      <c r="QTR22" s="600"/>
      <c r="QTS22" s="600"/>
      <c r="QTT22" s="600"/>
      <c r="QTU22" s="600"/>
      <c r="QTV22" s="600"/>
      <c r="QTW22" s="600"/>
      <c r="QTX22" s="600"/>
      <c r="QTY22" s="600"/>
      <c r="QTZ22" s="600"/>
      <c r="QUA22" s="600"/>
      <c r="QUB22" s="600"/>
      <c r="QUC22" s="600"/>
      <c r="QUD22" s="600"/>
      <c r="QUE22" s="600"/>
      <c r="QUF22" s="600"/>
      <c r="QUG22" s="600"/>
      <c r="QUH22" s="600"/>
      <c r="QUI22" s="600"/>
      <c r="QUJ22" s="600"/>
      <c r="QUK22" s="600"/>
      <c r="QUL22" s="600"/>
      <c r="QUM22" s="600"/>
      <c r="QUN22" s="600"/>
      <c r="QUO22" s="600"/>
      <c r="QUP22" s="600"/>
      <c r="QUQ22" s="600"/>
      <c r="QUR22" s="600"/>
      <c r="QUS22" s="600"/>
      <c r="QUT22" s="600"/>
      <c r="QUU22" s="600"/>
      <c r="QUV22" s="600"/>
      <c r="QUW22" s="600"/>
      <c r="QUX22" s="600"/>
      <c r="QUY22" s="600"/>
      <c r="QUZ22" s="600"/>
      <c r="QVA22" s="600"/>
      <c r="QVB22" s="600"/>
      <c r="QVC22" s="600"/>
      <c r="QVD22" s="600"/>
      <c r="QVE22" s="600"/>
      <c r="QVF22" s="600"/>
      <c r="QVG22" s="600"/>
      <c r="QVH22" s="600"/>
      <c r="QVI22" s="600"/>
      <c r="QVJ22" s="600"/>
      <c r="QVK22" s="600"/>
      <c r="QVL22" s="600"/>
      <c r="QVM22" s="600"/>
      <c r="QVN22" s="600"/>
      <c r="QVO22" s="600"/>
      <c r="QVP22" s="600"/>
      <c r="QVQ22" s="600"/>
      <c r="QVR22" s="600"/>
      <c r="QVS22" s="600"/>
      <c r="QVT22" s="600"/>
      <c r="QVU22" s="600"/>
      <c r="QVV22" s="600"/>
      <c r="QVW22" s="600"/>
      <c r="QVX22" s="600"/>
      <c r="QVY22" s="600"/>
      <c r="QVZ22" s="600"/>
      <c r="QWA22" s="600"/>
      <c r="QWB22" s="600"/>
      <c r="QWC22" s="600"/>
      <c r="QWD22" s="600"/>
      <c r="QWE22" s="600"/>
      <c r="QWF22" s="600"/>
      <c r="QWG22" s="600"/>
      <c r="QWH22" s="600"/>
      <c r="QWI22" s="600"/>
      <c r="QWJ22" s="600"/>
      <c r="QWK22" s="600"/>
      <c r="QWL22" s="600"/>
      <c r="QWM22" s="600"/>
      <c r="QWN22" s="600"/>
      <c r="QWO22" s="600"/>
      <c r="QWP22" s="600"/>
      <c r="QWQ22" s="600"/>
      <c r="QWR22" s="600"/>
      <c r="QWS22" s="600"/>
      <c r="QWT22" s="600"/>
      <c r="QWU22" s="600"/>
      <c r="QWV22" s="600"/>
      <c r="QWW22" s="600"/>
      <c r="QWX22" s="600"/>
      <c r="QWY22" s="600"/>
      <c r="QWZ22" s="600"/>
      <c r="QXA22" s="600"/>
      <c r="QXB22" s="600"/>
      <c r="QXC22" s="600"/>
      <c r="QXD22" s="600"/>
      <c r="QXE22" s="600"/>
      <c r="QXF22" s="600"/>
      <c r="QXG22" s="600"/>
      <c r="QXH22" s="600"/>
      <c r="QXI22" s="600"/>
      <c r="QXJ22" s="600"/>
      <c r="QXK22" s="600"/>
      <c r="QXL22" s="600"/>
      <c r="QXM22" s="600"/>
      <c r="QXN22" s="600"/>
      <c r="QXO22" s="600"/>
      <c r="QXP22" s="600"/>
      <c r="QXQ22" s="600"/>
      <c r="QXR22" s="600"/>
      <c r="QXS22" s="600"/>
      <c r="QXT22" s="600"/>
      <c r="QXU22" s="600"/>
      <c r="QXV22" s="600"/>
      <c r="QXW22" s="600"/>
      <c r="QXX22" s="600"/>
      <c r="QXY22" s="600"/>
      <c r="QXZ22" s="600"/>
      <c r="QYA22" s="600"/>
      <c r="QYB22" s="600"/>
      <c r="QYC22" s="600"/>
      <c r="QYD22" s="600"/>
      <c r="QYE22" s="600"/>
      <c r="QYF22" s="600"/>
      <c r="QYG22" s="600"/>
      <c r="QYH22" s="600"/>
      <c r="QYI22" s="600"/>
      <c r="QYJ22" s="600"/>
      <c r="QYK22" s="600"/>
      <c r="QYL22" s="600"/>
      <c r="QYM22" s="600"/>
      <c r="QYN22" s="600"/>
      <c r="QYO22" s="600"/>
      <c r="QYP22" s="600"/>
      <c r="QYQ22" s="600"/>
      <c r="QYR22" s="600"/>
      <c r="QYS22" s="600"/>
      <c r="QYT22" s="600"/>
      <c r="QYU22" s="600"/>
      <c r="QYV22" s="600"/>
      <c r="QYW22" s="600"/>
      <c r="QYX22" s="600"/>
      <c r="QYY22" s="600"/>
      <c r="QYZ22" s="600"/>
      <c r="QZA22" s="600"/>
      <c r="QZB22" s="600"/>
      <c r="QZC22" s="600"/>
      <c r="QZD22" s="600"/>
      <c r="QZE22" s="600"/>
      <c r="QZF22" s="600"/>
      <c r="QZG22" s="600"/>
      <c r="QZH22" s="600"/>
      <c r="QZI22" s="600"/>
      <c r="QZJ22" s="600"/>
      <c r="QZK22" s="600"/>
      <c r="QZL22" s="600"/>
      <c r="QZM22" s="600"/>
      <c r="QZN22" s="600"/>
      <c r="QZO22" s="600"/>
      <c r="QZP22" s="600"/>
      <c r="QZQ22" s="600"/>
      <c r="QZR22" s="600"/>
      <c r="QZS22" s="600"/>
      <c r="QZT22" s="600"/>
      <c r="QZU22" s="600"/>
      <c r="QZV22" s="600"/>
      <c r="QZW22" s="600"/>
      <c r="QZX22" s="600"/>
      <c r="QZY22" s="600"/>
      <c r="QZZ22" s="600"/>
      <c r="RAA22" s="600"/>
      <c r="RAB22" s="600"/>
      <c r="RAC22" s="600"/>
      <c r="RAD22" s="600"/>
      <c r="RAE22" s="600"/>
      <c r="RAF22" s="600"/>
      <c r="RAG22" s="600"/>
      <c r="RAH22" s="600"/>
      <c r="RAI22" s="600"/>
      <c r="RAJ22" s="600"/>
      <c r="RAK22" s="600"/>
      <c r="RAL22" s="600"/>
      <c r="RAM22" s="600"/>
      <c r="RAN22" s="600"/>
      <c r="RAO22" s="600"/>
      <c r="RAP22" s="600"/>
      <c r="RAQ22" s="600"/>
      <c r="RAR22" s="600"/>
      <c r="RAS22" s="600"/>
      <c r="RAT22" s="600"/>
      <c r="RAU22" s="600"/>
      <c r="RAV22" s="600"/>
      <c r="RAW22" s="600"/>
      <c r="RAX22" s="600"/>
      <c r="RAY22" s="600"/>
      <c r="RAZ22" s="600"/>
      <c r="RBA22" s="600"/>
      <c r="RBB22" s="600"/>
      <c r="RBC22" s="600"/>
      <c r="RBD22" s="600"/>
      <c r="RBE22" s="600"/>
      <c r="RBF22" s="600"/>
      <c r="RBG22" s="600"/>
      <c r="RBH22" s="600"/>
      <c r="RBI22" s="600"/>
      <c r="RBJ22" s="600"/>
      <c r="RBK22" s="600"/>
      <c r="RBL22" s="600"/>
      <c r="RBM22" s="600"/>
      <c r="RBN22" s="600"/>
      <c r="RBO22" s="600"/>
      <c r="RBP22" s="600"/>
      <c r="RBQ22" s="600"/>
      <c r="RBR22" s="600"/>
      <c r="RBS22" s="600"/>
      <c r="RBT22" s="600"/>
      <c r="RBU22" s="600"/>
      <c r="RBV22" s="600"/>
      <c r="RBW22" s="600"/>
      <c r="RBX22" s="600"/>
      <c r="RBY22" s="600"/>
      <c r="RBZ22" s="600"/>
      <c r="RCA22" s="600"/>
      <c r="RCB22" s="600"/>
      <c r="RCC22" s="600"/>
      <c r="RCD22" s="600"/>
      <c r="RCE22" s="600"/>
      <c r="RCF22" s="600"/>
      <c r="RCG22" s="600"/>
      <c r="RCH22" s="600"/>
      <c r="RCI22" s="600"/>
      <c r="RCJ22" s="600"/>
      <c r="RCK22" s="600"/>
      <c r="RCL22" s="600"/>
      <c r="RCM22" s="600"/>
      <c r="RCN22" s="600"/>
      <c r="RCO22" s="600"/>
      <c r="RCP22" s="600"/>
      <c r="RCQ22" s="600"/>
      <c r="RCR22" s="600"/>
      <c r="RCS22" s="600"/>
      <c r="RCT22" s="600"/>
      <c r="RCU22" s="600"/>
      <c r="RCV22" s="600"/>
      <c r="RCW22" s="600"/>
      <c r="RCX22" s="600"/>
      <c r="RCY22" s="600"/>
      <c r="RCZ22" s="600"/>
      <c r="RDA22" s="600"/>
      <c r="RDB22" s="600"/>
      <c r="RDC22" s="600"/>
      <c r="RDD22" s="600"/>
      <c r="RDE22" s="600"/>
      <c r="RDF22" s="600"/>
      <c r="RDG22" s="600"/>
      <c r="RDH22" s="600"/>
      <c r="RDI22" s="600"/>
      <c r="RDJ22" s="600"/>
      <c r="RDK22" s="600"/>
      <c r="RDL22" s="600"/>
      <c r="RDM22" s="600"/>
      <c r="RDN22" s="600"/>
      <c r="RDO22" s="600"/>
      <c r="RDP22" s="600"/>
      <c r="RDQ22" s="600"/>
      <c r="RDR22" s="600"/>
      <c r="RDS22" s="600"/>
      <c r="RDT22" s="600"/>
      <c r="RDU22" s="600"/>
      <c r="RDV22" s="600"/>
      <c r="RDW22" s="600"/>
      <c r="RDX22" s="600"/>
      <c r="RDY22" s="600"/>
      <c r="RDZ22" s="600"/>
      <c r="REA22" s="600"/>
      <c r="REB22" s="600"/>
      <c r="REC22" s="600"/>
      <c r="RED22" s="600"/>
      <c r="REE22" s="600"/>
      <c r="REF22" s="600"/>
      <c r="REG22" s="600"/>
      <c r="REH22" s="600"/>
      <c r="REI22" s="600"/>
      <c r="REJ22" s="600"/>
      <c r="REK22" s="600"/>
      <c r="REL22" s="600"/>
      <c r="REM22" s="600"/>
      <c r="REN22" s="600"/>
      <c r="REO22" s="600"/>
      <c r="REP22" s="600"/>
      <c r="REQ22" s="600"/>
      <c r="RER22" s="600"/>
      <c r="RES22" s="600"/>
      <c r="RET22" s="600"/>
      <c r="REU22" s="600"/>
      <c r="REV22" s="600"/>
      <c r="REW22" s="600"/>
      <c r="REX22" s="600"/>
      <c r="REY22" s="600"/>
      <c r="REZ22" s="600"/>
      <c r="RFA22" s="600"/>
      <c r="RFB22" s="600"/>
      <c r="RFC22" s="600"/>
      <c r="RFD22" s="600"/>
      <c r="RFE22" s="600"/>
      <c r="RFF22" s="600"/>
      <c r="RFG22" s="600"/>
      <c r="RFH22" s="600"/>
      <c r="RFI22" s="600"/>
      <c r="RFJ22" s="600"/>
      <c r="RFK22" s="600"/>
      <c r="RFL22" s="600"/>
      <c r="RFM22" s="600"/>
      <c r="RFN22" s="600"/>
      <c r="RFO22" s="600"/>
      <c r="RFP22" s="600"/>
      <c r="RFQ22" s="600"/>
      <c r="RFR22" s="600"/>
      <c r="RFS22" s="600"/>
      <c r="RFT22" s="600"/>
      <c r="RFU22" s="600"/>
      <c r="RFV22" s="600"/>
      <c r="RFW22" s="600"/>
      <c r="RFX22" s="600"/>
      <c r="RFY22" s="600"/>
      <c r="RFZ22" s="600"/>
      <c r="RGA22" s="600"/>
      <c r="RGB22" s="600"/>
      <c r="RGC22" s="600"/>
      <c r="RGD22" s="600"/>
      <c r="RGE22" s="600"/>
      <c r="RGF22" s="600"/>
      <c r="RGG22" s="600"/>
      <c r="RGH22" s="600"/>
      <c r="RGI22" s="600"/>
      <c r="RGJ22" s="600"/>
      <c r="RGK22" s="600"/>
      <c r="RGL22" s="600"/>
      <c r="RGM22" s="600"/>
      <c r="RGN22" s="600"/>
      <c r="RGO22" s="600"/>
      <c r="RGP22" s="600"/>
      <c r="RGQ22" s="600"/>
      <c r="RGR22" s="600"/>
      <c r="RGS22" s="600"/>
      <c r="RGT22" s="600"/>
      <c r="RGU22" s="600"/>
      <c r="RGV22" s="600"/>
      <c r="RGW22" s="600"/>
      <c r="RGX22" s="600"/>
      <c r="RGY22" s="600"/>
      <c r="RGZ22" s="600"/>
      <c r="RHA22" s="600"/>
      <c r="RHB22" s="600"/>
      <c r="RHC22" s="600"/>
      <c r="RHD22" s="600"/>
      <c r="RHE22" s="600"/>
      <c r="RHF22" s="600"/>
      <c r="RHG22" s="600"/>
      <c r="RHH22" s="600"/>
      <c r="RHI22" s="600"/>
      <c r="RHJ22" s="600"/>
      <c r="RHK22" s="600"/>
      <c r="RHL22" s="600"/>
      <c r="RHM22" s="600"/>
      <c r="RHN22" s="600"/>
      <c r="RHO22" s="600"/>
      <c r="RHP22" s="600"/>
      <c r="RHQ22" s="600"/>
      <c r="RHR22" s="600"/>
      <c r="RHS22" s="600"/>
      <c r="RHT22" s="600"/>
      <c r="RHU22" s="600"/>
      <c r="RHV22" s="600"/>
      <c r="RHW22" s="600"/>
      <c r="RHX22" s="600"/>
      <c r="RHY22" s="600"/>
      <c r="RHZ22" s="600"/>
      <c r="RIA22" s="600"/>
      <c r="RIB22" s="600"/>
      <c r="RIC22" s="600"/>
      <c r="RID22" s="600"/>
      <c r="RIE22" s="600"/>
      <c r="RIF22" s="600"/>
      <c r="RIG22" s="600"/>
      <c r="RIH22" s="600"/>
      <c r="RII22" s="600"/>
      <c r="RIJ22" s="600"/>
      <c r="RIK22" s="600"/>
      <c r="RIL22" s="600"/>
      <c r="RIM22" s="600"/>
      <c r="RIN22" s="600"/>
      <c r="RIO22" s="600"/>
      <c r="RIP22" s="600"/>
      <c r="RIQ22" s="600"/>
      <c r="RIR22" s="600"/>
      <c r="RIS22" s="600"/>
      <c r="RIT22" s="600"/>
      <c r="RIU22" s="600"/>
      <c r="RIV22" s="600"/>
      <c r="RIW22" s="600"/>
      <c r="RIX22" s="600"/>
      <c r="RIY22" s="600"/>
      <c r="RIZ22" s="600"/>
      <c r="RJA22" s="600"/>
      <c r="RJB22" s="600"/>
      <c r="RJC22" s="600"/>
      <c r="RJD22" s="600"/>
      <c r="RJE22" s="600"/>
      <c r="RJF22" s="600"/>
      <c r="RJG22" s="600"/>
      <c r="RJH22" s="600"/>
      <c r="RJI22" s="600"/>
      <c r="RJJ22" s="600"/>
      <c r="RJK22" s="600"/>
      <c r="RJL22" s="600"/>
      <c r="RJM22" s="600"/>
      <c r="RJN22" s="600"/>
      <c r="RJO22" s="600"/>
      <c r="RJP22" s="600"/>
      <c r="RJQ22" s="600"/>
      <c r="RJR22" s="600"/>
      <c r="RJS22" s="600"/>
      <c r="RJT22" s="600"/>
      <c r="RJU22" s="600"/>
      <c r="RJV22" s="600"/>
      <c r="RJW22" s="600"/>
      <c r="RJX22" s="600"/>
      <c r="RJY22" s="600"/>
      <c r="RJZ22" s="600"/>
      <c r="RKA22" s="600"/>
      <c r="RKB22" s="600"/>
      <c r="RKC22" s="600"/>
      <c r="RKD22" s="600"/>
      <c r="RKE22" s="600"/>
      <c r="RKF22" s="600"/>
      <c r="RKG22" s="600"/>
      <c r="RKH22" s="600"/>
      <c r="RKI22" s="600"/>
      <c r="RKJ22" s="600"/>
      <c r="RKK22" s="600"/>
      <c r="RKL22" s="600"/>
      <c r="RKM22" s="600"/>
      <c r="RKN22" s="600"/>
      <c r="RKO22" s="600"/>
      <c r="RKP22" s="600"/>
      <c r="RKQ22" s="600"/>
      <c r="RKR22" s="600"/>
      <c r="RKS22" s="600"/>
      <c r="RKT22" s="600"/>
      <c r="RKU22" s="600"/>
      <c r="RKV22" s="600"/>
      <c r="RKW22" s="600"/>
      <c r="RKX22" s="600"/>
      <c r="RKY22" s="600"/>
      <c r="RKZ22" s="600"/>
      <c r="RLA22" s="600"/>
      <c r="RLB22" s="600"/>
      <c r="RLC22" s="600"/>
      <c r="RLD22" s="600"/>
      <c r="RLE22" s="600"/>
      <c r="RLF22" s="600"/>
      <c r="RLG22" s="600"/>
      <c r="RLH22" s="600"/>
      <c r="RLI22" s="600"/>
      <c r="RLJ22" s="600"/>
      <c r="RLK22" s="600"/>
      <c r="RLL22" s="600"/>
      <c r="RLM22" s="600"/>
      <c r="RLN22" s="600"/>
      <c r="RLO22" s="600"/>
      <c r="RLP22" s="600"/>
      <c r="RLQ22" s="600"/>
      <c r="RLR22" s="600"/>
      <c r="RLS22" s="600"/>
      <c r="RLT22" s="600"/>
      <c r="RLU22" s="600"/>
      <c r="RLV22" s="600"/>
      <c r="RLW22" s="600"/>
      <c r="RLX22" s="600"/>
      <c r="RLY22" s="600"/>
      <c r="RLZ22" s="600"/>
      <c r="RMA22" s="600"/>
      <c r="RMB22" s="600"/>
      <c r="RMC22" s="600"/>
      <c r="RMD22" s="600"/>
      <c r="RME22" s="600"/>
      <c r="RMF22" s="600"/>
      <c r="RMG22" s="600"/>
      <c r="RMH22" s="600"/>
      <c r="RMI22" s="600"/>
      <c r="RMJ22" s="600"/>
      <c r="RMK22" s="600"/>
      <c r="RML22" s="600"/>
      <c r="RMM22" s="600"/>
      <c r="RMN22" s="600"/>
      <c r="RMO22" s="600"/>
      <c r="RMP22" s="600"/>
      <c r="RMQ22" s="600"/>
      <c r="RMR22" s="600"/>
      <c r="RMS22" s="600"/>
      <c r="RMT22" s="600"/>
      <c r="RMU22" s="600"/>
      <c r="RMV22" s="600"/>
      <c r="RMW22" s="600"/>
      <c r="RMX22" s="600"/>
      <c r="RMY22" s="600"/>
      <c r="RMZ22" s="600"/>
      <c r="RNA22" s="600"/>
      <c r="RNB22" s="600"/>
      <c r="RNC22" s="600"/>
      <c r="RND22" s="600"/>
      <c r="RNE22" s="600"/>
      <c r="RNF22" s="600"/>
      <c r="RNG22" s="600"/>
      <c r="RNH22" s="600"/>
      <c r="RNI22" s="600"/>
      <c r="RNJ22" s="600"/>
      <c r="RNK22" s="600"/>
      <c r="RNL22" s="600"/>
      <c r="RNM22" s="600"/>
      <c r="RNN22" s="600"/>
      <c r="RNO22" s="600"/>
      <c r="RNP22" s="600"/>
      <c r="RNQ22" s="600"/>
      <c r="RNR22" s="600"/>
      <c r="RNS22" s="600"/>
      <c r="RNT22" s="600"/>
      <c r="RNU22" s="600"/>
      <c r="RNV22" s="600"/>
      <c r="RNW22" s="600"/>
      <c r="RNX22" s="600"/>
      <c r="RNY22" s="600"/>
      <c r="RNZ22" s="600"/>
      <c r="ROA22" s="600"/>
      <c r="ROB22" s="600"/>
      <c r="ROC22" s="600"/>
      <c r="ROD22" s="600"/>
      <c r="ROE22" s="600"/>
      <c r="ROF22" s="600"/>
      <c r="ROG22" s="600"/>
      <c r="ROH22" s="600"/>
      <c r="ROI22" s="600"/>
      <c r="ROJ22" s="600"/>
      <c r="ROK22" s="600"/>
      <c r="ROL22" s="600"/>
      <c r="ROM22" s="600"/>
      <c r="RON22" s="600"/>
      <c r="ROO22" s="600"/>
      <c r="ROP22" s="600"/>
      <c r="ROQ22" s="600"/>
      <c r="ROR22" s="600"/>
      <c r="ROS22" s="600"/>
      <c r="ROT22" s="600"/>
      <c r="ROU22" s="600"/>
      <c r="ROV22" s="600"/>
      <c r="ROW22" s="600"/>
      <c r="ROX22" s="600"/>
      <c r="ROY22" s="600"/>
      <c r="ROZ22" s="600"/>
      <c r="RPA22" s="600"/>
      <c r="RPB22" s="600"/>
      <c r="RPC22" s="600"/>
      <c r="RPD22" s="600"/>
      <c r="RPE22" s="600"/>
      <c r="RPF22" s="600"/>
      <c r="RPG22" s="600"/>
      <c r="RPH22" s="600"/>
      <c r="RPI22" s="600"/>
      <c r="RPJ22" s="600"/>
      <c r="RPK22" s="600"/>
      <c r="RPL22" s="600"/>
      <c r="RPM22" s="600"/>
      <c r="RPN22" s="600"/>
      <c r="RPO22" s="600"/>
      <c r="RPP22" s="600"/>
      <c r="RPQ22" s="600"/>
      <c r="RPR22" s="600"/>
      <c r="RPS22" s="600"/>
      <c r="RPT22" s="600"/>
      <c r="RPU22" s="600"/>
      <c r="RPV22" s="600"/>
      <c r="RPW22" s="600"/>
      <c r="RPX22" s="600"/>
      <c r="RPY22" s="600"/>
      <c r="RPZ22" s="600"/>
      <c r="RQA22" s="600"/>
      <c r="RQB22" s="600"/>
      <c r="RQC22" s="600"/>
      <c r="RQD22" s="600"/>
      <c r="RQE22" s="600"/>
      <c r="RQF22" s="600"/>
      <c r="RQG22" s="600"/>
      <c r="RQH22" s="600"/>
      <c r="RQI22" s="600"/>
      <c r="RQJ22" s="600"/>
      <c r="RQK22" s="600"/>
      <c r="RQL22" s="600"/>
      <c r="RQM22" s="600"/>
      <c r="RQN22" s="600"/>
      <c r="RQO22" s="600"/>
      <c r="RQP22" s="600"/>
      <c r="RQQ22" s="600"/>
      <c r="RQR22" s="600"/>
      <c r="RQS22" s="600"/>
      <c r="RQT22" s="600"/>
      <c r="RQU22" s="600"/>
      <c r="RQV22" s="600"/>
      <c r="RQW22" s="600"/>
      <c r="RQX22" s="600"/>
      <c r="RQY22" s="600"/>
      <c r="RQZ22" s="600"/>
      <c r="RRA22" s="600"/>
      <c r="RRB22" s="600"/>
      <c r="RRC22" s="600"/>
      <c r="RRD22" s="600"/>
      <c r="RRE22" s="600"/>
      <c r="RRF22" s="600"/>
      <c r="RRG22" s="600"/>
      <c r="RRH22" s="600"/>
      <c r="RRI22" s="600"/>
      <c r="RRJ22" s="600"/>
      <c r="RRK22" s="600"/>
      <c r="RRL22" s="600"/>
      <c r="RRM22" s="600"/>
      <c r="RRN22" s="600"/>
      <c r="RRO22" s="600"/>
      <c r="RRP22" s="600"/>
      <c r="RRQ22" s="600"/>
      <c r="RRR22" s="600"/>
      <c r="RRS22" s="600"/>
      <c r="RRT22" s="600"/>
      <c r="RRU22" s="600"/>
      <c r="RRV22" s="600"/>
      <c r="RRW22" s="600"/>
      <c r="RRX22" s="600"/>
      <c r="RRY22" s="600"/>
      <c r="RRZ22" s="600"/>
      <c r="RSA22" s="600"/>
      <c r="RSB22" s="600"/>
      <c r="RSC22" s="600"/>
      <c r="RSD22" s="600"/>
      <c r="RSE22" s="600"/>
      <c r="RSF22" s="600"/>
      <c r="RSG22" s="600"/>
      <c r="RSH22" s="600"/>
      <c r="RSI22" s="600"/>
      <c r="RSJ22" s="600"/>
      <c r="RSK22" s="600"/>
      <c r="RSL22" s="600"/>
      <c r="RSM22" s="600"/>
      <c r="RSN22" s="600"/>
      <c r="RSO22" s="600"/>
      <c r="RSP22" s="600"/>
      <c r="RSQ22" s="600"/>
      <c r="RSR22" s="600"/>
      <c r="RSS22" s="600"/>
      <c r="RST22" s="600"/>
      <c r="RSU22" s="600"/>
      <c r="RSV22" s="600"/>
      <c r="RSW22" s="600"/>
      <c r="RSX22" s="600"/>
      <c r="RSY22" s="600"/>
      <c r="RSZ22" s="600"/>
      <c r="RTA22" s="600"/>
      <c r="RTB22" s="600"/>
      <c r="RTC22" s="600"/>
      <c r="RTD22" s="600"/>
      <c r="RTE22" s="600"/>
      <c r="RTF22" s="600"/>
      <c r="RTG22" s="600"/>
      <c r="RTH22" s="600"/>
      <c r="RTI22" s="600"/>
      <c r="RTJ22" s="600"/>
      <c r="RTK22" s="600"/>
      <c r="RTL22" s="600"/>
      <c r="RTM22" s="600"/>
      <c r="RTN22" s="600"/>
      <c r="RTO22" s="600"/>
      <c r="RTP22" s="600"/>
      <c r="RTQ22" s="600"/>
      <c r="RTR22" s="600"/>
      <c r="RTS22" s="600"/>
      <c r="RTT22" s="600"/>
      <c r="RTU22" s="600"/>
      <c r="RTV22" s="600"/>
      <c r="RTW22" s="600"/>
      <c r="RTX22" s="600"/>
      <c r="RTY22" s="600"/>
      <c r="RTZ22" s="600"/>
      <c r="RUA22" s="600"/>
      <c r="RUB22" s="600"/>
      <c r="RUC22" s="600"/>
      <c r="RUD22" s="600"/>
      <c r="RUE22" s="600"/>
      <c r="RUF22" s="600"/>
      <c r="RUG22" s="600"/>
      <c r="RUH22" s="600"/>
      <c r="RUI22" s="600"/>
      <c r="RUJ22" s="600"/>
      <c r="RUK22" s="600"/>
      <c r="RUL22" s="600"/>
      <c r="RUM22" s="600"/>
      <c r="RUN22" s="600"/>
      <c r="RUO22" s="600"/>
      <c r="RUP22" s="600"/>
      <c r="RUQ22" s="600"/>
      <c r="RUR22" s="600"/>
      <c r="RUS22" s="600"/>
      <c r="RUT22" s="600"/>
      <c r="RUU22" s="600"/>
      <c r="RUV22" s="600"/>
      <c r="RUW22" s="600"/>
      <c r="RUX22" s="600"/>
      <c r="RUY22" s="600"/>
      <c r="RUZ22" s="600"/>
      <c r="RVA22" s="600"/>
      <c r="RVB22" s="600"/>
      <c r="RVC22" s="600"/>
      <c r="RVD22" s="600"/>
      <c r="RVE22" s="600"/>
      <c r="RVF22" s="600"/>
      <c r="RVG22" s="600"/>
      <c r="RVH22" s="600"/>
      <c r="RVI22" s="600"/>
      <c r="RVJ22" s="600"/>
      <c r="RVK22" s="600"/>
      <c r="RVL22" s="600"/>
      <c r="RVM22" s="600"/>
      <c r="RVN22" s="600"/>
      <c r="RVO22" s="600"/>
      <c r="RVP22" s="600"/>
      <c r="RVQ22" s="600"/>
      <c r="RVR22" s="600"/>
      <c r="RVS22" s="600"/>
      <c r="RVT22" s="600"/>
      <c r="RVU22" s="600"/>
      <c r="RVV22" s="600"/>
      <c r="RVW22" s="600"/>
      <c r="RVX22" s="600"/>
      <c r="RVY22" s="600"/>
      <c r="RVZ22" s="600"/>
      <c r="RWA22" s="600"/>
      <c r="RWB22" s="600"/>
      <c r="RWC22" s="600"/>
      <c r="RWD22" s="600"/>
      <c r="RWE22" s="600"/>
      <c r="RWF22" s="600"/>
      <c r="RWG22" s="600"/>
      <c r="RWH22" s="600"/>
      <c r="RWI22" s="600"/>
      <c r="RWJ22" s="600"/>
      <c r="RWK22" s="600"/>
      <c r="RWL22" s="600"/>
      <c r="RWM22" s="600"/>
      <c r="RWN22" s="600"/>
      <c r="RWO22" s="600"/>
      <c r="RWP22" s="600"/>
      <c r="RWQ22" s="600"/>
      <c r="RWR22" s="600"/>
      <c r="RWS22" s="600"/>
      <c r="RWT22" s="600"/>
      <c r="RWU22" s="600"/>
      <c r="RWV22" s="600"/>
      <c r="RWW22" s="600"/>
      <c r="RWX22" s="600"/>
      <c r="RWY22" s="600"/>
      <c r="RWZ22" s="600"/>
      <c r="RXA22" s="600"/>
      <c r="RXB22" s="600"/>
      <c r="RXC22" s="600"/>
      <c r="RXD22" s="600"/>
      <c r="RXE22" s="600"/>
      <c r="RXF22" s="600"/>
      <c r="RXG22" s="600"/>
      <c r="RXH22" s="600"/>
      <c r="RXI22" s="600"/>
      <c r="RXJ22" s="600"/>
      <c r="RXK22" s="600"/>
      <c r="RXL22" s="600"/>
      <c r="RXM22" s="600"/>
      <c r="RXN22" s="600"/>
      <c r="RXO22" s="600"/>
      <c r="RXP22" s="600"/>
      <c r="RXQ22" s="600"/>
      <c r="RXR22" s="600"/>
      <c r="RXS22" s="600"/>
      <c r="RXT22" s="600"/>
      <c r="RXU22" s="600"/>
      <c r="RXV22" s="600"/>
      <c r="RXW22" s="600"/>
      <c r="RXX22" s="600"/>
      <c r="RXY22" s="600"/>
      <c r="RXZ22" s="600"/>
      <c r="RYA22" s="600"/>
      <c r="RYB22" s="600"/>
      <c r="RYC22" s="600"/>
      <c r="RYD22" s="600"/>
      <c r="RYE22" s="600"/>
      <c r="RYF22" s="600"/>
      <c r="RYG22" s="600"/>
      <c r="RYH22" s="600"/>
      <c r="RYI22" s="600"/>
      <c r="RYJ22" s="600"/>
      <c r="RYK22" s="600"/>
      <c r="RYL22" s="600"/>
      <c r="RYM22" s="600"/>
      <c r="RYN22" s="600"/>
      <c r="RYO22" s="600"/>
      <c r="RYP22" s="600"/>
      <c r="RYQ22" s="600"/>
      <c r="RYR22" s="600"/>
      <c r="RYS22" s="600"/>
      <c r="RYT22" s="600"/>
      <c r="RYU22" s="600"/>
      <c r="RYV22" s="600"/>
      <c r="RYW22" s="600"/>
      <c r="RYX22" s="600"/>
      <c r="RYY22" s="600"/>
      <c r="RYZ22" s="600"/>
      <c r="RZA22" s="600"/>
      <c r="RZB22" s="600"/>
      <c r="RZC22" s="600"/>
      <c r="RZD22" s="600"/>
      <c r="RZE22" s="600"/>
      <c r="RZF22" s="600"/>
      <c r="RZG22" s="600"/>
      <c r="RZH22" s="600"/>
      <c r="RZI22" s="600"/>
      <c r="RZJ22" s="600"/>
      <c r="RZK22" s="600"/>
      <c r="RZL22" s="600"/>
      <c r="RZM22" s="600"/>
      <c r="RZN22" s="600"/>
      <c r="RZO22" s="600"/>
      <c r="RZP22" s="600"/>
      <c r="RZQ22" s="600"/>
      <c r="RZR22" s="600"/>
      <c r="RZS22" s="600"/>
      <c r="RZT22" s="600"/>
      <c r="RZU22" s="600"/>
      <c r="RZV22" s="600"/>
      <c r="RZW22" s="600"/>
      <c r="RZX22" s="600"/>
      <c r="RZY22" s="600"/>
      <c r="RZZ22" s="600"/>
      <c r="SAA22" s="600"/>
      <c r="SAB22" s="600"/>
      <c r="SAC22" s="600"/>
      <c r="SAD22" s="600"/>
      <c r="SAE22" s="600"/>
      <c r="SAF22" s="600"/>
      <c r="SAG22" s="600"/>
      <c r="SAH22" s="600"/>
      <c r="SAI22" s="600"/>
      <c r="SAJ22" s="600"/>
      <c r="SAK22" s="600"/>
      <c r="SAL22" s="600"/>
      <c r="SAM22" s="600"/>
      <c r="SAN22" s="600"/>
      <c r="SAO22" s="600"/>
      <c r="SAP22" s="600"/>
      <c r="SAQ22" s="600"/>
      <c r="SAR22" s="600"/>
      <c r="SAS22" s="600"/>
      <c r="SAT22" s="600"/>
      <c r="SAU22" s="600"/>
      <c r="SAV22" s="600"/>
      <c r="SAW22" s="600"/>
      <c r="SAX22" s="600"/>
      <c r="SAY22" s="600"/>
      <c r="SAZ22" s="600"/>
      <c r="SBA22" s="600"/>
      <c r="SBB22" s="600"/>
      <c r="SBC22" s="600"/>
      <c r="SBD22" s="600"/>
      <c r="SBE22" s="600"/>
      <c r="SBF22" s="600"/>
      <c r="SBG22" s="600"/>
      <c r="SBH22" s="600"/>
      <c r="SBI22" s="600"/>
      <c r="SBJ22" s="600"/>
      <c r="SBK22" s="600"/>
      <c r="SBL22" s="600"/>
      <c r="SBM22" s="600"/>
      <c r="SBN22" s="600"/>
      <c r="SBO22" s="600"/>
      <c r="SBP22" s="600"/>
      <c r="SBQ22" s="600"/>
      <c r="SBR22" s="600"/>
      <c r="SBS22" s="600"/>
      <c r="SBT22" s="600"/>
      <c r="SBU22" s="600"/>
      <c r="SBV22" s="600"/>
      <c r="SBW22" s="600"/>
      <c r="SBX22" s="600"/>
      <c r="SBY22" s="600"/>
      <c r="SBZ22" s="600"/>
      <c r="SCA22" s="600"/>
      <c r="SCB22" s="600"/>
      <c r="SCC22" s="600"/>
      <c r="SCD22" s="600"/>
      <c r="SCE22" s="600"/>
      <c r="SCF22" s="600"/>
      <c r="SCG22" s="600"/>
      <c r="SCH22" s="600"/>
      <c r="SCI22" s="600"/>
      <c r="SCJ22" s="600"/>
      <c r="SCK22" s="600"/>
      <c r="SCL22" s="600"/>
      <c r="SCM22" s="600"/>
      <c r="SCN22" s="600"/>
      <c r="SCO22" s="600"/>
      <c r="SCP22" s="600"/>
      <c r="SCQ22" s="600"/>
      <c r="SCR22" s="600"/>
      <c r="SCS22" s="600"/>
      <c r="SCT22" s="600"/>
      <c r="SCU22" s="600"/>
      <c r="SCV22" s="600"/>
      <c r="SCW22" s="600"/>
      <c r="SCX22" s="600"/>
      <c r="SCY22" s="600"/>
      <c r="SCZ22" s="600"/>
      <c r="SDA22" s="600"/>
      <c r="SDB22" s="600"/>
      <c r="SDC22" s="600"/>
      <c r="SDD22" s="600"/>
      <c r="SDE22" s="600"/>
      <c r="SDF22" s="600"/>
      <c r="SDG22" s="600"/>
      <c r="SDH22" s="600"/>
      <c r="SDI22" s="600"/>
      <c r="SDJ22" s="600"/>
      <c r="SDK22" s="600"/>
      <c r="SDL22" s="600"/>
      <c r="SDM22" s="600"/>
      <c r="SDN22" s="600"/>
      <c r="SDO22" s="600"/>
      <c r="SDP22" s="600"/>
      <c r="SDQ22" s="600"/>
      <c r="SDR22" s="600"/>
      <c r="SDS22" s="600"/>
      <c r="SDT22" s="600"/>
      <c r="SDU22" s="600"/>
      <c r="SDV22" s="600"/>
      <c r="SDW22" s="600"/>
      <c r="SDX22" s="600"/>
      <c r="SDY22" s="600"/>
      <c r="SDZ22" s="600"/>
      <c r="SEA22" s="600"/>
      <c r="SEB22" s="600"/>
      <c r="SEC22" s="600"/>
      <c r="SED22" s="600"/>
      <c r="SEE22" s="600"/>
      <c r="SEF22" s="600"/>
      <c r="SEG22" s="600"/>
      <c r="SEH22" s="600"/>
      <c r="SEI22" s="600"/>
      <c r="SEJ22" s="600"/>
      <c r="SEK22" s="600"/>
      <c r="SEL22" s="600"/>
      <c r="SEM22" s="600"/>
      <c r="SEN22" s="600"/>
      <c r="SEO22" s="600"/>
      <c r="SEP22" s="600"/>
      <c r="SEQ22" s="600"/>
      <c r="SER22" s="600"/>
      <c r="SES22" s="600"/>
      <c r="SET22" s="600"/>
      <c r="SEU22" s="600"/>
      <c r="SEV22" s="600"/>
      <c r="SEW22" s="600"/>
      <c r="SEX22" s="600"/>
      <c r="SEY22" s="600"/>
      <c r="SEZ22" s="600"/>
      <c r="SFA22" s="600"/>
      <c r="SFB22" s="600"/>
      <c r="SFC22" s="600"/>
      <c r="SFD22" s="600"/>
      <c r="SFE22" s="600"/>
      <c r="SFF22" s="600"/>
      <c r="SFG22" s="600"/>
      <c r="SFH22" s="600"/>
      <c r="SFI22" s="600"/>
      <c r="SFJ22" s="600"/>
      <c r="SFK22" s="600"/>
      <c r="SFL22" s="600"/>
      <c r="SFM22" s="600"/>
      <c r="SFN22" s="600"/>
      <c r="SFO22" s="600"/>
      <c r="SFP22" s="600"/>
      <c r="SFQ22" s="600"/>
      <c r="SFR22" s="600"/>
      <c r="SFS22" s="600"/>
      <c r="SFT22" s="600"/>
      <c r="SFU22" s="600"/>
      <c r="SFV22" s="600"/>
      <c r="SFW22" s="600"/>
      <c r="SFX22" s="600"/>
      <c r="SFY22" s="600"/>
      <c r="SFZ22" s="600"/>
      <c r="SGA22" s="600"/>
      <c r="SGB22" s="600"/>
      <c r="SGC22" s="600"/>
      <c r="SGD22" s="600"/>
      <c r="SGE22" s="600"/>
      <c r="SGF22" s="600"/>
      <c r="SGG22" s="600"/>
      <c r="SGH22" s="600"/>
      <c r="SGI22" s="600"/>
      <c r="SGJ22" s="600"/>
      <c r="SGK22" s="600"/>
      <c r="SGL22" s="600"/>
      <c r="SGM22" s="600"/>
      <c r="SGN22" s="600"/>
      <c r="SGO22" s="600"/>
      <c r="SGP22" s="600"/>
      <c r="SGQ22" s="600"/>
      <c r="SGR22" s="600"/>
      <c r="SGS22" s="600"/>
      <c r="SGT22" s="600"/>
      <c r="SGU22" s="600"/>
      <c r="SGV22" s="600"/>
      <c r="SGW22" s="600"/>
      <c r="SGX22" s="600"/>
      <c r="SGY22" s="600"/>
      <c r="SGZ22" s="600"/>
      <c r="SHA22" s="600"/>
      <c r="SHB22" s="600"/>
      <c r="SHC22" s="600"/>
      <c r="SHD22" s="600"/>
      <c r="SHE22" s="600"/>
      <c r="SHF22" s="600"/>
      <c r="SHG22" s="600"/>
      <c r="SHH22" s="600"/>
      <c r="SHI22" s="600"/>
      <c r="SHJ22" s="600"/>
      <c r="SHK22" s="600"/>
      <c r="SHL22" s="600"/>
      <c r="SHM22" s="600"/>
      <c r="SHN22" s="600"/>
      <c r="SHO22" s="600"/>
      <c r="SHP22" s="600"/>
      <c r="SHQ22" s="600"/>
      <c r="SHR22" s="600"/>
      <c r="SHS22" s="600"/>
      <c r="SHT22" s="600"/>
      <c r="SHU22" s="600"/>
      <c r="SHV22" s="600"/>
      <c r="SHW22" s="600"/>
      <c r="SHX22" s="600"/>
      <c r="SHY22" s="600"/>
      <c r="SHZ22" s="600"/>
      <c r="SIA22" s="600"/>
      <c r="SIB22" s="600"/>
      <c r="SIC22" s="600"/>
      <c r="SID22" s="600"/>
      <c r="SIE22" s="600"/>
      <c r="SIF22" s="600"/>
      <c r="SIG22" s="600"/>
      <c r="SIH22" s="600"/>
      <c r="SII22" s="600"/>
      <c r="SIJ22" s="600"/>
      <c r="SIK22" s="600"/>
      <c r="SIL22" s="600"/>
      <c r="SIM22" s="600"/>
      <c r="SIN22" s="600"/>
      <c r="SIO22" s="600"/>
      <c r="SIP22" s="600"/>
      <c r="SIQ22" s="600"/>
      <c r="SIR22" s="600"/>
      <c r="SIS22" s="600"/>
      <c r="SIT22" s="600"/>
      <c r="SIU22" s="600"/>
      <c r="SIV22" s="600"/>
      <c r="SIW22" s="600"/>
      <c r="SIX22" s="600"/>
      <c r="SIY22" s="600"/>
      <c r="SIZ22" s="600"/>
      <c r="SJA22" s="600"/>
      <c r="SJB22" s="600"/>
      <c r="SJC22" s="600"/>
      <c r="SJD22" s="600"/>
      <c r="SJE22" s="600"/>
      <c r="SJF22" s="600"/>
      <c r="SJG22" s="600"/>
      <c r="SJH22" s="600"/>
      <c r="SJI22" s="600"/>
      <c r="SJJ22" s="600"/>
      <c r="SJK22" s="600"/>
      <c r="SJL22" s="600"/>
      <c r="SJM22" s="600"/>
      <c r="SJN22" s="600"/>
      <c r="SJO22" s="600"/>
      <c r="SJP22" s="600"/>
      <c r="SJQ22" s="600"/>
      <c r="SJR22" s="600"/>
      <c r="SJS22" s="600"/>
      <c r="SJT22" s="600"/>
      <c r="SJU22" s="600"/>
      <c r="SJV22" s="600"/>
      <c r="SJW22" s="600"/>
      <c r="SJX22" s="600"/>
      <c r="SJY22" s="600"/>
      <c r="SJZ22" s="600"/>
      <c r="SKA22" s="600"/>
      <c r="SKB22" s="600"/>
      <c r="SKC22" s="600"/>
      <c r="SKD22" s="600"/>
      <c r="SKE22" s="600"/>
      <c r="SKF22" s="600"/>
      <c r="SKG22" s="600"/>
      <c r="SKH22" s="600"/>
      <c r="SKI22" s="600"/>
      <c r="SKJ22" s="600"/>
      <c r="SKK22" s="600"/>
      <c r="SKL22" s="600"/>
      <c r="SKM22" s="600"/>
      <c r="SKN22" s="600"/>
      <c r="SKO22" s="600"/>
      <c r="SKP22" s="600"/>
      <c r="SKQ22" s="600"/>
      <c r="SKR22" s="600"/>
      <c r="SKS22" s="600"/>
      <c r="SKT22" s="600"/>
      <c r="SKU22" s="600"/>
      <c r="SKV22" s="600"/>
      <c r="SKW22" s="600"/>
      <c r="SKX22" s="600"/>
      <c r="SKY22" s="600"/>
      <c r="SKZ22" s="600"/>
      <c r="SLA22" s="600"/>
      <c r="SLB22" s="600"/>
      <c r="SLC22" s="600"/>
      <c r="SLD22" s="600"/>
      <c r="SLE22" s="600"/>
      <c r="SLF22" s="600"/>
      <c r="SLG22" s="600"/>
      <c r="SLH22" s="600"/>
      <c r="SLI22" s="600"/>
      <c r="SLJ22" s="600"/>
      <c r="SLK22" s="600"/>
      <c r="SLL22" s="600"/>
      <c r="SLM22" s="600"/>
      <c r="SLN22" s="600"/>
      <c r="SLO22" s="600"/>
      <c r="SLP22" s="600"/>
      <c r="SLQ22" s="600"/>
      <c r="SLR22" s="600"/>
      <c r="SLS22" s="600"/>
      <c r="SLT22" s="600"/>
      <c r="SLU22" s="600"/>
      <c r="SLV22" s="600"/>
      <c r="SLW22" s="600"/>
      <c r="SLX22" s="600"/>
      <c r="SLY22" s="600"/>
      <c r="SLZ22" s="600"/>
      <c r="SMA22" s="600"/>
      <c r="SMB22" s="600"/>
      <c r="SMC22" s="600"/>
      <c r="SMD22" s="600"/>
      <c r="SME22" s="600"/>
      <c r="SMF22" s="600"/>
      <c r="SMG22" s="600"/>
      <c r="SMH22" s="600"/>
      <c r="SMI22" s="600"/>
      <c r="SMJ22" s="600"/>
      <c r="SMK22" s="600"/>
      <c r="SML22" s="600"/>
      <c r="SMM22" s="600"/>
      <c r="SMN22" s="600"/>
      <c r="SMO22" s="600"/>
      <c r="SMP22" s="600"/>
      <c r="SMQ22" s="600"/>
      <c r="SMR22" s="600"/>
      <c r="SMS22" s="600"/>
      <c r="SMT22" s="600"/>
      <c r="SMU22" s="600"/>
      <c r="SMV22" s="600"/>
      <c r="SMW22" s="600"/>
      <c r="SMX22" s="600"/>
      <c r="SMY22" s="600"/>
      <c r="SMZ22" s="600"/>
      <c r="SNA22" s="600"/>
      <c r="SNB22" s="600"/>
      <c r="SNC22" s="600"/>
      <c r="SND22" s="600"/>
      <c r="SNE22" s="600"/>
      <c r="SNF22" s="600"/>
      <c r="SNG22" s="600"/>
      <c r="SNH22" s="600"/>
      <c r="SNI22" s="600"/>
      <c r="SNJ22" s="600"/>
      <c r="SNK22" s="600"/>
      <c r="SNL22" s="600"/>
      <c r="SNM22" s="600"/>
      <c r="SNN22" s="600"/>
      <c r="SNO22" s="600"/>
      <c r="SNP22" s="600"/>
      <c r="SNQ22" s="600"/>
      <c r="SNR22" s="600"/>
      <c r="SNS22" s="600"/>
      <c r="SNT22" s="600"/>
      <c r="SNU22" s="600"/>
      <c r="SNV22" s="600"/>
      <c r="SNW22" s="600"/>
      <c r="SNX22" s="600"/>
      <c r="SNY22" s="600"/>
      <c r="SNZ22" s="600"/>
      <c r="SOA22" s="600"/>
      <c r="SOB22" s="600"/>
      <c r="SOC22" s="600"/>
      <c r="SOD22" s="600"/>
      <c r="SOE22" s="600"/>
      <c r="SOF22" s="600"/>
      <c r="SOG22" s="600"/>
      <c r="SOH22" s="600"/>
      <c r="SOI22" s="600"/>
      <c r="SOJ22" s="600"/>
      <c r="SOK22" s="600"/>
      <c r="SOL22" s="600"/>
      <c r="SOM22" s="600"/>
      <c r="SON22" s="600"/>
      <c r="SOO22" s="600"/>
      <c r="SOP22" s="600"/>
      <c r="SOQ22" s="600"/>
      <c r="SOR22" s="600"/>
      <c r="SOS22" s="600"/>
      <c r="SOT22" s="600"/>
      <c r="SOU22" s="600"/>
      <c r="SOV22" s="600"/>
      <c r="SOW22" s="600"/>
      <c r="SOX22" s="600"/>
      <c r="SOY22" s="600"/>
      <c r="SOZ22" s="600"/>
      <c r="SPA22" s="600"/>
      <c r="SPB22" s="600"/>
      <c r="SPC22" s="600"/>
      <c r="SPD22" s="600"/>
      <c r="SPE22" s="600"/>
      <c r="SPF22" s="600"/>
      <c r="SPG22" s="600"/>
      <c r="SPH22" s="600"/>
      <c r="SPI22" s="600"/>
      <c r="SPJ22" s="600"/>
      <c r="SPK22" s="600"/>
      <c r="SPL22" s="600"/>
      <c r="SPM22" s="600"/>
      <c r="SPN22" s="600"/>
      <c r="SPO22" s="600"/>
      <c r="SPP22" s="600"/>
      <c r="SPQ22" s="600"/>
      <c r="SPR22" s="600"/>
      <c r="SPS22" s="600"/>
      <c r="SPT22" s="600"/>
      <c r="SPU22" s="600"/>
      <c r="SPV22" s="600"/>
      <c r="SPW22" s="600"/>
      <c r="SPX22" s="600"/>
      <c r="SPY22" s="600"/>
      <c r="SPZ22" s="600"/>
      <c r="SQA22" s="600"/>
      <c r="SQB22" s="600"/>
      <c r="SQC22" s="600"/>
      <c r="SQD22" s="600"/>
      <c r="SQE22" s="600"/>
      <c r="SQF22" s="600"/>
      <c r="SQG22" s="600"/>
      <c r="SQH22" s="600"/>
      <c r="SQI22" s="600"/>
      <c r="SQJ22" s="600"/>
      <c r="SQK22" s="600"/>
      <c r="SQL22" s="600"/>
      <c r="SQM22" s="600"/>
      <c r="SQN22" s="600"/>
      <c r="SQO22" s="600"/>
      <c r="SQP22" s="600"/>
      <c r="SQQ22" s="600"/>
      <c r="SQR22" s="600"/>
      <c r="SQS22" s="600"/>
      <c r="SQT22" s="600"/>
      <c r="SQU22" s="600"/>
      <c r="SQV22" s="600"/>
      <c r="SQW22" s="600"/>
      <c r="SQX22" s="600"/>
      <c r="SQY22" s="600"/>
      <c r="SQZ22" s="600"/>
      <c r="SRA22" s="600"/>
      <c r="SRB22" s="600"/>
      <c r="SRC22" s="600"/>
      <c r="SRD22" s="600"/>
      <c r="SRE22" s="600"/>
      <c r="SRF22" s="600"/>
      <c r="SRG22" s="600"/>
      <c r="SRH22" s="600"/>
      <c r="SRI22" s="600"/>
      <c r="SRJ22" s="600"/>
      <c r="SRK22" s="600"/>
      <c r="SRL22" s="600"/>
      <c r="SRM22" s="600"/>
      <c r="SRN22" s="600"/>
      <c r="SRO22" s="600"/>
      <c r="SRP22" s="600"/>
      <c r="SRQ22" s="600"/>
      <c r="SRR22" s="600"/>
      <c r="SRS22" s="600"/>
      <c r="SRT22" s="600"/>
      <c r="SRU22" s="600"/>
      <c r="SRV22" s="600"/>
      <c r="SRW22" s="600"/>
      <c r="SRX22" s="600"/>
      <c r="SRY22" s="600"/>
      <c r="SRZ22" s="600"/>
      <c r="SSA22" s="600"/>
      <c r="SSB22" s="600"/>
      <c r="SSC22" s="600"/>
      <c r="SSD22" s="600"/>
      <c r="SSE22" s="600"/>
      <c r="SSF22" s="600"/>
      <c r="SSG22" s="600"/>
      <c r="SSH22" s="600"/>
      <c r="SSI22" s="600"/>
      <c r="SSJ22" s="600"/>
      <c r="SSK22" s="600"/>
      <c r="SSL22" s="600"/>
      <c r="SSM22" s="600"/>
      <c r="SSN22" s="600"/>
      <c r="SSO22" s="600"/>
      <c r="SSP22" s="600"/>
      <c r="SSQ22" s="600"/>
      <c r="SSR22" s="600"/>
      <c r="SSS22" s="600"/>
      <c r="SST22" s="600"/>
      <c r="SSU22" s="600"/>
      <c r="SSV22" s="600"/>
      <c r="SSW22" s="600"/>
      <c r="SSX22" s="600"/>
      <c r="SSY22" s="600"/>
      <c r="SSZ22" s="600"/>
      <c r="STA22" s="600"/>
      <c r="STB22" s="600"/>
      <c r="STC22" s="600"/>
      <c r="STD22" s="600"/>
      <c r="STE22" s="600"/>
      <c r="STF22" s="600"/>
      <c r="STG22" s="600"/>
      <c r="STH22" s="600"/>
      <c r="STI22" s="600"/>
      <c r="STJ22" s="600"/>
      <c r="STK22" s="600"/>
      <c r="STL22" s="600"/>
      <c r="STM22" s="600"/>
      <c r="STN22" s="600"/>
      <c r="STO22" s="600"/>
      <c r="STP22" s="600"/>
      <c r="STQ22" s="600"/>
      <c r="STR22" s="600"/>
      <c r="STS22" s="600"/>
      <c r="STT22" s="600"/>
      <c r="STU22" s="600"/>
      <c r="STV22" s="600"/>
      <c r="STW22" s="600"/>
      <c r="STX22" s="600"/>
      <c r="STY22" s="600"/>
      <c r="STZ22" s="600"/>
      <c r="SUA22" s="600"/>
      <c r="SUB22" s="600"/>
      <c r="SUC22" s="600"/>
      <c r="SUD22" s="600"/>
      <c r="SUE22" s="600"/>
      <c r="SUF22" s="600"/>
      <c r="SUG22" s="600"/>
      <c r="SUH22" s="600"/>
      <c r="SUI22" s="600"/>
      <c r="SUJ22" s="600"/>
      <c r="SUK22" s="600"/>
      <c r="SUL22" s="600"/>
      <c r="SUM22" s="600"/>
      <c r="SUN22" s="600"/>
      <c r="SUO22" s="600"/>
      <c r="SUP22" s="600"/>
      <c r="SUQ22" s="600"/>
      <c r="SUR22" s="600"/>
      <c r="SUS22" s="600"/>
      <c r="SUT22" s="600"/>
      <c r="SUU22" s="600"/>
      <c r="SUV22" s="600"/>
      <c r="SUW22" s="600"/>
      <c r="SUX22" s="600"/>
      <c r="SUY22" s="600"/>
      <c r="SUZ22" s="600"/>
      <c r="SVA22" s="600"/>
      <c r="SVB22" s="600"/>
      <c r="SVC22" s="600"/>
      <c r="SVD22" s="600"/>
      <c r="SVE22" s="600"/>
      <c r="SVF22" s="600"/>
      <c r="SVG22" s="600"/>
      <c r="SVH22" s="600"/>
      <c r="SVI22" s="600"/>
      <c r="SVJ22" s="600"/>
      <c r="SVK22" s="600"/>
      <c r="SVL22" s="600"/>
      <c r="SVM22" s="600"/>
      <c r="SVN22" s="600"/>
      <c r="SVO22" s="600"/>
      <c r="SVP22" s="600"/>
      <c r="SVQ22" s="600"/>
      <c r="SVR22" s="600"/>
      <c r="SVS22" s="600"/>
      <c r="SVT22" s="600"/>
      <c r="SVU22" s="600"/>
      <c r="SVV22" s="600"/>
      <c r="SVW22" s="600"/>
      <c r="SVX22" s="600"/>
      <c r="SVY22" s="600"/>
      <c r="SVZ22" s="600"/>
      <c r="SWA22" s="600"/>
      <c r="SWB22" s="600"/>
      <c r="SWC22" s="600"/>
      <c r="SWD22" s="600"/>
      <c r="SWE22" s="600"/>
      <c r="SWF22" s="600"/>
      <c r="SWG22" s="600"/>
      <c r="SWH22" s="600"/>
      <c r="SWI22" s="600"/>
      <c r="SWJ22" s="600"/>
      <c r="SWK22" s="600"/>
      <c r="SWL22" s="600"/>
      <c r="SWM22" s="600"/>
      <c r="SWN22" s="600"/>
      <c r="SWO22" s="600"/>
      <c r="SWP22" s="600"/>
      <c r="SWQ22" s="600"/>
      <c r="SWR22" s="600"/>
      <c r="SWS22" s="600"/>
      <c r="SWT22" s="600"/>
      <c r="SWU22" s="600"/>
      <c r="SWV22" s="600"/>
      <c r="SWW22" s="600"/>
      <c r="SWX22" s="600"/>
      <c r="SWY22" s="600"/>
      <c r="SWZ22" s="600"/>
      <c r="SXA22" s="600"/>
      <c r="SXB22" s="600"/>
      <c r="SXC22" s="600"/>
      <c r="SXD22" s="600"/>
      <c r="SXE22" s="600"/>
      <c r="SXF22" s="600"/>
      <c r="SXG22" s="600"/>
      <c r="SXH22" s="600"/>
      <c r="SXI22" s="600"/>
      <c r="SXJ22" s="600"/>
      <c r="SXK22" s="600"/>
      <c r="SXL22" s="600"/>
      <c r="SXM22" s="600"/>
      <c r="SXN22" s="600"/>
      <c r="SXO22" s="600"/>
      <c r="SXP22" s="600"/>
      <c r="SXQ22" s="600"/>
      <c r="SXR22" s="600"/>
      <c r="SXS22" s="600"/>
      <c r="SXT22" s="600"/>
      <c r="SXU22" s="600"/>
      <c r="SXV22" s="600"/>
      <c r="SXW22" s="600"/>
      <c r="SXX22" s="600"/>
      <c r="SXY22" s="600"/>
      <c r="SXZ22" s="600"/>
      <c r="SYA22" s="600"/>
      <c r="SYB22" s="600"/>
      <c r="SYC22" s="600"/>
      <c r="SYD22" s="600"/>
      <c r="SYE22" s="600"/>
      <c r="SYF22" s="600"/>
      <c r="SYG22" s="600"/>
      <c r="SYH22" s="600"/>
      <c r="SYI22" s="600"/>
      <c r="SYJ22" s="600"/>
      <c r="SYK22" s="600"/>
      <c r="SYL22" s="600"/>
      <c r="SYM22" s="600"/>
      <c r="SYN22" s="600"/>
      <c r="SYO22" s="600"/>
      <c r="SYP22" s="600"/>
      <c r="SYQ22" s="600"/>
      <c r="SYR22" s="600"/>
      <c r="SYS22" s="600"/>
      <c r="SYT22" s="600"/>
      <c r="SYU22" s="600"/>
      <c r="SYV22" s="600"/>
      <c r="SYW22" s="600"/>
      <c r="SYX22" s="600"/>
      <c r="SYY22" s="600"/>
      <c r="SYZ22" s="600"/>
      <c r="SZA22" s="600"/>
      <c r="SZB22" s="600"/>
      <c r="SZC22" s="600"/>
      <c r="SZD22" s="600"/>
      <c r="SZE22" s="600"/>
      <c r="SZF22" s="600"/>
      <c r="SZG22" s="600"/>
      <c r="SZH22" s="600"/>
      <c r="SZI22" s="600"/>
      <c r="SZJ22" s="600"/>
      <c r="SZK22" s="600"/>
      <c r="SZL22" s="600"/>
      <c r="SZM22" s="600"/>
      <c r="SZN22" s="600"/>
      <c r="SZO22" s="600"/>
      <c r="SZP22" s="600"/>
      <c r="SZQ22" s="600"/>
      <c r="SZR22" s="600"/>
      <c r="SZS22" s="600"/>
      <c r="SZT22" s="600"/>
      <c r="SZU22" s="600"/>
      <c r="SZV22" s="600"/>
      <c r="SZW22" s="600"/>
      <c r="SZX22" s="600"/>
      <c r="SZY22" s="600"/>
      <c r="SZZ22" s="600"/>
      <c r="TAA22" s="600"/>
      <c r="TAB22" s="600"/>
      <c r="TAC22" s="600"/>
      <c r="TAD22" s="600"/>
      <c r="TAE22" s="600"/>
      <c r="TAF22" s="600"/>
      <c r="TAG22" s="600"/>
      <c r="TAH22" s="600"/>
      <c r="TAI22" s="600"/>
      <c r="TAJ22" s="600"/>
      <c r="TAK22" s="600"/>
      <c r="TAL22" s="600"/>
      <c r="TAM22" s="600"/>
      <c r="TAN22" s="600"/>
      <c r="TAO22" s="600"/>
      <c r="TAP22" s="600"/>
      <c r="TAQ22" s="600"/>
      <c r="TAR22" s="600"/>
      <c r="TAS22" s="600"/>
      <c r="TAT22" s="600"/>
      <c r="TAU22" s="600"/>
      <c r="TAV22" s="600"/>
      <c r="TAW22" s="600"/>
      <c r="TAX22" s="600"/>
      <c r="TAY22" s="600"/>
      <c r="TAZ22" s="600"/>
      <c r="TBA22" s="600"/>
      <c r="TBB22" s="600"/>
      <c r="TBC22" s="600"/>
      <c r="TBD22" s="600"/>
      <c r="TBE22" s="600"/>
      <c r="TBF22" s="600"/>
      <c r="TBG22" s="600"/>
      <c r="TBH22" s="600"/>
      <c r="TBI22" s="600"/>
      <c r="TBJ22" s="600"/>
      <c r="TBK22" s="600"/>
      <c r="TBL22" s="600"/>
      <c r="TBM22" s="600"/>
      <c r="TBN22" s="600"/>
      <c r="TBO22" s="600"/>
      <c r="TBP22" s="600"/>
      <c r="TBQ22" s="600"/>
      <c r="TBR22" s="600"/>
      <c r="TBS22" s="600"/>
      <c r="TBT22" s="600"/>
      <c r="TBU22" s="600"/>
      <c r="TBV22" s="600"/>
      <c r="TBW22" s="600"/>
      <c r="TBX22" s="600"/>
      <c r="TBY22" s="600"/>
      <c r="TBZ22" s="600"/>
      <c r="TCA22" s="600"/>
      <c r="TCB22" s="600"/>
      <c r="TCC22" s="600"/>
      <c r="TCD22" s="600"/>
      <c r="TCE22" s="600"/>
      <c r="TCF22" s="600"/>
      <c r="TCG22" s="600"/>
      <c r="TCH22" s="600"/>
      <c r="TCI22" s="600"/>
      <c r="TCJ22" s="600"/>
      <c r="TCK22" s="600"/>
      <c r="TCL22" s="600"/>
      <c r="TCM22" s="600"/>
      <c r="TCN22" s="600"/>
      <c r="TCO22" s="600"/>
      <c r="TCP22" s="600"/>
      <c r="TCQ22" s="600"/>
      <c r="TCR22" s="600"/>
      <c r="TCS22" s="600"/>
      <c r="TCT22" s="600"/>
      <c r="TCU22" s="600"/>
      <c r="TCV22" s="600"/>
      <c r="TCW22" s="600"/>
      <c r="TCX22" s="600"/>
      <c r="TCY22" s="600"/>
      <c r="TCZ22" s="600"/>
      <c r="TDA22" s="600"/>
      <c r="TDB22" s="600"/>
      <c r="TDC22" s="600"/>
      <c r="TDD22" s="600"/>
      <c r="TDE22" s="600"/>
      <c r="TDF22" s="600"/>
      <c r="TDG22" s="600"/>
      <c r="TDH22" s="600"/>
      <c r="TDI22" s="600"/>
      <c r="TDJ22" s="600"/>
      <c r="TDK22" s="600"/>
      <c r="TDL22" s="600"/>
      <c r="TDM22" s="600"/>
      <c r="TDN22" s="600"/>
      <c r="TDO22" s="600"/>
      <c r="TDP22" s="600"/>
      <c r="TDQ22" s="600"/>
      <c r="TDR22" s="600"/>
      <c r="TDS22" s="600"/>
      <c r="TDT22" s="600"/>
      <c r="TDU22" s="600"/>
      <c r="TDV22" s="600"/>
      <c r="TDW22" s="600"/>
      <c r="TDX22" s="600"/>
      <c r="TDY22" s="600"/>
      <c r="TDZ22" s="600"/>
      <c r="TEA22" s="600"/>
      <c r="TEB22" s="600"/>
      <c r="TEC22" s="600"/>
      <c r="TED22" s="600"/>
      <c r="TEE22" s="600"/>
      <c r="TEF22" s="600"/>
      <c r="TEG22" s="600"/>
      <c r="TEH22" s="600"/>
      <c r="TEI22" s="600"/>
      <c r="TEJ22" s="600"/>
      <c r="TEK22" s="600"/>
      <c r="TEL22" s="600"/>
      <c r="TEM22" s="600"/>
      <c r="TEN22" s="600"/>
      <c r="TEO22" s="600"/>
      <c r="TEP22" s="600"/>
      <c r="TEQ22" s="600"/>
      <c r="TER22" s="600"/>
      <c r="TES22" s="600"/>
      <c r="TET22" s="600"/>
      <c r="TEU22" s="600"/>
      <c r="TEV22" s="600"/>
      <c r="TEW22" s="600"/>
      <c r="TEX22" s="600"/>
      <c r="TEY22" s="600"/>
      <c r="TEZ22" s="600"/>
      <c r="TFA22" s="600"/>
      <c r="TFB22" s="600"/>
      <c r="TFC22" s="600"/>
      <c r="TFD22" s="600"/>
      <c r="TFE22" s="600"/>
      <c r="TFF22" s="600"/>
      <c r="TFG22" s="600"/>
      <c r="TFH22" s="600"/>
      <c r="TFI22" s="600"/>
      <c r="TFJ22" s="600"/>
      <c r="TFK22" s="600"/>
      <c r="TFL22" s="600"/>
      <c r="TFM22" s="600"/>
      <c r="TFN22" s="600"/>
      <c r="TFO22" s="600"/>
      <c r="TFP22" s="600"/>
      <c r="TFQ22" s="600"/>
      <c r="TFR22" s="600"/>
      <c r="TFS22" s="600"/>
      <c r="TFT22" s="600"/>
      <c r="TFU22" s="600"/>
      <c r="TFV22" s="600"/>
      <c r="TFW22" s="600"/>
      <c r="TFX22" s="600"/>
      <c r="TFY22" s="600"/>
      <c r="TFZ22" s="600"/>
      <c r="TGA22" s="600"/>
      <c r="TGB22" s="600"/>
      <c r="TGC22" s="600"/>
      <c r="TGD22" s="600"/>
      <c r="TGE22" s="600"/>
      <c r="TGF22" s="600"/>
      <c r="TGG22" s="600"/>
      <c r="TGH22" s="600"/>
      <c r="TGI22" s="600"/>
      <c r="TGJ22" s="600"/>
      <c r="TGK22" s="600"/>
      <c r="TGL22" s="600"/>
      <c r="TGM22" s="600"/>
      <c r="TGN22" s="600"/>
      <c r="TGO22" s="600"/>
      <c r="TGP22" s="600"/>
      <c r="TGQ22" s="600"/>
      <c r="TGR22" s="600"/>
      <c r="TGS22" s="600"/>
      <c r="TGT22" s="600"/>
      <c r="TGU22" s="600"/>
      <c r="TGV22" s="600"/>
      <c r="TGW22" s="600"/>
      <c r="TGX22" s="600"/>
      <c r="TGY22" s="600"/>
      <c r="TGZ22" s="600"/>
      <c r="THA22" s="600"/>
      <c r="THB22" s="600"/>
      <c r="THC22" s="600"/>
      <c r="THD22" s="600"/>
      <c r="THE22" s="600"/>
      <c r="THF22" s="600"/>
      <c r="THG22" s="600"/>
      <c r="THH22" s="600"/>
      <c r="THI22" s="600"/>
      <c r="THJ22" s="600"/>
      <c r="THK22" s="600"/>
      <c r="THL22" s="600"/>
      <c r="THM22" s="600"/>
      <c r="THN22" s="600"/>
      <c r="THO22" s="600"/>
      <c r="THP22" s="600"/>
      <c r="THQ22" s="600"/>
      <c r="THR22" s="600"/>
      <c r="THS22" s="600"/>
      <c r="THT22" s="600"/>
      <c r="THU22" s="600"/>
      <c r="THV22" s="600"/>
      <c r="THW22" s="600"/>
      <c r="THX22" s="600"/>
      <c r="THY22" s="600"/>
      <c r="THZ22" s="600"/>
      <c r="TIA22" s="600"/>
      <c r="TIB22" s="600"/>
      <c r="TIC22" s="600"/>
      <c r="TID22" s="600"/>
      <c r="TIE22" s="600"/>
      <c r="TIF22" s="600"/>
      <c r="TIG22" s="600"/>
      <c r="TIH22" s="600"/>
      <c r="TII22" s="600"/>
      <c r="TIJ22" s="600"/>
      <c r="TIK22" s="600"/>
      <c r="TIL22" s="600"/>
      <c r="TIM22" s="600"/>
      <c r="TIN22" s="600"/>
      <c r="TIO22" s="600"/>
      <c r="TIP22" s="600"/>
      <c r="TIQ22" s="600"/>
      <c r="TIR22" s="600"/>
      <c r="TIS22" s="600"/>
      <c r="TIT22" s="600"/>
      <c r="TIU22" s="600"/>
      <c r="TIV22" s="600"/>
      <c r="TIW22" s="600"/>
      <c r="TIX22" s="600"/>
      <c r="TIY22" s="600"/>
      <c r="TIZ22" s="600"/>
      <c r="TJA22" s="600"/>
      <c r="TJB22" s="600"/>
      <c r="TJC22" s="600"/>
      <c r="TJD22" s="600"/>
      <c r="TJE22" s="600"/>
      <c r="TJF22" s="600"/>
      <c r="TJG22" s="600"/>
      <c r="TJH22" s="600"/>
      <c r="TJI22" s="600"/>
      <c r="TJJ22" s="600"/>
      <c r="TJK22" s="600"/>
      <c r="TJL22" s="600"/>
      <c r="TJM22" s="600"/>
      <c r="TJN22" s="600"/>
      <c r="TJO22" s="600"/>
      <c r="TJP22" s="600"/>
      <c r="TJQ22" s="600"/>
      <c r="TJR22" s="600"/>
      <c r="TJS22" s="600"/>
      <c r="TJT22" s="600"/>
      <c r="TJU22" s="600"/>
      <c r="TJV22" s="600"/>
      <c r="TJW22" s="600"/>
      <c r="TJX22" s="600"/>
      <c r="TJY22" s="600"/>
      <c r="TJZ22" s="600"/>
      <c r="TKA22" s="600"/>
      <c r="TKB22" s="600"/>
      <c r="TKC22" s="600"/>
      <c r="TKD22" s="600"/>
      <c r="TKE22" s="600"/>
      <c r="TKF22" s="600"/>
      <c r="TKG22" s="600"/>
      <c r="TKH22" s="600"/>
      <c r="TKI22" s="600"/>
      <c r="TKJ22" s="600"/>
      <c r="TKK22" s="600"/>
      <c r="TKL22" s="600"/>
      <c r="TKM22" s="600"/>
      <c r="TKN22" s="600"/>
      <c r="TKO22" s="600"/>
      <c r="TKP22" s="600"/>
      <c r="TKQ22" s="600"/>
      <c r="TKR22" s="600"/>
      <c r="TKS22" s="600"/>
      <c r="TKT22" s="600"/>
      <c r="TKU22" s="600"/>
      <c r="TKV22" s="600"/>
      <c r="TKW22" s="600"/>
      <c r="TKX22" s="600"/>
      <c r="TKY22" s="600"/>
      <c r="TKZ22" s="600"/>
      <c r="TLA22" s="600"/>
      <c r="TLB22" s="600"/>
      <c r="TLC22" s="600"/>
      <c r="TLD22" s="600"/>
      <c r="TLE22" s="600"/>
      <c r="TLF22" s="600"/>
      <c r="TLG22" s="600"/>
      <c r="TLH22" s="600"/>
      <c r="TLI22" s="600"/>
      <c r="TLJ22" s="600"/>
      <c r="TLK22" s="600"/>
      <c r="TLL22" s="600"/>
      <c r="TLM22" s="600"/>
      <c r="TLN22" s="600"/>
      <c r="TLO22" s="600"/>
      <c r="TLP22" s="600"/>
      <c r="TLQ22" s="600"/>
      <c r="TLR22" s="600"/>
      <c r="TLS22" s="600"/>
      <c r="TLT22" s="600"/>
      <c r="TLU22" s="600"/>
      <c r="TLV22" s="600"/>
      <c r="TLW22" s="600"/>
      <c r="TLX22" s="600"/>
      <c r="TLY22" s="600"/>
      <c r="TLZ22" s="600"/>
      <c r="TMA22" s="600"/>
      <c r="TMB22" s="600"/>
      <c r="TMC22" s="600"/>
      <c r="TMD22" s="600"/>
      <c r="TME22" s="600"/>
      <c r="TMF22" s="600"/>
      <c r="TMG22" s="600"/>
      <c r="TMH22" s="600"/>
      <c r="TMI22" s="600"/>
      <c r="TMJ22" s="600"/>
      <c r="TMK22" s="600"/>
      <c r="TML22" s="600"/>
      <c r="TMM22" s="600"/>
      <c r="TMN22" s="600"/>
      <c r="TMO22" s="600"/>
      <c r="TMP22" s="600"/>
      <c r="TMQ22" s="600"/>
      <c r="TMR22" s="600"/>
      <c r="TMS22" s="600"/>
      <c r="TMT22" s="600"/>
      <c r="TMU22" s="600"/>
      <c r="TMV22" s="600"/>
      <c r="TMW22" s="600"/>
      <c r="TMX22" s="600"/>
      <c r="TMY22" s="600"/>
      <c r="TMZ22" s="600"/>
      <c r="TNA22" s="600"/>
      <c r="TNB22" s="600"/>
      <c r="TNC22" s="600"/>
      <c r="TND22" s="600"/>
      <c r="TNE22" s="600"/>
      <c r="TNF22" s="600"/>
      <c r="TNG22" s="600"/>
      <c r="TNH22" s="600"/>
      <c r="TNI22" s="600"/>
      <c r="TNJ22" s="600"/>
      <c r="TNK22" s="600"/>
      <c r="TNL22" s="600"/>
      <c r="TNM22" s="600"/>
      <c r="TNN22" s="600"/>
      <c r="TNO22" s="600"/>
      <c r="TNP22" s="600"/>
      <c r="TNQ22" s="600"/>
      <c r="TNR22" s="600"/>
      <c r="TNS22" s="600"/>
      <c r="TNT22" s="600"/>
      <c r="TNU22" s="600"/>
      <c r="TNV22" s="600"/>
      <c r="TNW22" s="600"/>
      <c r="TNX22" s="600"/>
      <c r="TNY22" s="600"/>
      <c r="TNZ22" s="600"/>
      <c r="TOA22" s="600"/>
      <c r="TOB22" s="600"/>
      <c r="TOC22" s="600"/>
      <c r="TOD22" s="600"/>
      <c r="TOE22" s="600"/>
      <c r="TOF22" s="600"/>
      <c r="TOG22" s="600"/>
      <c r="TOH22" s="600"/>
      <c r="TOI22" s="600"/>
      <c r="TOJ22" s="600"/>
      <c r="TOK22" s="600"/>
      <c r="TOL22" s="600"/>
      <c r="TOM22" s="600"/>
      <c r="TON22" s="600"/>
      <c r="TOO22" s="600"/>
      <c r="TOP22" s="600"/>
      <c r="TOQ22" s="600"/>
      <c r="TOR22" s="600"/>
      <c r="TOS22" s="600"/>
      <c r="TOT22" s="600"/>
      <c r="TOU22" s="600"/>
      <c r="TOV22" s="600"/>
      <c r="TOW22" s="600"/>
      <c r="TOX22" s="600"/>
      <c r="TOY22" s="600"/>
      <c r="TOZ22" s="600"/>
      <c r="TPA22" s="600"/>
      <c r="TPB22" s="600"/>
      <c r="TPC22" s="600"/>
      <c r="TPD22" s="600"/>
      <c r="TPE22" s="600"/>
      <c r="TPF22" s="600"/>
      <c r="TPG22" s="600"/>
      <c r="TPH22" s="600"/>
      <c r="TPI22" s="600"/>
      <c r="TPJ22" s="600"/>
      <c r="TPK22" s="600"/>
      <c r="TPL22" s="600"/>
      <c r="TPM22" s="600"/>
      <c r="TPN22" s="600"/>
      <c r="TPO22" s="600"/>
      <c r="TPP22" s="600"/>
      <c r="TPQ22" s="600"/>
      <c r="TPR22" s="600"/>
      <c r="TPS22" s="600"/>
      <c r="TPT22" s="600"/>
      <c r="TPU22" s="600"/>
      <c r="TPV22" s="600"/>
      <c r="TPW22" s="600"/>
      <c r="TPX22" s="600"/>
      <c r="TPY22" s="600"/>
      <c r="TPZ22" s="600"/>
      <c r="TQA22" s="600"/>
      <c r="TQB22" s="600"/>
      <c r="TQC22" s="600"/>
      <c r="TQD22" s="600"/>
      <c r="TQE22" s="600"/>
      <c r="TQF22" s="600"/>
      <c r="TQG22" s="600"/>
      <c r="TQH22" s="600"/>
      <c r="TQI22" s="600"/>
      <c r="TQJ22" s="600"/>
      <c r="TQK22" s="600"/>
      <c r="TQL22" s="600"/>
      <c r="TQM22" s="600"/>
      <c r="TQN22" s="600"/>
      <c r="TQO22" s="600"/>
      <c r="TQP22" s="600"/>
      <c r="TQQ22" s="600"/>
      <c r="TQR22" s="600"/>
      <c r="TQS22" s="600"/>
      <c r="TQT22" s="600"/>
      <c r="TQU22" s="600"/>
      <c r="TQV22" s="600"/>
      <c r="TQW22" s="600"/>
      <c r="TQX22" s="600"/>
      <c r="TQY22" s="600"/>
      <c r="TQZ22" s="600"/>
      <c r="TRA22" s="600"/>
      <c r="TRB22" s="600"/>
      <c r="TRC22" s="600"/>
      <c r="TRD22" s="600"/>
      <c r="TRE22" s="600"/>
      <c r="TRF22" s="600"/>
      <c r="TRG22" s="600"/>
      <c r="TRH22" s="600"/>
      <c r="TRI22" s="600"/>
      <c r="TRJ22" s="600"/>
      <c r="TRK22" s="600"/>
      <c r="TRL22" s="600"/>
      <c r="TRM22" s="600"/>
      <c r="TRN22" s="600"/>
      <c r="TRO22" s="600"/>
      <c r="TRP22" s="600"/>
      <c r="TRQ22" s="600"/>
      <c r="TRR22" s="600"/>
      <c r="TRS22" s="600"/>
      <c r="TRT22" s="600"/>
      <c r="TRU22" s="600"/>
      <c r="TRV22" s="600"/>
      <c r="TRW22" s="600"/>
      <c r="TRX22" s="600"/>
      <c r="TRY22" s="600"/>
      <c r="TRZ22" s="600"/>
      <c r="TSA22" s="600"/>
      <c r="TSB22" s="600"/>
      <c r="TSC22" s="600"/>
      <c r="TSD22" s="600"/>
      <c r="TSE22" s="600"/>
      <c r="TSF22" s="600"/>
      <c r="TSG22" s="600"/>
      <c r="TSH22" s="600"/>
      <c r="TSI22" s="600"/>
      <c r="TSJ22" s="600"/>
      <c r="TSK22" s="600"/>
      <c r="TSL22" s="600"/>
      <c r="TSM22" s="600"/>
      <c r="TSN22" s="600"/>
      <c r="TSO22" s="600"/>
      <c r="TSP22" s="600"/>
      <c r="TSQ22" s="600"/>
      <c r="TSR22" s="600"/>
      <c r="TSS22" s="600"/>
      <c r="TST22" s="600"/>
      <c r="TSU22" s="600"/>
      <c r="TSV22" s="600"/>
      <c r="TSW22" s="600"/>
      <c r="TSX22" s="600"/>
      <c r="TSY22" s="600"/>
      <c r="TSZ22" s="600"/>
      <c r="TTA22" s="600"/>
      <c r="TTB22" s="600"/>
      <c r="TTC22" s="600"/>
      <c r="TTD22" s="600"/>
      <c r="TTE22" s="600"/>
      <c r="TTF22" s="600"/>
      <c r="TTG22" s="600"/>
      <c r="TTH22" s="600"/>
      <c r="TTI22" s="600"/>
      <c r="TTJ22" s="600"/>
      <c r="TTK22" s="600"/>
      <c r="TTL22" s="600"/>
      <c r="TTM22" s="600"/>
      <c r="TTN22" s="600"/>
      <c r="TTO22" s="600"/>
      <c r="TTP22" s="600"/>
      <c r="TTQ22" s="600"/>
      <c r="TTR22" s="600"/>
      <c r="TTS22" s="600"/>
      <c r="TTT22" s="600"/>
      <c r="TTU22" s="600"/>
      <c r="TTV22" s="600"/>
      <c r="TTW22" s="600"/>
      <c r="TTX22" s="600"/>
      <c r="TTY22" s="600"/>
      <c r="TTZ22" s="600"/>
      <c r="TUA22" s="600"/>
      <c r="TUB22" s="600"/>
      <c r="TUC22" s="600"/>
      <c r="TUD22" s="600"/>
      <c r="TUE22" s="600"/>
      <c r="TUF22" s="600"/>
      <c r="TUG22" s="600"/>
      <c r="TUH22" s="600"/>
      <c r="TUI22" s="600"/>
      <c r="TUJ22" s="600"/>
      <c r="TUK22" s="600"/>
      <c r="TUL22" s="600"/>
      <c r="TUM22" s="600"/>
      <c r="TUN22" s="600"/>
      <c r="TUO22" s="600"/>
      <c r="TUP22" s="600"/>
      <c r="TUQ22" s="600"/>
      <c r="TUR22" s="600"/>
      <c r="TUS22" s="600"/>
      <c r="TUT22" s="600"/>
      <c r="TUU22" s="600"/>
      <c r="TUV22" s="600"/>
      <c r="TUW22" s="600"/>
      <c r="TUX22" s="600"/>
      <c r="TUY22" s="600"/>
      <c r="TUZ22" s="600"/>
      <c r="TVA22" s="600"/>
      <c r="TVB22" s="600"/>
      <c r="TVC22" s="600"/>
      <c r="TVD22" s="600"/>
      <c r="TVE22" s="600"/>
      <c r="TVF22" s="600"/>
      <c r="TVG22" s="600"/>
      <c r="TVH22" s="600"/>
      <c r="TVI22" s="600"/>
      <c r="TVJ22" s="600"/>
      <c r="TVK22" s="600"/>
      <c r="TVL22" s="600"/>
      <c r="TVM22" s="600"/>
      <c r="TVN22" s="600"/>
      <c r="TVO22" s="600"/>
      <c r="TVP22" s="600"/>
      <c r="TVQ22" s="600"/>
      <c r="TVR22" s="600"/>
      <c r="TVS22" s="600"/>
      <c r="TVT22" s="600"/>
      <c r="TVU22" s="600"/>
      <c r="TVV22" s="600"/>
      <c r="TVW22" s="600"/>
      <c r="TVX22" s="600"/>
      <c r="TVY22" s="600"/>
      <c r="TVZ22" s="600"/>
      <c r="TWA22" s="600"/>
      <c r="TWB22" s="600"/>
      <c r="TWC22" s="600"/>
      <c r="TWD22" s="600"/>
      <c r="TWE22" s="600"/>
      <c r="TWF22" s="600"/>
      <c r="TWG22" s="600"/>
      <c r="TWH22" s="600"/>
      <c r="TWI22" s="600"/>
      <c r="TWJ22" s="600"/>
      <c r="TWK22" s="600"/>
      <c r="TWL22" s="600"/>
      <c r="TWM22" s="600"/>
      <c r="TWN22" s="600"/>
      <c r="TWO22" s="600"/>
      <c r="TWP22" s="600"/>
      <c r="TWQ22" s="600"/>
      <c r="TWR22" s="600"/>
      <c r="TWS22" s="600"/>
      <c r="TWT22" s="600"/>
      <c r="TWU22" s="600"/>
      <c r="TWV22" s="600"/>
      <c r="TWW22" s="600"/>
      <c r="TWX22" s="600"/>
      <c r="TWY22" s="600"/>
      <c r="TWZ22" s="600"/>
      <c r="TXA22" s="600"/>
      <c r="TXB22" s="600"/>
      <c r="TXC22" s="600"/>
      <c r="TXD22" s="600"/>
      <c r="TXE22" s="600"/>
      <c r="TXF22" s="600"/>
      <c r="TXG22" s="600"/>
      <c r="TXH22" s="600"/>
      <c r="TXI22" s="600"/>
      <c r="TXJ22" s="600"/>
      <c r="TXK22" s="600"/>
      <c r="TXL22" s="600"/>
      <c r="TXM22" s="600"/>
      <c r="TXN22" s="600"/>
      <c r="TXO22" s="600"/>
      <c r="TXP22" s="600"/>
      <c r="TXQ22" s="600"/>
      <c r="TXR22" s="600"/>
      <c r="TXS22" s="600"/>
      <c r="TXT22" s="600"/>
      <c r="TXU22" s="600"/>
      <c r="TXV22" s="600"/>
      <c r="TXW22" s="600"/>
      <c r="TXX22" s="600"/>
      <c r="TXY22" s="600"/>
      <c r="TXZ22" s="600"/>
      <c r="TYA22" s="600"/>
      <c r="TYB22" s="600"/>
      <c r="TYC22" s="600"/>
      <c r="TYD22" s="600"/>
      <c r="TYE22" s="600"/>
      <c r="TYF22" s="600"/>
      <c r="TYG22" s="600"/>
      <c r="TYH22" s="600"/>
      <c r="TYI22" s="600"/>
      <c r="TYJ22" s="600"/>
      <c r="TYK22" s="600"/>
      <c r="TYL22" s="600"/>
      <c r="TYM22" s="600"/>
      <c r="TYN22" s="600"/>
      <c r="TYO22" s="600"/>
      <c r="TYP22" s="600"/>
      <c r="TYQ22" s="600"/>
      <c r="TYR22" s="600"/>
      <c r="TYS22" s="600"/>
      <c r="TYT22" s="600"/>
      <c r="TYU22" s="600"/>
      <c r="TYV22" s="600"/>
      <c r="TYW22" s="600"/>
      <c r="TYX22" s="600"/>
      <c r="TYY22" s="600"/>
      <c r="TYZ22" s="600"/>
      <c r="TZA22" s="600"/>
      <c r="TZB22" s="600"/>
      <c r="TZC22" s="600"/>
      <c r="TZD22" s="600"/>
      <c r="TZE22" s="600"/>
      <c r="TZF22" s="600"/>
      <c r="TZG22" s="600"/>
      <c r="TZH22" s="600"/>
      <c r="TZI22" s="600"/>
      <c r="TZJ22" s="600"/>
      <c r="TZK22" s="600"/>
      <c r="TZL22" s="600"/>
      <c r="TZM22" s="600"/>
      <c r="TZN22" s="600"/>
      <c r="TZO22" s="600"/>
      <c r="TZP22" s="600"/>
      <c r="TZQ22" s="600"/>
      <c r="TZR22" s="600"/>
      <c r="TZS22" s="600"/>
      <c r="TZT22" s="600"/>
      <c r="TZU22" s="600"/>
      <c r="TZV22" s="600"/>
      <c r="TZW22" s="600"/>
      <c r="TZX22" s="600"/>
      <c r="TZY22" s="600"/>
      <c r="TZZ22" s="600"/>
      <c r="UAA22" s="600"/>
      <c r="UAB22" s="600"/>
      <c r="UAC22" s="600"/>
      <c r="UAD22" s="600"/>
      <c r="UAE22" s="600"/>
      <c r="UAF22" s="600"/>
      <c r="UAG22" s="600"/>
      <c r="UAH22" s="600"/>
      <c r="UAI22" s="600"/>
      <c r="UAJ22" s="600"/>
      <c r="UAK22" s="600"/>
      <c r="UAL22" s="600"/>
      <c r="UAM22" s="600"/>
      <c r="UAN22" s="600"/>
      <c r="UAO22" s="600"/>
      <c r="UAP22" s="600"/>
      <c r="UAQ22" s="600"/>
      <c r="UAR22" s="600"/>
      <c r="UAS22" s="600"/>
      <c r="UAT22" s="600"/>
      <c r="UAU22" s="600"/>
      <c r="UAV22" s="600"/>
      <c r="UAW22" s="600"/>
      <c r="UAX22" s="600"/>
      <c r="UAY22" s="600"/>
      <c r="UAZ22" s="600"/>
      <c r="UBA22" s="600"/>
      <c r="UBB22" s="600"/>
      <c r="UBC22" s="600"/>
      <c r="UBD22" s="600"/>
      <c r="UBE22" s="600"/>
      <c r="UBF22" s="600"/>
      <c r="UBG22" s="600"/>
      <c r="UBH22" s="600"/>
      <c r="UBI22" s="600"/>
      <c r="UBJ22" s="600"/>
      <c r="UBK22" s="600"/>
      <c r="UBL22" s="600"/>
      <c r="UBM22" s="600"/>
      <c r="UBN22" s="600"/>
      <c r="UBO22" s="600"/>
      <c r="UBP22" s="600"/>
      <c r="UBQ22" s="600"/>
      <c r="UBR22" s="600"/>
      <c r="UBS22" s="600"/>
      <c r="UBT22" s="600"/>
      <c r="UBU22" s="600"/>
      <c r="UBV22" s="600"/>
      <c r="UBW22" s="600"/>
      <c r="UBX22" s="600"/>
      <c r="UBY22" s="600"/>
      <c r="UBZ22" s="600"/>
      <c r="UCA22" s="600"/>
      <c r="UCB22" s="600"/>
      <c r="UCC22" s="600"/>
      <c r="UCD22" s="600"/>
      <c r="UCE22" s="600"/>
      <c r="UCF22" s="600"/>
      <c r="UCG22" s="600"/>
      <c r="UCH22" s="600"/>
      <c r="UCI22" s="600"/>
      <c r="UCJ22" s="600"/>
      <c r="UCK22" s="600"/>
      <c r="UCL22" s="600"/>
      <c r="UCM22" s="600"/>
      <c r="UCN22" s="600"/>
      <c r="UCO22" s="600"/>
      <c r="UCP22" s="600"/>
      <c r="UCQ22" s="600"/>
      <c r="UCR22" s="600"/>
      <c r="UCS22" s="600"/>
      <c r="UCT22" s="600"/>
      <c r="UCU22" s="600"/>
      <c r="UCV22" s="600"/>
      <c r="UCW22" s="600"/>
      <c r="UCX22" s="600"/>
      <c r="UCY22" s="600"/>
      <c r="UCZ22" s="600"/>
      <c r="UDA22" s="600"/>
      <c r="UDB22" s="600"/>
      <c r="UDC22" s="600"/>
      <c r="UDD22" s="600"/>
      <c r="UDE22" s="600"/>
      <c r="UDF22" s="600"/>
      <c r="UDG22" s="600"/>
      <c r="UDH22" s="600"/>
      <c r="UDI22" s="600"/>
      <c r="UDJ22" s="600"/>
      <c r="UDK22" s="600"/>
      <c r="UDL22" s="600"/>
      <c r="UDM22" s="600"/>
      <c r="UDN22" s="600"/>
      <c r="UDO22" s="600"/>
      <c r="UDP22" s="600"/>
      <c r="UDQ22" s="600"/>
      <c r="UDR22" s="600"/>
      <c r="UDS22" s="600"/>
      <c r="UDT22" s="600"/>
      <c r="UDU22" s="600"/>
      <c r="UDV22" s="600"/>
      <c r="UDW22" s="600"/>
      <c r="UDX22" s="600"/>
      <c r="UDY22" s="600"/>
      <c r="UDZ22" s="600"/>
      <c r="UEA22" s="600"/>
      <c r="UEB22" s="600"/>
      <c r="UEC22" s="600"/>
      <c r="UED22" s="600"/>
      <c r="UEE22" s="600"/>
      <c r="UEF22" s="600"/>
      <c r="UEG22" s="600"/>
      <c r="UEH22" s="600"/>
      <c r="UEI22" s="600"/>
      <c r="UEJ22" s="600"/>
      <c r="UEK22" s="600"/>
      <c r="UEL22" s="600"/>
      <c r="UEM22" s="600"/>
      <c r="UEN22" s="600"/>
      <c r="UEO22" s="600"/>
      <c r="UEP22" s="600"/>
      <c r="UEQ22" s="600"/>
      <c r="UER22" s="600"/>
      <c r="UES22" s="600"/>
      <c r="UET22" s="600"/>
      <c r="UEU22" s="600"/>
      <c r="UEV22" s="600"/>
      <c r="UEW22" s="600"/>
      <c r="UEX22" s="600"/>
      <c r="UEY22" s="600"/>
      <c r="UEZ22" s="600"/>
      <c r="UFA22" s="600"/>
      <c r="UFB22" s="600"/>
      <c r="UFC22" s="600"/>
      <c r="UFD22" s="600"/>
      <c r="UFE22" s="600"/>
      <c r="UFF22" s="600"/>
      <c r="UFG22" s="600"/>
      <c r="UFH22" s="600"/>
      <c r="UFI22" s="600"/>
      <c r="UFJ22" s="600"/>
      <c r="UFK22" s="600"/>
      <c r="UFL22" s="600"/>
      <c r="UFM22" s="600"/>
      <c r="UFN22" s="600"/>
      <c r="UFO22" s="600"/>
      <c r="UFP22" s="600"/>
      <c r="UFQ22" s="600"/>
      <c r="UFR22" s="600"/>
      <c r="UFS22" s="600"/>
      <c r="UFT22" s="600"/>
      <c r="UFU22" s="600"/>
      <c r="UFV22" s="600"/>
      <c r="UFW22" s="600"/>
      <c r="UFX22" s="600"/>
      <c r="UFY22" s="600"/>
      <c r="UFZ22" s="600"/>
      <c r="UGA22" s="600"/>
      <c r="UGB22" s="600"/>
      <c r="UGC22" s="600"/>
      <c r="UGD22" s="600"/>
      <c r="UGE22" s="600"/>
      <c r="UGF22" s="600"/>
      <c r="UGG22" s="600"/>
      <c r="UGH22" s="600"/>
      <c r="UGI22" s="600"/>
      <c r="UGJ22" s="600"/>
      <c r="UGK22" s="600"/>
      <c r="UGL22" s="600"/>
      <c r="UGM22" s="600"/>
      <c r="UGN22" s="600"/>
      <c r="UGO22" s="600"/>
      <c r="UGP22" s="600"/>
      <c r="UGQ22" s="600"/>
      <c r="UGR22" s="600"/>
      <c r="UGS22" s="600"/>
      <c r="UGT22" s="600"/>
      <c r="UGU22" s="600"/>
      <c r="UGV22" s="600"/>
      <c r="UGW22" s="600"/>
      <c r="UGX22" s="600"/>
      <c r="UGY22" s="600"/>
      <c r="UGZ22" s="600"/>
      <c r="UHA22" s="600"/>
      <c r="UHB22" s="600"/>
      <c r="UHC22" s="600"/>
      <c r="UHD22" s="600"/>
      <c r="UHE22" s="600"/>
      <c r="UHF22" s="600"/>
      <c r="UHG22" s="600"/>
      <c r="UHH22" s="600"/>
      <c r="UHI22" s="600"/>
      <c r="UHJ22" s="600"/>
      <c r="UHK22" s="600"/>
      <c r="UHL22" s="600"/>
      <c r="UHM22" s="600"/>
      <c r="UHN22" s="600"/>
      <c r="UHO22" s="600"/>
      <c r="UHP22" s="600"/>
      <c r="UHQ22" s="600"/>
      <c r="UHR22" s="600"/>
      <c r="UHS22" s="600"/>
      <c r="UHT22" s="600"/>
      <c r="UHU22" s="600"/>
      <c r="UHV22" s="600"/>
      <c r="UHW22" s="600"/>
      <c r="UHX22" s="600"/>
      <c r="UHY22" s="600"/>
      <c r="UHZ22" s="600"/>
      <c r="UIA22" s="600"/>
      <c r="UIB22" s="600"/>
      <c r="UIC22" s="600"/>
      <c r="UID22" s="600"/>
      <c r="UIE22" s="600"/>
      <c r="UIF22" s="600"/>
      <c r="UIG22" s="600"/>
      <c r="UIH22" s="600"/>
      <c r="UII22" s="600"/>
      <c r="UIJ22" s="600"/>
      <c r="UIK22" s="600"/>
      <c r="UIL22" s="600"/>
      <c r="UIM22" s="600"/>
      <c r="UIN22" s="600"/>
      <c r="UIO22" s="600"/>
      <c r="UIP22" s="600"/>
      <c r="UIQ22" s="600"/>
      <c r="UIR22" s="600"/>
      <c r="UIS22" s="600"/>
      <c r="UIT22" s="600"/>
      <c r="UIU22" s="600"/>
      <c r="UIV22" s="600"/>
      <c r="UIW22" s="600"/>
      <c r="UIX22" s="600"/>
      <c r="UIY22" s="600"/>
      <c r="UIZ22" s="600"/>
      <c r="UJA22" s="600"/>
      <c r="UJB22" s="600"/>
      <c r="UJC22" s="600"/>
      <c r="UJD22" s="600"/>
      <c r="UJE22" s="600"/>
      <c r="UJF22" s="600"/>
      <c r="UJG22" s="600"/>
      <c r="UJH22" s="600"/>
      <c r="UJI22" s="600"/>
      <c r="UJJ22" s="600"/>
      <c r="UJK22" s="600"/>
      <c r="UJL22" s="600"/>
      <c r="UJM22" s="600"/>
      <c r="UJN22" s="600"/>
      <c r="UJO22" s="600"/>
      <c r="UJP22" s="600"/>
      <c r="UJQ22" s="600"/>
      <c r="UJR22" s="600"/>
      <c r="UJS22" s="600"/>
      <c r="UJT22" s="600"/>
      <c r="UJU22" s="600"/>
      <c r="UJV22" s="600"/>
      <c r="UJW22" s="600"/>
      <c r="UJX22" s="600"/>
      <c r="UJY22" s="600"/>
      <c r="UJZ22" s="600"/>
      <c r="UKA22" s="600"/>
      <c r="UKB22" s="600"/>
      <c r="UKC22" s="600"/>
      <c r="UKD22" s="600"/>
      <c r="UKE22" s="600"/>
      <c r="UKF22" s="600"/>
      <c r="UKG22" s="600"/>
      <c r="UKH22" s="600"/>
      <c r="UKI22" s="600"/>
      <c r="UKJ22" s="600"/>
      <c r="UKK22" s="600"/>
      <c r="UKL22" s="600"/>
      <c r="UKM22" s="600"/>
      <c r="UKN22" s="600"/>
      <c r="UKO22" s="600"/>
      <c r="UKP22" s="600"/>
      <c r="UKQ22" s="600"/>
      <c r="UKR22" s="600"/>
      <c r="UKS22" s="600"/>
      <c r="UKT22" s="600"/>
      <c r="UKU22" s="600"/>
      <c r="UKV22" s="600"/>
      <c r="UKW22" s="600"/>
      <c r="UKX22" s="600"/>
      <c r="UKY22" s="600"/>
      <c r="UKZ22" s="600"/>
      <c r="ULA22" s="600"/>
      <c r="ULB22" s="600"/>
      <c r="ULC22" s="600"/>
      <c r="ULD22" s="600"/>
      <c r="ULE22" s="600"/>
      <c r="ULF22" s="600"/>
      <c r="ULG22" s="600"/>
      <c r="ULH22" s="600"/>
      <c r="ULI22" s="600"/>
      <c r="ULJ22" s="600"/>
      <c r="ULK22" s="600"/>
      <c r="ULL22" s="600"/>
      <c r="ULM22" s="600"/>
      <c r="ULN22" s="600"/>
      <c r="ULO22" s="600"/>
      <c r="ULP22" s="600"/>
      <c r="ULQ22" s="600"/>
      <c r="ULR22" s="600"/>
      <c r="ULS22" s="600"/>
      <c r="ULT22" s="600"/>
      <c r="ULU22" s="600"/>
      <c r="ULV22" s="600"/>
      <c r="ULW22" s="600"/>
      <c r="ULX22" s="600"/>
      <c r="ULY22" s="600"/>
      <c r="ULZ22" s="600"/>
      <c r="UMA22" s="600"/>
      <c r="UMB22" s="600"/>
      <c r="UMC22" s="600"/>
      <c r="UMD22" s="600"/>
      <c r="UME22" s="600"/>
      <c r="UMF22" s="600"/>
      <c r="UMG22" s="600"/>
      <c r="UMH22" s="600"/>
      <c r="UMI22" s="600"/>
      <c r="UMJ22" s="600"/>
      <c r="UMK22" s="600"/>
      <c r="UML22" s="600"/>
      <c r="UMM22" s="600"/>
      <c r="UMN22" s="600"/>
      <c r="UMO22" s="600"/>
      <c r="UMP22" s="600"/>
      <c r="UMQ22" s="600"/>
      <c r="UMR22" s="600"/>
      <c r="UMS22" s="600"/>
      <c r="UMT22" s="600"/>
      <c r="UMU22" s="600"/>
      <c r="UMV22" s="600"/>
      <c r="UMW22" s="600"/>
      <c r="UMX22" s="600"/>
      <c r="UMY22" s="600"/>
      <c r="UMZ22" s="600"/>
      <c r="UNA22" s="600"/>
      <c r="UNB22" s="600"/>
      <c r="UNC22" s="600"/>
      <c r="UND22" s="600"/>
      <c r="UNE22" s="600"/>
      <c r="UNF22" s="600"/>
      <c r="UNG22" s="600"/>
      <c r="UNH22" s="600"/>
      <c r="UNI22" s="600"/>
      <c r="UNJ22" s="600"/>
      <c r="UNK22" s="600"/>
      <c r="UNL22" s="600"/>
      <c r="UNM22" s="600"/>
      <c r="UNN22" s="600"/>
      <c r="UNO22" s="600"/>
      <c r="UNP22" s="600"/>
      <c r="UNQ22" s="600"/>
      <c r="UNR22" s="600"/>
      <c r="UNS22" s="600"/>
      <c r="UNT22" s="600"/>
      <c r="UNU22" s="600"/>
      <c r="UNV22" s="600"/>
      <c r="UNW22" s="600"/>
      <c r="UNX22" s="600"/>
      <c r="UNY22" s="600"/>
      <c r="UNZ22" s="600"/>
      <c r="UOA22" s="600"/>
      <c r="UOB22" s="600"/>
      <c r="UOC22" s="600"/>
      <c r="UOD22" s="600"/>
      <c r="UOE22" s="600"/>
      <c r="UOF22" s="600"/>
      <c r="UOG22" s="600"/>
      <c r="UOH22" s="600"/>
      <c r="UOI22" s="600"/>
      <c r="UOJ22" s="600"/>
      <c r="UOK22" s="600"/>
      <c r="UOL22" s="600"/>
      <c r="UOM22" s="600"/>
      <c r="UON22" s="600"/>
      <c r="UOO22" s="600"/>
      <c r="UOP22" s="600"/>
      <c r="UOQ22" s="600"/>
      <c r="UOR22" s="600"/>
      <c r="UOS22" s="600"/>
      <c r="UOT22" s="600"/>
      <c r="UOU22" s="600"/>
      <c r="UOV22" s="600"/>
      <c r="UOW22" s="600"/>
      <c r="UOX22" s="600"/>
      <c r="UOY22" s="600"/>
      <c r="UOZ22" s="600"/>
      <c r="UPA22" s="600"/>
      <c r="UPB22" s="600"/>
      <c r="UPC22" s="600"/>
      <c r="UPD22" s="600"/>
      <c r="UPE22" s="600"/>
      <c r="UPF22" s="600"/>
      <c r="UPG22" s="600"/>
      <c r="UPH22" s="600"/>
      <c r="UPI22" s="600"/>
      <c r="UPJ22" s="600"/>
      <c r="UPK22" s="600"/>
      <c r="UPL22" s="600"/>
      <c r="UPM22" s="600"/>
      <c r="UPN22" s="600"/>
      <c r="UPO22" s="600"/>
      <c r="UPP22" s="600"/>
      <c r="UPQ22" s="600"/>
      <c r="UPR22" s="600"/>
      <c r="UPS22" s="600"/>
      <c r="UPT22" s="600"/>
      <c r="UPU22" s="600"/>
      <c r="UPV22" s="600"/>
      <c r="UPW22" s="600"/>
      <c r="UPX22" s="600"/>
      <c r="UPY22" s="600"/>
      <c r="UPZ22" s="600"/>
      <c r="UQA22" s="600"/>
      <c r="UQB22" s="600"/>
      <c r="UQC22" s="600"/>
      <c r="UQD22" s="600"/>
      <c r="UQE22" s="600"/>
      <c r="UQF22" s="600"/>
      <c r="UQG22" s="600"/>
      <c r="UQH22" s="600"/>
      <c r="UQI22" s="600"/>
      <c r="UQJ22" s="600"/>
      <c r="UQK22" s="600"/>
      <c r="UQL22" s="600"/>
      <c r="UQM22" s="600"/>
      <c r="UQN22" s="600"/>
      <c r="UQO22" s="600"/>
      <c r="UQP22" s="600"/>
      <c r="UQQ22" s="600"/>
      <c r="UQR22" s="600"/>
      <c r="UQS22" s="600"/>
      <c r="UQT22" s="600"/>
      <c r="UQU22" s="600"/>
      <c r="UQV22" s="600"/>
      <c r="UQW22" s="600"/>
      <c r="UQX22" s="600"/>
      <c r="UQY22" s="600"/>
      <c r="UQZ22" s="600"/>
      <c r="URA22" s="600"/>
      <c r="URB22" s="600"/>
      <c r="URC22" s="600"/>
      <c r="URD22" s="600"/>
      <c r="URE22" s="600"/>
      <c r="URF22" s="600"/>
      <c r="URG22" s="600"/>
      <c r="URH22" s="600"/>
      <c r="URI22" s="600"/>
      <c r="URJ22" s="600"/>
      <c r="URK22" s="600"/>
      <c r="URL22" s="600"/>
      <c r="URM22" s="600"/>
      <c r="URN22" s="600"/>
      <c r="URO22" s="600"/>
      <c r="URP22" s="600"/>
      <c r="URQ22" s="600"/>
      <c r="URR22" s="600"/>
      <c r="URS22" s="600"/>
      <c r="URT22" s="600"/>
      <c r="URU22" s="600"/>
      <c r="URV22" s="600"/>
      <c r="URW22" s="600"/>
      <c r="URX22" s="600"/>
      <c r="URY22" s="600"/>
      <c r="URZ22" s="600"/>
      <c r="USA22" s="600"/>
      <c r="USB22" s="600"/>
      <c r="USC22" s="600"/>
      <c r="USD22" s="600"/>
      <c r="USE22" s="600"/>
      <c r="USF22" s="600"/>
      <c r="USG22" s="600"/>
      <c r="USH22" s="600"/>
      <c r="USI22" s="600"/>
      <c r="USJ22" s="600"/>
      <c r="USK22" s="600"/>
      <c r="USL22" s="600"/>
      <c r="USM22" s="600"/>
      <c r="USN22" s="600"/>
      <c r="USO22" s="600"/>
      <c r="USP22" s="600"/>
      <c r="USQ22" s="600"/>
      <c r="USR22" s="600"/>
      <c r="USS22" s="600"/>
      <c r="UST22" s="600"/>
      <c r="USU22" s="600"/>
      <c r="USV22" s="600"/>
      <c r="USW22" s="600"/>
      <c r="USX22" s="600"/>
      <c r="USY22" s="600"/>
      <c r="USZ22" s="600"/>
      <c r="UTA22" s="600"/>
      <c r="UTB22" s="600"/>
      <c r="UTC22" s="600"/>
      <c r="UTD22" s="600"/>
      <c r="UTE22" s="600"/>
      <c r="UTF22" s="600"/>
      <c r="UTG22" s="600"/>
      <c r="UTH22" s="600"/>
      <c r="UTI22" s="600"/>
      <c r="UTJ22" s="600"/>
      <c r="UTK22" s="600"/>
      <c r="UTL22" s="600"/>
      <c r="UTM22" s="600"/>
      <c r="UTN22" s="600"/>
      <c r="UTO22" s="600"/>
      <c r="UTP22" s="600"/>
      <c r="UTQ22" s="600"/>
      <c r="UTR22" s="600"/>
      <c r="UTS22" s="600"/>
      <c r="UTT22" s="600"/>
      <c r="UTU22" s="600"/>
      <c r="UTV22" s="600"/>
      <c r="UTW22" s="600"/>
      <c r="UTX22" s="600"/>
      <c r="UTY22" s="600"/>
      <c r="UTZ22" s="600"/>
      <c r="UUA22" s="600"/>
      <c r="UUB22" s="600"/>
      <c r="UUC22" s="600"/>
      <c r="UUD22" s="600"/>
      <c r="UUE22" s="600"/>
      <c r="UUF22" s="600"/>
      <c r="UUG22" s="600"/>
      <c r="UUH22" s="600"/>
      <c r="UUI22" s="600"/>
      <c r="UUJ22" s="600"/>
      <c r="UUK22" s="600"/>
      <c r="UUL22" s="600"/>
      <c r="UUM22" s="600"/>
      <c r="UUN22" s="600"/>
      <c r="UUO22" s="600"/>
      <c r="UUP22" s="600"/>
      <c r="UUQ22" s="600"/>
      <c r="UUR22" s="600"/>
      <c r="UUS22" s="600"/>
      <c r="UUT22" s="600"/>
      <c r="UUU22" s="600"/>
      <c r="UUV22" s="600"/>
      <c r="UUW22" s="600"/>
      <c r="UUX22" s="600"/>
      <c r="UUY22" s="600"/>
      <c r="UUZ22" s="600"/>
      <c r="UVA22" s="600"/>
      <c r="UVB22" s="600"/>
      <c r="UVC22" s="600"/>
      <c r="UVD22" s="600"/>
      <c r="UVE22" s="600"/>
      <c r="UVF22" s="600"/>
      <c r="UVG22" s="600"/>
      <c r="UVH22" s="600"/>
      <c r="UVI22" s="600"/>
      <c r="UVJ22" s="600"/>
      <c r="UVK22" s="600"/>
      <c r="UVL22" s="600"/>
      <c r="UVM22" s="600"/>
      <c r="UVN22" s="600"/>
      <c r="UVO22" s="600"/>
      <c r="UVP22" s="600"/>
      <c r="UVQ22" s="600"/>
      <c r="UVR22" s="600"/>
      <c r="UVS22" s="600"/>
      <c r="UVT22" s="600"/>
      <c r="UVU22" s="600"/>
      <c r="UVV22" s="600"/>
      <c r="UVW22" s="600"/>
      <c r="UVX22" s="600"/>
      <c r="UVY22" s="600"/>
      <c r="UVZ22" s="600"/>
      <c r="UWA22" s="600"/>
      <c r="UWB22" s="600"/>
      <c r="UWC22" s="600"/>
      <c r="UWD22" s="600"/>
      <c r="UWE22" s="600"/>
      <c r="UWF22" s="600"/>
      <c r="UWG22" s="600"/>
      <c r="UWH22" s="600"/>
      <c r="UWI22" s="600"/>
      <c r="UWJ22" s="600"/>
      <c r="UWK22" s="600"/>
      <c r="UWL22" s="600"/>
      <c r="UWM22" s="600"/>
      <c r="UWN22" s="600"/>
      <c r="UWO22" s="600"/>
      <c r="UWP22" s="600"/>
      <c r="UWQ22" s="600"/>
      <c r="UWR22" s="600"/>
      <c r="UWS22" s="600"/>
      <c r="UWT22" s="600"/>
      <c r="UWU22" s="600"/>
      <c r="UWV22" s="600"/>
      <c r="UWW22" s="600"/>
      <c r="UWX22" s="600"/>
      <c r="UWY22" s="600"/>
      <c r="UWZ22" s="600"/>
      <c r="UXA22" s="600"/>
      <c r="UXB22" s="600"/>
      <c r="UXC22" s="600"/>
      <c r="UXD22" s="600"/>
      <c r="UXE22" s="600"/>
      <c r="UXF22" s="600"/>
      <c r="UXG22" s="600"/>
      <c r="UXH22" s="600"/>
      <c r="UXI22" s="600"/>
      <c r="UXJ22" s="600"/>
      <c r="UXK22" s="600"/>
      <c r="UXL22" s="600"/>
      <c r="UXM22" s="600"/>
      <c r="UXN22" s="600"/>
      <c r="UXO22" s="600"/>
      <c r="UXP22" s="600"/>
      <c r="UXQ22" s="600"/>
      <c r="UXR22" s="600"/>
      <c r="UXS22" s="600"/>
      <c r="UXT22" s="600"/>
      <c r="UXU22" s="600"/>
      <c r="UXV22" s="600"/>
      <c r="UXW22" s="600"/>
      <c r="UXX22" s="600"/>
      <c r="UXY22" s="600"/>
      <c r="UXZ22" s="600"/>
      <c r="UYA22" s="600"/>
      <c r="UYB22" s="600"/>
      <c r="UYC22" s="600"/>
      <c r="UYD22" s="600"/>
      <c r="UYE22" s="600"/>
      <c r="UYF22" s="600"/>
      <c r="UYG22" s="600"/>
      <c r="UYH22" s="600"/>
      <c r="UYI22" s="600"/>
      <c r="UYJ22" s="600"/>
      <c r="UYK22" s="600"/>
      <c r="UYL22" s="600"/>
      <c r="UYM22" s="600"/>
      <c r="UYN22" s="600"/>
      <c r="UYO22" s="600"/>
      <c r="UYP22" s="600"/>
      <c r="UYQ22" s="600"/>
      <c r="UYR22" s="600"/>
      <c r="UYS22" s="600"/>
      <c r="UYT22" s="600"/>
      <c r="UYU22" s="600"/>
      <c r="UYV22" s="600"/>
      <c r="UYW22" s="600"/>
      <c r="UYX22" s="600"/>
      <c r="UYY22" s="600"/>
      <c r="UYZ22" s="600"/>
      <c r="UZA22" s="600"/>
      <c r="UZB22" s="600"/>
      <c r="UZC22" s="600"/>
      <c r="UZD22" s="600"/>
      <c r="UZE22" s="600"/>
      <c r="UZF22" s="600"/>
      <c r="UZG22" s="600"/>
      <c r="UZH22" s="600"/>
      <c r="UZI22" s="600"/>
      <c r="UZJ22" s="600"/>
      <c r="UZK22" s="600"/>
      <c r="UZL22" s="600"/>
      <c r="UZM22" s="600"/>
      <c r="UZN22" s="600"/>
      <c r="UZO22" s="600"/>
      <c r="UZP22" s="600"/>
      <c r="UZQ22" s="600"/>
      <c r="UZR22" s="600"/>
      <c r="UZS22" s="600"/>
      <c r="UZT22" s="600"/>
      <c r="UZU22" s="600"/>
      <c r="UZV22" s="600"/>
      <c r="UZW22" s="600"/>
      <c r="UZX22" s="600"/>
      <c r="UZY22" s="600"/>
      <c r="UZZ22" s="600"/>
      <c r="VAA22" s="600"/>
      <c r="VAB22" s="600"/>
      <c r="VAC22" s="600"/>
      <c r="VAD22" s="600"/>
      <c r="VAE22" s="600"/>
      <c r="VAF22" s="600"/>
      <c r="VAG22" s="600"/>
      <c r="VAH22" s="600"/>
      <c r="VAI22" s="600"/>
      <c r="VAJ22" s="600"/>
      <c r="VAK22" s="600"/>
      <c r="VAL22" s="600"/>
      <c r="VAM22" s="600"/>
      <c r="VAN22" s="600"/>
      <c r="VAO22" s="600"/>
      <c r="VAP22" s="600"/>
      <c r="VAQ22" s="600"/>
      <c r="VAR22" s="600"/>
      <c r="VAS22" s="600"/>
      <c r="VAT22" s="600"/>
      <c r="VAU22" s="600"/>
      <c r="VAV22" s="600"/>
      <c r="VAW22" s="600"/>
      <c r="VAX22" s="600"/>
      <c r="VAY22" s="600"/>
      <c r="VAZ22" s="600"/>
      <c r="VBA22" s="600"/>
      <c r="VBB22" s="600"/>
      <c r="VBC22" s="600"/>
      <c r="VBD22" s="600"/>
      <c r="VBE22" s="600"/>
      <c r="VBF22" s="600"/>
      <c r="VBG22" s="600"/>
      <c r="VBH22" s="600"/>
      <c r="VBI22" s="600"/>
      <c r="VBJ22" s="600"/>
      <c r="VBK22" s="600"/>
      <c r="VBL22" s="600"/>
      <c r="VBM22" s="600"/>
      <c r="VBN22" s="600"/>
      <c r="VBO22" s="600"/>
      <c r="VBP22" s="600"/>
      <c r="VBQ22" s="600"/>
      <c r="VBR22" s="600"/>
      <c r="VBS22" s="600"/>
      <c r="VBT22" s="600"/>
      <c r="VBU22" s="600"/>
      <c r="VBV22" s="600"/>
      <c r="VBW22" s="600"/>
      <c r="VBX22" s="600"/>
      <c r="VBY22" s="600"/>
      <c r="VBZ22" s="600"/>
      <c r="VCA22" s="600"/>
      <c r="VCB22" s="600"/>
      <c r="VCC22" s="600"/>
      <c r="VCD22" s="600"/>
      <c r="VCE22" s="600"/>
      <c r="VCF22" s="600"/>
      <c r="VCG22" s="600"/>
      <c r="VCH22" s="600"/>
      <c r="VCI22" s="600"/>
      <c r="VCJ22" s="600"/>
      <c r="VCK22" s="600"/>
      <c r="VCL22" s="600"/>
      <c r="VCM22" s="600"/>
      <c r="VCN22" s="600"/>
      <c r="VCO22" s="600"/>
      <c r="VCP22" s="600"/>
      <c r="VCQ22" s="600"/>
      <c r="VCR22" s="600"/>
      <c r="VCS22" s="600"/>
      <c r="VCT22" s="600"/>
      <c r="VCU22" s="600"/>
      <c r="VCV22" s="600"/>
      <c r="VCW22" s="600"/>
      <c r="VCX22" s="600"/>
      <c r="VCY22" s="600"/>
      <c r="VCZ22" s="600"/>
      <c r="VDA22" s="600"/>
      <c r="VDB22" s="600"/>
      <c r="VDC22" s="600"/>
      <c r="VDD22" s="600"/>
      <c r="VDE22" s="600"/>
      <c r="VDF22" s="600"/>
      <c r="VDG22" s="600"/>
      <c r="VDH22" s="600"/>
      <c r="VDI22" s="600"/>
      <c r="VDJ22" s="600"/>
      <c r="VDK22" s="600"/>
      <c r="VDL22" s="600"/>
      <c r="VDM22" s="600"/>
      <c r="VDN22" s="600"/>
      <c r="VDO22" s="600"/>
      <c r="VDP22" s="600"/>
      <c r="VDQ22" s="600"/>
      <c r="VDR22" s="600"/>
      <c r="VDS22" s="600"/>
      <c r="VDT22" s="600"/>
      <c r="VDU22" s="600"/>
      <c r="VDV22" s="600"/>
      <c r="VDW22" s="600"/>
      <c r="VDX22" s="600"/>
      <c r="VDY22" s="600"/>
      <c r="VDZ22" s="600"/>
      <c r="VEA22" s="600"/>
      <c r="VEB22" s="600"/>
      <c r="VEC22" s="600"/>
      <c r="VED22" s="600"/>
      <c r="VEE22" s="600"/>
      <c r="VEF22" s="600"/>
      <c r="VEG22" s="600"/>
      <c r="VEH22" s="600"/>
      <c r="VEI22" s="600"/>
      <c r="VEJ22" s="600"/>
      <c r="VEK22" s="600"/>
      <c r="VEL22" s="600"/>
      <c r="VEM22" s="600"/>
      <c r="VEN22" s="600"/>
      <c r="VEO22" s="600"/>
      <c r="VEP22" s="600"/>
      <c r="VEQ22" s="600"/>
      <c r="VER22" s="600"/>
      <c r="VES22" s="600"/>
      <c r="VET22" s="600"/>
      <c r="VEU22" s="600"/>
      <c r="VEV22" s="600"/>
      <c r="VEW22" s="600"/>
      <c r="VEX22" s="600"/>
      <c r="VEY22" s="600"/>
      <c r="VEZ22" s="600"/>
      <c r="VFA22" s="600"/>
      <c r="VFB22" s="600"/>
      <c r="VFC22" s="600"/>
      <c r="VFD22" s="600"/>
      <c r="VFE22" s="600"/>
      <c r="VFF22" s="600"/>
      <c r="VFG22" s="600"/>
      <c r="VFH22" s="600"/>
      <c r="VFI22" s="600"/>
      <c r="VFJ22" s="600"/>
      <c r="VFK22" s="600"/>
      <c r="VFL22" s="600"/>
      <c r="VFM22" s="600"/>
      <c r="VFN22" s="600"/>
      <c r="VFO22" s="600"/>
      <c r="VFP22" s="600"/>
      <c r="VFQ22" s="600"/>
      <c r="VFR22" s="600"/>
      <c r="VFS22" s="600"/>
      <c r="VFT22" s="600"/>
      <c r="VFU22" s="600"/>
      <c r="VFV22" s="600"/>
      <c r="VFW22" s="600"/>
      <c r="VFX22" s="600"/>
      <c r="VFY22" s="600"/>
      <c r="VFZ22" s="600"/>
      <c r="VGA22" s="600"/>
      <c r="VGB22" s="600"/>
      <c r="VGC22" s="600"/>
      <c r="VGD22" s="600"/>
      <c r="VGE22" s="600"/>
      <c r="VGF22" s="600"/>
      <c r="VGG22" s="600"/>
      <c r="VGH22" s="600"/>
      <c r="VGI22" s="600"/>
      <c r="VGJ22" s="600"/>
      <c r="VGK22" s="600"/>
      <c r="VGL22" s="600"/>
      <c r="VGM22" s="600"/>
      <c r="VGN22" s="600"/>
      <c r="VGO22" s="600"/>
      <c r="VGP22" s="600"/>
      <c r="VGQ22" s="600"/>
      <c r="VGR22" s="600"/>
      <c r="VGS22" s="600"/>
      <c r="VGT22" s="600"/>
      <c r="VGU22" s="600"/>
      <c r="VGV22" s="600"/>
      <c r="VGW22" s="600"/>
      <c r="VGX22" s="600"/>
      <c r="VGY22" s="600"/>
      <c r="VGZ22" s="600"/>
      <c r="VHA22" s="600"/>
      <c r="VHB22" s="600"/>
      <c r="VHC22" s="600"/>
      <c r="VHD22" s="600"/>
      <c r="VHE22" s="600"/>
      <c r="VHF22" s="600"/>
      <c r="VHG22" s="600"/>
      <c r="VHH22" s="600"/>
      <c r="VHI22" s="600"/>
      <c r="VHJ22" s="600"/>
      <c r="VHK22" s="600"/>
      <c r="VHL22" s="600"/>
      <c r="VHM22" s="600"/>
      <c r="VHN22" s="600"/>
      <c r="VHO22" s="600"/>
      <c r="VHP22" s="600"/>
      <c r="VHQ22" s="600"/>
      <c r="VHR22" s="600"/>
      <c r="VHS22" s="600"/>
      <c r="VHT22" s="600"/>
      <c r="VHU22" s="600"/>
      <c r="VHV22" s="600"/>
      <c r="VHW22" s="600"/>
      <c r="VHX22" s="600"/>
      <c r="VHY22" s="600"/>
      <c r="VHZ22" s="600"/>
      <c r="VIA22" s="600"/>
      <c r="VIB22" s="600"/>
      <c r="VIC22" s="600"/>
      <c r="VID22" s="600"/>
      <c r="VIE22" s="600"/>
      <c r="VIF22" s="600"/>
      <c r="VIG22" s="600"/>
      <c r="VIH22" s="600"/>
      <c r="VII22" s="600"/>
      <c r="VIJ22" s="600"/>
      <c r="VIK22" s="600"/>
      <c r="VIL22" s="600"/>
      <c r="VIM22" s="600"/>
      <c r="VIN22" s="600"/>
      <c r="VIO22" s="600"/>
      <c r="VIP22" s="600"/>
      <c r="VIQ22" s="600"/>
      <c r="VIR22" s="600"/>
      <c r="VIS22" s="600"/>
      <c r="VIT22" s="600"/>
      <c r="VIU22" s="600"/>
      <c r="VIV22" s="600"/>
      <c r="VIW22" s="600"/>
      <c r="VIX22" s="600"/>
      <c r="VIY22" s="600"/>
      <c r="VIZ22" s="600"/>
      <c r="VJA22" s="600"/>
      <c r="VJB22" s="600"/>
      <c r="VJC22" s="600"/>
      <c r="VJD22" s="600"/>
      <c r="VJE22" s="600"/>
      <c r="VJF22" s="600"/>
      <c r="VJG22" s="600"/>
      <c r="VJH22" s="600"/>
      <c r="VJI22" s="600"/>
      <c r="VJJ22" s="600"/>
      <c r="VJK22" s="600"/>
      <c r="VJL22" s="600"/>
      <c r="VJM22" s="600"/>
      <c r="VJN22" s="600"/>
      <c r="VJO22" s="600"/>
      <c r="VJP22" s="600"/>
      <c r="VJQ22" s="600"/>
      <c r="VJR22" s="600"/>
      <c r="VJS22" s="600"/>
      <c r="VJT22" s="600"/>
      <c r="VJU22" s="600"/>
      <c r="VJV22" s="600"/>
      <c r="VJW22" s="600"/>
      <c r="VJX22" s="600"/>
      <c r="VJY22" s="600"/>
      <c r="VJZ22" s="600"/>
      <c r="VKA22" s="600"/>
      <c r="VKB22" s="600"/>
      <c r="VKC22" s="600"/>
      <c r="VKD22" s="600"/>
      <c r="VKE22" s="600"/>
      <c r="VKF22" s="600"/>
      <c r="VKG22" s="600"/>
      <c r="VKH22" s="600"/>
      <c r="VKI22" s="600"/>
      <c r="VKJ22" s="600"/>
      <c r="VKK22" s="600"/>
      <c r="VKL22" s="600"/>
      <c r="VKM22" s="600"/>
      <c r="VKN22" s="600"/>
      <c r="VKO22" s="600"/>
      <c r="VKP22" s="600"/>
      <c r="VKQ22" s="600"/>
      <c r="VKR22" s="600"/>
      <c r="VKS22" s="600"/>
      <c r="VKT22" s="600"/>
      <c r="VKU22" s="600"/>
      <c r="VKV22" s="600"/>
      <c r="VKW22" s="600"/>
      <c r="VKX22" s="600"/>
      <c r="VKY22" s="600"/>
      <c r="VKZ22" s="600"/>
      <c r="VLA22" s="600"/>
      <c r="VLB22" s="600"/>
      <c r="VLC22" s="600"/>
      <c r="VLD22" s="600"/>
      <c r="VLE22" s="600"/>
      <c r="VLF22" s="600"/>
      <c r="VLG22" s="600"/>
      <c r="VLH22" s="600"/>
      <c r="VLI22" s="600"/>
      <c r="VLJ22" s="600"/>
      <c r="VLK22" s="600"/>
      <c r="VLL22" s="600"/>
      <c r="VLM22" s="600"/>
      <c r="VLN22" s="600"/>
      <c r="VLO22" s="600"/>
      <c r="VLP22" s="600"/>
      <c r="VLQ22" s="600"/>
      <c r="VLR22" s="600"/>
      <c r="VLS22" s="600"/>
      <c r="VLT22" s="600"/>
      <c r="VLU22" s="600"/>
      <c r="VLV22" s="600"/>
      <c r="VLW22" s="600"/>
      <c r="VLX22" s="600"/>
      <c r="VLY22" s="600"/>
      <c r="VLZ22" s="600"/>
      <c r="VMA22" s="600"/>
      <c r="VMB22" s="600"/>
      <c r="VMC22" s="600"/>
      <c r="VMD22" s="600"/>
      <c r="VME22" s="600"/>
      <c r="VMF22" s="600"/>
      <c r="VMG22" s="600"/>
      <c r="VMH22" s="600"/>
      <c r="VMI22" s="600"/>
      <c r="VMJ22" s="600"/>
      <c r="VMK22" s="600"/>
      <c r="VML22" s="600"/>
      <c r="VMM22" s="600"/>
      <c r="VMN22" s="600"/>
      <c r="VMO22" s="600"/>
      <c r="VMP22" s="600"/>
      <c r="VMQ22" s="600"/>
      <c r="VMR22" s="600"/>
      <c r="VMS22" s="600"/>
      <c r="VMT22" s="600"/>
      <c r="VMU22" s="600"/>
      <c r="VMV22" s="600"/>
      <c r="VMW22" s="600"/>
      <c r="VMX22" s="600"/>
      <c r="VMY22" s="600"/>
      <c r="VMZ22" s="600"/>
      <c r="VNA22" s="600"/>
      <c r="VNB22" s="600"/>
      <c r="VNC22" s="600"/>
      <c r="VND22" s="600"/>
      <c r="VNE22" s="600"/>
      <c r="VNF22" s="600"/>
      <c r="VNG22" s="600"/>
      <c r="VNH22" s="600"/>
      <c r="VNI22" s="600"/>
      <c r="VNJ22" s="600"/>
      <c r="VNK22" s="600"/>
      <c r="VNL22" s="600"/>
      <c r="VNM22" s="600"/>
      <c r="VNN22" s="600"/>
      <c r="VNO22" s="600"/>
      <c r="VNP22" s="600"/>
      <c r="VNQ22" s="600"/>
      <c r="VNR22" s="600"/>
      <c r="VNS22" s="600"/>
      <c r="VNT22" s="600"/>
      <c r="VNU22" s="600"/>
      <c r="VNV22" s="600"/>
      <c r="VNW22" s="600"/>
      <c r="VNX22" s="600"/>
      <c r="VNY22" s="600"/>
      <c r="VNZ22" s="600"/>
      <c r="VOA22" s="600"/>
      <c r="VOB22" s="600"/>
      <c r="VOC22" s="600"/>
      <c r="VOD22" s="600"/>
      <c r="VOE22" s="600"/>
      <c r="VOF22" s="600"/>
      <c r="VOG22" s="600"/>
      <c r="VOH22" s="600"/>
      <c r="VOI22" s="600"/>
      <c r="VOJ22" s="600"/>
      <c r="VOK22" s="600"/>
      <c r="VOL22" s="600"/>
      <c r="VOM22" s="600"/>
      <c r="VON22" s="600"/>
      <c r="VOO22" s="600"/>
      <c r="VOP22" s="600"/>
      <c r="VOQ22" s="600"/>
      <c r="VOR22" s="600"/>
      <c r="VOS22" s="600"/>
      <c r="VOT22" s="600"/>
      <c r="VOU22" s="600"/>
      <c r="VOV22" s="600"/>
      <c r="VOW22" s="600"/>
      <c r="VOX22" s="600"/>
      <c r="VOY22" s="600"/>
      <c r="VOZ22" s="600"/>
      <c r="VPA22" s="600"/>
      <c r="VPB22" s="600"/>
      <c r="VPC22" s="600"/>
      <c r="VPD22" s="600"/>
      <c r="VPE22" s="600"/>
      <c r="VPF22" s="600"/>
      <c r="VPG22" s="600"/>
      <c r="VPH22" s="600"/>
      <c r="VPI22" s="600"/>
      <c r="VPJ22" s="600"/>
      <c r="VPK22" s="600"/>
      <c r="VPL22" s="600"/>
      <c r="VPM22" s="600"/>
      <c r="VPN22" s="600"/>
      <c r="VPO22" s="600"/>
      <c r="VPP22" s="600"/>
      <c r="VPQ22" s="600"/>
      <c r="VPR22" s="600"/>
      <c r="VPS22" s="600"/>
      <c r="VPT22" s="600"/>
      <c r="VPU22" s="600"/>
      <c r="VPV22" s="600"/>
      <c r="VPW22" s="600"/>
      <c r="VPX22" s="600"/>
      <c r="VPY22" s="600"/>
      <c r="VPZ22" s="600"/>
      <c r="VQA22" s="600"/>
      <c r="VQB22" s="600"/>
      <c r="VQC22" s="600"/>
      <c r="VQD22" s="600"/>
      <c r="VQE22" s="600"/>
      <c r="VQF22" s="600"/>
      <c r="VQG22" s="600"/>
      <c r="VQH22" s="600"/>
      <c r="VQI22" s="600"/>
      <c r="VQJ22" s="600"/>
      <c r="VQK22" s="600"/>
      <c r="VQL22" s="600"/>
      <c r="VQM22" s="600"/>
      <c r="VQN22" s="600"/>
      <c r="VQO22" s="600"/>
      <c r="VQP22" s="600"/>
      <c r="VQQ22" s="600"/>
      <c r="VQR22" s="600"/>
      <c r="VQS22" s="600"/>
      <c r="VQT22" s="600"/>
      <c r="VQU22" s="600"/>
      <c r="VQV22" s="600"/>
      <c r="VQW22" s="600"/>
      <c r="VQX22" s="600"/>
      <c r="VQY22" s="600"/>
      <c r="VQZ22" s="600"/>
      <c r="VRA22" s="600"/>
      <c r="VRB22" s="600"/>
      <c r="VRC22" s="600"/>
      <c r="VRD22" s="600"/>
      <c r="VRE22" s="600"/>
      <c r="VRF22" s="600"/>
      <c r="VRG22" s="600"/>
      <c r="VRH22" s="600"/>
      <c r="VRI22" s="600"/>
      <c r="VRJ22" s="600"/>
      <c r="VRK22" s="600"/>
      <c r="VRL22" s="600"/>
      <c r="VRM22" s="600"/>
      <c r="VRN22" s="600"/>
      <c r="VRO22" s="600"/>
      <c r="VRP22" s="600"/>
      <c r="VRQ22" s="600"/>
      <c r="VRR22" s="600"/>
      <c r="VRS22" s="600"/>
      <c r="VRT22" s="600"/>
      <c r="VRU22" s="600"/>
      <c r="VRV22" s="600"/>
      <c r="VRW22" s="600"/>
      <c r="VRX22" s="600"/>
      <c r="VRY22" s="600"/>
      <c r="VRZ22" s="600"/>
      <c r="VSA22" s="600"/>
      <c r="VSB22" s="600"/>
      <c r="VSC22" s="600"/>
      <c r="VSD22" s="600"/>
      <c r="VSE22" s="600"/>
      <c r="VSF22" s="600"/>
      <c r="VSG22" s="600"/>
      <c r="VSH22" s="600"/>
      <c r="VSI22" s="600"/>
      <c r="VSJ22" s="600"/>
      <c r="VSK22" s="600"/>
      <c r="VSL22" s="600"/>
      <c r="VSM22" s="600"/>
      <c r="VSN22" s="600"/>
      <c r="VSO22" s="600"/>
      <c r="VSP22" s="600"/>
      <c r="VSQ22" s="600"/>
      <c r="VSR22" s="600"/>
      <c r="VSS22" s="600"/>
      <c r="VST22" s="600"/>
      <c r="VSU22" s="600"/>
      <c r="VSV22" s="600"/>
      <c r="VSW22" s="600"/>
      <c r="VSX22" s="600"/>
      <c r="VSY22" s="600"/>
      <c r="VSZ22" s="600"/>
      <c r="VTA22" s="600"/>
      <c r="VTB22" s="600"/>
      <c r="VTC22" s="600"/>
      <c r="VTD22" s="600"/>
      <c r="VTE22" s="600"/>
      <c r="VTF22" s="600"/>
      <c r="VTG22" s="600"/>
      <c r="VTH22" s="600"/>
      <c r="VTI22" s="600"/>
      <c r="VTJ22" s="600"/>
      <c r="VTK22" s="600"/>
      <c r="VTL22" s="600"/>
      <c r="VTM22" s="600"/>
      <c r="VTN22" s="600"/>
      <c r="VTO22" s="600"/>
      <c r="VTP22" s="600"/>
      <c r="VTQ22" s="600"/>
      <c r="VTR22" s="600"/>
      <c r="VTS22" s="600"/>
      <c r="VTT22" s="600"/>
      <c r="VTU22" s="600"/>
      <c r="VTV22" s="600"/>
      <c r="VTW22" s="600"/>
      <c r="VTX22" s="600"/>
      <c r="VTY22" s="600"/>
      <c r="VTZ22" s="600"/>
      <c r="VUA22" s="600"/>
      <c r="VUB22" s="600"/>
      <c r="VUC22" s="600"/>
      <c r="VUD22" s="600"/>
      <c r="VUE22" s="600"/>
      <c r="VUF22" s="600"/>
      <c r="VUG22" s="600"/>
      <c r="VUH22" s="600"/>
      <c r="VUI22" s="600"/>
      <c r="VUJ22" s="600"/>
      <c r="VUK22" s="600"/>
      <c r="VUL22" s="600"/>
      <c r="VUM22" s="600"/>
      <c r="VUN22" s="600"/>
      <c r="VUO22" s="600"/>
      <c r="VUP22" s="600"/>
      <c r="VUQ22" s="600"/>
      <c r="VUR22" s="600"/>
      <c r="VUS22" s="600"/>
      <c r="VUT22" s="600"/>
      <c r="VUU22" s="600"/>
      <c r="VUV22" s="600"/>
      <c r="VUW22" s="600"/>
      <c r="VUX22" s="600"/>
      <c r="VUY22" s="600"/>
      <c r="VUZ22" s="600"/>
      <c r="VVA22" s="600"/>
      <c r="VVB22" s="600"/>
      <c r="VVC22" s="600"/>
      <c r="VVD22" s="600"/>
      <c r="VVE22" s="600"/>
      <c r="VVF22" s="600"/>
      <c r="VVG22" s="600"/>
      <c r="VVH22" s="600"/>
      <c r="VVI22" s="600"/>
      <c r="VVJ22" s="600"/>
      <c r="VVK22" s="600"/>
      <c r="VVL22" s="600"/>
      <c r="VVM22" s="600"/>
      <c r="VVN22" s="600"/>
      <c r="VVO22" s="600"/>
      <c r="VVP22" s="600"/>
      <c r="VVQ22" s="600"/>
      <c r="VVR22" s="600"/>
      <c r="VVS22" s="600"/>
      <c r="VVT22" s="600"/>
      <c r="VVU22" s="600"/>
      <c r="VVV22" s="600"/>
      <c r="VVW22" s="600"/>
      <c r="VVX22" s="600"/>
      <c r="VVY22" s="600"/>
      <c r="VVZ22" s="600"/>
      <c r="VWA22" s="600"/>
      <c r="VWB22" s="600"/>
      <c r="VWC22" s="600"/>
      <c r="VWD22" s="600"/>
      <c r="VWE22" s="600"/>
      <c r="VWF22" s="600"/>
      <c r="VWG22" s="600"/>
      <c r="VWH22" s="600"/>
      <c r="VWI22" s="600"/>
      <c r="VWJ22" s="600"/>
      <c r="VWK22" s="600"/>
      <c r="VWL22" s="600"/>
      <c r="VWM22" s="600"/>
      <c r="VWN22" s="600"/>
      <c r="VWO22" s="600"/>
      <c r="VWP22" s="600"/>
      <c r="VWQ22" s="600"/>
      <c r="VWR22" s="600"/>
      <c r="VWS22" s="600"/>
      <c r="VWT22" s="600"/>
      <c r="VWU22" s="600"/>
      <c r="VWV22" s="600"/>
      <c r="VWW22" s="600"/>
      <c r="VWX22" s="600"/>
      <c r="VWY22" s="600"/>
      <c r="VWZ22" s="600"/>
      <c r="VXA22" s="600"/>
      <c r="VXB22" s="600"/>
      <c r="VXC22" s="600"/>
      <c r="VXD22" s="600"/>
      <c r="VXE22" s="600"/>
      <c r="VXF22" s="600"/>
      <c r="VXG22" s="600"/>
      <c r="VXH22" s="600"/>
      <c r="VXI22" s="600"/>
      <c r="VXJ22" s="600"/>
      <c r="VXK22" s="600"/>
      <c r="VXL22" s="600"/>
      <c r="VXM22" s="600"/>
      <c r="VXN22" s="600"/>
      <c r="VXO22" s="600"/>
      <c r="VXP22" s="600"/>
      <c r="VXQ22" s="600"/>
      <c r="VXR22" s="600"/>
      <c r="VXS22" s="600"/>
      <c r="VXT22" s="600"/>
      <c r="VXU22" s="600"/>
      <c r="VXV22" s="600"/>
      <c r="VXW22" s="600"/>
      <c r="VXX22" s="600"/>
      <c r="VXY22" s="600"/>
      <c r="VXZ22" s="600"/>
      <c r="VYA22" s="600"/>
      <c r="VYB22" s="600"/>
      <c r="VYC22" s="600"/>
      <c r="VYD22" s="600"/>
      <c r="VYE22" s="600"/>
      <c r="VYF22" s="600"/>
      <c r="VYG22" s="600"/>
      <c r="VYH22" s="600"/>
      <c r="VYI22" s="600"/>
      <c r="VYJ22" s="600"/>
      <c r="VYK22" s="600"/>
      <c r="VYL22" s="600"/>
      <c r="VYM22" s="600"/>
      <c r="VYN22" s="600"/>
      <c r="VYO22" s="600"/>
      <c r="VYP22" s="600"/>
      <c r="VYQ22" s="600"/>
      <c r="VYR22" s="600"/>
      <c r="VYS22" s="600"/>
      <c r="VYT22" s="600"/>
      <c r="VYU22" s="600"/>
      <c r="VYV22" s="600"/>
      <c r="VYW22" s="600"/>
      <c r="VYX22" s="600"/>
      <c r="VYY22" s="600"/>
      <c r="VYZ22" s="600"/>
      <c r="VZA22" s="600"/>
      <c r="VZB22" s="600"/>
      <c r="VZC22" s="600"/>
      <c r="VZD22" s="600"/>
      <c r="VZE22" s="600"/>
      <c r="VZF22" s="600"/>
      <c r="VZG22" s="600"/>
      <c r="VZH22" s="600"/>
      <c r="VZI22" s="600"/>
      <c r="VZJ22" s="600"/>
      <c r="VZK22" s="600"/>
      <c r="VZL22" s="600"/>
      <c r="VZM22" s="600"/>
      <c r="VZN22" s="600"/>
      <c r="VZO22" s="600"/>
      <c r="VZP22" s="600"/>
      <c r="VZQ22" s="600"/>
      <c r="VZR22" s="600"/>
      <c r="VZS22" s="600"/>
      <c r="VZT22" s="600"/>
      <c r="VZU22" s="600"/>
      <c r="VZV22" s="600"/>
      <c r="VZW22" s="600"/>
      <c r="VZX22" s="600"/>
      <c r="VZY22" s="600"/>
      <c r="VZZ22" s="600"/>
      <c r="WAA22" s="600"/>
      <c r="WAB22" s="600"/>
      <c r="WAC22" s="600"/>
      <c r="WAD22" s="600"/>
      <c r="WAE22" s="600"/>
      <c r="WAF22" s="600"/>
      <c r="WAG22" s="600"/>
      <c r="WAH22" s="600"/>
      <c r="WAI22" s="600"/>
      <c r="WAJ22" s="600"/>
      <c r="WAK22" s="600"/>
      <c r="WAL22" s="600"/>
      <c r="WAM22" s="600"/>
      <c r="WAN22" s="600"/>
      <c r="WAO22" s="600"/>
      <c r="WAP22" s="600"/>
      <c r="WAQ22" s="600"/>
      <c r="WAR22" s="600"/>
      <c r="WAS22" s="600"/>
      <c r="WAT22" s="600"/>
      <c r="WAU22" s="600"/>
      <c r="WAV22" s="600"/>
      <c r="WAW22" s="600"/>
      <c r="WAX22" s="600"/>
      <c r="WAY22" s="600"/>
      <c r="WAZ22" s="600"/>
      <c r="WBA22" s="600"/>
      <c r="WBB22" s="600"/>
      <c r="WBC22" s="600"/>
      <c r="WBD22" s="600"/>
      <c r="WBE22" s="600"/>
      <c r="WBF22" s="600"/>
      <c r="WBG22" s="600"/>
      <c r="WBH22" s="600"/>
      <c r="WBI22" s="600"/>
      <c r="WBJ22" s="600"/>
      <c r="WBK22" s="600"/>
      <c r="WBL22" s="600"/>
      <c r="WBM22" s="600"/>
      <c r="WBN22" s="600"/>
      <c r="WBO22" s="600"/>
      <c r="WBP22" s="600"/>
      <c r="WBQ22" s="600"/>
      <c r="WBR22" s="600"/>
      <c r="WBS22" s="600"/>
      <c r="WBT22" s="600"/>
      <c r="WBU22" s="600"/>
      <c r="WBV22" s="600"/>
      <c r="WBW22" s="600"/>
      <c r="WBX22" s="600"/>
      <c r="WBY22" s="600"/>
      <c r="WBZ22" s="600"/>
      <c r="WCA22" s="600"/>
      <c r="WCB22" s="600"/>
      <c r="WCC22" s="600"/>
      <c r="WCD22" s="600"/>
      <c r="WCE22" s="600"/>
      <c r="WCF22" s="600"/>
      <c r="WCG22" s="600"/>
      <c r="WCH22" s="600"/>
      <c r="WCI22" s="600"/>
      <c r="WCJ22" s="600"/>
      <c r="WCK22" s="600"/>
      <c r="WCL22" s="600"/>
      <c r="WCM22" s="600"/>
      <c r="WCN22" s="600"/>
      <c r="WCO22" s="600"/>
      <c r="WCP22" s="600"/>
      <c r="WCQ22" s="600"/>
      <c r="WCR22" s="600"/>
      <c r="WCS22" s="600"/>
      <c r="WCT22" s="600"/>
      <c r="WCU22" s="600"/>
      <c r="WCV22" s="600"/>
      <c r="WCW22" s="600"/>
      <c r="WCX22" s="600"/>
      <c r="WCY22" s="600"/>
      <c r="WCZ22" s="600"/>
      <c r="WDA22" s="600"/>
      <c r="WDB22" s="600"/>
      <c r="WDC22" s="600"/>
      <c r="WDD22" s="600"/>
      <c r="WDE22" s="600"/>
      <c r="WDF22" s="600"/>
      <c r="WDG22" s="600"/>
      <c r="WDH22" s="600"/>
      <c r="WDI22" s="600"/>
      <c r="WDJ22" s="600"/>
      <c r="WDK22" s="600"/>
      <c r="WDL22" s="600"/>
      <c r="WDM22" s="600"/>
      <c r="WDN22" s="600"/>
      <c r="WDO22" s="600"/>
      <c r="WDP22" s="600"/>
      <c r="WDQ22" s="600"/>
      <c r="WDR22" s="600"/>
      <c r="WDS22" s="600"/>
      <c r="WDT22" s="600"/>
      <c r="WDU22" s="600"/>
      <c r="WDV22" s="600"/>
      <c r="WDW22" s="600"/>
      <c r="WDX22" s="600"/>
      <c r="WDY22" s="600"/>
      <c r="WDZ22" s="600"/>
      <c r="WEA22" s="600"/>
      <c r="WEB22" s="600"/>
      <c r="WEC22" s="600"/>
      <c r="WED22" s="600"/>
      <c r="WEE22" s="600"/>
      <c r="WEF22" s="600"/>
      <c r="WEG22" s="600"/>
      <c r="WEH22" s="600"/>
      <c r="WEI22" s="600"/>
      <c r="WEJ22" s="600"/>
      <c r="WEK22" s="600"/>
      <c r="WEL22" s="600"/>
      <c r="WEM22" s="600"/>
      <c r="WEN22" s="600"/>
      <c r="WEO22" s="600"/>
      <c r="WEP22" s="600"/>
      <c r="WEQ22" s="600"/>
      <c r="WER22" s="600"/>
      <c r="WES22" s="600"/>
      <c r="WET22" s="600"/>
      <c r="WEU22" s="600"/>
      <c r="WEV22" s="600"/>
      <c r="WEW22" s="600"/>
      <c r="WEX22" s="600"/>
      <c r="WEY22" s="600"/>
      <c r="WEZ22" s="600"/>
      <c r="WFA22" s="600"/>
      <c r="WFB22" s="600"/>
      <c r="WFC22" s="600"/>
      <c r="WFD22" s="600"/>
      <c r="WFE22" s="600"/>
      <c r="WFF22" s="600"/>
      <c r="WFG22" s="600"/>
      <c r="WFH22" s="600"/>
      <c r="WFI22" s="600"/>
      <c r="WFJ22" s="600"/>
      <c r="WFK22" s="600"/>
      <c r="WFL22" s="600"/>
      <c r="WFM22" s="600"/>
      <c r="WFN22" s="600"/>
      <c r="WFO22" s="600"/>
      <c r="WFP22" s="600"/>
      <c r="WFQ22" s="600"/>
      <c r="WFR22" s="600"/>
      <c r="WFS22" s="600"/>
      <c r="WFT22" s="600"/>
      <c r="WFU22" s="600"/>
      <c r="WFV22" s="600"/>
      <c r="WFW22" s="600"/>
      <c r="WFX22" s="600"/>
      <c r="WFY22" s="600"/>
      <c r="WFZ22" s="600"/>
      <c r="WGA22" s="600"/>
      <c r="WGB22" s="600"/>
      <c r="WGC22" s="600"/>
      <c r="WGD22" s="600"/>
      <c r="WGE22" s="600"/>
      <c r="WGF22" s="600"/>
      <c r="WGG22" s="600"/>
      <c r="WGH22" s="600"/>
      <c r="WGI22" s="600"/>
      <c r="WGJ22" s="600"/>
      <c r="WGK22" s="600"/>
      <c r="WGL22" s="600"/>
      <c r="WGM22" s="600"/>
      <c r="WGN22" s="600"/>
      <c r="WGO22" s="600"/>
      <c r="WGP22" s="600"/>
      <c r="WGQ22" s="600"/>
      <c r="WGR22" s="600"/>
      <c r="WGS22" s="600"/>
      <c r="WGT22" s="600"/>
      <c r="WGU22" s="600"/>
      <c r="WGV22" s="600"/>
      <c r="WGW22" s="600"/>
      <c r="WGX22" s="600"/>
      <c r="WGY22" s="600"/>
      <c r="WGZ22" s="600"/>
      <c r="WHA22" s="600"/>
      <c r="WHB22" s="600"/>
      <c r="WHC22" s="600"/>
      <c r="WHD22" s="600"/>
      <c r="WHE22" s="600"/>
      <c r="WHF22" s="600"/>
      <c r="WHG22" s="600"/>
      <c r="WHH22" s="600"/>
      <c r="WHI22" s="600"/>
      <c r="WHJ22" s="600"/>
      <c r="WHK22" s="600"/>
      <c r="WHL22" s="600"/>
      <c r="WHM22" s="600"/>
      <c r="WHN22" s="600"/>
      <c r="WHO22" s="600"/>
      <c r="WHP22" s="600"/>
      <c r="WHQ22" s="600"/>
      <c r="WHR22" s="600"/>
      <c r="WHS22" s="600"/>
      <c r="WHT22" s="600"/>
      <c r="WHU22" s="600"/>
      <c r="WHV22" s="600"/>
      <c r="WHW22" s="600"/>
      <c r="WHX22" s="600"/>
      <c r="WHY22" s="600"/>
      <c r="WHZ22" s="600"/>
      <c r="WIA22" s="600"/>
      <c r="WIB22" s="600"/>
      <c r="WIC22" s="600"/>
      <c r="WID22" s="600"/>
      <c r="WIE22" s="600"/>
      <c r="WIF22" s="600"/>
      <c r="WIG22" s="600"/>
      <c r="WIH22" s="600"/>
      <c r="WII22" s="600"/>
      <c r="WIJ22" s="600"/>
      <c r="WIK22" s="600"/>
      <c r="WIL22" s="600"/>
      <c r="WIM22" s="600"/>
      <c r="WIN22" s="600"/>
      <c r="WIO22" s="600"/>
      <c r="WIP22" s="600"/>
      <c r="WIQ22" s="600"/>
      <c r="WIR22" s="600"/>
      <c r="WIS22" s="600"/>
      <c r="WIT22" s="600"/>
      <c r="WIU22" s="600"/>
      <c r="WIV22" s="600"/>
      <c r="WIW22" s="600"/>
      <c r="WIX22" s="600"/>
      <c r="WIY22" s="600"/>
      <c r="WIZ22" s="600"/>
      <c r="WJA22" s="600"/>
      <c r="WJB22" s="600"/>
      <c r="WJC22" s="600"/>
      <c r="WJD22" s="600"/>
      <c r="WJE22" s="600"/>
      <c r="WJF22" s="600"/>
      <c r="WJG22" s="600"/>
      <c r="WJH22" s="600"/>
      <c r="WJI22" s="600"/>
      <c r="WJJ22" s="600"/>
      <c r="WJK22" s="600"/>
      <c r="WJL22" s="600"/>
      <c r="WJM22" s="600"/>
      <c r="WJN22" s="600"/>
      <c r="WJO22" s="600"/>
      <c r="WJP22" s="600"/>
      <c r="WJQ22" s="600"/>
      <c r="WJR22" s="600"/>
      <c r="WJS22" s="600"/>
      <c r="WJT22" s="600"/>
      <c r="WJU22" s="600"/>
      <c r="WJV22" s="600"/>
      <c r="WJW22" s="600"/>
      <c r="WJX22" s="600"/>
      <c r="WJY22" s="600"/>
      <c r="WJZ22" s="600"/>
      <c r="WKA22" s="600"/>
      <c r="WKB22" s="600"/>
      <c r="WKC22" s="600"/>
      <c r="WKD22" s="600"/>
      <c r="WKE22" s="600"/>
      <c r="WKF22" s="600"/>
      <c r="WKG22" s="600"/>
      <c r="WKH22" s="600"/>
      <c r="WKI22" s="600"/>
      <c r="WKJ22" s="600"/>
      <c r="WKK22" s="600"/>
      <c r="WKL22" s="600"/>
      <c r="WKM22" s="600"/>
      <c r="WKN22" s="600"/>
      <c r="WKO22" s="600"/>
      <c r="WKP22" s="600"/>
      <c r="WKQ22" s="600"/>
      <c r="WKR22" s="600"/>
      <c r="WKS22" s="600"/>
      <c r="WKT22" s="600"/>
      <c r="WKU22" s="600"/>
      <c r="WKV22" s="600"/>
      <c r="WKW22" s="600"/>
      <c r="WKX22" s="600"/>
      <c r="WKY22" s="600"/>
      <c r="WKZ22" s="600"/>
      <c r="WLA22" s="600"/>
      <c r="WLB22" s="600"/>
      <c r="WLC22" s="600"/>
      <c r="WLD22" s="600"/>
      <c r="WLE22" s="600"/>
      <c r="WLF22" s="600"/>
      <c r="WLG22" s="600"/>
      <c r="WLH22" s="600"/>
      <c r="WLI22" s="600"/>
      <c r="WLJ22" s="600"/>
      <c r="WLK22" s="600"/>
      <c r="WLL22" s="600"/>
      <c r="WLM22" s="600"/>
      <c r="WLN22" s="600"/>
      <c r="WLO22" s="600"/>
      <c r="WLP22" s="600"/>
      <c r="WLQ22" s="600"/>
      <c r="WLR22" s="600"/>
      <c r="WLS22" s="600"/>
      <c r="WLT22" s="600"/>
      <c r="WLU22" s="600"/>
      <c r="WLV22" s="600"/>
      <c r="WLW22" s="600"/>
      <c r="WLX22" s="600"/>
      <c r="WLY22" s="600"/>
      <c r="WLZ22" s="600"/>
      <c r="WMA22" s="600"/>
      <c r="WMB22" s="600"/>
      <c r="WMC22" s="600"/>
      <c r="WMD22" s="600"/>
      <c r="WME22" s="600"/>
      <c r="WMF22" s="600"/>
      <c r="WMG22" s="600"/>
      <c r="WMH22" s="600"/>
      <c r="WMI22" s="600"/>
      <c r="WMJ22" s="600"/>
      <c r="WMK22" s="600"/>
      <c r="WML22" s="600"/>
      <c r="WMM22" s="600"/>
      <c r="WMN22" s="600"/>
      <c r="WMO22" s="600"/>
      <c r="WMP22" s="600"/>
      <c r="WMQ22" s="600"/>
      <c r="WMR22" s="600"/>
      <c r="WMS22" s="600"/>
      <c r="WMT22" s="600"/>
      <c r="WMU22" s="600"/>
      <c r="WMV22" s="600"/>
      <c r="WMW22" s="600"/>
      <c r="WMX22" s="600"/>
      <c r="WMY22" s="600"/>
      <c r="WMZ22" s="600"/>
      <c r="WNA22" s="600"/>
      <c r="WNB22" s="600"/>
      <c r="WNC22" s="600"/>
      <c r="WND22" s="600"/>
      <c r="WNE22" s="600"/>
      <c r="WNF22" s="600"/>
      <c r="WNG22" s="600"/>
      <c r="WNH22" s="600"/>
      <c r="WNI22" s="600"/>
      <c r="WNJ22" s="600"/>
      <c r="WNK22" s="600"/>
      <c r="WNL22" s="600"/>
      <c r="WNM22" s="600"/>
      <c r="WNN22" s="600"/>
      <c r="WNO22" s="600"/>
      <c r="WNP22" s="600"/>
      <c r="WNQ22" s="600"/>
      <c r="WNR22" s="600"/>
      <c r="WNS22" s="600"/>
      <c r="WNT22" s="600"/>
      <c r="WNU22" s="600"/>
      <c r="WNV22" s="600"/>
      <c r="WNW22" s="600"/>
      <c r="WNX22" s="600"/>
      <c r="WNY22" s="600"/>
      <c r="WNZ22" s="600"/>
      <c r="WOA22" s="600"/>
      <c r="WOB22" s="600"/>
      <c r="WOC22" s="600"/>
      <c r="WOD22" s="600"/>
      <c r="WOE22" s="600"/>
      <c r="WOF22" s="600"/>
      <c r="WOG22" s="600"/>
      <c r="WOH22" s="600"/>
      <c r="WOI22" s="600"/>
      <c r="WOJ22" s="600"/>
      <c r="WOK22" s="600"/>
      <c r="WOL22" s="600"/>
      <c r="WOM22" s="600"/>
      <c r="WON22" s="600"/>
      <c r="WOO22" s="600"/>
      <c r="WOP22" s="600"/>
      <c r="WOQ22" s="600"/>
      <c r="WOR22" s="600"/>
      <c r="WOS22" s="600"/>
      <c r="WOT22" s="600"/>
      <c r="WOU22" s="600"/>
      <c r="WOV22" s="600"/>
      <c r="WOW22" s="600"/>
      <c r="WOX22" s="600"/>
      <c r="WOY22" s="600"/>
      <c r="WOZ22" s="600"/>
      <c r="WPA22" s="600"/>
      <c r="WPB22" s="600"/>
      <c r="WPC22" s="600"/>
      <c r="WPD22" s="600"/>
      <c r="WPE22" s="600"/>
      <c r="WPF22" s="600"/>
      <c r="WPG22" s="600"/>
      <c r="WPH22" s="600"/>
      <c r="WPI22" s="600"/>
      <c r="WPJ22" s="600"/>
      <c r="WPK22" s="600"/>
      <c r="WPL22" s="600"/>
      <c r="WPM22" s="600"/>
      <c r="WPN22" s="600"/>
      <c r="WPO22" s="600"/>
      <c r="WPP22" s="600"/>
      <c r="WPQ22" s="600"/>
      <c r="WPR22" s="600"/>
      <c r="WPS22" s="600"/>
      <c r="WPT22" s="600"/>
      <c r="WPU22" s="600"/>
      <c r="WPV22" s="600"/>
      <c r="WPW22" s="600"/>
      <c r="WPX22" s="600"/>
      <c r="WPY22" s="600"/>
      <c r="WPZ22" s="600"/>
      <c r="WQA22" s="600"/>
      <c r="WQB22" s="600"/>
      <c r="WQC22" s="600"/>
      <c r="WQD22" s="600"/>
      <c r="WQE22" s="600"/>
      <c r="WQF22" s="600"/>
      <c r="WQG22" s="600"/>
      <c r="WQH22" s="600"/>
      <c r="WQI22" s="600"/>
      <c r="WQJ22" s="600"/>
      <c r="WQK22" s="600"/>
      <c r="WQL22" s="600"/>
      <c r="WQM22" s="600"/>
      <c r="WQN22" s="600"/>
      <c r="WQO22" s="600"/>
      <c r="WQP22" s="600"/>
      <c r="WQQ22" s="600"/>
      <c r="WQR22" s="600"/>
      <c r="WQS22" s="600"/>
      <c r="WQT22" s="600"/>
      <c r="WQU22" s="600"/>
      <c r="WQV22" s="600"/>
      <c r="WQW22" s="600"/>
      <c r="WQX22" s="600"/>
      <c r="WQY22" s="600"/>
      <c r="WQZ22" s="600"/>
      <c r="WRA22" s="600"/>
      <c r="WRB22" s="600"/>
      <c r="WRC22" s="600"/>
      <c r="WRD22" s="600"/>
      <c r="WRE22" s="600"/>
      <c r="WRF22" s="600"/>
      <c r="WRG22" s="600"/>
      <c r="WRH22" s="600"/>
      <c r="WRI22" s="600"/>
      <c r="WRJ22" s="600"/>
      <c r="WRK22" s="600"/>
      <c r="WRL22" s="600"/>
      <c r="WRM22" s="600"/>
      <c r="WRN22" s="600"/>
      <c r="WRO22" s="600"/>
      <c r="WRP22" s="600"/>
      <c r="WRQ22" s="600"/>
      <c r="WRR22" s="600"/>
      <c r="WRS22" s="600"/>
      <c r="WRT22" s="600"/>
      <c r="WRU22" s="600"/>
      <c r="WRV22" s="600"/>
      <c r="WRW22" s="600"/>
      <c r="WRX22" s="600"/>
      <c r="WRY22" s="600"/>
      <c r="WRZ22" s="600"/>
      <c r="WSA22" s="600"/>
      <c r="WSB22" s="600"/>
      <c r="WSC22" s="600"/>
      <c r="WSD22" s="600"/>
      <c r="WSE22" s="600"/>
      <c r="WSF22" s="600"/>
      <c r="WSG22" s="600"/>
      <c r="WSH22" s="600"/>
      <c r="WSI22" s="600"/>
      <c r="WSJ22" s="600"/>
      <c r="WSK22" s="600"/>
      <c r="WSL22" s="600"/>
      <c r="WSM22" s="600"/>
      <c r="WSN22" s="600"/>
      <c r="WSO22" s="600"/>
      <c r="WSP22" s="600"/>
      <c r="WSQ22" s="600"/>
      <c r="WSR22" s="600"/>
      <c r="WSS22" s="600"/>
      <c r="WST22" s="600"/>
      <c r="WSU22" s="600"/>
      <c r="WSV22" s="600"/>
      <c r="WSW22" s="600"/>
      <c r="WSX22" s="600"/>
      <c r="WSY22" s="600"/>
      <c r="WSZ22" s="600"/>
      <c r="WTA22" s="600"/>
      <c r="WTB22" s="600"/>
      <c r="WTC22" s="600"/>
      <c r="WTD22" s="600"/>
      <c r="WTE22" s="600"/>
      <c r="WTF22" s="600"/>
      <c r="WTG22" s="600"/>
      <c r="WTH22" s="600"/>
      <c r="WTI22" s="600"/>
      <c r="WTJ22" s="600"/>
      <c r="WTK22" s="600"/>
      <c r="WTL22" s="600"/>
      <c r="WTM22" s="600"/>
      <c r="WTN22" s="600"/>
      <c r="WTO22" s="600"/>
      <c r="WTP22" s="600"/>
      <c r="WTQ22" s="600"/>
      <c r="WTR22" s="600"/>
      <c r="WTS22" s="600"/>
      <c r="WTT22" s="600"/>
      <c r="WTU22" s="600"/>
      <c r="WTV22" s="600"/>
      <c r="WTW22" s="600"/>
      <c r="WTX22" s="600"/>
      <c r="WTY22" s="600"/>
      <c r="WTZ22" s="600"/>
      <c r="WUA22" s="600"/>
      <c r="WUB22" s="600"/>
      <c r="WUC22" s="600"/>
      <c r="WUD22" s="600"/>
      <c r="WUE22" s="600"/>
      <c r="WUF22" s="600"/>
      <c r="WUG22" s="600"/>
      <c r="WUH22" s="600"/>
      <c r="WUI22" s="600"/>
      <c r="WUJ22" s="600"/>
      <c r="WUK22" s="600"/>
      <c r="WUL22" s="600"/>
      <c r="WUM22" s="600"/>
      <c r="WUN22" s="600"/>
      <c r="WUO22" s="600"/>
      <c r="WUP22" s="600"/>
      <c r="WUQ22" s="600"/>
      <c r="WUR22" s="600"/>
      <c r="WUS22" s="600"/>
      <c r="WUT22" s="600"/>
      <c r="WUU22" s="600"/>
      <c r="WUV22" s="600"/>
      <c r="WUW22" s="600"/>
      <c r="WUX22" s="600"/>
      <c r="WUY22" s="600"/>
      <c r="WUZ22" s="600"/>
      <c r="WVA22" s="600"/>
      <c r="WVB22" s="600"/>
      <c r="WVC22" s="600"/>
      <c r="WVD22" s="600"/>
      <c r="WVE22" s="600"/>
      <c r="WVF22" s="600"/>
      <c r="WVG22" s="600"/>
      <c r="WVH22" s="600"/>
      <c r="WVI22" s="600"/>
      <c r="WVJ22" s="600"/>
      <c r="WVK22" s="600"/>
      <c r="WVL22" s="600"/>
      <c r="WVM22" s="600"/>
      <c r="WVN22" s="600"/>
      <c r="WVO22" s="600"/>
      <c r="WVP22" s="600"/>
      <c r="WVQ22" s="600"/>
      <c r="WVR22" s="600"/>
      <c r="WVS22" s="600"/>
      <c r="WVT22" s="600"/>
      <c r="WVU22" s="600"/>
      <c r="WVV22" s="600"/>
      <c r="WVW22" s="600"/>
      <c r="WVX22" s="600"/>
      <c r="WVY22" s="600"/>
      <c r="WVZ22" s="600"/>
      <c r="WWA22" s="600"/>
      <c r="WWB22" s="600"/>
      <c r="WWC22" s="600"/>
      <c r="WWD22" s="600"/>
      <c r="WWE22" s="600"/>
      <c r="WWF22" s="600"/>
      <c r="WWG22" s="600"/>
      <c r="WWH22" s="600"/>
      <c r="WWI22" s="600"/>
      <c r="WWJ22" s="600"/>
      <c r="WWK22" s="600"/>
      <c r="WWL22" s="600"/>
      <c r="WWM22" s="600"/>
      <c r="WWN22" s="600"/>
      <c r="WWO22" s="600"/>
      <c r="WWP22" s="600"/>
      <c r="WWQ22" s="600"/>
      <c r="WWR22" s="600"/>
      <c r="WWS22" s="600"/>
      <c r="WWT22" s="600"/>
      <c r="WWU22" s="600"/>
      <c r="WWV22" s="600"/>
      <c r="WWW22" s="600"/>
      <c r="WWX22" s="600"/>
      <c r="WWY22" s="600"/>
      <c r="WWZ22" s="600"/>
      <c r="WXA22" s="600"/>
      <c r="WXB22" s="600"/>
      <c r="WXC22" s="600"/>
      <c r="WXD22" s="600"/>
      <c r="WXE22" s="600"/>
      <c r="WXF22" s="600"/>
      <c r="WXG22" s="600"/>
      <c r="WXH22" s="600"/>
      <c r="WXI22" s="600"/>
      <c r="WXJ22" s="600"/>
      <c r="WXK22" s="600"/>
      <c r="WXL22" s="600"/>
      <c r="WXM22" s="600"/>
      <c r="WXN22" s="600"/>
      <c r="WXO22" s="600"/>
      <c r="WXP22" s="600"/>
      <c r="WXQ22" s="600"/>
      <c r="WXR22" s="600"/>
      <c r="WXS22" s="600"/>
      <c r="WXT22" s="600"/>
      <c r="WXU22" s="600"/>
      <c r="WXV22" s="600"/>
      <c r="WXW22" s="600"/>
      <c r="WXX22" s="600"/>
      <c r="WXY22" s="600"/>
      <c r="WXZ22" s="600"/>
      <c r="WYA22" s="600"/>
      <c r="WYB22" s="600"/>
      <c r="WYC22" s="600"/>
      <c r="WYD22" s="600"/>
      <c r="WYE22" s="600"/>
      <c r="WYF22" s="600"/>
      <c r="WYG22" s="600"/>
      <c r="WYH22" s="600"/>
      <c r="WYI22" s="600"/>
      <c r="WYJ22" s="600"/>
      <c r="WYK22" s="600"/>
      <c r="WYL22" s="600"/>
      <c r="WYM22" s="600"/>
      <c r="WYN22" s="600"/>
      <c r="WYO22" s="600"/>
      <c r="WYP22" s="600"/>
      <c r="WYQ22" s="600"/>
      <c r="WYR22" s="600"/>
      <c r="WYS22" s="600"/>
      <c r="WYT22" s="600"/>
      <c r="WYU22" s="600"/>
      <c r="WYV22" s="600"/>
      <c r="WYW22" s="600"/>
      <c r="WYX22" s="600"/>
      <c r="WYY22" s="600"/>
      <c r="WYZ22" s="600"/>
      <c r="WZA22" s="600"/>
      <c r="WZB22" s="600"/>
      <c r="WZC22" s="600"/>
      <c r="WZD22" s="600"/>
      <c r="WZE22" s="600"/>
      <c r="WZF22" s="600"/>
      <c r="WZG22" s="600"/>
      <c r="WZH22" s="600"/>
      <c r="WZI22" s="600"/>
      <c r="WZJ22" s="600"/>
      <c r="WZK22" s="600"/>
      <c r="WZL22" s="600"/>
      <c r="WZM22" s="600"/>
      <c r="WZN22" s="600"/>
      <c r="WZO22" s="600"/>
      <c r="WZP22" s="600"/>
      <c r="WZQ22" s="600"/>
      <c r="WZR22" s="600"/>
      <c r="WZS22" s="600"/>
      <c r="WZT22" s="600"/>
      <c r="WZU22" s="600"/>
      <c r="WZV22" s="600"/>
      <c r="WZW22" s="600"/>
      <c r="WZX22" s="600"/>
      <c r="WZY22" s="600"/>
      <c r="WZZ22" s="600"/>
      <c r="XAA22" s="600"/>
      <c r="XAB22" s="600"/>
      <c r="XAC22" s="600"/>
      <c r="XAD22" s="600"/>
      <c r="XAE22" s="600"/>
      <c r="XAF22" s="600"/>
      <c r="XAG22" s="600"/>
      <c r="XAH22" s="600"/>
      <c r="XAI22" s="600"/>
      <c r="XAJ22" s="600"/>
      <c r="XAK22" s="600"/>
      <c r="XAL22" s="600"/>
      <c r="XAM22" s="600"/>
      <c r="XAN22" s="600"/>
      <c r="XAO22" s="600"/>
      <c r="XAP22" s="600"/>
      <c r="XAQ22" s="600"/>
      <c r="XAR22" s="600"/>
      <c r="XAS22" s="600"/>
      <c r="XAT22" s="600"/>
      <c r="XAU22" s="600"/>
      <c r="XAV22" s="600"/>
      <c r="XAW22" s="600"/>
      <c r="XAX22" s="600"/>
      <c r="XAY22" s="600"/>
      <c r="XAZ22" s="600"/>
      <c r="XBA22" s="600"/>
      <c r="XBB22" s="600"/>
      <c r="XBC22" s="600"/>
      <c r="XBD22" s="600"/>
      <c r="XBE22" s="600"/>
      <c r="XBF22" s="600"/>
      <c r="XBG22" s="600"/>
      <c r="XBH22" s="600"/>
      <c r="XBI22" s="600"/>
      <c r="XBJ22" s="600"/>
      <c r="XBK22" s="600"/>
      <c r="XBL22" s="600"/>
      <c r="XBM22" s="600"/>
      <c r="XBN22" s="600"/>
      <c r="XBO22" s="600"/>
      <c r="XBP22" s="600"/>
      <c r="XBQ22" s="600"/>
      <c r="XBR22" s="600"/>
      <c r="XBS22" s="600"/>
      <c r="XBT22" s="600"/>
      <c r="XBU22" s="600"/>
      <c r="XBV22" s="600"/>
      <c r="XBW22" s="600"/>
      <c r="XBX22" s="600"/>
      <c r="XBY22" s="600"/>
      <c r="XBZ22" s="600"/>
      <c r="XCA22" s="600"/>
      <c r="XCB22" s="600"/>
      <c r="XCC22" s="600"/>
      <c r="XCD22" s="600"/>
      <c r="XCE22" s="600"/>
      <c r="XCF22" s="600"/>
      <c r="XCG22" s="600"/>
      <c r="XCH22" s="600"/>
      <c r="XCI22" s="600"/>
      <c r="XCJ22" s="600"/>
      <c r="XCK22" s="600"/>
      <c r="XCL22" s="600"/>
      <c r="XCM22" s="600"/>
      <c r="XCN22" s="600"/>
      <c r="XCO22" s="600"/>
      <c r="XCP22" s="600"/>
      <c r="XCQ22" s="600"/>
      <c r="XCR22" s="600"/>
      <c r="XCS22" s="600"/>
      <c r="XCT22" s="600"/>
      <c r="XCU22" s="600"/>
      <c r="XCV22" s="600"/>
      <c r="XCW22" s="600"/>
      <c r="XCX22" s="600"/>
      <c r="XCY22" s="600"/>
      <c r="XCZ22" s="600"/>
      <c r="XDA22" s="600"/>
      <c r="XDB22" s="600"/>
      <c r="XDC22" s="600"/>
      <c r="XDD22" s="600"/>
      <c r="XDE22" s="600"/>
      <c r="XDF22" s="600"/>
      <c r="XDG22" s="600"/>
      <c r="XDH22" s="600"/>
      <c r="XDI22" s="600"/>
      <c r="XDJ22" s="600"/>
      <c r="XDK22" s="600"/>
      <c r="XDL22" s="600"/>
      <c r="XDM22" s="600"/>
      <c r="XDN22" s="600"/>
      <c r="XDO22" s="600"/>
      <c r="XDP22" s="600"/>
      <c r="XDQ22" s="600"/>
      <c r="XDR22" s="600"/>
      <c r="XDS22" s="600"/>
      <c r="XDT22" s="600"/>
      <c r="XDU22" s="600"/>
      <c r="XDV22" s="600"/>
      <c r="XDW22" s="600"/>
      <c r="XDX22" s="600"/>
      <c r="XDY22" s="600"/>
      <c r="XDZ22" s="600"/>
      <c r="XEA22" s="600"/>
      <c r="XEB22" s="600"/>
      <c r="XEC22" s="600"/>
      <c r="XED22" s="600"/>
      <c r="XEE22" s="600"/>
      <c r="XEF22" s="600"/>
      <c r="XEG22" s="600"/>
      <c r="XEH22" s="600"/>
      <c r="XEI22" s="600"/>
      <c r="XEJ22" s="600"/>
    </row>
    <row r="23" spans="1:16364" ht="13.5" customHeight="1">
      <c r="A23" s="1562" t="s">
        <v>842</v>
      </c>
      <c r="B23" s="1552">
        <f t="shared" si="6"/>
        <v>0</v>
      </c>
      <c r="C23" s="1313"/>
      <c r="D23" s="1314"/>
      <c r="E23" s="1315"/>
      <c r="F23" s="1313"/>
      <c r="G23" s="1314"/>
      <c r="H23" s="1313"/>
      <c r="I23" s="1311">
        <f t="shared" si="0"/>
        <v>0</v>
      </c>
      <c r="J23" s="1"/>
      <c r="K23" s="1312">
        <f t="shared" si="7"/>
        <v>0</v>
      </c>
      <c r="L23" s="1313"/>
      <c r="M23" s="1314"/>
      <c r="N23" s="1315"/>
      <c r="O23" s="1313"/>
      <c r="P23" s="1314"/>
      <c r="Q23" s="1313"/>
      <c r="R23" s="1311">
        <f t="shared" si="1"/>
        <v>0</v>
      </c>
      <c r="S23" s="1"/>
      <c r="T23" s="1312">
        <f t="shared" si="4"/>
        <v>0</v>
      </c>
      <c r="U23" s="1313"/>
      <c r="V23" s="1314"/>
      <c r="W23" s="1315"/>
      <c r="X23" s="1313"/>
      <c r="Y23" s="1314"/>
      <c r="Z23" s="1313"/>
      <c r="AA23" s="1311">
        <f t="shared" si="2"/>
        <v>0</v>
      </c>
      <c r="AB23" s="1"/>
      <c r="AC23" s="1312">
        <f t="shared" si="3"/>
        <v>0</v>
      </c>
      <c r="AD23" s="1313"/>
      <c r="AE23" s="1314"/>
      <c r="AF23" s="1315"/>
      <c r="AG23" s="1313"/>
      <c r="AH23" s="1314"/>
      <c r="AI23" s="1313"/>
      <c r="AJ23" s="1311"/>
      <c r="AK23" s="1"/>
      <c r="AL23" s="1541"/>
      <c r="AM23" s="1313"/>
      <c r="AN23" s="1314"/>
      <c r="AO23" s="1315"/>
      <c r="AP23" s="1313"/>
      <c r="AQ23" s="1314"/>
      <c r="AR23" s="1313"/>
      <c r="AS23" s="1311">
        <f t="shared" si="5"/>
        <v>0</v>
      </c>
    </row>
    <row r="24" spans="1:16364" ht="13.5" customHeight="1">
      <c r="A24" s="1562" t="s">
        <v>98</v>
      </c>
      <c r="B24" s="1552">
        <f>SUM(B25:B31)</f>
        <v>24828773</v>
      </c>
      <c r="C24" s="1313"/>
      <c r="D24" s="1314"/>
      <c r="E24" s="1315"/>
      <c r="F24" s="1313"/>
      <c r="G24" s="1314"/>
      <c r="H24" s="1313"/>
      <c r="I24" s="1311">
        <f t="shared" si="0"/>
        <v>24828773</v>
      </c>
      <c r="J24" s="1"/>
      <c r="K24" s="1312">
        <f t="shared" si="7"/>
        <v>0</v>
      </c>
      <c r="L24" s="1313"/>
      <c r="M24" s="1314"/>
      <c r="N24" s="1315"/>
      <c r="O24" s="1313"/>
      <c r="P24" s="1314"/>
      <c r="Q24" s="1313"/>
      <c r="R24" s="1311">
        <f t="shared" si="1"/>
        <v>0</v>
      </c>
      <c r="S24" s="1"/>
      <c r="T24" s="1312">
        <f t="shared" si="4"/>
        <v>0</v>
      </c>
      <c r="U24" s="1313"/>
      <c r="V24" s="1314"/>
      <c r="W24" s="1315"/>
      <c r="X24" s="1313"/>
      <c r="Y24" s="1314"/>
      <c r="Z24" s="1313"/>
      <c r="AA24" s="1311">
        <f t="shared" si="2"/>
        <v>0</v>
      </c>
      <c r="AB24" s="1"/>
      <c r="AC24" s="1312">
        <f t="shared" si="3"/>
        <v>0</v>
      </c>
      <c r="AD24" s="1313"/>
      <c r="AE24" s="1314"/>
      <c r="AF24" s="1315"/>
      <c r="AG24" s="1313"/>
      <c r="AH24" s="1314"/>
      <c r="AI24" s="1313"/>
      <c r="AJ24" s="1311"/>
      <c r="AK24" s="1"/>
      <c r="AL24" s="1541"/>
      <c r="AM24" s="1313"/>
      <c r="AN24" s="1314"/>
      <c r="AO24" s="1315"/>
      <c r="AP24" s="1313"/>
      <c r="AQ24" s="1314"/>
      <c r="AR24" s="1313"/>
      <c r="AS24" s="1311">
        <f t="shared" si="5"/>
        <v>0</v>
      </c>
    </row>
    <row r="25" spans="1:16364" s="601" customFormat="1" ht="12.75">
      <c r="A25" s="1563" t="s">
        <v>736</v>
      </c>
      <c r="B25" s="1552"/>
      <c r="C25" s="1313"/>
      <c r="D25" s="1314"/>
      <c r="E25" s="1315"/>
      <c r="F25" s="1313"/>
      <c r="G25" s="1314"/>
      <c r="H25" s="1313"/>
      <c r="I25" s="1311">
        <f t="shared" si="0"/>
        <v>0</v>
      </c>
      <c r="J25" s="1"/>
      <c r="K25" s="1312">
        <f t="shared" si="7"/>
        <v>0</v>
      </c>
      <c r="L25" s="1313"/>
      <c r="M25" s="1314"/>
      <c r="N25" s="1315"/>
      <c r="O25" s="1313"/>
      <c r="P25" s="1314"/>
      <c r="Q25" s="1313"/>
      <c r="R25" s="1311">
        <f t="shared" si="1"/>
        <v>0</v>
      </c>
      <c r="S25" s="1"/>
      <c r="T25" s="1312">
        <f t="shared" si="4"/>
        <v>0</v>
      </c>
      <c r="U25" s="1313"/>
      <c r="V25" s="1314"/>
      <c r="W25" s="1315"/>
      <c r="X25" s="1313"/>
      <c r="Y25" s="1314"/>
      <c r="Z25" s="1313"/>
      <c r="AA25" s="1311">
        <f t="shared" si="2"/>
        <v>0</v>
      </c>
      <c r="AB25" s="1"/>
      <c r="AC25" s="1312">
        <f t="shared" si="3"/>
        <v>0</v>
      </c>
      <c r="AD25" s="1313"/>
      <c r="AE25" s="1314"/>
      <c r="AF25" s="1315"/>
      <c r="AG25" s="1313"/>
      <c r="AH25" s="1314"/>
      <c r="AI25" s="1313"/>
      <c r="AJ25" s="1311"/>
      <c r="AK25" s="1"/>
      <c r="AL25" s="1541"/>
      <c r="AM25" s="1313"/>
      <c r="AN25" s="1314"/>
      <c r="AO25" s="1315"/>
      <c r="AP25" s="1313"/>
      <c r="AQ25" s="1314"/>
      <c r="AR25" s="1313"/>
      <c r="AS25" s="1311">
        <f t="shared" si="5"/>
        <v>0</v>
      </c>
      <c r="AT25" s="600"/>
      <c r="AU25" s="600"/>
      <c r="AV25" s="600"/>
      <c r="AW25" s="600"/>
      <c r="AX25" s="600"/>
      <c r="AY25" s="600"/>
      <c r="AZ25" s="600"/>
      <c r="BA25" s="600"/>
      <c r="BB25" s="600"/>
      <c r="BC25" s="600"/>
      <c r="BD25" s="600"/>
      <c r="BE25" s="600"/>
      <c r="BF25" s="600"/>
      <c r="BG25" s="600"/>
      <c r="BH25" s="600"/>
      <c r="BI25" s="600"/>
      <c r="BJ25" s="600"/>
      <c r="BK25" s="600"/>
      <c r="BL25" s="600"/>
      <c r="BM25" s="600"/>
      <c r="BN25" s="600"/>
      <c r="BO25" s="600"/>
      <c r="BP25" s="600"/>
      <c r="BQ25" s="600"/>
      <c r="BR25" s="600"/>
      <c r="BS25" s="600"/>
      <c r="BT25" s="600"/>
      <c r="BU25" s="600"/>
      <c r="BV25" s="600"/>
      <c r="BW25" s="600"/>
      <c r="BX25" s="600"/>
      <c r="BY25" s="600"/>
      <c r="BZ25" s="600"/>
      <c r="CA25" s="600"/>
      <c r="CB25" s="600"/>
      <c r="CC25" s="600"/>
      <c r="CD25" s="600"/>
      <c r="CE25" s="600"/>
      <c r="CF25" s="600"/>
      <c r="CG25" s="600"/>
      <c r="CH25" s="600"/>
      <c r="CI25" s="600"/>
      <c r="CJ25" s="600"/>
      <c r="CK25" s="600"/>
      <c r="CL25" s="600"/>
      <c r="CM25" s="600"/>
      <c r="CN25" s="600"/>
      <c r="CO25" s="600"/>
      <c r="CP25" s="600"/>
      <c r="CQ25" s="600"/>
      <c r="CR25" s="600"/>
      <c r="CS25" s="600"/>
      <c r="CT25" s="600"/>
      <c r="CU25" s="600"/>
      <c r="CV25" s="600"/>
      <c r="CW25" s="600"/>
      <c r="CX25" s="600"/>
      <c r="CY25" s="600"/>
      <c r="CZ25" s="600"/>
      <c r="DA25" s="600"/>
      <c r="DB25" s="600"/>
      <c r="DC25" s="600"/>
      <c r="DD25" s="600"/>
      <c r="DE25" s="600"/>
      <c r="DF25" s="600"/>
      <c r="DG25" s="600"/>
      <c r="DH25" s="600"/>
      <c r="DI25" s="600"/>
      <c r="DJ25" s="600"/>
      <c r="DK25" s="600"/>
      <c r="DL25" s="600"/>
      <c r="DM25" s="600"/>
      <c r="DN25" s="600"/>
      <c r="DO25" s="600"/>
      <c r="DP25" s="600"/>
      <c r="DQ25" s="600"/>
      <c r="DR25" s="600"/>
      <c r="DS25" s="600"/>
      <c r="DT25" s="600"/>
      <c r="DU25" s="600"/>
      <c r="DV25" s="600"/>
      <c r="DW25" s="600"/>
      <c r="DX25" s="600"/>
      <c r="DY25" s="600"/>
      <c r="DZ25" s="600"/>
      <c r="EA25" s="600"/>
      <c r="EB25" s="600"/>
      <c r="EC25" s="600"/>
      <c r="ED25" s="600"/>
      <c r="EE25" s="600"/>
      <c r="EF25" s="600"/>
      <c r="EG25" s="600"/>
      <c r="EH25" s="600"/>
      <c r="EI25" s="600"/>
      <c r="EJ25" s="600"/>
      <c r="EK25" s="600"/>
      <c r="EL25" s="600"/>
      <c r="EM25" s="600"/>
      <c r="EN25" s="600"/>
      <c r="EO25" s="600"/>
      <c r="EP25" s="600"/>
      <c r="EQ25" s="600"/>
      <c r="ER25" s="600"/>
      <c r="ES25" s="600"/>
      <c r="ET25" s="600"/>
      <c r="EU25" s="600"/>
      <c r="EV25" s="600"/>
      <c r="EW25" s="600"/>
      <c r="EX25" s="600"/>
      <c r="EY25" s="600"/>
      <c r="EZ25" s="600"/>
      <c r="FA25" s="600"/>
      <c r="FB25" s="600"/>
      <c r="FC25" s="600"/>
      <c r="FD25" s="600"/>
      <c r="FE25" s="600"/>
      <c r="FF25" s="600"/>
      <c r="FG25" s="600"/>
      <c r="FH25" s="600"/>
      <c r="FI25" s="600"/>
      <c r="FJ25" s="600"/>
      <c r="FK25" s="600"/>
      <c r="FL25" s="600"/>
      <c r="FM25" s="600"/>
      <c r="FN25" s="600"/>
      <c r="FO25" s="600"/>
      <c r="FP25" s="600"/>
      <c r="FQ25" s="600"/>
      <c r="FR25" s="600"/>
      <c r="FS25" s="600"/>
      <c r="FT25" s="600"/>
      <c r="FU25" s="600"/>
      <c r="FV25" s="600"/>
      <c r="FW25" s="600"/>
      <c r="FX25" s="600"/>
      <c r="FY25" s="600"/>
      <c r="FZ25" s="600"/>
      <c r="GA25" s="600"/>
      <c r="GB25" s="600"/>
      <c r="GC25" s="600"/>
      <c r="GD25" s="600"/>
      <c r="GE25" s="600"/>
      <c r="GF25" s="600"/>
      <c r="GG25" s="600"/>
      <c r="GH25" s="600"/>
      <c r="GI25" s="600"/>
      <c r="GJ25" s="600"/>
      <c r="GK25" s="600"/>
      <c r="GL25" s="600"/>
      <c r="GM25" s="600"/>
      <c r="GN25" s="600"/>
      <c r="GO25" s="600"/>
      <c r="GP25" s="600"/>
      <c r="GQ25" s="600"/>
      <c r="GR25" s="600"/>
      <c r="GS25" s="600"/>
      <c r="GT25" s="600"/>
      <c r="GU25" s="600"/>
      <c r="GV25" s="600"/>
      <c r="GW25" s="600"/>
      <c r="GX25" s="600"/>
      <c r="GY25" s="600"/>
      <c r="GZ25" s="600"/>
      <c r="HA25" s="600"/>
      <c r="HB25" s="600"/>
      <c r="HC25" s="600"/>
      <c r="HD25" s="600"/>
      <c r="HE25" s="600"/>
      <c r="HF25" s="600"/>
      <c r="HG25" s="600"/>
      <c r="HH25" s="600"/>
      <c r="HI25" s="600"/>
      <c r="HJ25" s="600"/>
      <c r="HK25" s="600"/>
      <c r="HL25" s="600"/>
      <c r="HM25" s="600"/>
      <c r="HN25" s="600"/>
      <c r="HO25" s="600"/>
      <c r="HP25" s="600"/>
      <c r="HQ25" s="600"/>
      <c r="HR25" s="600"/>
      <c r="HS25" s="600"/>
      <c r="HT25" s="600"/>
      <c r="HU25" s="600"/>
      <c r="HV25" s="600"/>
      <c r="HW25" s="600"/>
      <c r="HX25" s="600"/>
      <c r="HY25" s="600"/>
      <c r="HZ25" s="600"/>
      <c r="IA25" s="600"/>
      <c r="IB25" s="600"/>
      <c r="IC25" s="600"/>
      <c r="ID25" s="600"/>
      <c r="IE25" s="600"/>
      <c r="IF25" s="600"/>
      <c r="IG25" s="600"/>
      <c r="IH25" s="600"/>
      <c r="II25" s="600"/>
      <c r="IJ25" s="600"/>
      <c r="IK25" s="600"/>
      <c r="IL25" s="600"/>
      <c r="IM25" s="600"/>
      <c r="IN25" s="600"/>
      <c r="IO25" s="600"/>
      <c r="IP25" s="600"/>
      <c r="IQ25" s="600"/>
      <c r="IR25" s="600"/>
      <c r="IS25" s="600"/>
      <c r="IT25" s="600"/>
      <c r="IU25" s="600"/>
      <c r="IV25" s="600"/>
      <c r="IW25" s="600"/>
      <c r="IX25" s="600"/>
      <c r="IY25" s="600"/>
      <c r="IZ25" s="600"/>
      <c r="JA25" s="600"/>
      <c r="JB25" s="600"/>
      <c r="JC25" s="600"/>
      <c r="JD25" s="600"/>
      <c r="JE25" s="600"/>
      <c r="JF25" s="600"/>
      <c r="JG25" s="600"/>
      <c r="JH25" s="600"/>
      <c r="JI25" s="600"/>
      <c r="JJ25" s="600"/>
      <c r="JK25" s="600"/>
      <c r="JL25" s="600"/>
      <c r="JM25" s="600"/>
      <c r="JN25" s="600"/>
      <c r="JO25" s="600"/>
      <c r="JP25" s="600"/>
      <c r="JQ25" s="600"/>
      <c r="JR25" s="600"/>
      <c r="JS25" s="600"/>
      <c r="JT25" s="600"/>
      <c r="JU25" s="600"/>
      <c r="JV25" s="600"/>
      <c r="JW25" s="600"/>
      <c r="JX25" s="600"/>
      <c r="JY25" s="600"/>
      <c r="JZ25" s="600"/>
      <c r="KA25" s="600"/>
      <c r="KB25" s="600"/>
      <c r="KC25" s="600"/>
      <c r="KD25" s="600"/>
      <c r="KE25" s="600"/>
      <c r="KF25" s="600"/>
      <c r="KG25" s="600"/>
      <c r="KH25" s="600"/>
      <c r="KI25" s="600"/>
      <c r="KJ25" s="600"/>
      <c r="KK25" s="600"/>
      <c r="KL25" s="600"/>
      <c r="KM25" s="600"/>
      <c r="KN25" s="600"/>
      <c r="KO25" s="600"/>
      <c r="KP25" s="600"/>
      <c r="KQ25" s="600"/>
      <c r="KR25" s="600"/>
      <c r="KS25" s="600"/>
      <c r="KT25" s="600"/>
      <c r="KU25" s="600"/>
      <c r="KV25" s="600"/>
      <c r="KW25" s="600"/>
      <c r="KX25" s="600"/>
      <c r="KY25" s="600"/>
      <c r="KZ25" s="600"/>
      <c r="LA25" s="600"/>
      <c r="LB25" s="600"/>
      <c r="LC25" s="600"/>
      <c r="LD25" s="600"/>
      <c r="LE25" s="600"/>
      <c r="LF25" s="600"/>
      <c r="LG25" s="600"/>
      <c r="LH25" s="600"/>
      <c r="LI25" s="600"/>
      <c r="LJ25" s="600"/>
      <c r="LK25" s="600"/>
      <c r="LL25" s="600"/>
      <c r="LM25" s="600"/>
      <c r="LN25" s="600"/>
      <c r="LO25" s="600"/>
      <c r="LP25" s="600"/>
      <c r="LQ25" s="600"/>
      <c r="LR25" s="600"/>
      <c r="LS25" s="600"/>
      <c r="LT25" s="600"/>
      <c r="LU25" s="600"/>
      <c r="LV25" s="600"/>
      <c r="LW25" s="600"/>
      <c r="LX25" s="600"/>
      <c r="LY25" s="600"/>
      <c r="LZ25" s="600"/>
      <c r="MA25" s="600"/>
      <c r="MB25" s="600"/>
      <c r="MC25" s="600"/>
      <c r="MD25" s="600"/>
      <c r="ME25" s="600"/>
      <c r="MF25" s="600"/>
      <c r="MG25" s="600"/>
      <c r="MH25" s="600"/>
      <c r="MI25" s="600"/>
      <c r="MJ25" s="600"/>
      <c r="MK25" s="600"/>
      <c r="ML25" s="600"/>
      <c r="MM25" s="600"/>
      <c r="MN25" s="600"/>
      <c r="MO25" s="600"/>
      <c r="MP25" s="600"/>
      <c r="MQ25" s="600"/>
      <c r="MR25" s="600"/>
      <c r="MS25" s="600"/>
      <c r="MT25" s="600"/>
      <c r="MU25" s="600"/>
      <c r="MV25" s="600"/>
      <c r="MW25" s="600"/>
      <c r="MX25" s="600"/>
      <c r="MY25" s="600"/>
      <c r="MZ25" s="600"/>
      <c r="NA25" s="600"/>
      <c r="NB25" s="600"/>
      <c r="NC25" s="600"/>
      <c r="ND25" s="600"/>
      <c r="NE25" s="600"/>
      <c r="NF25" s="600"/>
      <c r="NG25" s="600"/>
      <c r="NH25" s="600"/>
      <c r="NI25" s="600"/>
      <c r="NJ25" s="600"/>
      <c r="NK25" s="600"/>
      <c r="NL25" s="600"/>
      <c r="NM25" s="600"/>
      <c r="NN25" s="600"/>
      <c r="NO25" s="600"/>
      <c r="NP25" s="600"/>
      <c r="NQ25" s="600"/>
      <c r="NR25" s="600"/>
      <c r="NS25" s="600"/>
      <c r="NT25" s="600"/>
      <c r="NU25" s="600"/>
      <c r="NV25" s="600"/>
      <c r="NW25" s="600"/>
      <c r="NX25" s="600"/>
      <c r="NY25" s="600"/>
      <c r="NZ25" s="600"/>
      <c r="OA25" s="600"/>
      <c r="OB25" s="600"/>
      <c r="OC25" s="600"/>
      <c r="OD25" s="600"/>
      <c r="OE25" s="600"/>
      <c r="OF25" s="600"/>
      <c r="OG25" s="600"/>
      <c r="OH25" s="600"/>
      <c r="OI25" s="600"/>
      <c r="OJ25" s="600"/>
      <c r="OK25" s="600"/>
      <c r="OL25" s="600"/>
      <c r="OM25" s="600"/>
      <c r="ON25" s="600"/>
      <c r="OO25" s="600"/>
      <c r="OP25" s="600"/>
      <c r="OQ25" s="600"/>
      <c r="OR25" s="600"/>
      <c r="OS25" s="600"/>
      <c r="OT25" s="600"/>
      <c r="OU25" s="600"/>
      <c r="OV25" s="600"/>
      <c r="OW25" s="600"/>
      <c r="OX25" s="600"/>
      <c r="OY25" s="600"/>
      <c r="OZ25" s="600"/>
      <c r="PA25" s="600"/>
      <c r="PB25" s="600"/>
      <c r="PC25" s="600"/>
      <c r="PD25" s="600"/>
      <c r="PE25" s="600"/>
      <c r="PF25" s="600"/>
      <c r="PG25" s="600"/>
      <c r="PH25" s="600"/>
      <c r="PI25" s="600"/>
      <c r="PJ25" s="600"/>
      <c r="PK25" s="600"/>
      <c r="PL25" s="600"/>
      <c r="PM25" s="600"/>
      <c r="PN25" s="600"/>
      <c r="PO25" s="600"/>
      <c r="PP25" s="600"/>
      <c r="PQ25" s="600"/>
      <c r="PR25" s="600"/>
      <c r="PS25" s="600"/>
      <c r="PT25" s="600"/>
      <c r="PU25" s="600"/>
      <c r="PV25" s="600"/>
      <c r="PW25" s="600"/>
      <c r="PX25" s="600"/>
      <c r="PY25" s="600"/>
      <c r="PZ25" s="600"/>
      <c r="QA25" s="600"/>
      <c r="QB25" s="600"/>
      <c r="QC25" s="600"/>
      <c r="QD25" s="600"/>
      <c r="QE25" s="600"/>
      <c r="QF25" s="600"/>
      <c r="QG25" s="600"/>
      <c r="QH25" s="600"/>
      <c r="QI25" s="600"/>
      <c r="QJ25" s="600"/>
      <c r="QK25" s="600"/>
      <c r="QL25" s="600"/>
      <c r="QM25" s="600"/>
      <c r="QN25" s="600"/>
      <c r="QO25" s="600"/>
      <c r="QP25" s="600"/>
      <c r="QQ25" s="600"/>
      <c r="QR25" s="600"/>
      <c r="QS25" s="600"/>
      <c r="QT25" s="600"/>
      <c r="QU25" s="600"/>
      <c r="QV25" s="600"/>
      <c r="QW25" s="600"/>
      <c r="QX25" s="600"/>
      <c r="QY25" s="600"/>
      <c r="QZ25" s="600"/>
      <c r="RA25" s="600"/>
      <c r="RB25" s="600"/>
      <c r="RC25" s="600"/>
      <c r="RD25" s="600"/>
      <c r="RE25" s="600"/>
      <c r="RF25" s="600"/>
      <c r="RG25" s="600"/>
      <c r="RH25" s="600"/>
      <c r="RI25" s="600"/>
      <c r="RJ25" s="600"/>
      <c r="RK25" s="600"/>
      <c r="RL25" s="600"/>
      <c r="RM25" s="600"/>
      <c r="RN25" s="600"/>
      <c r="RO25" s="600"/>
      <c r="RP25" s="600"/>
      <c r="RQ25" s="600"/>
      <c r="RR25" s="600"/>
      <c r="RS25" s="600"/>
      <c r="RT25" s="600"/>
      <c r="RU25" s="600"/>
      <c r="RV25" s="600"/>
      <c r="RW25" s="600"/>
      <c r="RX25" s="600"/>
      <c r="RY25" s="600"/>
      <c r="RZ25" s="600"/>
      <c r="SA25" s="600"/>
      <c r="SB25" s="600"/>
      <c r="SC25" s="600"/>
      <c r="SD25" s="600"/>
      <c r="SE25" s="600"/>
      <c r="SF25" s="600"/>
      <c r="SG25" s="600"/>
      <c r="SH25" s="600"/>
      <c r="SI25" s="600"/>
      <c r="SJ25" s="600"/>
      <c r="SK25" s="600"/>
      <c r="SL25" s="600"/>
      <c r="SM25" s="600"/>
      <c r="SN25" s="600"/>
      <c r="SO25" s="600"/>
      <c r="SP25" s="600"/>
      <c r="SQ25" s="600"/>
      <c r="SR25" s="600"/>
      <c r="SS25" s="600"/>
      <c r="ST25" s="600"/>
      <c r="SU25" s="600"/>
      <c r="SV25" s="600"/>
      <c r="SW25" s="600"/>
      <c r="SX25" s="600"/>
      <c r="SY25" s="600"/>
      <c r="SZ25" s="600"/>
      <c r="TA25" s="600"/>
      <c r="TB25" s="600"/>
      <c r="TC25" s="600"/>
      <c r="TD25" s="600"/>
      <c r="TE25" s="600"/>
      <c r="TF25" s="600"/>
      <c r="TG25" s="600"/>
      <c r="TH25" s="600"/>
      <c r="TI25" s="600"/>
      <c r="TJ25" s="600"/>
      <c r="TK25" s="600"/>
      <c r="TL25" s="600"/>
      <c r="TM25" s="600"/>
      <c r="TN25" s="600"/>
      <c r="TO25" s="600"/>
      <c r="TP25" s="600"/>
      <c r="TQ25" s="600"/>
      <c r="TR25" s="600"/>
      <c r="TS25" s="600"/>
      <c r="TT25" s="600"/>
      <c r="TU25" s="600"/>
      <c r="TV25" s="600"/>
      <c r="TW25" s="600"/>
      <c r="TX25" s="600"/>
      <c r="TY25" s="600"/>
      <c r="TZ25" s="600"/>
      <c r="UA25" s="600"/>
      <c r="UB25" s="600"/>
      <c r="UC25" s="600"/>
      <c r="UD25" s="600"/>
      <c r="UE25" s="600"/>
      <c r="UF25" s="600"/>
      <c r="UG25" s="600"/>
      <c r="UH25" s="600"/>
      <c r="UI25" s="600"/>
      <c r="UJ25" s="600"/>
      <c r="UK25" s="600"/>
      <c r="UL25" s="600"/>
      <c r="UM25" s="600"/>
      <c r="UN25" s="600"/>
      <c r="UO25" s="600"/>
      <c r="UP25" s="600"/>
      <c r="UQ25" s="600"/>
      <c r="UR25" s="600"/>
      <c r="US25" s="600"/>
      <c r="UT25" s="600"/>
      <c r="UU25" s="600"/>
      <c r="UV25" s="600"/>
      <c r="UW25" s="600"/>
      <c r="UX25" s="600"/>
      <c r="UY25" s="600"/>
      <c r="UZ25" s="600"/>
      <c r="VA25" s="600"/>
      <c r="VB25" s="600"/>
      <c r="VC25" s="600"/>
      <c r="VD25" s="600"/>
      <c r="VE25" s="600"/>
      <c r="VF25" s="600"/>
      <c r="VG25" s="600"/>
      <c r="VH25" s="600"/>
      <c r="VI25" s="600"/>
      <c r="VJ25" s="600"/>
      <c r="VK25" s="600"/>
      <c r="VL25" s="600"/>
      <c r="VM25" s="600"/>
      <c r="VN25" s="600"/>
      <c r="VO25" s="600"/>
      <c r="VP25" s="600"/>
      <c r="VQ25" s="600"/>
      <c r="VR25" s="600"/>
      <c r="VS25" s="600"/>
      <c r="VT25" s="600"/>
      <c r="VU25" s="600"/>
      <c r="VV25" s="600"/>
      <c r="VW25" s="600"/>
      <c r="VX25" s="600"/>
      <c r="VY25" s="600"/>
      <c r="VZ25" s="600"/>
      <c r="WA25" s="600"/>
      <c r="WB25" s="600"/>
      <c r="WC25" s="600"/>
      <c r="WD25" s="600"/>
      <c r="WE25" s="600"/>
      <c r="WF25" s="600"/>
      <c r="WG25" s="600"/>
      <c r="WH25" s="600"/>
      <c r="WI25" s="600"/>
      <c r="WJ25" s="600"/>
      <c r="WK25" s="600"/>
      <c r="WL25" s="600"/>
      <c r="WM25" s="600"/>
      <c r="WN25" s="600"/>
      <c r="WO25" s="600"/>
      <c r="WP25" s="600"/>
      <c r="WQ25" s="600"/>
      <c r="WR25" s="600"/>
      <c r="WS25" s="600"/>
      <c r="WT25" s="600"/>
      <c r="WU25" s="600"/>
      <c r="WV25" s="600"/>
      <c r="WW25" s="600"/>
      <c r="WX25" s="600"/>
      <c r="WY25" s="600"/>
      <c r="WZ25" s="600"/>
      <c r="XA25" s="600"/>
      <c r="XB25" s="600"/>
      <c r="XC25" s="600"/>
      <c r="XD25" s="600"/>
      <c r="XE25" s="600"/>
      <c r="XF25" s="600"/>
      <c r="XG25" s="600"/>
      <c r="XH25" s="600"/>
      <c r="XI25" s="600"/>
      <c r="XJ25" s="600"/>
      <c r="XK25" s="600"/>
      <c r="XL25" s="600"/>
      <c r="XM25" s="600"/>
      <c r="XN25" s="600"/>
      <c r="XO25" s="600"/>
      <c r="XP25" s="600"/>
      <c r="XQ25" s="600"/>
      <c r="XR25" s="600"/>
      <c r="XS25" s="600"/>
      <c r="XT25" s="600"/>
      <c r="XU25" s="600"/>
      <c r="XV25" s="600"/>
      <c r="XW25" s="600"/>
      <c r="XX25" s="600"/>
      <c r="XY25" s="600"/>
      <c r="XZ25" s="600"/>
      <c r="YA25" s="600"/>
      <c r="YB25" s="600"/>
      <c r="YC25" s="600"/>
      <c r="YD25" s="600"/>
      <c r="YE25" s="600"/>
      <c r="YF25" s="600"/>
      <c r="YG25" s="600"/>
      <c r="YH25" s="600"/>
      <c r="YI25" s="600"/>
      <c r="YJ25" s="600"/>
      <c r="YK25" s="600"/>
      <c r="YL25" s="600"/>
      <c r="YM25" s="600"/>
      <c r="YN25" s="600"/>
      <c r="YO25" s="600"/>
      <c r="YP25" s="600"/>
      <c r="YQ25" s="600"/>
      <c r="YR25" s="600"/>
      <c r="YS25" s="600"/>
      <c r="YT25" s="600"/>
      <c r="YU25" s="600"/>
      <c r="YV25" s="600"/>
      <c r="YW25" s="600"/>
      <c r="YX25" s="600"/>
      <c r="YY25" s="600"/>
      <c r="YZ25" s="600"/>
      <c r="ZA25" s="600"/>
      <c r="ZB25" s="600"/>
      <c r="ZC25" s="600"/>
      <c r="ZD25" s="600"/>
      <c r="ZE25" s="600"/>
      <c r="ZF25" s="600"/>
      <c r="ZG25" s="600"/>
      <c r="ZH25" s="600"/>
      <c r="ZI25" s="600"/>
      <c r="ZJ25" s="600"/>
      <c r="ZK25" s="600"/>
      <c r="ZL25" s="600"/>
      <c r="ZM25" s="600"/>
      <c r="ZN25" s="600"/>
      <c r="ZO25" s="600"/>
      <c r="ZP25" s="600"/>
      <c r="ZQ25" s="600"/>
      <c r="ZR25" s="600"/>
      <c r="ZS25" s="600"/>
      <c r="ZT25" s="600"/>
      <c r="ZU25" s="600"/>
      <c r="ZV25" s="600"/>
      <c r="ZW25" s="600"/>
      <c r="ZX25" s="600"/>
      <c r="ZY25" s="600"/>
      <c r="ZZ25" s="600"/>
      <c r="AAA25" s="600"/>
      <c r="AAB25" s="600"/>
      <c r="AAC25" s="600"/>
      <c r="AAD25" s="600"/>
      <c r="AAE25" s="600"/>
      <c r="AAF25" s="600"/>
      <c r="AAG25" s="600"/>
      <c r="AAH25" s="600"/>
      <c r="AAI25" s="600"/>
      <c r="AAJ25" s="600"/>
      <c r="AAK25" s="600"/>
      <c r="AAL25" s="600"/>
      <c r="AAM25" s="600"/>
      <c r="AAN25" s="600"/>
      <c r="AAO25" s="600"/>
      <c r="AAP25" s="600"/>
      <c r="AAQ25" s="600"/>
      <c r="AAR25" s="600"/>
      <c r="AAS25" s="600"/>
      <c r="AAT25" s="600"/>
      <c r="AAU25" s="600"/>
      <c r="AAV25" s="600"/>
      <c r="AAW25" s="600"/>
      <c r="AAX25" s="600"/>
      <c r="AAY25" s="600"/>
      <c r="AAZ25" s="600"/>
      <c r="ABA25" s="600"/>
      <c r="ABB25" s="600"/>
      <c r="ABC25" s="600"/>
      <c r="ABD25" s="600"/>
      <c r="ABE25" s="600"/>
      <c r="ABF25" s="600"/>
      <c r="ABG25" s="600"/>
      <c r="ABH25" s="600"/>
      <c r="ABI25" s="600"/>
      <c r="ABJ25" s="600"/>
      <c r="ABK25" s="600"/>
      <c r="ABL25" s="600"/>
      <c r="ABM25" s="600"/>
      <c r="ABN25" s="600"/>
      <c r="ABO25" s="600"/>
      <c r="ABP25" s="600"/>
      <c r="ABQ25" s="600"/>
      <c r="ABR25" s="600"/>
      <c r="ABS25" s="600"/>
      <c r="ABT25" s="600"/>
      <c r="ABU25" s="600"/>
      <c r="ABV25" s="600"/>
      <c r="ABW25" s="600"/>
      <c r="ABX25" s="600"/>
      <c r="ABY25" s="600"/>
      <c r="ABZ25" s="600"/>
      <c r="ACA25" s="600"/>
      <c r="ACB25" s="600"/>
      <c r="ACC25" s="600"/>
      <c r="ACD25" s="600"/>
      <c r="ACE25" s="600"/>
      <c r="ACF25" s="600"/>
      <c r="ACG25" s="600"/>
      <c r="ACH25" s="600"/>
      <c r="ACI25" s="600"/>
      <c r="ACJ25" s="600"/>
      <c r="ACK25" s="600"/>
      <c r="ACL25" s="600"/>
      <c r="ACM25" s="600"/>
      <c r="ACN25" s="600"/>
      <c r="ACO25" s="600"/>
      <c r="ACP25" s="600"/>
      <c r="ACQ25" s="600"/>
      <c r="ACR25" s="600"/>
      <c r="ACS25" s="600"/>
      <c r="ACT25" s="600"/>
      <c r="ACU25" s="600"/>
      <c r="ACV25" s="600"/>
      <c r="ACW25" s="600"/>
      <c r="ACX25" s="600"/>
      <c r="ACY25" s="600"/>
      <c r="ACZ25" s="600"/>
      <c r="ADA25" s="600"/>
      <c r="ADB25" s="600"/>
      <c r="ADC25" s="600"/>
      <c r="ADD25" s="600"/>
      <c r="ADE25" s="600"/>
      <c r="ADF25" s="600"/>
      <c r="ADG25" s="600"/>
      <c r="ADH25" s="600"/>
      <c r="ADI25" s="600"/>
      <c r="ADJ25" s="600"/>
      <c r="ADK25" s="600"/>
      <c r="ADL25" s="600"/>
      <c r="ADM25" s="600"/>
      <c r="ADN25" s="600"/>
      <c r="ADO25" s="600"/>
      <c r="ADP25" s="600"/>
      <c r="ADQ25" s="600"/>
      <c r="ADR25" s="600"/>
      <c r="ADS25" s="600"/>
      <c r="ADT25" s="600"/>
      <c r="ADU25" s="600"/>
      <c r="ADV25" s="600"/>
      <c r="ADW25" s="600"/>
      <c r="ADX25" s="600"/>
      <c r="ADY25" s="600"/>
      <c r="ADZ25" s="600"/>
      <c r="AEA25" s="600"/>
      <c r="AEB25" s="600"/>
      <c r="AEC25" s="600"/>
      <c r="AED25" s="600"/>
      <c r="AEE25" s="600"/>
      <c r="AEF25" s="600"/>
      <c r="AEG25" s="600"/>
      <c r="AEH25" s="600"/>
      <c r="AEI25" s="600"/>
      <c r="AEJ25" s="600"/>
      <c r="AEK25" s="600"/>
      <c r="AEL25" s="600"/>
      <c r="AEM25" s="600"/>
      <c r="AEN25" s="600"/>
      <c r="AEO25" s="600"/>
      <c r="AEP25" s="600"/>
      <c r="AEQ25" s="600"/>
      <c r="AER25" s="600"/>
      <c r="AES25" s="600"/>
      <c r="AET25" s="600"/>
      <c r="AEU25" s="600"/>
      <c r="AEV25" s="600"/>
      <c r="AEW25" s="600"/>
      <c r="AEX25" s="600"/>
      <c r="AEY25" s="600"/>
      <c r="AEZ25" s="600"/>
      <c r="AFA25" s="600"/>
      <c r="AFB25" s="600"/>
      <c r="AFC25" s="600"/>
      <c r="AFD25" s="600"/>
      <c r="AFE25" s="600"/>
      <c r="AFF25" s="600"/>
      <c r="AFG25" s="600"/>
      <c r="AFH25" s="600"/>
      <c r="AFI25" s="600"/>
      <c r="AFJ25" s="600"/>
      <c r="AFK25" s="600"/>
      <c r="AFL25" s="600"/>
      <c r="AFM25" s="600"/>
      <c r="AFN25" s="600"/>
      <c r="AFO25" s="600"/>
      <c r="AFP25" s="600"/>
      <c r="AFQ25" s="600"/>
      <c r="AFR25" s="600"/>
      <c r="AFS25" s="600"/>
      <c r="AFT25" s="600"/>
      <c r="AFU25" s="600"/>
      <c r="AFV25" s="600"/>
      <c r="AFW25" s="600"/>
      <c r="AFX25" s="600"/>
      <c r="AFY25" s="600"/>
      <c r="AFZ25" s="600"/>
      <c r="AGA25" s="600"/>
      <c r="AGB25" s="600"/>
      <c r="AGC25" s="600"/>
      <c r="AGD25" s="600"/>
      <c r="AGE25" s="600"/>
      <c r="AGF25" s="600"/>
      <c r="AGG25" s="600"/>
      <c r="AGH25" s="600"/>
      <c r="AGI25" s="600"/>
      <c r="AGJ25" s="600"/>
      <c r="AGK25" s="600"/>
      <c r="AGL25" s="600"/>
      <c r="AGM25" s="600"/>
      <c r="AGN25" s="600"/>
      <c r="AGO25" s="600"/>
      <c r="AGP25" s="600"/>
      <c r="AGQ25" s="600"/>
      <c r="AGR25" s="600"/>
      <c r="AGS25" s="600"/>
      <c r="AGT25" s="600"/>
      <c r="AGU25" s="600"/>
      <c r="AGV25" s="600"/>
      <c r="AGW25" s="600"/>
      <c r="AGX25" s="600"/>
      <c r="AGY25" s="600"/>
      <c r="AGZ25" s="600"/>
      <c r="AHA25" s="600"/>
      <c r="AHB25" s="600"/>
      <c r="AHC25" s="600"/>
      <c r="AHD25" s="600"/>
      <c r="AHE25" s="600"/>
      <c r="AHF25" s="600"/>
      <c r="AHG25" s="600"/>
      <c r="AHH25" s="600"/>
      <c r="AHI25" s="600"/>
      <c r="AHJ25" s="600"/>
      <c r="AHK25" s="600"/>
      <c r="AHL25" s="600"/>
      <c r="AHM25" s="600"/>
      <c r="AHN25" s="600"/>
      <c r="AHO25" s="600"/>
      <c r="AHP25" s="600"/>
      <c r="AHQ25" s="600"/>
      <c r="AHR25" s="600"/>
      <c r="AHS25" s="600"/>
      <c r="AHT25" s="600"/>
      <c r="AHU25" s="600"/>
      <c r="AHV25" s="600"/>
      <c r="AHW25" s="600"/>
      <c r="AHX25" s="600"/>
      <c r="AHY25" s="600"/>
      <c r="AHZ25" s="600"/>
      <c r="AIA25" s="600"/>
      <c r="AIB25" s="600"/>
      <c r="AIC25" s="600"/>
      <c r="AID25" s="600"/>
      <c r="AIE25" s="600"/>
      <c r="AIF25" s="600"/>
      <c r="AIG25" s="600"/>
      <c r="AIH25" s="600"/>
      <c r="AII25" s="600"/>
      <c r="AIJ25" s="600"/>
      <c r="AIK25" s="600"/>
      <c r="AIL25" s="600"/>
      <c r="AIM25" s="600"/>
      <c r="AIN25" s="600"/>
      <c r="AIO25" s="600"/>
      <c r="AIP25" s="600"/>
      <c r="AIQ25" s="600"/>
      <c r="AIR25" s="600"/>
      <c r="AIS25" s="600"/>
      <c r="AIT25" s="600"/>
      <c r="AIU25" s="600"/>
      <c r="AIV25" s="600"/>
      <c r="AIW25" s="600"/>
      <c r="AIX25" s="600"/>
      <c r="AIY25" s="600"/>
      <c r="AIZ25" s="600"/>
      <c r="AJA25" s="600"/>
      <c r="AJB25" s="600"/>
      <c r="AJC25" s="600"/>
      <c r="AJD25" s="600"/>
      <c r="AJE25" s="600"/>
      <c r="AJF25" s="600"/>
      <c r="AJG25" s="600"/>
      <c r="AJH25" s="600"/>
      <c r="AJI25" s="600"/>
      <c r="AJJ25" s="600"/>
      <c r="AJK25" s="600"/>
      <c r="AJL25" s="600"/>
      <c r="AJM25" s="600"/>
      <c r="AJN25" s="600"/>
      <c r="AJO25" s="600"/>
      <c r="AJP25" s="600"/>
      <c r="AJQ25" s="600"/>
      <c r="AJR25" s="600"/>
      <c r="AJS25" s="600"/>
      <c r="AJT25" s="600"/>
      <c r="AJU25" s="600"/>
      <c r="AJV25" s="600"/>
      <c r="AJW25" s="600"/>
      <c r="AJX25" s="600"/>
      <c r="AJY25" s="600"/>
      <c r="AJZ25" s="600"/>
      <c r="AKA25" s="600"/>
      <c r="AKB25" s="600"/>
      <c r="AKC25" s="600"/>
      <c r="AKD25" s="600"/>
      <c r="AKE25" s="600"/>
      <c r="AKF25" s="600"/>
      <c r="AKG25" s="600"/>
      <c r="AKH25" s="600"/>
      <c r="AKI25" s="600"/>
      <c r="AKJ25" s="600"/>
      <c r="AKK25" s="600"/>
      <c r="AKL25" s="600"/>
      <c r="AKM25" s="600"/>
      <c r="AKN25" s="600"/>
      <c r="AKO25" s="600"/>
      <c r="AKP25" s="600"/>
      <c r="AKQ25" s="600"/>
      <c r="AKR25" s="600"/>
      <c r="AKS25" s="600"/>
      <c r="AKT25" s="600"/>
      <c r="AKU25" s="600"/>
      <c r="AKV25" s="600"/>
      <c r="AKW25" s="600"/>
      <c r="AKX25" s="600"/>
      <c r="AKY25" s="600"/>
      <c r="AKZ25" s="600"/>
      <c r="ALA25" s="600"/>
      <c r="ALB25" s="600"/>
      <c r="ALC25" s="600"/>
      <c r="ALD25" s="600"/>
      <c r="ALE25" s="600"/>
      <c r="ALF25" s="600"/>
      <c r="ALG25" s="600"/>
      <c r="ALH25" s="600"/>
      <c r="ALI25" s="600"/>
      <c r="ALJ25" s="600"/>
      <c r="ALK25" s="600"/>
      <c r="ALL25" s="600"/>
      <c r="ALM25" s="600"/>
      <c r="ALN25" s="600"/>
      <c r="ALO25" s="600"/>
      <c r="ALP25" s="600"/>
      <c r="ALQ25" s="600"/>
      <c r="ALR25" s="600"/>
      <c r="ALS25" s="600"/>
      <c r="ALT25" s="600"/>
      <c r="ALU25" s="600"/>
      <c r="ALV25" s="600"/>
      <c r="ALW25" s="600"/>
      <c r="ALX25" s="600"/>
      <c r="ALY25" s="600"/>
      <c r="ALZ25" s="600"/>
      <c r="AMA25" s="600"/>
      <c r="AMB25" s="600"/>
      <c r="AMC25" s="600"/>
      <c r="AMD25" s="600"/>
      <c r="AME25" s="600"/>
      <c r="AMF25" s="600"/>
      <c r="AMG25" s="600"/>
      <c r="AMH25" s="600"/>
      <c r="AMI25" s="600"/>
      <c r="AMJ25" s="600"/>
      <c r="AMK25" s="600"/>
      <c r="AML25" s="600"/>
      <c r="AMM25" s="600"/>
      <c r="AMN25" s="600"/>
      <c r="AMO25" s="600"/>
      <c r="AMP25" s="600"/>
      <c r="AMQ25" s="600"/>
      <c r="AMR25" s="600"/>
      <c r="AMS25" s="600"/>
      <c r="AMT25" s="600"/>
      <c r="AMU25" s="600"/>
      <c r="AMV25" s="600"/>
      <c r="AMW25" s="600"/>
      <c r="AMX25" s="600"/>
      <c r="AMY25" s="600"/>
      <c r="AMZ25" s="600"/>
      <c r="ANA25" s="600"/>
      <c r="ANB25" s="600"/>
      <c r="ANC25" s="600"/>
      <c r="AND25" s="600"/>
      <c r="ANE25" s="600"/>
      <c r="ANF25" s="600"/>
      <c r="ANG25" s="600"/>
      <c r="ANH25" s="600"/>
      <c r="ANI25" s="600"/>
      <c r="ANJ25" s="600"/>
      <c r="ANK25" s="600"/>
      <c r="ANL25" s="600"/>
      <c r="ANM25" s="600"/>
      <c r="ANN25" s="600"/>
      <c r="ANO25" s="600"/>
      <c r="ANP25" s="600"/>
      <c r="ANQ25" s="600"/>
      <c r="ANR25" s="600"/>
      <c r="ANS25" s="600"/>
      <c r="ANT25" s="600"/>
      <c r="ANU25" s="600"/>
      <c r="ANV25" s="600"/>
      <c r="ANW25" s="600"/>
      <c r="ANX25" s="600"/>
      <c r="ANY25" s="600"/>
      <c r="ANZ25" s="600"/>
      <c r="AOA25" s="600"/>
      <c r="AOB25" s="600"/>
      <c r="AOC25" s="600"/>
      <c r="AOD25" s="600"/>
      <c r="AOE25" s="600"/>
      <c r="AOF25" s="600"/>
      <c r="AOG25" s="600"/>
      <c r="AOH25" s="600"/>
      <c r="AOI25" s="600"/>
      <c r="AOJ25" s="600"/>
      <c r="AOK25" s="600"/>
      <c r="AOL25" s="600"/>
      <c r="AOM25" s="600"/>
      <c r="AON25" s="600"/>
      <c r="AOO25" s="600"/>
      <c r="AOP25" s="600"/>
      <c r="AOQ25" s="600"/>
      <c r="AOR25" s="600"/>
      <c r="AOS25" s="600"/>
      <c r="AOT25" s="600"/>
      <c r="AOU25" s="600"/>
      <c r="AOV25" s="600"/>
      <c r="AOW25" s="600"/>
      <c r="AOX25" s="600"/>
      <c r="AOY25" s="600"/>
      <c r="AOZ25" s="600"/>
      <c r="APA25" s="600"/>
      <c r="APB25" s="600"/>
      <c r="APC25" s="600"/>
      <c r="APD25" s="600"/>
      <c r="APE25" s="600"/>
      <c r="APF25" s="600"/>
      <c r="APG25" s="600"/>
      <c r="APH25" s="600"/>
      <c r="API25" s="600"/>
      <c r="APJ25" s="600"/>
      <c r="APK25" s="600"/>
      <c r="APL25" s="600"/>
      <c r="APM25" s="600"/>
      <c r="APN25" s="600"/>
      <c r="APO25" s="600"/>
      <c r="APP25" s="600"/>
      <c r="APQ25" s="600"/>
      <c r="APR25" s="600"/>
      <c r="APS25" s="600"/>
      <c r="APT25" s="600"/>
      <c r="APU25" s="600"/>
      <c r="APV25" s="600"/>
      <c r="APW25" s="600"/>
      <c r="APX25" s="600"/>
      <c r="APY25" s="600"/>
      <c r="APZ25" s="600"/>
      <c r="AQA25" s="600"/>
      <c r="AQB25" s="600"/>
      <c r="AQC25" s="600"/>
      <c r="AQD25" s="600"/>
      <c r="AQE25" s="600"/>
      <c r="AQF25" s="600"/>
      <c r="AQG25" s="600"/>
      <c r="AQH25" s="600"/>
      <c r="AQI25" s="600"/>
      <c r="AQJ25" s="600"/>
      <c r="AQK25" s="600"/>
      <c r="AQL25" s="600"/>
      <c r="AQM25" s="600"/>
      <c r="AQN25" s="600"/>
      <c r="AQO25" s="600"/>
      <c r="AQP25" s="600"/>
      <c r="AQQ25" s="600"/>
      <c r="AQR25" s="600"/>
      <c r="AQS25" s="600"/>
      <c r="AQT25" s="600"/>
      <c r="AQU25" s="600"/>
      <c r="AQV25" s="600"/>
      <c r="AQW25" s="600"/>
      <c r="AQX25" s="600"/>
      <c r="AQY25" s="600"/>
      <c r="AQZ25" s="600"/>
      <c r="ARA25" s="600"/>
      <c r="ARB25" s="600"/>
      <c r="ARC25" s="600"/>
      <c r="ARD25" s="600"/>
      <c r="ARE25" s="600"/>
      <c r="ARF25" s="600"/>
      <c r="ARG25" s="600"/>
      <c r="ARH25" s="600"/>
      <c r="ARI25" s="600"/>
      <c r="ARJ25" s="600"/>
      <c r="ARK25" s="600"/>
      <c r="ARL25" s="600"/>
      <c r="ARM25" s="600"/>
      <c r="ARN25" s="600"/>
      <c r="ARO25" s="600"/>
      <c r="ARP25" s="600"/>
      <c r="ARQ25" s="600"/>
      <c r="ARR25" s="600"/>
      <c r="ARS25" s="600"/>
      <c r="ART25" s="600"/>
      <c r="ARU25" s="600"/>
      <c r="ARV25" s="600"/>
      <c r="ARW25" s="600"/>
      <c r="ARX25" s="600"/>
      <c r="ARY25" s="600"/>
      <c r="ARZ25" s="600"/>
      <c r="ASA25" s="600"/>
      <c r="ASB25" s="600"/>
      <c r="ASC25" s="600"/>
      <c r="ASD25" s="600"/>
      <c r="ASE25" s="600"/>
      <c r="ASF25" s="600"/>
      <c r="ASG25" s="600"/>
      <c r="ASH25" s="600"/>
      <c r="ASI25" s="600"/>
      <c r="ASJ25" s="600"/>
      <c r="ASK25" s="600"/>
      <c r="ASL25" s="600"/>
      <c r="ASM25" s="600"/>
      <c r="ASN25" s="600"/>
      <c r="ASO25" s="600"/>
      <c r="ASP25" s="600"/>
      <c r="ASQ25" s="600"/>
      <c r="ASR25" s="600"/>
      <c r="ASS25" s="600"/>
      <c r="AST25" s="600"/>
      <c r="ASU25" s="600"/>
      <c r="ASV25" s="600"/>
      <c r="ASW25" s="600"/>
      <c r="ASX25" s="600"/>
      <c r="ASY25" s="600"/>
      <c r="ASZ25" s="600"/>
      <c r="ATA25" s="600"/>
      <c r="ATB25" s="600"/>
      <c r="ATC25" s="600"/>
      <c r="ATD25" s="600"/>
      <c r="ATE25" s="600"/>
      <c r="ATF25" s="600"/>
      <c r="ATG25" s="600"/>
      <c r="ATH25" s="600"/>
      <c r="ATI25" s="600"/>
      <c r="ATJ25" s="600"/>
      <c r="ATK25" s="600"/>
      <c r="ATL25" s="600"/>
      <c r="ATM25" s="600"/>
      <c r="ATN25" s="600"/>
      <c r="ATO25" s="600"/>
      <c r="ATP25" s="600"/>
      <c r="ATQ25" s="600"/>
      <c r="ATR25" s="600"/>
      <c r="ATS25" s="600"/>
      <c r="ATT25" s="600"/>
      <c r="ATU25" s="600"/>
      <c r="ATV25" s="600"/>
      <c r="ATW25" s="600"/>
      <c r="ATX25" s="600"/>
      <c r="ATY25" s="600"/>
      <c r="ATZ25" s="600"/>
      <c r="AUA25" s="600"/>
      <c r="AUB25" s="600"/>
      <c r="AUC25" s="600"/>
      <c r="AUD25" s="600"/>
      <c r="AUE25" s="600"/>
      <c r="AUF25" s="600"/>
      <c r="AUG25" s="600"/>
      <c r="AUH25" s="600"/>
      <c r="AUI25" s="600"/>
      <c r="AUJ25" s="600"/>
      <c r="AUK25" s="600"/>
      <c r="AUL25" s="600"/>
      <c r="AUM25" s="600"/>
      <c r="AUN25" s="600"/>
      <c r="AUO25" s="600"/>
      <c r="AUP25" s="600"/>
      <c r="AUQ25" s="600"/>
      <c r="AUR25" s="600"/>
      <c r="AUS25" s="600"/>
      <c r="AUT25" s="600"/>
      <c r="AUU25" s="600"/>
      <c r="AUV25" s="600"/>
      <c r="AUW25" s="600"/>
      <c r="AUX25" s="600"/>
      <c r="AUY25" s="600"/>
      <c r="AUZ25" s="600"/>
      <c r="AVA25" s="600"/>
      <c r="AVB25" s="600"/>
      <c r="AVC25" s="600"/>
      <c r="AVD25" s="600"/>
      <c r="AVE25" s="600"/>
      <c r="AVF25" s="600"/>
      <c r="AVG25" s="600"/>
      <c r="AVH25" s="600"/>
      <c r="AVI25" s="600"/>
      <c r="AVJ25" s="600"/>
      <c r="AVK25" s="600"/>
      <c r="AVL25" s="600"/>
      <c r="AVM25" s="600"/>
      <c r="AVN25" s="600"/>
      <c r="AVO25" s="600"/>
      <c r="AVP25" s="600"/>
      <c r="AVQ25" s="600"/>
      <c r="AVR25" s="600"/>
      <c r="AVS25" s="600"/>
      <c r="AVT25" s="600"/>
      <c r="AVU25" s="600"/>
      <c r="AVV25" s="600"/>
      <c r="AVW25" s="600"/>
      <c r="AVX25" s="600"/>
      <c r="AVY25" s="600"/>
      <c r="AVZ25" s="600"/>
      <c r="AWA25" s="600"/>
      <c r="AWB25" s="600"/>
      <c r="AWC25" s="600"/>
      <c r="AWD25" s="600"/>
      <c r="AWE25" s="600"/>
      <c r="AWF25" s="600"/>
      <c r="AWG25" s="600"/>
      <c r="AWH25" s="600"/>
      <c r="AWI25" s="600"/>
      <c r="AWJ25" s="600"/>
      <c r="AWK25" s="600"/>
      <c r="AWL25" s="600"/>
      <c r="AWM25" s="600"/>
      <c r="AWN25" s="600"/>
      <c r="AWO25" s="600"/>
      <c r="AWP25" s="600"/>
      <c r="AWQ25" s="600"/>
      <c r="AWR25" s="600"/>
      <c r="AWS25" s="600"/>
      <c r="AWT25" s="600"/>
      <c r="AWU25" s="600"/>
      <c r="AWV25" s="600"/>
      <c r="AWW25" s="600"/>
      <c r="AWX25" s="600"/>
      <c r="AWY25" s="600"/>
      <c r="AWZ25" s="600"/>
      <c r="AXA25" s="600"/>
      <c r="AXB25" s="600"/>
      <c r="AXC25" s="600"/>
      <c r="AXD25" s="600"/>
      <c r="AXE25" s="600"/>
      <c r="AXF25" s="600"/>
      <c r="AXG25" s="600"/>
      <c r="AXH25" s="600"/>
      <c r="AXI25" s="600"/>
      <c r="AXJ25" s="600"/>
      <c r="AXK25" s="600"/>
      <c r="AXL25" s="600"/>
      <c r="AXM25" s="600"/>
      <c r="AXN25" s="600"/>
      <c r="AXO25" s="600"/>
      <c r="AXP25" s="600"/>
      <c r="AXQ25" s="600"/>
      <c r="AXR25" s="600"/>
      <c r="AXS25" s="600"/>
      <c r="AXT25" s="600"/>
      <c r="AXU25" s="600"/>
      <c r="AXV25" s="600"/>
      <c r="AXW25" s="600"/>
      <c r="AXX25" s="600"/>
      <c r="AXY25" s="600"/>
      <c r="AXZ25" s="600"/>
      <c r="AYA25" s="600"/>
      <c r="AYB25" s="600"/>
      <c r="AYC25" s="600"/>
      <c r="AYD25" s="600"/>
      <c r="AYE25" s="600"/>
      <c r="AYF25" s="600"/>
      <c r="AYG25" s="600"/>
      <c r="AYH25" s="600"/>
      <c r="AYI25" s="600"/>
      <c r="AYJ25" s="600"/>
      <c r="AYK25" s="600"/>
      <c r="AYL25" s="600"/>
      <c r="AYM25" s="600"/>
      <c r="AYN25" s="600"/>
      <c r="AYO25" s="600"/>
      <c r="AYP25" s="600"/>
      <c r="AYQ25" s="600"/>
      <c r="AYR25" s="600"/>
      <c r="AYS25" s="600"/>
      <c r="AYT25" s="600"/>
      <c r="AYU25" s="600"/>
      <c r="AYV25" s="600"/>
      <c r="AYW25" s="600"/>
      <c r="AYX25" s="600"/>
      <c r="AYY25" s="600"/>
      <c r="AYZ25" s="600"/>
      <c r="AZA25" s="600"/>
      <c r="AZB25" s="600"/>
      <c r="AZC25" s="600"/>
      <c r="AZD25" s="600"/>
      <c r="AZE25" s="600"/>
      <c r="AZF25" s="600"/>
      <c r="AZG25" s="600"/>
      <c r="AZH25" s="600"/>
      <c r="AZI25" s="600"/>
      <c r="AZJ25" s="600"/>
      <c r="AZK25" s="600"/>
      <c r="AZL25" s="600"/>
      <c r="AZM25" s="600"/>
      <c r="AZN25" s="600"/>
      <c r="AZO25" s="600"/>
      <c r="AZP25" s="600"/>
      <c r="AZQ25" s="600"/>
      <c r="AZR25" s="600"/>
      <c r="AZS25" s="600"/>
      <c r="AZT25" s="600"/>
      <c r="AZU25" s="600"/>
      <c r="AZV25" s="600"/>
      <c r="AZW25" s="600"/>
      <c r="AZX25" s="600"/>
      <c r="AZY25" s="600"/>
      <c r="AZZ25" s="600"/>
      <c r="BAA25" s="600"/>
      <c r="BAB25" s="600"/>
      <c r="BAC25" s="600"/>
      <c r="BAD25" s="600"/>
      <c r="BAE25" s="600"/>
      <c r="BAF25" s="600"/>
      <c r="BAG25" s="600"/>
      <c r="BAH25" s="600"/>
      <c r="BAI25" s="600"/>
      <c r="BAJ25" s="600"/>
      <c r="BAK25" s="600"/>
      <c r="BAL25" s="600"/>
      <c r="BAM25" s="600"/>
      <c r="BAN25" s="600"/>
      <c r="BAO25" s="600"/>
      <c r="BAP25" s="600"/>
      <c r="BAQ25" s="600"/>
      <c r="BAR25" s="600"/>
      <c r="BAS25" s="600"/>
      <c r="BAT25" s="600"/>
      <c r="BAU25" s="600"/>
      <c r="BAV25" s="600"/>
      <c r="BAW25" s="600"/>
      <c r="BAX25" s="600"/>
      <c r="BAY25" s="600"/>
      <c r="BAZ25" s="600"/>
      <c r="BBA25" s="600"/>
      <c r="BBB25" s="600"/>
      <c r="BBC25" s="600"/>
      <c r="BBD25" s="600"/>
      <c r="BBE25" s="600"/>
      <c r="BBF25" s="600"/>
      <c r="BBG25" s="600"/>
      <c r="BBH25" s="600"/>
      <c r="BBI25" s="600"/>
      <c r="BBJ25" s="600"/>
      <c r="BBK25" s="600"/>
      <c r="BBL25" s="600"/>
      <c r="BBM25" s="600"/>
      <c r="BBN25" s="600"/>
      <c r="BBO25" s="600"/>
      <c r="BBP25" s="600"/>
      <c r="BBQ25" s="600"/>
      <c r="BBR25" s="600"/>
      <c r="BBS25" s="600"/>
      <c r="BBT25" s="600"/>
      <c r="BBU25" s="600"/>
      <c r="BBV25" s="600"/>
      <c r="BBW25" s="600"/>
      <c r="BBX25" s="600"/>
      <c r="BBY25" s="600"/>
      <c r="BBZ25" s="600"/>
      <c r="BCA25" s="600"/>
      <c r="BCB25" s="600"/>
      <c r="BCC25" s="600"/>
      <c r="BCD25" s="600"/>
      <c r="BCE25" s="600"/>
      <c r="BCF25" s="600"/>
      <c r="BCG25" s="600"/>
      <c r="BCH25" s="600"/>
      <c r="BCI25" s="600"/>
      <c r="BCJ25" s="600"/>
      <c r="BCK25" s="600"/>
      <c r="BCL25" s="600"/>
      <c r="BCM25" s="600"/>
      <c r="BCN25" s="600"/>
      <c r="BCO25" s="600"/>
      <c r="BCP25" s="600"/>
      <c r="BCQ25" s="600"/>
      <c r="BCR25" s="600"/>
      <c r="BCS25" s="600"/>
      <c r="BCT25" s="600"/>
      <c r="BCU25" s="600"/>
      <c r="BCV25" s="600"/>
      <c r="BCW25" s="600"/>
      <c r="BCX25" s="600"/>
      <c r="BCY25" s="600"/>
      <c r="BCZ25" s="600"/>
      <c r="BDA25" s="600"/>
      <c r="BDB25" s="600"/>
      <c r="BDC25" s="600"/>
      <c r="BDD25" s="600"/>
      <c r="BDE25" s="600"/>
      <c r="BDF25" s="600"/>
      <c r="BDG25" s="600"/>
      <c r="BDH25" s="600"/>
      <c r="BDI25" s="600"/>
      <c r="BDJ25" s="600"/>
      <c r="BDK25" s="600"/>
      <c r="BDL25" s="600"/>
      <c r="BDM25" s="600"/>
      <c r="BDN25" s="600"/>
      <c r="BDO25" s="600"/>
      <c r="BDP25" s="600"/>
      <c r="BDQ25" s="600"/>
      <c r="BDR25" s="600"/>
      <c r="BDS25" s="600"/>
      <c r="BDT25" s="600"/>
      <c r="BDU25" s="600"/>
      <c r="BDV25" s="600"/>
      <c r="BDW25" s="600"/>
      <c r="BDX25" s="600"/>
      <c r="BDY25" s="600"/>
      <c r="BDZ25" s="600"/>
      <c r="BEA25" s="600"/>
      <c r="BEB25" s="600"/>
      <c r="BEC25" s="600"/>
      <c r="BED25" s="600"/>
      <c r="BEE25" s="600"/>
      <c r="BEF25" s="600"/>
      <c r="BEG25" s="600"/>
      <c r="BEH25" s="600"/>
      <c r="BEI25" s="600"/>
      <c r="BEJ25" s="600"/>
      <c r="BEK25" s="600"/>
      <c r="BEL25" s="600"/>
      <c r="BEM25" s="600"/>
      <c r="BEN25" s="600"/>
      <c r="BEO25" s="600"/>
      <c r="BEP25" s="600"/>
      <c r="BEQ25" s="600"/>
      <c r="BER25" s="600"/>
      <c r="BES25" s="600"/>
      <c r="BET25" s="600"/>
      <c r="BEU25" s="600"/>
      <c r="BEV25" s="600"/>
      <c r="BEW25" s="600"/>
      <c r="BEX25" s="600"/>
      <c r="BEY25" s="600"/>
      <c r="BEZ25" s="600"/>
      <c r="BFA25" s="600"/>
      <c r="BFB25" s="600"/>
      <c r="BFC25" s="600"/>
      <c r="BFD25" s="600"/>
      <c r="BFE25" s="600"/>
      <c r="BFF25" s="600"/>
      <c r="BFG25" s="600"/>
      <c r="BFH25" s="600"/>
      <c r="BFI25" s="600"/>
      <c r="BFJ25" s="600"/>
      <c r="BFK25" s="600"/>
      <c r="BFL25" s="600"/>
      <c r="BFM25" s="600"/>
      <c r="BFN25" s="600"/>
      <c r="BFO25" s="600"/>
      <c r="BFP25" s="600"/>
      <c r="BFQ25" s="600"/>
      <c r="BFR25" s="600"/>
      <c r="BFS25" s="600"/>
      <c r="BFT25" s="600"/>
      <c r="BFU25" s="600"/>
      <c r="BFV25" s="600"/>
      <c r="BFW25" s="600"/>
      <c r="BFX25" s="600"/>
      <c r="BFY25" s="600"/>
      <c r="BFZ25" s="600"/>
      <c r="BGA25" s="600"/>
      <c r="BGB25" s="600"/>
      <c r="BGC25" s="600"/>
      <c r="BGD25" s="600"/>
      <c r="BGE25" s="600"/>
      <c r="BGF25" s="600"/>
      <c r="BGG25" s="600"/>
      <c r="BGH25" s="600"/>
      <c r="BGI25" s="600"/>
      <c r="BGJ25" s="600"/>
      <c r="BGK25" s="600"/>
      <c r="BGL25" s="600"/>
      <c r="BGM25" s="600"/>
      <c r="BGN25" s="600"/>
      <c r="BGO25" s="600"/>
      <c r="BGP25" s="600"/>
      <c r="BGQ25" s="600"/>
      <c r="BGR25" s="600"/>
      <c r="BGS25" s="600"/>
      <c r="BGT25" s="600"/>
      <c r="BGU25" s="600"/>
      <c r="BGV25" s="600"/>
      <c r="BGW25" s="600"/>
      <c r="BGX25" s="600"/>
      <c r="BGY25" s="600"/>
      <c r="BGZ25" s="600"/>
      <c r="BHA25" s="600"/>
      <c r="BHB25" s="600"/>
      <c r="BHC25" s="600"/>
      <c r="BHD25" s="600"/>
      <c r="BHE25" s="600"/>
      <c r="BHF25" s="600"/>
      <c r="BHG25" s="600"/>
      <c r="BHH25" s="600"/>
      <c r="BHI25" s="600"/>
      <c r="BHJ25" s="600"/>
      <c r="BHK25" s="600"/>
      <c r="BHL25" s="600"/>
      <c r="BHM25" s="600"/>
      <c r="BHN25" s="600"/>
      <c r="BHO25" s="600"/>
      <c r="BHP25" s="600"/>
      <c r="BHQ25" s="600"/>
      <c r="BHR25" s="600"/>
      <c r="BHS25" s="600"/>
      <c r="BHT25" s="600"/>
      <c r="BHU25" s="600"/>
      <c r="BHV25" s="600"/>
      <c r="BHW25" s="600"/>
      <c r="BHX25" s="600"/>
      <c r="BHY25" s="600"/>
      <c r="BHZ25" s="600"/>
      <c r="BIA25" s="600"/>
      <c r="BIB25" s="600"/>
      <c r="BIC25" s="600"/>
      <c r="BID25" s="600"/>
      <c r="BIE25" s="600"/>
      <c r="BIF25" s="600"/>
      <c r="BIG25" s="600"/>
      <c r="BIH25" s="600"/>
      <c r="BII25" s="600"/>
      <c r="BIJ25" s="600"/>
      <c r="BIK25" s="600"/>
      <c r="BIL25" s="600"/>
      <c r="BIM25" s="600"/>
      <c r="BIN25" s="600"/>
      <c r="BIO25" s="600"/>
      <c r="BIP25" s="600"/>
      <c r="BIQ25" s="600"/>
      <c r="BIR25" s="600"/>
      <c r="BIS25" s="600"/>
      <c r="BIT25" s="600"/>
      <c r="BIU25" s="600"/>
      <c r="BIV25" s="600"/>
      <c r="BIW25" s="600"/>
      <c r="BIX25" s="600"/>
      <c r="BIY25" s="600"/>
      <c r="BIZ25" s="600"/>
      <c r="BJA25" s="600"/>
      <c r="BJB25" s="600"/>
      <c r="BJC25" s="600"/>
      <c r="BJD25" s="600"/>
      <c r="BJE25" s="600"/>
      <c r="BJF25" s="600"/>
      <c r="BJG25" s="600"/>
      <c r="BJH25" s="600"/>
      <c r="BJI25" s="600"/>
      <c r="BJJ25" s="600"/>
      <c r="BJK25" s="600"/>
      <c r="BJL25" s="600"/>
      <c r="BJM25" s="600"/>
      <c r="BJN25" s="600"/>
      <c r="BJO25" s="600"/>
      <c r="BJP25" s="600"/>
      <c r="BJQ25" s="600"/>
      <c r="BJR25" s="600"/>
      <c r="BJS25" s="600"/>
      <c r="BJT25" s="600"/>
      <c r="BJU25" s="600"/>
      <c r="BJV25" s="600"/>
      <c r="BJW25" s="600"/>
      <c r="BJX25" s="600"/>
      <c r="BJY25" s="600"/>
      <c r="BJZ25" s="600"/>
      <c r="BKA25" s="600"/>
      <c r="BKB25" s="600"/>
      <c r="BKC25" s="600"/>
      <c r="BKD25" s="600"/>
      <c r="BKE25" s="600"/>
      <c r="BKF25" s="600"/>
      <c r="BKG25" s="600"/>
      <c r="BKH25" s="600"/>
      <c r="BKI25" s="600"/>
      <c r="BKJ25" s="600"/>
      <c r="BKK25" s="600"/>
      <c r="BKL25" s="600"/>
      <c r="BKM25" s="600"/>
      <c r="BKN25" s="600"/>
      <c r="BKO25" s="600"/>
      <c r="BKP25" s="600"/>
      <c r="BKQ25" s="600"/>
      <c r="BKR25" s="600"/>
      <c r="BKS25" s="600"/>
      <c r="BKT25" s="600"/>
      <c r="BKU25" s="600"/>
      <c r="BKV25" s="600"/>
      <c r="BKW25" s="600"/>
      <c r="BKX25" s="600"/>
      <c r="BKY25" s="600"/>
      <c r="BKZ25" s="600"/>
      <c r="BLA25" s="600"/>
      <c r="BLB25" s="600"/>
      <c r="BLC25" s="600"/>
      <c r="BLD25" s="600"/>
      <c r="BLE25" s="600"/>
      <c r="BLF25" s="600"/>
      <c r="BLG25" s="600"/>
      <c r="BLH25" s="600"/>
      <c r="BLI25" s="600"/>
      <c r="BLJ25" s="600"/>
      <c r="BLK25" s="600"/>
      <c r="BLL25" s="600"/>
      <c r="BLM25" s="600"/>
      <c r="BLN25" s="600"/>
      <c r="BLO25" s="600"/>
      <c r="BLP25" s="600"/>
      <c r="BLQ25" s="600"/>
      <c r="BLR25" s="600"/>
      <c r="BLS25" s="600"/>
      <c r="BLT25" s="600"/>
      <c r="BLU25" s="600"/>
      <c r="BLV25" s="600"/>
      <c r="BLW25" s="600"/>
      <c r="BLX25" s="600"/>
      <c r="BLY25" s="600"/>
      <c r="BLZ25" s="600"/>
      <c r="BMA25" s="600"/>
      <c r="BMB25" s="600"/>
      <c r="BMC25" s="600"/>
      <c r="BMD25" s="600"/>
      <c r="BME25" s="600"/>
      <c r="BMF25" s="600"/>
      <c r="BMG25" s="600"/>
      <c r="BMH25" s="600"/>
      <c r="BMI25" s="600"/>
      <c r="BMJ25" s="600"/>
      <c r="BMK25" s="600"/>
      <c r="BML25" s="600"/>
      <c r="BMM25" s="600"/>
      <c r="BMN25" s="600"/>
      <c r="BMO25" s="600"/>
      <c r="BMP25" s="600"/>
      <c r="BMQ25" s="600"/>
      <c r="BMR25" s="600"/>
      <c r="BMS25" s="600"/>
      <c r="BMT25" s="600"/>
      <c r="BMU25" s="600"/>
      <c r="BMV25" s="600"/>
      <c r="BMW25" s="600"/>
      <c r="BMX25" s="600"/>
      <c r="BMY25" s="600"/>
      <c r="BMZ25" s="600"/>
      <c r="BNA25" s="600"/>
      <c r="BNB25" s="600"/>
      <c r="BNC25" s="600"/>
      <c r="BND25" s="600"/>
      <c r="BNE25" s="600"/>
      <c r="BNF25" s="600"/>
      <c r="BNG25" s="600"/>
      <c r="BNH25" s="600"/>
      <c r="BNI25" s="600"/>
      <c r="BNJ25" s="600"/>
      <c r="BNK25" s="600"/>
      <c r="BNL25" s="600"/>
      <c r="BNM25" s="600"/>
      <c r="BNN25" s="600"/>
      <c r="BNO25" s="600"/>
      <c r="BNP25" s="600"/>
      <c r="BNQ25" s="600"/>
      <c r="BNR25" s="600"/>
      <c r="BNS25" s="600"/>
      <c r="BNT25" s="600"/>
      <c r="BNU25" s="600"/>
      <c r="BNV25" s="600"/>
      <c r="BNW25" s="600"/>
      <c r="BNX25" s="600"/>
      <c r="BNY25" s="600"/>
      <c r="BNZ25" s="600"/>
      <c r="BOA25" s="600"/>
      <c r="BOB25" s="600"/>
      <c r="BOC25" s="600"/>
      <c r="BOD25" s="600"/>
      <c r="BOE25" s="600"/>
      <c r="BOF25" s="600"/>
      <c r="BOG25" s="600"/>
      <c r="BOH25" s="600"/>
      <c r="BOI25" s="600"/>
      <c r="BOJ25" s="600"/>
      <c r="BOK25" s="600"/>
      <c r="BOL25" s="600"/>
      <c r="BOM25" s="600"/>
      <c r="BON25" s="600"/>
      <c r="BOO25" s="600"/>
      <c r="BOP25" s="600"/>
      <c r="BOQ25" s="600"/>
      <c r="BOR25" s="600"/>
      <c r="BOS25" s="600"/>
      <c r="BOT25" s="600"/>
      <c r="BOU25" s="600"/>
      <c r="BOV25" s="600"/>
      <c r="BOW25" s="600"/>
      <c r="BOX25" s="600"/>
      <c r="BOY25" s="600"/>
      <c r="BOZ25" s="600"/>
      <c r="BPA25" s="600"/>
      <c r="BPB25" s="600"/>
      <c r="BPC25" s="600"/>
      <c r="BPD25" s="600"/>
      <c r="BPE25" s="600"/>
      <c r="BPF25" s="600"/>
      <c r="BPG25" s="600"/>
      <c r="BPH25" s="600"/>
      <c r="BPI25" s="600"/>
      <c r="BPJ25" s="600"/>
      <c r="BPK25" s="600"/>
      <c r="BPL25" s="600"/>
      <c r="BPM25" s="600"/>
      <c r="BPN25" s="600"/>
      <c r="BPO25" s="600"/>
      <c r="BPP25" s="600"/>
      <c r="BPQ25" s="600"/>
      <c r="BPR25" s="600"/>
      <c r="BPS25" s="600"/>
      <c r="BPT25" s="600"/>
      <c r="BPU25" s="600"/>
      <c r="BPV25" s="600"/>
      <c r="BPW25" s="600"/>
      <c r="BPX25" s="600"/>
      <c r="BPY25" s="600"/>
      <c r="BPZ25" s="600"/>
      <c r="BQA25" s="600"/>
      <c r="BQB25" s="600"/>
      <c r="BQC25" s="600"/>
      <c r="BQD25" s="600"/>
      <c r="BQE25" s="600"/>
      <c r="BQF25" s="600"/>
      <c r="BQG25" s="600"/>
      <c r="BQH25" s="600"/>
      <c r="BQI25" s="600"/>
      <c r="BQJ25" s="600"/>
      <c r="BQK25" s="600"/>
      <c r="BQL25" s="600"/>
      <c r="BQM25" s="600"/>
      <c r="BQN25" s="600"/>
      <c r="BQO25" s="600"/>
      <c r="BQP25" s="600"/>
      <c r="BQQ25" s="600"/>
      <c r="BQR25" s="600"/>
      <c r="BQS25" s="600"/>
      <c r="BQT25" s="600"/>
      <c r="BQU25" s="600"/>
      <c r="BQV25" s="600"/>
      <c r="BQW25" s="600"/>
      <c r="BQX25" s="600"/>
      <c r="BQY25" s="600"/>
      <c r="BQZ25" s="600"/>
      <c r="BRA25" s="600"/>
      <c r="BRB25" s="600"/>
      <c r="BRC25" s="600"/>
      <c r="BRD25" s="600"/>
      <c r="BRE25" s="600"/>
      <c r="BRF25" s="600"/>
      <c r="BRG25" s="600"/>
      <c r="BRH25" s="600"/>
      <c r="BRI25" s="600"/>
      <c r="BRJ25" s="600"/>
      <c r="BRK25" s="600"/>
      <c r="BRL25" s="600"/>
      <c r="BRM25" s="600"/>
      <c r="BRN25" s="600"/>
      <c r="BRO25" s="600"/>
      <c r="BRP25" s="600"/>
      <c r="BRQ25" s="600"/>
      <c r="BRR25" s="600"/>
      <c r="BRS25" s="600"/>
      <c r="BRT25" s="600"/>
      <c r="BRU25" s="600"/>
      <c r="BRV25" s="600"/>
      <c r="BRW25" s="600"/>
      <c r="BRX25" s="600"/>
      <c r="BRY25" s="600"/>
      <c r="BRZ25" s="600"/>
      <c r="BSA25" s="600"/>
      <c r="BSB25" s="600"/>
      <c r="BSC25" s="600"/>
      <c r="BSD25" s="600"/>
      <c r="BSE25" s="600"/>
      <c r="BSF25" s="600"/>
      <c r="BSG25" s="600"/>
      <c r="BSH25" s="600"/>
      <c r="BSI25" s="600"/>
      <c r="BSJ25" s="600"/>
      <c r="BSK25" s="600"/>
      <c r="BSL25" s="600"/>
      <c r="BSM25" s="600"/>
      <c r="BSN25" s="600"/>
      <c r="BSO25" s="600"/>
      <c r="BSP25" s="600"/>
      <c r="BSQ25" s="600"/>
      <c r="BSR25" s="600"/>
      <c r="BSS25" s="600"/>
      <c r="BST25" s="600"/>
      <c r="BSU25" s="600"/>
      <c r="BSV25" s="600"/>
      <c r="BSW25" s="600"/>
      <c r="BSX25" s="600"/>
      <c r="BSY25" s="600"/>
      <c r="BSZ25" s="600"/>
      <c r="BTA25" s="600"/>
      <c r="BTB25" s="600"/>
      <c r="BTC25" s="600"/>
      <c r="BTD25" s="600"/>
      <c r="BTE25" s="600"/>
      <c r="BTF25" s="600"/>
      <c r="BTG25" s="600"/>
      <c r="BTH25" s="600"/>
      <c r="BTI25" s="600"/>
      <c r="BTJ25" s="600"/>
      <c r="BTK25" s="600"/>
      <c r="BTL25" s="600"/>
      <c r="BTM25" s="600"/>
      <c r="BTN25" s="600"/>
      <c r="BTO25" s="600"/>
      <c r="BTP25" s="600"/>
      <c r="BTQ25" s="600"/>
      <c r="BTR25" s="600"/>
      <c r="BTS25" s="600"/>
      <c r="BTT25" s="600"/>
      <c r="BTU25" s="600"/>
      <c r="BTV25" s="600"/>
      <c r="BTW25" s="600"/>
      <c r="BTX25" s="600"/>
      <c r="BTY25" s="600"/>
      <c r="BTZ25" s="600"/>
      <c r="BUA25" s="600"/>
      <c r="BUB25" s="600"/>
      <c r="BUC25" s="600"/>
      <c r="BUD25" s="600"/>
      <c r="BUE25" s="600"/>
      <c r="BUF25" s="600"/>
      <c r="BUG25" s="600"/>
      <c r="BUH25" s="600"/>
      <c r="BUI25" s="600"/>
      <c r="BUJ25" s="600"/>
      <c r="BUK25" s="600"/>
      <c r="BUL25" s="600"/>
      <c r="BUM25" s="600"/>
      <c r="BUN25" s="600"/>
      <c r="BUO25" s="600"/>
      <c r="BUP25" s="600"/>
      <c r="BUQ25" s="600"/>
      <c r="BUR25" s="600"/>
      <c r="BUS25" s="600"/>
      <c r="BUT25" s="600"/>
      <c r="BUU25" s="600"/>
      <c r="BUV25" s="600"/>
      <c r="BUW25" s="600"/>
      <c r="BUX25" s="600"/>
      <c r="BUY25" s="600"/>
      <c r="BUZ25" s="600"/>
      <c r="BVA25" s="600"/>
      <c r="BVB25" s="600"/>
      <c r="BVC25" s="600"/>
      <c r="BVD25" s="600"/>
      <c r="BVE25" s="600"/>
      <c r="BVF25" s="600"/>
      <c r="BVG25" s="600"/>
      <c r="BVH25" s="600"/>
      <c r="BVI25" s="600"/>
      <c r="BVJ25" s="600"/>
      <c r="BVK25" s="600"/>
      <c r="BVL25" s="600"/>
      <c r="BVM25" s="600"/>
      <c r="BVN25" s="600"/>
      <c r="BVO25" s="600"/>
      <c r="BVP25" s="600"/>
      <c r="BVQ25" s="600"/>
      <c r="BVR25" s="600"/>
      <c r="BVS25" s="600"/>
      <c r="BVT25" s="600"/>
      <c r="BVU25" s="600"/>
      <c r="BVV25" s="600"/>
      <c r="BVW25" s="600"/>
      <c r="BVX25" s="600"/>
      <c r="BVY25" s="600"/>
      <c r="BVZ25" s="600"/>
      <c r="BWA25" s="600"/>
      <c r="BWB25" s="600"/>
      <c r="BWC25" s="600"/>
      <c r="BWD25" s="600"/>
      <c r="BWE25" s="600"/>
      <c r="BWF25" s="600"/>
      <c r="BWG25" s="600"/>
      <c r="BWH25" s="600"/>
      <c r="BWI25" s="600"/>
      <c r="BWJ25" s="600"/>
      <c r="BWK25" s="600"/>
      <c r="BWL25" s="600"/>
      <c r="BWM25" s="600"/>
      <c r="BWN25" s="600"/>
      <c r="BWO25" s="600"/>
      <c r="BWP25" s="600"/>
      <c r="BWQ25" s="600"/>
      <c r="BWR25" s="600"/>
      <c r="BWS25" s="600"/>
      <c r="BWT25" s="600"/>
      <c r="BWU25" s="600"/>
      <c r="BWV25" s="600"/>
      <c r="BWW25" s="600"/>
      <c r="BWX25" s="600"/>
      <c r="BWY25" s="600"/>
      <c r="BWZ25" s="600"/>
      <c r="BXA25" s="600"/>
      <c r="BXB25" s="600"/>
      <c r="BXC25" s="600"/>
      <c r="BXD25" s="600"/>
      <c r="BXE25" s="600"/>
      <c r="BXF25" s="600"/>
      <c r="BXG25" s="600"/>
      <c r="BXH25" s="600"/>
      <c r="BXI25" s="600"/>
      <c r="BXJ25" s="600"/>
      <c r="BXK25" s="600"/>
      <c r="BXL25" s="600"/>
      <c r="BXM25" s="600"/>
      <c r="BXN25" s="600"/>
      <c r="BXO25" s="600"/>
      <c r="BXP25" s="600"/>
      <c r="BXQ25" s="600"/>
      <c r="BXR25" s="600"/>
      <c r="BXS25" s="600"/>
      <c r="BXT25" s="600"/>
      <c r="BXU25" s="600"/>
      <c r="BXV25" s="600"/>
      <c r="BXW25" s="600"/>
      <c r="BXX25" s="600"/>
      <c r="BXY25" s="600"/>
      <c r="BXZ25" s="600"/>
      <c r="BYA25" s="600"/>
      <c r="BYB25" s="600"/>
      <c r="BYC25" s="600"/>
      <c r="BYD25" s="600"/>
      <c r="BYE25" s="600"/>
      <c r="BYF25" s="600"/>
      <c r="BYG25" s="600"/>
      <c r="BYH25" s="600"/>
      <c r="BYI25" s="600"/>
      <c r="BYJ25" s="600"/>
      <c r="BYK25" s="600"/>
      <c r="BYL25" s="600"/>
      <c r="BYM25" s="600"/>
      <c r="BYN25" s="600"/>
      <c r="BYO25" s="600"/>
      <c r="BYP25" s="600"/>
      <c r="BYQ25" s="600"/>
      <c r="BYR25" s="600"/>
      <c r="BYS25" s="600"/>
      <c r="BYT25" s="600"/>
      <c r="BYU25" s="600"/>
      <c r="BYV25" s="600"/>
      <c r="BYW25" s="600"/>
      <c r="BYX25" s="600"/>
      <c r="BYY25" s="600"/>
      <c r="BYZ25" s="600"/>
      <c r="BZA25" s="600"/>
      <c r="BZB25" s="600"/>
      <c r="BZC25" s="600"/>
      <c r="BZD25" s="600"/>
      <c r="BZE25" s="600"/>
      <c r="BZF25" s="600"/>
      <c r="BZG25" s="600"/>
      <c r="BZH25" s="600"/>
      <c r="BZI25" s="600"/>
      <c r="BZJ25" s="600"/>
      <c r="BZK25" s="600"/>
      <c r="BZL25" s="600"/>
      <c r="BZM25" s="600"/>
      <c r="BZN25" s="600"/>
      <c r="BZO25" s="600"/>
      <c r="BZP25" s="600"/>
      <c r="BZQ25" s="600"/>
      <c r="BZR25" s="600"/>
      <c r="BZS25" s="600"/>
      <c r="BZT25" s="600"/>
      <c r="BZU25" s="600"/>
      <c r="BZV25" s="600"/>
      <c r="BZW25" s="600"/>
      <c r="BZX25" s="600"/>
      <c r="BZY25" s="600"/>
      <c r="BZZ25" s="600"/>
      <c r="CAA25" s="600"/>
      <c r="CAB25" s="600"/>
      <c r="CAC25" s="600"/>
      <c r="CAD25" s="600"/>
      <c r="CAE25" s="600"/>
      <c r="CAF25" s="600"/>
      <c r="CAG25" s="600"/>
      <c r="CAH25" s="600"/>
      <c r="CAI25" s="600"/>
      <c r="CAJ25" s="600"/>
      <c r="CAK25" s="600"/>
      <c r="CAL25" s="600"/>
      <c r="CAM25" s="600"/>
      <c r="CAN25" s="600"/>
      <c r="CAO25" s="600"/>
      <c r="CAP25" s="600"/>
      <c r="CAQ25" s="600"/>
      <c r="CAR25" s="600"/>
      <c r="CAS25" s="600"/>
      <c r="CAT25" s="600"/>
      <c r="CAU25" s="600"/>
      <c r="CAV25" s="600"/>
      <c r="CAW25" s="600"/>
      <c r="CAX25" s="600"/>
      <c r="CAY25" s="600"/>
      <c r="CAZ25" s="600"/>
      <c r="CBA25" s="600"/>
      <c r="CBB25" s="600"/>
      <c r="CBC25" s="600"/>
      <c r="CBD25" s="600"/>
      <c r="CBE25" s="600"/>
      <c r="CBF25" s="600"/>
      <c r="CBG25" s="600"/>
      <c r="CBH25" s="600"/>
      <c r="CBI25" s="600"/>
      <c r="CBJ25" s="600"/>
      <c r="CBK25" s="600"/>
      <c r="CBL25" s="600"/>
      <c r="CBM25" s="600"/>
      <c r="CBN25" s="600"/>
      <c r="CBO25" s="600"/>
      <c r="CBP25" s="600"/>
      <c r="CBQ25" s="600"/>
      <c r="CBR25" s="600"/>
      <c r="CBS25" s="600"/>
      <c r="CBT25" s="600"/>
      <c r="CBU25" s="600"/>
      <c r="CBV25" s="600"/>
      <c r="CBW25" s="600"/>
      <c r="CBX25" s="600"/>
      <c r="CBY25" s="600"/>
      <c r="CBZ25" s="600"/>
      <c r="CCA25" s="600"/>
      <c r="CCB25" s="600"/>
      <c r="CCC25" s="600"/>
      <c r="CCD25" s="600"/>
      <c r="CCE25" s="600"/>
      <c r="CCF25" s="600"/>
      <c r="CCG25" s="600"/>
      <c r="CCH25" s="600"/>
      <c r="CCI25" s="600"/>
      <c r="CCJ25" s="600"/>
      <c r="CCK25" s="600"/>
      <c r="CCL25" s="600"/>
      <c r="CCM25" s="600"/>
      <c r="CCN25" s="600"/>
      <c r="CCO25" s="600"/>
      <c r="CCP25" s="600"/>
      <c r="CCQ25" s="600"/>
      <c r="CCR25" s="600"/>
      <c r="CCS25" s="600"/>
      <c r="CCT25" s="600"/>
      <c r="CCU25" s="600"/>
      <c r="CCV25" s="600"/>
      <c r="CCW25" s="600"/>
      <c r="CCX25" s="600"/>
      <c r="CCY25" s="600"/>
      <c r="CCZ25" s="600"/>
      <c r="CDA25" s="600"/>
      <c r="CDB25" s="600"/>
      <c r="CDC25" s="600"/>
      <c r="CDD25" s="600"/>
      <c r="CDE25" s="600"/>
      <c r="CDF25" s="600"/>
      <c r="CDG25" s="600"/>
      <c r="CDH25" s="600"/>
      <c r="CDI25" s="600"/>
      <c r="CDJ25" s="600"/>
      <c r="CDK25" s="600"/>
      <c r="CDL25" s="600"/>
      <c r="CDM25" s="600"/>
      <c r="CDN25" s="600"/>
      <c r="CDO25" s="600"/>
      <c r="CDP25" s="600"/>
      <c r="CDQ25" s="600"/>
      <c r="CDR25" s="600"/>
      <c r="CDS25" s="600"/>
      <c r="CDT25" s="600"/>
      <c r="CDU25" s="600"/>
      <c r="CDV25" s="600"/>
      <c r="CDW25" s="600"/>
      <c r="CDX25" s="600"/>
      <c r="CDY25" s="600"/>
      <c r="CDZ25" s="600"/>
      <c r="CEA25" s="600"/>
      <c r="CEB25" s="600"/>
      <c r="CEC25" s="600"/>
      <c r="CED25" s="600"/>
      <c r="CEE25" s="600"/>
      <c r="CEF25" s="600"/>
      <c r="CEG25" s="600"/>
      <c r="CEH25" s="600"/>
      <c r="CEI25" s="600"/>
      <c r="CEJ25" s="600"/>
      <c r="CEK25" s="600"/>
      <c r="CEL25" s="600"/>
      <c r="CEM25" s="600"/>
      <c r="CEN25" s="600"/>
      <c r="CEO25" s="600"/>
      <c r="CEP25" s="600"/>
      <c r="CEQ25" s="600"/>
      <c r="CER25" s="600"/>
      <c r="CES25" s="600"/>
      <c r="CET25" s="600"/>
      <c r="CEU25" s="600"/>
      <c r="CEV25" s="600"/>
      <c r="CEW25" s="600"/>
      <c r="CEX25" s="600"/>
      <c r="CEY25" s="600"/>
      <c r="CEZ25" s="600"/>
      <c r="CFA25" s="600"/>
      <c r="CFB25" s="600"/>
      <c r="CFC25" s="600"/>
      <c r="CFD25" s="600"/>
      <c r="CFE25" s="600"/>
      <c r="CFF25" s="600"/>
      <c r="CFG25" s="600"/>
      <c r="CFH25" s="600"/>
      <c r="CFI25" s="600"/>
      <c r="CFJ25" s="600"/>
      <c r="CFK25" s="600"/>
      <c r="CFL25" s="600"/>
      <c r="CFM25" s="600"/>
      <c r="CFN25" s="600"/>
      <c r="CFO25" s="600"/>
      <c r="CFP25" s="600"/>
      <c r="CFQ25" s="600"/>
      <c r="CFR25" s="600"/>
      <c r="CFS25" s="600"/>
      <c r="CFT25" s="600"/>
      <c r="CFU25" s="600"/>
      <c r="CFV25" s="600"/>
      <c r="CFW25" s="600"/>
      <c r="CFX25" s="600"/>
      <c r="CFY25" s="600"/>
      <c r="CFZ25" s="600"/>
      <c r="CGA25" s="600"/>
      <c r="CGB25" s="600"/>
      <c r="CGC25" s="600"/>
      <c r="CGD25" s="600"/>
      <c r="CGE25" s="600"/>
      <c r="CGF25" s="600"/>
      <c r="CGG25" s="600"/>
      <c r="CGH25" s="600"/>
      <c r="CGI25" s="600"/>
      <c r="CGJ25" s="600"/>
      <c r="CGK25" s="600"/>
      <c r="CGL25" s="600"/>
      <c r="CGM25" s="600"/>
      <c r="CGN25" s="600"/>
      <c r="CGO25" s="600"/>
      <c r="CGP25" s="600"/>
      <c r="CGQ25" s="600"/>
      <c r="CGR25" s="600"/>
      <c r="CGS25" s="600"/>
      <c r="CGT25" s="600"/>
      <c r="CGU25" s="600"/>
      <c r="CGV25" s="600"/>
      <c r="CGW25" s="600"/>
      <c r="CGX25" s="600"/>
      <c r="CGY25" s="600"/>
      <c r="CGZ25" s="600"/>
      <c r="CHA25" s="600"/>
      <c r="CHB25" s="600"/>
      <c r="CHC25" s="600"/>
      <c r="CHD25" s="600"/>
      <c r="CHE25" s="600"/>
      <c r="CHF25" s="600"/>
      <c r="CHG25" s="600"/>
      <c r="CHH25" s="600"/>
      <c r="CHI25" s="600"/>
      <c r="CHJ25" s="600"/>
      <c r="CHK25" s="600"/>
      <c r="CHL25" s="600"/>
      <c r="CHM25" s="600"/>
      <c r="CHN25" s="600"/>
      <c r="CHO25" s="600"/>
      <c r="CHP25" s="600"/>
      <c r="CHQ25" s="600"/>
      <c r="CHR25" s="600"/>
      <c r="CHS25" s="600"/>
      <c r="CHT25" s="600"/>
      <c r="CHU25" s="600"/>
      <c r="CHV25" s="600"/>
      <c r="CHW25" s="600"/>
      <c r="CHX25" s="600"/>
      <c r="CHY25" s="600"/>
      <c r="CHZ25" s="600"/>
      <c r="CIA25" s="600"/>
      <c r="CIB25" s="600"/>
      <c r="CIC25" s="600"/>
      <c r="CID25" s="600"/>
      <c r="CIE25" s="600"/>
      <c r="CIF25" s="600"/>
      <c r="CIG25" s="600"/>
      <c r="CIH25" s="600"/>
      <c r="CII25" s="600"/>
      <c r="CIJ25" s="600"/>
      <c r="CIK25" s="600"/>
      <c r="CIL25" s="600"/>
      <c r="CIM25" s="600"/>
      <c r="CIN25" s="600"/>
      <c r="CIO25" s="600"/>
      <c r="CIP25" s="600"/>
      <c r="CIQ25" s="600"/>
      <c r="CIR25" s="600"/>
      <c r="CIS25" s="600"/>
      <c r="CIT25" s="600"/>
      <c r="CIU25" s="600"/>
      <c r="CIV25" s="600"/>
      <c r="CIW25" s="600"/>
      <c r="CIX25" s="600"/>
      <c r="CIY25" s="600"/>
      <c r="CIZ25" s="600"/>
      <c r="CJA25" s="600"/>
      <c r="CJB25" s="600"/>
      <c r="CJC25" s="600"/>
      <c r="CJD25" s="600"/>
      <c r="CJE25" s="600"/>
      <c r="CJF25" s="600"/>
      <c r="CJG25" s="600"/>
      <c r="CJH25" s="600"/>
      <c r="CJI25" s="600"/>
      <c r="CJJ25" s="600"/>
      <c r="CJK25" s="600"/>
      <c r="CJL25" s="600"/>
      <c r="CJM25" s="600"/>
      <c r="CJN25" s="600"/>
      <c r="CJO25" s="600"/>
      <c r="CJP25" s="600"/>
      <c r="CJQ25" s="600"/>
      <c r="CJR25" s="600"/>
      <c r="CJS25" s="600"/>
      <c r="CJT25" s="600"/>
      <c r="CJU25" s="600"/>
      <c r="CJV25" s="600"/>
      <c r="CJW25" s="600"/>
      <c r="CJX25" s="600"/>
      <c r="CJY25" s="600"/>
      <c r="CJZ25" s="600"/>
      <c r="CKA25" s="600"/>
      <c r="CKB25" s="600"/>
      <c r="CKC25" s="600"/>
      <c r="CKD25" s="600"/>
      <c r="CKE25" s="600"/>
      <c r="CKF25" s="600"/>
      <c r="CKG25" s="600"/>
      <c r="CKH25" s="600"/>
      <c r="CKI25" s="600"/>
      <c r="CKJ25" s="600"/>
      <c r="CKK25" s="600"/>
      <c r="CKL25" s="600"/>
      <c r="CKM25" s="600"/>
      <c r="CKN25" s="600"/>
      <c r="CKO25" s="600"/>
      <c r="CKP25" s="600"/>
      <c r="CKQ25" s="600"/>
      <c r="CKR25" s="600"/>
      <c r="CKS25" s="600"/>
      <c r="CKT25" s="600"/>
      <c r="CKU25" s="600"/>
      <c r="CKV25" s="600"/>
      <c r="CKW25" s="600"/>
      <c r="CKX25" s="600"/>
      <c r="CKY25" s="600"/>
      <c r="CKZ25" s="600"/>
      <c r="CLA25" s="600"/>
      <c r="CLB25" s="600"/>
      <c r="CLC25" s="600"/>
      <c r="CLD25" s="600"/>
      <c r="CLE25" s="600"/>
      <c r="CLF25" s="600"/>
      <c r="CLG25" s="600"/>
      <c r="CLH25" s="600"/>
      <c r="CLI25" s="600"/>
      <c r="CLJ25" s="600"/>
      <c r="CLK25" s="600"/>
      <c r="CLL25" s="600"/>
      <c r="CLM25" s="600"/>
      <c r="CLN25" s="600"/>
      <c r="CLO25" s="600"/>
      <c r="CLP25" s="600"/>
      <c r="CLQ25" s="600"/>
      <c r="CLR25" s="600"/>
      <c r="CLS25" s="600"/>
      <c r="CLT25" s="600"/>
      <c r="CLU25" s="600"/>
      <c r="CLV25" s="600"/>
      <c r="CLW25" s="600"/>
      <c r="CLX25" s="600"/>
      <c r="CLY25" s="600"/>
      <c r="CLZ25" s="600"/>
      <c r="CMA25" s="600"/>
      <c r="CMB25" s="600"/>
      <c r="CMC25" s="600"/>
      <c r="CMD25" s="600"/>
      <c r="CME25" s="600"/>
      <c r="CMF25" s="600"/>
      <c r="CMG25" s="600"/>
      <c r="CMH25" s="600"/>
      <c r="CMI25" s="600"/>
      <c r="CMJ25" s="600"/>
      <c r="CMK25" s="600"/>
      <c r="CML25" s="600"/>
      <c r="CMM25" s="600"/>
      <c r="CMN25" s="600"/>
      <c r="CMO25" s="600"/>
      <c r="CMP25" s="600"/>
      <c r="CMQ25" s="600"/>
      <c r="CMR25" s="600"/>
      <c r="CMS25" s="600"/>
      <c r="CMT25" s="600"/>
      <c r="CMU25" s="600"/>
      <c r="CMV25" s="600"/>
      <c r="CMW25" s="600"/>
      <c r="CMX25" s="600"/>
      <c r="CMY25" s="600"/>
      <c r="CMZ25" s="600"/>
      <c r="CNA25" s="600"/>
      <c r="CNB25" s="600"/>
      <c r="CNC25" s="600"/>
      <c r="CND25" s="600"/>
      <c r="CNE25" s="600"/>
      <c r="CNF25" s="600"/>
      <c r="CNG25" s="600"/>
      <c r="CNH25" s="600"/>
      <c r="CNI25" s="600"/>
      <c r="CNJ25" s="600"/>
      <c r="CNK25" s="600"/>
      <c r="CNL25" s="600"/>
      <c r="CNM25" s="600"/>
      <c r="CNN25" s="600"/>
      <c r="CNO25" s="600"/>
      <c r="CNP25" s="600"/>
      <c r="CNQ25" s="600"/>
      <c r="CNR25" s="600"/>
      <c r="CNS25" s="600"/>
      <c r="CNT25" s="600"/>
      <c r="CNU25" s="600"/>
      <c r="CNV25" s="600"/>
      <c r="CNW25" s="600"/>
      <c r="CNX25" s="600"/>
      <c r="CNY25" s="600"/>
      <c r="CNZ25" s="600"/>
      <c r="COA25" s="600"/>
      <c r="COB25" s="600"/>
      <c r="COC25" s="600"/>
      <c r="COD25" s="600"/>
      <c r="COE25" s="600"/>
      <c r="COF25" s="600"/>
      <c r="COG25" s="600"/>
      <c r="COH25" s="600"/>
      <c r="COI25" s="600"/>
      <c r="COJ25" s="600"/>
      <c r="COK25" s="600"/>
      <c r="COL25" s="600"/>
      <c r="COM25" s="600"/>
      <c r="CON25" s="600"/>
      <c r="COO25" s="600"/>
      <c r="COP25" s="600"/>
      <c r="COQ25" s="600"/>
      <c r="COR25" s="600"/>
      <c r="COS25" s="600"/>
      <c r="COT25" s="600"/>
      <c r="COU25" s="600"/>
      <c r="COV25" s="600"/>
      <c r="COW25" s="600"/>
      <c r="COX25" s="600"/>
      <c r="COY25" s="600"/>
      <c r="COZ25" s="600"/>
      <c r="CPA25" s="600"/>
      <c r="CPB25" s="600"/>
      <c r="CPC25" s="600"/>
      <c r="CPD25" s="600"/>
      <c r="CPE25" s="600"/>
      <c r="CPF25" s="600"/>
      <c r="CPG25" s="600"/>
      <c r="CPH25" s="600"/>
      <c r="CPI25" s="600"/>
      <c r="CPJ25" s="600"/>
      <c r="CPK25" s="600"/>
      <c r="CPL25" s="600"/>
      <c r="CPM25" s="600"/>
      <c r="CPN25" s="600"/>
      <c r="CPO25" s="600"/>
      <c r="CPP25" s="600"/>
      <c r="CPQ25" s="600"/>
      <c r="CPR25" s="600"/>
      <c r="CPS25" s="600"/>
      <c r="CPT25" s="600"/>
      <c r="CPU25" s="600"/>
      <c r="CPV25" s="600"/>
      <c r="CPW25" s="600"/>
      <c r="CPX25" s="600"/>
      <c r="CPY25" s="600"/>
      <c r="CPZ25" s="600"/>
      <c r="CQA25" s="600"/>
      <c r="CQB25" s="600"/>
      <c r="CQC25" s="600"/>
      <c r="CQD25" s="600"/>
      <c r="CQE25" s="600"/>
      <c r="CQF25" s="600"/>
      <c r="CQG25" s="600"/>
      <c r="CQH25" s="600"/>
      <c r="CQI25" s="600"/>
      <c r="CQJ25" s="600"/>
      <c r="CQK25" s="600"/>
      <c r="CQL25" s="600"/>
      <c r="CQM25" s="600"/>
      <c r="CQN25" s="600"/>
      <c r="CQO25" s="600"/>
      <c r="CQP25" s="600"/>
      <c r="CQQ25" s="600"/>
      <c r="CQR25" s="600"/>
      <c r="CQS25" s="600"/>
      <c r="CQT25" s="600"/>
      <c r="CQU25" s="600"/>
      <c r="CQV25" s="600"/>
      <c r="CQW25" s="600"/>
      <c r="CQX25" s="600"/>
      <c r="CQY25" s="600"/>
      <c r="CQZ25" s="600"/>
      <c r="CRA25" s="600"/>
      <c r="CRB25" s="600"/>
      <c r="CRC25" s="600"/>
      <c r="CRD25" s="600"/>
      <c r="CRE25" s="600"/>
      <c r="CRF25" s="600"/>
      <c r="CRG25" s="600"/>
      <c r="CRH25" s="600"/>
      <c r="CRI25" s="600"/>
      <c r="CRJ25" s="600"/>
      <c r="CRK25" s="600"/>
      <c r="CRL25" s="600"/>
      <c r="CRM25" s="600"/>
      <c r="CRN25" s="600"/>
      <c r="CRO25" s="600"/>
      <c r="CRP25" s="600"/>
      <c r="CRQ25" s="600"/>
      <c r="CRR25" s="600"/>
      <c r="CRS25" s="600"/>
      <c r="CRT25" s="600"/>
      <c r="CRU25" s="600"/>
      <c r="CRV25" s="600"/>
      <c r="CRW25" s="600"/>
      <c r="CRX25" s="600"/>
      <c r="CRY25" s="600"/>
      <c r="CRZ25" s="600"/>
      <c r="CSA25" s="600"/>
      <c r="CSB25" s="600"/>
      <c r="CSC25" s="600"/>
      <c r="CSD25" s="600"/>
      <c r="CSE25" s="600"/>
      <c r="CSF25" s="600"/>
      <c r="CSG25" s="600"/>
      <c r="CSH25" s="600"/>
      <c r="CSI25" s="600"/>
      <c r="CSJ25" s="600"/>
      <c r="CSK25" s="600"/>
      <c r="CSL25" s="600"/>
      <c r="CSM25" s="600"/>
      <c r="CSN25" s="600"/>
      <c r="CSO25" s="600"/>
      <c r="CSP25" s="600"/>
      <c r="CSQ25" s="600"/>
      <c r="CSR25" s="600"/>
      <c r="CSS25" s="600"/>
      <c r="CST25" s="600"/>
      <c r="CSU25" s="600"/>
      <c r="CSV25" s="600"/>
      <c r="CSW25" s="600"/>
      <c r="CSX25" s="600"/>
      <c r="CSY25" s="600"/>
      <c r="CSZ25" s="600"/>
      <c r="CTA25" s="600"/>
      <c r="CTB25" s="600"/>
      <c r="CTC25" s="600"/>
      <c r="CTD25" s="600"/>
      <c r="CTE25" s="600"/>
      <c r="CTF25" s="600"/>
      <c r="CTG25" s="600"/>
      <c r="CTH25" s="600"/>
      <c r="CTI25" s="600"/>
      <c r="CTJ25" s="600"/>
      <c r="CTK25" s="600"/>
      <c r="CTL25" s="600"/>
      <c r="CTM25" s="600"/>
      <c r="CTN25" s="600"/>
      <c r="CTO25" s="600"/>
      <c r="CTP25" s="600"/>
      <c r="CTQ25" s="600"/>
      <c r="CTR25" s="600"/>
      <c r="CTS25" s="600"/>
      <c r="CTT25" s="600"/>
      <c r="CTU25" s="600"/>
      <c r="CTV25" s="600"/>
      <c r="CTW25" s="600"/>
      <c r="CTX25" s="600"/>
      <c r="CTY25" s="600"/>
      <c r="CTZ25" s="600"/>
      <c r="CUA25" s="600"/>
      <c r="CUB25" s="600"/>
      <c r="CUC25" s="600"/>
      <c r="CUD25" s="600"/>
      <c r="CUE25" s="600"/>
      <c r="CUF25" s="600"/>
      <c r="CUG25" s="600"/>
      <c r="CUH25" s="600"/>
      <c r="CUI25" s="600"/>
      <c r="CUJ25" s="600"/>
      <c r="CUK25" s="600"/>
      <c r="CUL25" s="600"/>
      <c r="CUM25" s="600"/>
      <c r="CUN25" s="600"/>
      <c r="CUO25" s="600"/>
      <c r="CUP25" s="600"/>
      <c r="CUQ25" s="600"/>
      <c r="CUR25" s="600"/>
      <c r="CUS25" s="600"/>
      <c r="CUT25" s="600"/>
      <c r="CUU25" s="600"/>
      <c r="CUV25" s="600"/>
      <c r="CUW25" s="600"/>
      <c r="CUX25" s="600"/>
      <c r="CUY25" s="600"/>
      <c r="CUZ25" s="600"/>
      <c r="CVA25" s="600"/>
      <c r="CVB25" s="600"/>
      <c r="CVC25" s="600"/>
      <c r="CVD25" s="600"/>
      <c r="CVE25" s="600"/>
      <c r="CVF25" s="600"/>
      <c r="CVG25" s="600"/>
      <c r="CVH25" s="600"/>
      <c r="CVI25" s="600"/>
      <c r="CVJ25" s="600"/>
      <c r="CVK25" s="600"/>
      <c r="CVL25" s="600"/>
      <c r="CVM25" s="600"/>
      <c r="CVN25" s="600"/>
      <c r="CVO25" s="600"/>
      <c r="CVP25" s="600"/>
      <c r="CVQ25" s="600"/>
      <c r="CVR25" s="600"/>
      <c r="CVS25" s="600"/>
      <c r="CVT25" s="600"/>
      <c r="CVU25" s="600"/>
      <c r="CVV25" s="600"/>
      <c r="CVW25" s="600"/>
      <c r="CVX25" s="600"/>
      <c r="CVY25" s="600"/>
      <c r="CVZ25" s="600"/>
      <c r="CWA25" s="600"/>
      <c r="CWB25" s="600"/>
      <c r="CWC25" s="600"/>
      <c r="CWD25" s="600"/>
      <c r="CWE25" s="600"/>
      <c r="CWF25" s="600"/>
      <c r="CWG25" s="600"/>
      <c r="CWH25" s="600"/>
      <c r="CWI25" s="600"/>
      <c r="CWJ25" s="600"/>
      <c r="CWK25" s="600"/>
      <c r="CWL25" s="600"/>
      <c r="CWM25" s="600"/>
      <c r="CWN25" s="600"/>
      <c r="CWO25" s="600"/>
      <c r="CWP25" s="600"/>
      <c r="CWQ25" s="600"/>
      <c r="CWR25" s="600"/>
      <c r="CWS25" s="600"/>
      <c r="CWT25" s="600"/>
      <c r="CWU25" s="600"/>
      <c r="CWV25" s="600"/>
      <c r="CWW25" s="600"/>
      <c r="CWX25" s="600"/>
      <c r="CWY25" s="600"/>
      <c r="CWZ25" s="600"/>
      <c r="CXA25" s="600"/>
      <c r="CXB25" s="600"/>
      <c r="CXC25" s="600"/>
      <c r="CXD25" s="600"/>
      <c r="CXE25" s="600"/>
      <c r="CXF25" s="600"/>
      <c r="CXG25" s="600"/>
      <c r="CXH25" s="600"/>
      <c r="CXI25" s="600"/>
      <c r="CXJ25" s="600"/>
      <c r="CXK25" s="600"/>
      <c r="CXL25" s="600"/>
      <c r="CXM25" s="600"/>
      <c r="CXN25" s="600"/>
      <c r="CXO25" s="600"/>
      <c r="CXP25" s="600"/>
      <c r="CXQ25" s="600"/>
      <c r="CXR25" s="600"/>
      <c r="CXS25" s="600"/>
      <c r="CXT25" s="600"/>
      <c r="CXU25" s="600"/>
      <c r="CXV25" s="600"/>
      <c r="CXW25" s="600"/>
      <c r="CXX25" s="600"/>
      <c r="CXY25" s="600"/>
      <c r="CXZ25" s="600"/>
      <c r="CYA25" s="600"/>
      <c r="CYB25" s="600"/>
      <c r="CYC25" s="600"/>
      <c r="CYD25" s="600"/>
      <c r="CYE25" s="600"/>
      <c r="CYF25" s="600"/>
      <c r="CYG25" s="600"/>
      <c r="CYH25" s="600"/>
      <c r="CYI25" s="600"/>
      <c r="CYJ25" s="600"/>
      <c r="CYK25" s="600"/>
      <c r="CYL25" s="600"/>
      <c r="CYM25" s="600"/>
      <c r="CYN25" s="600"/>
      <c r="CYO25" s="600"/>
      <c r="CYP25" s="600"/>
      <c r="CYQ25" s="600"/>
      <c r="CYR25" s="600"/>
      <c r="CYS25" s="600"/>
      <c r="CYT25" s="600"/>
      <c r="CYU25" s="600"/>
      <c r="CYV25" s="600"/>
      <c r="CYW25" s="600"/>
      <c r="CYX25" s="600"/>
      <c r="CYY25" s="600"/>
      <c r="CYZ25" s="600"/>
      <c r="CZA25" s="600"/>
      <c r="CZB25" s="600"/>
      <c r="CZC25" s="600"/>
      <c r="CZD25" s="600"/>
      <c r="CZE25" s="600"/>
      <c r="CZF25" s="600"/>
      <c r="CZG25" s="600"/>
      <c r="CZH25" s="600"/>
      <c r="CZI25" s="600"/>
      <c r="CZJ25" s="600"/>
      <c r="CZK25" s="600"/>
      <c r="CZL25" s="600"/>
      <c r="CZM25" s="600"/>
      <c r="CZN25" s="600"/>
      <c r="CZO25" s="600"/>
      <c r="CZP25" s="600"/>
      <c r="CZQ25" s="600"/>
      <c r="CZR25" s="600"/>
      <c r="CZS25" s="600"/>
      <c r="CZT25" s="600"/>
      <c r="CZU25" s="600"/>
      <c r="CZV25" s="600"/>
      <c r="CZW25" s="600"/>
      <c r="CZX25" s="600"/>
      <c r="CZY25" s="600"/>
      <c r="CZZ25" s="600"/>
      <c r="DAA25" s="600"/>
      <c r="DAB25" s="600"/>
      <c r="DAC25" s="600"/>
      <c r="DAD25" s="600"/>
      <c r="DAE25" s="600"/>
      <c r="DAF25" s="600"/>
      <c r="DAG25" s="600"/>
      <c r="DAH25" s="600"/>
      <c r="DAI25" s="600"/>
      <c r="DAJ25" s="600"/>
      <c r="DAK25" s="600"/>
      <c r="DAL25" s="600"/>
      <c r="DAM25" s="600"/>
      <c r="DAN25" s="600"/>
      <c r="DAO25" s="600"/>
      <c r="DAP25" s="600"/>
      <c r="DAQ25" s="600"/>
      <c r="DAR25" s="600"/>
      <c r="DAS25" s="600"/>
      <c r="DAT25" s="600"/>
      <c r="DAU25" s="600"/>
      <c r="DAV25" s="600"/>
      <c r="DAW25" s="600"/>
      <c r="DAX25" s="600"/>
      <c r="DAY25" s="600"/>
      <c r="DAZ25" s="600"/>
      <c r="DBA25" s="600"/>
      <c r="DBB25" s="600"/>
      <c r="DBC25" s="600"/>
      <c r="DBD25" s="600"/>
      <c r="DBE25" s="600"/>
      <c r="DBF25" s="600"/>
      <c r="DBG25" s="600"/>
      <c r="DBH25" s="600"/>
      <c r="DBI25" s="600"/>
      <c r="DBJ25" s="600"/>
      <c r="DBK25" s="600"/>
      <c r="DBL25" s="600"/>
      <c r="DBM25" s="600"/>
      <c r="DBN25" s="600"/>
      <c r="DBO25" s="600"/>
      <c r="DBP25" s="600"/>
      <c r="DBQ25" s="600"/>
      <c r="DBR25" s="600"/>
      <c r="DBS25" s="600"/>
      <c r="DBT25" s="600"/>
      <c r="DBU25" s="600"/>
      <c r="DBV25" s="600"/>
      <c r="DBW25" s="600"/>
      <c r="DBX25" s="600"/>
      <c r="DBY25" s="600"/>
      <c r="DBZ25" s="600"/>
      <c r="DCA25" s="600"/>
      <c r="DCB25" s="600"/>
      <c r="DCC25" s="600"/>
      <c r="DCD25" s="600"/>
      <c r="DCE25" s="600"/>
      <c r="DCF25" s="600"/>
      <c r="DCG25" s="600"/>
      <c r="DCH25" s="600"/>
      <c r="DCI25" s="600"/>
      <c r="DCJ25" s="600"/>
      <c r="DCK25" s="600"/>
      <c r="DCL25" s="600"/>
      <c r="DCM25" s="600"/>
      <c r="DCN25" s="600"/>
      <c r="DCO25" s="600"/>
      <c r="DCP25" s="600"/>
      <c r="DCQ25" s="600"/>
      <c r="DCR25" s="600"/>
      <c r="DCS25" s="600"/>
      <c r="DCT25" s="600"/>
      <c r="DCU25" s="600"/>
      <c r="DCV25" s="600"/>
      <c r="DCW25" s="600"/>
      <c r="DCX25" s="600"/>
      <c r="DCY25" s="600"/>
      <c r="DCZ25" s="600"/>
      <c r="DDA25" s="600"/>
      <c r="DDB25" s="600"/>
      <c r="DDC25" s="600"/>
      <c r="DDD25" s="600"/>
      <c r="DDE25" s="600"/>
      <c r="DDF25" s="600"/>
      <c r="DDG25" s="600"/>
      <c r="DDH25" s="600"/>
      <c r="DDI25" s="600"/>
      <c r="DDJ25" s="600"/>
      <c r="DDK25" s="600"/>
      <c r="DDL25" s="600"/>
      <c r="DDM25" s="600"/>
      <c r="DDN25" s="600"/>
      <c r="DDO25" s="600"/>
      <c r="DDP25" s="600"/>
      <c r="DDQ25" s="600"/>
      <c r="DDR25" s="600"/>
      <c r="DDS25" s="600"/>
      <c r="DDT25" s="600"/>
      <c r="DDU25" s="600"/>
      <c r="DDV25" s="600"/>
      <c r="DDW25" s="600"/>
      <c r="DDX25" s="600"/>
      <c r="DDY25" s="600"/>
      <c r="DDZ25" s="600"/>
      <c r="DEA25" s="600"/>
      <c r="DEB25" s="600"/>
      <c r="DEC25" s="600"/>
      <c r="DED25" s="600"/>
      <c r="DEE25" s="600"/>
      <c r="DEF25" s="600"/>
      <c r="DEG25" s="600"/>
      <c r="DEH25" s="600"/>
      <c r="DEI25" s="600"/>
      <c r="DEJ25" s="600"/>
      <c r="DEK25" s="600"/>
      <c r="DEL25" s="600"/>
      <c r="DEM25" s="600"/>
      <c r="DEN25" s="600"/>
      <c r="DEO25" s="600"/>
      <c r="DEP25" s="600"/>
      <c r="DEQ25" s="600"/>
      <c r="DER25" s="600"/>
      <c r="DES25" s="600"/>
      <c r="DET25" s="600"/>
      <c r="DEU25" s="600"/>
      <c r="DEV25" s="600"/>
      <c r="DEW25" s="600"/>
      <c r="DEX25" s="600"/>
      <c r="DEY25" s="600"/>
      <c r="DEZ25" s="600"/>
      <c r="DFA25" s="600"/>
      <c r="DFB25" s="600"/>
      <c r="DFC25" s="600"/>
      <c r="DFD25" s="600"/>
      <c r="DFE25" s="600"/>
      <c r="DFF25" s="600"/>
      <c r="DFG25" s="600"/>
      <c r="DFH25" s="600"/>
      <c r="DFI25" s="600"/>
      <c r="DFJ25" s="600"/>
      <c r="DFK25" s="600"/>
      <c r="DFL25" s="600"/>
      <c r="DFM25" s="600"/>
      <c r="DFN25" s="600"/>
      <c r="DFO25" s="600"/>
      <c r="DFP25" s="600"/>
      <c r="DFQ25" s="600"/>
      <c r="DFR25" s="600"/>
      <c r="DFS25" s="600"/>
      <c r="DFT25" s="600"/>
      <c r="DFU25" s="600"/>
      <c r="DFV25" s="600"/>
      <c r="DFW25" s="600"/>
      <c r="DFX25" s="600"/>
      <c r="DFY25" s="600"/>
      <c r="DFZ25" s="600"/>
      <c r="DGA25" s="600"/>
      <c r="DGB25" s="600"/>
      <c r="DGC25" s="600"/>
      <c r="DGD25" s="600"/>
      <c r="DGE25" s="600"/>
      <c r="DGF25" s="600"/>
      <c r="DGG25" s="600"/>
      <c r="DGH25" s="600"/>
      <c r="DGI25" s="600"/>
      <c r="DGJ25" s="600"/>
      <c r="DGK25" s="600"/>
      <c r="DGL25" s="600"/>
      <c r="DGM25" s="600"/>
      <c r="DGN25" s="600"/>
      <c r="DGO25" s="600"/>
      <c r="DGP25" s="600"/>
      <c r="DGQ25" s="600"/>
      <c r="DGR25" s="600"/>
      <c r="DGS25" s="600"/>
      <c r="DGT25" s="600"/>
      <c r="DGU25" s="600"/>
      <c r="DGV25" s="600"/>
      <c r="DGW25" s="600"/>
      <c r="DGX25" s="600"/>
      <c r="DGY25" s="600"/>
      <c r="DGZ25" s="600"/>
      <c r="DHA25" s="600"/>
      <c r="DHB25" s="600"/>
      <c r="DHC25" s="600"/>
      <c r="DHD25" s="600"/>
      <c r="DHE25" s="600"/>
      <c r="DHF25" s="600"/>
      <c r="DHG25" s="600"/>
      <c r="DHH25" s="600"/>
      <c r="DHI25" s="600"/>
      <c r="DHJ25" s="600"/>
      <c r="DHK25" s="600"/>
      <c r="DHL25" s="600"/>
      <c r="DHM25" s="600"/>
      <c r="DHN25" s="600"/>
      <c r="DHO25" s="600"/>
      <c r="DHP25" s="600"/>
      <c r="DHQ25" s="600"/>
      <c r="DHR25" s="600"/>
      <c r="DHS25" s="600"/>
      <c r="DHT25" s="600"/>
      <c r="DHU25" s="600"/>
      <c r="DHV25" s="600"/>
      <c r="DHW25" s="600"/>
      <c r="DHX25" s="600"/>
      <c r="DHY25" s="600"/>
      <c r="DHZ25" s="600"/>
      <c r="DIA25" s="600"/>
      <c r="DIB25" s="600"/>
      <c r="DIC25" s="600"/>
      <c r="DID25" s="600"/>
      <c r="DIE25" s="600"/>
      <c r="DIF25" s="600"/>
      <c r="DIG25" s="600"/>
      <c r="DIH25" s="600"/>
      <c r="DII25" s="600"/>
      <c r="DIJ25" s="600"/>
      <c r="DIK25" s="600"/>
      <c r="DIL25" s="600"/>
      <c r="DIM25" s="600"/>
      <c r="DIN25" s="600"/>
      <c r="DIO25" s="600"/>
      <c r="DIP25" s="600"/>
      <c r="DIQ25" s="600"/>
      <c r="DIR25" s="600"/>
      <c r="DIS25" s="600"/>
      <c r="DIT25" s="600"/>
      <c r="DIU25" s="600"/>
      <c r="DIV25" s="600"/>
      <c r="DIW25" s="600"/>
      <c r="DIX25" s="600"/>
      <c r="DIY25" s="600"/>
      <c r="DIZ25" s="600"/>
      <c r="DJA25" s="600"/>
      <c r="DJB25" s="600"/>
      <c r="DJC25" s="600"/>
      <c r="DJD25" s="600"/>
      <c r="DJE25" s="600"/>
      <c r="DJF25" s="600"/>
      <c r="DJG25" s="600"/>
      <c r="DJH25" s="600"/>
      <c r="DJI25" s="600"/>
      <c r="DJJ25" s="600"/>
      <c r="DJK25" s="600"/>
      <c r="DJL25" s="600"/>
      <c r="DJM25" s="600"/>
      <c r="DJN25" s="600"/>
      <c r="DJO25" s="600"/>
      <c r="DJP25" s="600"/>
      <c r="DJQ25" s="600"/>
      <c r="DJR25" s="600"/>
      <c r="DJS25" s="600"/>
      <c r="DJT25" s="600"/>
      <c r="DJU25" s="600"/>
      <c r="DJV25" s="600"/>
      <c r="DJW25" s="600"/>
      <c r="DJX25" s="600"/>
      <c r="DJY25" s="600"/>
      <c r="DJZ25" s="600"/>
      <c r="DKA25" s="600"/>
      <c r="DKB25" s="600"/>
      <c r="DKC25" s="600"/>
      <c r="DKD25" s="600"/>
      <c r="DKE25" s="600"/>
      <c r="DKF25" s="600"/>
      <c r="DKG25" s="600"/>
      <c r="DKH25" s="600"/>
      <c r="DKI25" s="600"/>
      <c r="DKJ25" s="600"/>
      <c r="DKK25" s="600"/>
      <c r="DKL25" s="600"/>
      <c r="DKM25" s="600"/>
      <c r="DKN25" s="600"/>
      <c r="DKO25" s="600"/>
      <c r="DKP25" s="600"/>
      <c r="DKQ25" s="600"/>
      <c r="DKR25" s="600"/>
      <c r="DKS25" s="600"/>
      <c r="DKT25" s="600"/>
      <c r="DKU25" s="600"/>
      <c r="DKV25" s="600"/>
      <c r="DKW25" s="600"/>
      <c r="DKX25" s="600"/>
      <c r="DKY25" s="600"/>
      <c r="DKZ25" s="600"/>
      <c r="DLA25" s="600"/>
      <c r="DLB25" s="600"/>
      <c r="DLC25" s="600"/>
      <c r="DLD25" s="600"/>
      <c r="DLE25" s="600"/>
      <c r="DLF25" s="600"/>
      <c r="DLG25" s="600"/>
      <c r="DLH25" s="600"/>
      <c r="DLI25" s="600"/>
      <c r="DLJ25" s="600"/>
      <c r="DLK25" s="600"/>
      <c r="DLL25" s="600"/>
      <c r="DLM25" s="600"/>
      <c r="DLN25" s="600"/>
      <c r="DLO25" s="600"/>
      <c r="DLP25" s="600"/>
      <c r="DLQ25" s="600"/>
      <c r="DLR25" s="600"/>
      <c r="DLS25" s="600"/>
      <c r="DLT25" s="600"/>
      <c r="DLU25" s="600"/>
      <c r="DLV25" s="600"/>
      <c r="DLW25" s="600"/>
      <c r="DLX25" s="600"/>
      <c r="DLY25" s="600"/>
      <c r="DLZ25" s="600"/>
      <c r="DMA25" s="600"/>
      <c r="DMB25" s="600"/>
      <c r="DMC25" s="600"/>
      <c r="DMD25" s="600"/>
      <c r="DME25" s="600"/>
      <c r="DMF25" s="600"/>
      <c r="DMG25" s="600"/>
      <c r="DMH25" s="600"/>
      <c r="DMI25" s="600"/>
      <c r="DMJ25" s="600"/>
      <c r="DMK25" s="600"/>
      <c r="DML25" s="600"/>
      <c r="DMM25" s="600"/>
      <c r="DMN25" s="600"/>
      <c r="DMO25" s="600"/>
      <c r="DMP25" s="600"/>
      <c r="DMQ25" s="600"/>
      <c r="DMR25" s="600"/>
      <c r="DMS25" s="600"/>
      <c r="DMT25" s="600"/>
      <c r="DMU25" s="600"/>
      <c r="DMV25" s="600"/>
      <c r="DMW25" s="600"/>
      <c r="DMX25" s="600"/>
      <c r="DMY25" s="600"/>
      <c r="DMZ25" s="600"/>
      <c r="DNA25" s="600"/>
      <c r="DNB25" s="600"/>
      <c r="DNC25" s="600"/>
      <c r="DND25" s="600"/>
      <c r="DNE25" s="600"/>
      <c r="DNF25" s="600"/>
      <c r="DNG25" s="600"/>
      <c r="DNH25" s="600"/>
      <c r="DNI25" s="600"/>
      <c r="DNJ25" s="600"/>
      <c r="DNK25" s="600"/>
      <c r="DNL25" s="600"/>
      <c r="DNM25" s="600"/>
      <c r="DNN25" s="600"/>
      <c r="DNO25" s="600"/>
      <c r="DNP25" s="600"/>
      <c r="DNQ25" s="600"/>
      <c r="DNR25" s="600"/>
      <c r="DNS25" s="600"/>
      <c r="DNT25" s="600"/>
      <c r="DNU25" s="600"/>
      <c r="DNV25" s="600"/>
      <c r="DNW25" s="600"/>
      <c r="DNX25" s="600"/>
      <c r="DNY25" s="600"/>
      <c r="DNZ25" s="600"/>
      <c r="DOA25" s="600"/>
      <c r="DOB25" s="600"/>
      <c r="DOC25" s="600"/>
      <c r="DOD25" s="600"/>
      <c r="DOE25" s="600"/>
      <c r="DOF25" s="600"/>
      <c r="DOG25" s="600"/>
      <c r="DOH25" s="600"/>
      <c r="DOI25" s="600"/>
      <c r="DOJ25" s="600"/>
      <c r="DOK25" s="600"/>
      <c r="DOL25" s="600"/>
      <c r="DOM25" s="600"/>
      <c r="DON25" s="600"/>
      <c r="DOO25" s="600"/>
      <c r="DOP25" s="600"/>
      <c r="DOQ25" s="600"/>
      <c r="DOR25" s="600"/>
      <c r="DOS25" s="600"/>
      <c r="DOT25" s="600"/>
      <c r="DOU25" s="600"/>
      <c r="DOV25" s="600"/>
      <c r="DOW25" s="600"/>
      <c r="DOX25" s="600"/>
      <c r="DOY25" s="600"/>
      <c r="DOZ25" s="600"/>
      <c r="DPA25" s="600"/>
      <c r="DPB25" s="600"/>
      <c r="DPC25" s="600"/>
      <c r="DPD25" s="600"/>
      <c r="DPE25" s="600"/>
      <c r="DPF25" s="600"/>
      <c r="DPG25" s="600"/>
      <c r="DPH25" s="600"/>
      <c r="DPI25" s="600"/>
      <c r="DPJ25" s="600"/>
      <c r="DPK25" s="600"/>
      <c r="DPL25" s="600"/>
      <c r="DPM25" s="600"/>
      <c r="DPN25" s="600"/>
      <c r="DPO25" s="600"/>
      <c r="DPP25" s="600"/>
      <c r="DPQ25" s="600"/>
      <c r="DPR25" s="600"/>
      <c r="DPS25" s="600"/>
      <c r="DPT25" s="600"/>
      <c r="DPU25" s="600"/>
      <c r="DPV25" s="600"/>
      <c r="DPW25" s="600"/>
      <c r="DPX25" s="600"/>
      <c r="DPY25" s="600"/>
      <c r="DPZ25" s="600"/>
      <c r="DQA25" s="600"/>
      <c r="DQB25" s="600"/>
      <c r="DQC25" s="600"/>
      <c r="DQD25" s="600"/>
      <c r="DQE25" s="600"/>
      <c r="DQF25" s="600"/>
      <c r="DQG25" s="600"/>
      <c r="DQH25" s="600"/>
      <c r="DQI25" s="600"/>
      <c r="DQJ25" s="600"/>
      <c r="DQK25" s="600"/>
      <c r="DQL25" s="600"/>
      <c r="DQM25" s="600"/>
      <c r="DQN25" s="600"/>
      <c r="DQO25" s="600"/>
      <c r="DQP25" s="600"/>
      <c r="DQQ25" s="600"/>
      <c r="DQR25" s="600"/>
      <c r="DQS25" s="600"/>
      <c r="DQT25" s="600"/>
      <c r="DQU25" s="600"/>
      <c r="DQV25" s="600"/>
      <c r="DQW25" s="600"/>
      <c r="DQX25" s="600"/>
      <c r="DQY25" s="600"/>
      <c r="DQZ25" s="600"/>
      <c r="DRA25" s="600"/>
      <c r="DRB25" s="600"/>
      <c r="DRC25" s="600"/>
      <c r="DRD25" s="600"/>
      <c r="DRE25" s="600"/>
      <c r="DRF25" s="600"/>
      <c r="DRG25" s="600"/>
      <c r="DRH25" s="600"/>
      <c r="DRI25" s="600"/>
      <c r="DRJ25" s="600"/>
      <c r="DRK25" s="600"/>
      <c r="DRL25" s="600"/>
      <c r="DRM25" s="600"/>
      <c r="DRN25" s="600"/>
      <c r="DRO25" s="600"/>
      <c r="DRP25" s="600"/>
      <c r="DRQ25" s="600"/>
      <c r="DRR25" s="600"/>
      <c r="DRS25" s="600"/>
      <c r="DRT25" s="600"/>
      <c r="DRU25" s="600"/>
      <c r="DRV25" s="600"/>
      <c r="DRW25" s="600"/>
      <c r="DRX25" s="600"/>
      <c r="DRY25" s="600"/>
      <c r="DRZ25" s="600"/>
      <c r="DSA25" s="600"/>
      <c r="DSB25" s="600"/>
      <c r="DSC25" s="600"/>
      <c r="DSD25" s="600"/>
      <c r="DSE25" s="600"/>
      <c r="DSF25" s="600"/>
      <c r="DSG25" s="600"/>
      <c r="DSH25" s="600"/>
      <c r="DSI25" s="600"/>
      <c r="DSJ25" s="600"/>
      <c r="DSK25" s="600"/>
      <c r="DSL25" s="600"/>
      <c r="DSM25" s="600"/>
      <c r="DSN25" s="600"/>
      <c r="DSO25" s="600"/>
      <c r="DSP25" s="600"/>
      <c r="DSQ25" s="600"/>
      <c r="DSR25" s="600"/>
      <c r="DSS25" s="600"/>
      <c r="DST25" s="600"/>
      <c r="DSU25" s="600"/>
      <c r="DSV25" s="600"/>
      <c r="DSW25" s="600"/>
      <c r="DSX25" s="600"/>
      <c r="DSY25" s="600"/>
      <c r="DSZ25" s="600"/>
      <c r="DTA25" s="600"/>
      <c r="DTB25" s="600"/>
      <c r="DTC25" s="600"/>
      <c r="DTD25" s="600"/>
      <c r="DTE25" s="600"/>
      <c r="DTF25" s="600"/>
      <c r="DTG25" s="600"/>
      <c r="DTH25" s="600"/>
      <c r="DTI25" s="600"/>
      <c r="DTJ25" s="600"/>
      <c r="DTK25" s="600"/>
      <c r="DTL25" s="600"/>
      <c r="DTM25" s="600"/>
      <c r="DTN25" s="600"/>
      <c r="DTO25" s="600"/>
      <c r="DTP25" s="600"/>
      <c r="DTQ25" s="600"/>
      <c r="DTR25" s="600"/>
      <c r="DTS25" s="600"/>
      <c r="DTT25" s="600"/>
      <c r="DTU25" s="600"/>
      <c r="DTV25" s="600"/>
      <c r="DTW25" s="600"/>
      <c r="DTX25" s="600"/>
      <c r="DTY25" s="600"/>
      <c r="DTZ25" s="600"/>
      <c r="DUA25" s="600"/>
      <c r="DUB25" s="600"/>
      <c r="DUC25" s="600"/>
      <c r="DUD25" s="600"/>
      <c r="DUE25" s="600"/>
      <c r="DUF25" s="600"/>
      <c r="DUG25" s="600"/>
      <c r="DUH25" s="600"/>
      <c r="DUI25" s="600"/>
      <c r="DUJ25" s="600"/>
      <c r="DUK25" s="600"/>
      <c r="DUL25" s="600"/>
      <c r="DUM25" s="600"/>
      <c r="DUN25" s="600"/>
      <c r="DUO25" s="600"/>
      <c r="DUP25" s="600"/>
      <c r="DUQ25" s="600"/>
      <c r="DUR25" s="600"/>
      <c r="DUS25" s="600"/>
      <c r="DUT25" s="600"/>
      <c r="DUU25" s="600"/>
      <c r="DUV25" s="600"/>
      <c r="DUW25" s="600"/>
      <c r="DUX25" s="600"/>
      <c r="DUY25" s="600"/>
      <c r="DUZ25" s="600"/>
      <c r="DVA25" s="600"/>
      <c r="DVB25" s="600"/>
      <c r="DVC25" s="600"/>
      <c r="DVD25" s="600"/>
      <c r="DVE25" s="600"/>
      <c r="DVF25" s="600"/>
      <c r="DVG25" s="600"/>
      <c r="DVH25" s="600"/>
      <c r="DVI25" s="600"/>
      <c r="DVJ25" s="600"/>
      <c r="DVK25" s="600"/>
      <c r="DVL25" s="600"/>
      <c r="DVM25" s="600"/>
      <c r="DVN25" s="600"/>
      <c r="DVO25" s="600"/>
      <c r="DVP25" s="600"/>
      <c r="DVQ25" s="600"/>
      <c r="DVR25" s="600"/>
      <c r="DVS25" s="600"/>
      <c r="DVT25" s="600"/>
      <c r="DVU25" s="600"/>
      <c r="DVV25" s="600"/>
      <c r="DVW25" s="600"/>
      <c r="DVX25" s="600"/>
      <c r="DVY25" s="600"/>
      <c r="DVZ25" s="600"/>
      <c r="DWA25" s="600"/>
      <c r="DWB25" s="600"/>
      <c r="DWC25" s="600"/>
      <c r="DWD25" s="600"/>
      <c r="DWE25" s="600"/>
      <c r="DWF25" s="600"/>
      <c r="DWG25" s="600"/>
      <c r="DWH25" s="600"/>
      <c r="DWI25" s="600"/>
      <c r="DWJ25" s="600"/>
      <c r="DWK25" s="600"/>
      <c r="DWL25" s="600"/>
      <c r="DWM25" s="600"/>
      <c r="DWN25" s="600"/>
      <c r="DWO25" s="600"/>
      <c r="DWP25" s="600"/>
      <c r="DWQ25" s="600"/>
      <c r="DWR25" s="600"/>
      <c r="DWS25" s="600"/>
      <c r="DWT25" s="600"/>
      <c r="DWU25" s="600"/>
      <c r="DWV25" s="600"/>
      <c r="DWW25" s="600"/>
      <c r="DWX25" s="600"/>
      <c r="DWY25" s="600"/>
      <c r="DWZ25" s="600"/>
      <c r="DXA25" s="600"/>
      <c r="DXB25" s="600"/>
      <c r="DXC25" s="600"/>
      <c r="DXD25" s="600"/>
      <c r="DXE25" s="600"/>
      <c r="DXF25" s="600"/>
      <c r="DXG25" s="600"/>
      <c r="DXH25" s="600"/>
      <c r="DXI25" s="600"/>
      <c r="DXJ25" s="600"/>
      <c r="DXK25" s="600"/>
      <c r="DXL25" s="600"/>
      <c r="DXM25" s="600"/>
      <c r="DXN25" s="600"/>
      <c r="DXO25" s="600"/>
      <c r="DXP25" s="600"/>
      <c r="DXQ25" s="600"/>
      <c r="DXR25" s="600"/>
      <c r="DXS25" s="600"/>
      <c r="DXT25" s="600"/>
      <c r="DXU25" s="600"/>
      <c r="DXV25" s="600"/>
      <c r="DXW25" s="600"/>
      <c r="DXX25" s="600"/>
      <c r="DXY25" s="600"/>
      <c r="DXZ25" s="600"/>
      <c r="DYA25" s="600"/>
      <c r="DYB25" s="600"/>
      <c r="DYC25" s="600"/>
      <c r="DYD25" s="600"/>
      <c r="DYE25" s="600"/>
      <c r="DYF25" s="600"/>
      <c r="DYG25" s="600"/>
      <c r="DYH25" s="600"/>
      <c r="DYI25" s="600"/>
      <c r="DYJ25" s="600"/>
      <c r="DYK25" s="600"/>
      <c r="DYL25" s="600"/>
      <c r="DYM25" s="600"/>
      <c r="DYN25" s="600"/>
      <c r="DYO25" s="600"/>
      <c r="DYP25" s="600"/>
      <c r="DYQ25" s="600"/>
      <c r="DYR25" s="600"/>
      <c r="DYS25" s="600"/>
      <c r="DYT25" s="600"/>
      <c r="DYU25" s="600"/>
      <c r="DYV25" s="600"/>
      <c r="DYW25" s="600"/>
      <c r="DYX25" s="600"/>
      <c r="DYY25" s="600"/>
      <c r="DYZ25" s="600"/>
      <c r="DZA25" s="600"/>
      <c r="DZB25" s="600"/>
      <c r="DZC25" s="600"/>
      <c r="DZD25" s="600"/>
      <c r="DZE25" s="600"/>
      <c r="DZF25" s="600"/>
      <c r="DZG25" s="600"/>
      <c r="DZH25" s="600"/>
      <c r="DZI25" s="600"/>
      <c r="DZJ25" s="600"/>
      <c r="DZK25" s="600"/>
      <c r="DZL25" s="600"/>
      <c r="DZM25" s="600"/>
      <c r="DZN25" s="600"/>
      <c r="DZO25" s="600"/>
      <c r="DZP25" s="600"/>
      <c r="DZQ25" s="600"/>
      <c r="DZR25" s="600"/>
      <c r="DZS25" s="600"/>
      <c r="DZT25" s="600"/>
      <c r="DZU25" s="600"/>
      <c r="DZV25" s="600"/>
      <c r="DZW25" s="600"/>
      <c r="DZX25" s="600"/>
      <c r="DZY25" s="600"/>
      <c r="DZZ25" s="600"/>
      <c r="EAA25" s="600"/>
      <c r="EAB25" s="600"/>
      <c r="EAC25" s="600"/>
      <c r="EAD25" s="600"/>
      <c r="EAE25" s="600"/>
      <c r="EAF25" s="600"/>
      <c r="EAG25" s="600"/>
      <c r="EAH25" s="600"/>
      <c r="EAI25" s="600"/>
      <c r="EAJ25" s="600"/>
      <c r="EAK25" s="600"/>
      <c r="EAL25" s="600"/>
      <c r="EAM25" s="600"/>
      <c r="EAN25" s="600"/>
      <c r="EAO25" s="600"/>
      <c r="EAP25" s="600"/>
      <c r="EAQ25" s="600"/>
      <c r="EAR25" s="600"/>
      <c r="EAS25" s="600"/>
      <c r="EAT25" s="600"/>
      <c r="EAU25" s="600"/>
      <c r="EAV25" s="600"/>
      <c r="EAW25" s="600"/>
      <c r="EAX25" s="600"/>
      <c r="EAY25" s="600"/>
      <c r="EAZ25" s="600"/>
      <c r="EBA25" s="600"/>
      <c r="EBB25" s="600"/>
      <c r="EBC25" s="600"/>
      <c r="EBD25" s="600"/>
      <c r="EBE25" s="600"/>
      <c r="EBF25" s="600"/>
      <c r="EBG25" s="600"/>
      <c r="EBH25" s="600"/>
      <c r="EBI25" s="600"/>
      <c r="EBJ25" s="600"/>
      <c r="EBK25" s="600"/>
      <c r="EBL25" s="600"/>
      <c r="EBM25" s="600"/>
      <c r="EBN25" s="600"/>
      <c r="EBO25" s="600"/>
      <c r="EBP25" s="600"/>
      <c r="EBQ25" s="600"/>
      <c r="EBR25" s="600"/>
      <c r="EBS25" s="600"/>
      <c r="EBT25" s="600"/>
      <c r="EBU25" s="600"/>
      <c r="EBV25" s="600"/>
      <c r="EBW25" s="600"/>
      <c r="EBX25" s="600"/>
      <c r="EBY25" s="600"/>
      <c r="EBZ25" s="600"/>
      <c r="ECA25" s="600"/>
      <c r="ECB25" s="600"/>
      <c r="ECC25" s="600"/>
      <c r="ECD25" s="600"/>
      <c r="ECE25" s="600"/>
      <c r="ECF25" s="600"/>
      <c r="ECG25" s="600"/>
      <c r="ECH25" s="600"/>
      <c r="ECI25" s="600"/>
      <c r="ECJ25" s="600"/>
      <c r="ECK25" s="600"/>
      <c r="ECL25" s="600"/>
      <c r="ECM25" s="600"/>
      <c r="ECN25" s="600"/>
      <c r="ECO25" s="600"/>
      <c r="ECP25" s="600"/>
      <c r="ECQ25" s="600"/>
      <c r="ECR25" s="600"/>
      <c r="ECS25" s="600"/>
      <c r="ECT25" s="600"/>
      <c r="ECU25" s="600"/>
      <c r="ECV25" s="600"/>
      <c r="ECW25" s="600"/>
      <c r="ECX25" s="600"/>
      <c r="ECY25" s="600"/>
      <c r="ECZ25" s="600"/>
      <c r="EDA25" s="600"/>
      <c r="EDB25" s="600"/>
      <c r="EDC25" s="600"/>
      <c r="EDD25" s="600"/>
      <c r="EDE25" s="600"/>
      <c r="EDF25" s="600"/>
      <c r="EDG25" s="600"/>
      <c r="EDH25" s="600"/>
      <c r="EDI25" s="600"/>
      <c r="EDJ25" s="600"/>
      <c r="EDK25" s="600"/>
      <c r="EDL25" s="600"/>
      <c r="EDM25" s="600"/>
      <c r="EDN25" s="600"/>
      <c r="EDO25" s="600"/>
      <c r="EDP25" s="600"/>
      <c r="EDQ25" s="600"/>
      <c r="EDR25" s="600"/>
      <c r="EDS25" s="600"/>
      <c r="EDT25" s="600"/>
      <c r="EDU25" s="600"/>
      <c r="EDV25" s="600"/>
      <c r="EDW25" s="600"/>
      <c r="EDX25" s="600"/>
      <c r="EDY25" s="600"/>
      <c r="EDZ25" s="600"/>
      <c r="EEA25" s="600"/>
      <c r="EEB25" s="600"/>
      <c r="EEC25" s="600"/>
      <c r="EED25" s="600"/>
      <c r="EEE25" s="600"/>
      <c r="EEF25" s="600"/>
      <c r="EEG25" s="600"/>
      <c r="EEH25" s="600"/>
      <c r="EEI25" s="600"/>
      <c r="EEJ25" s="600"/>
      <c r="EEK25" s="600"/>
      <c r="EEL25" s="600"/>
      <c r="EEM25" s="600"/>
      <c r="EEN25" s="600"/>
      <c r="EEO25" s="600"/>
      <c r="EEP25" s="600"/>
      <c r="EEQ25" s="600"/>
      <c r="EER25" s="600"/>
      <c r="EES25" s="600"/>
      <c r="EET25" s="600"/>
      <c r="EEU25" s="600"/>
      <c r="EEV25" s="600"/>
      <c r="EEW25" s="600"/>
      <c r="EEX25" s="600"/>
      <c r="EEY25" s="600"/>
      <c r="EEZ25" s="600"/>
      <c r="EFA25" s="600"/>
      <c r="EFB25" s="600"/>
      <c r="EFC25" s="600"/>
      <c r="EFD25" s="600"/>
      <c r="EFE25" s="600"/>
      <c r="EFF25" s="600"/>
      <c r="EFG25" s="600"/>
      <c r="EFH25" s="600"/>
      <c r="EFI25" s="600"/>
      <c r="EFJ25" s="600"/>
      <c r="EFK25" s="600"/>
      <c r="EFL25" s="600"/>
      <c r="EFM25" s="600"/>
      <c r="EFN25" s="600"/>
      <c r="EFO25" s="600"/>
      <c r="EFP25" s="600"/>
      <c r="EFQ25" s="600"/>
      <c r="EFR25" s="600"/>
      <c r="EFS25" s="600"/>
      <c r="EFT25" s="600"/>
      <c r="EFU25" s="600"/>
      <c r="EFV25" s="600"/>
      <c r="EFW25" s="600"/>
      <c r="EFX25" s="600"/>
      <c r="EFY25" s="600"/>
      <c r="EFZ25" s="600"/>
      <c r="EGA25" s="600"/>
      <c r="EGB25" s="600"/>
      <c r="EGC25" s="600"/>
      <c r="EGD25" s="600"/>
      <c r="EGE25" s="600"/>
      <c r="EGF25" s="600"/>
      <c r="EGG25" s="600"/>
      <c r="EGH25" s="600"/>
      <c r="EGI25" s="600"/>
      <c r="EGJ25" s="600"/>
      <c r="EGK25" s="600"/>
      <c r="EGL25" s="600"/>
      <c r="EGM25" s="600"/>
      <c r="EGN25" s="600"/>
      <c r="EGO25" s="600"/>
      <c r="EGP25" s="600"/>
      <c r="EGQ25" s="600"/>
      <c r="EGR25" s="600"/>
      <c r="EGS25" s="600"/>
      <c r="EGT25" s="600"/>
      <c r="EGU25" s="600"/>
      <c r="EGV25" s="600"/>
      <c r="EGW25" s="600"/>
      <c r="EGX25" s="600"/>
      <c r="EGY25" s="600"/>
      <c r="EGZ25" s="600"/>
      <c r="EHA25" s="600"/>
      <c r="EHB25" s="600"/>
      <c r="EHC25" s="600"/>
      <c r="EHD25" s="600"/>
      <c r="EHE25" s="600"/>
      <c r="EHF25" s="600"/>
      <c r="EHG25" s="600"/>
      <c r="EHH25" s="600"/>
      <c r="EHI25" s="600"/>
      <c r="EHJ25" s="600"/>
      <c r="EHK25" s="600"/>
      <c r="EHL25" s="600"/>
      <c r="EHM25" s="600"/>
      <c r="EHN25" s="600"/>
      <c r="EHO25" s="600"/>
      <c r="EHP25" s="600"/>
      <c r="EHQ25" s="600"/>
      <c r="EHR25" s="600"/>
      <c r="EHS25" s="600"/>
      <c r="EHT25" s="600"/>
      <c r="EHU25" s="600"/>
      <c r="EHV25" s="600"/>
      <c r="EHW25" s="600"/>
      <c r="EHX25" s="600"/>
      <c r="EHY25" s="600"/>
      <c r="EHZ25" s="600"/>
      <c r="EIA25" s="600"/>
      <c r="EIB25" s="600"/>
      <c r="EIC25" s="600"/>
      <c r="EID25" s="600"/>
      <c r="EIE25" s="600"/>
      <c r="EIF25" s="600"/>
      <c r="EIG25" s="600"/>
      <c r="EIH25" s="600"/>
      <c r="EII25" s="600"/>
      <c r="EIJ25" s="600"/>
      <c r="EIK25" s="600"/>
      <c r="EIL25" s="600"/>
      <c r="EIM25" s="600"/>
      <c r="EIN25" s="600"/>
      <c r="EIO25" s="600"/>
      <c r="EIP25" s="600"/>
      <c r="EIQ25" s="600"/>
      <c r="EIR25" s="600"/>
      <c r="EIS25" s="600"/>
      <c r="EIT25" s="600"/>
      <c r="EIU25" s="600"/>
      <c r="EIV25" s="600"/>
      <c r="EIW25" s="600"/>
      <c r="EIX25" s="600"/>
      <c r="EIY25" s="600"/>
      <c r="EIZ25" s="600"/>
      <c r="EJA25" s="600"/>
      <c r="EJB25" s="600"/>
      <c r="EJC25" s="600"/>
      <c r="EJD25" s="600"/>
      <c r="EJE25" s="600"/>
      <c r="EJF25" s="600"/>
      <c r="EJG25" s="600"/>
      <c r="EJH25" s="600"/>
      <c r="EJI25" s="600"/>
      <c r="EJJ25" s="600"/>
      <c r="EJK25" s="600"/>
      <c r="EJL25" s="600"/>
      <c r="EJM25" s="600"/>
      <c r="EJN25" s="600"/>
      <c r="EJO25" s="600"/>
      <c r="EJP25" s="600"/>
      <c r="EJQ25" s="600"/>
      <c r="EJR25" s="600"/>
      <c r="EJS25" s="600"/>
      <c r="EJT25" s="600"/>
      <c r="EJU25" s="600"/>
      <c r="EJV25" s="600"/>
      <c r="EJW25" s="600"/>
      <c r="EJX25" s="600"/>
      <c r="EJY25" s="600"/>
      <c r="EJZ25" s="600"/>
      <c r="EKA25" s="600"/>
      <c r="EKB25" s="600"/>
      <c r="EKC25" s="600"/>
      <c r="EKD25" s="600"/>
      <c r="EKE25" s="600"/>
      <c r="EKF25" s="600"/>
      <c r="EKG25" s="600"/>
      <c r="EKH25" s="600"/>
      <c r="EKI25" s="600"/>
      <c r="EKJ25" s="600"/>
      <c r="EKK25" s="600"/>
      <c r="EKL25" s="600"/>
      <c r="EKM25" s="600"/>
      <c r="EKN25" s="600"/>
      <c r="EKO25" s="600"/>
      <c r="EKP25" s="600"/>
      <c r="EKQ25" s="600"/>
      <c r="EKR25" s="600"/>
      <c r="EKS25" s="600"/>
      <c r="EKT25" s="600"/>
      <c r="EKU25" s="600"/>
      <c r="EKV25" s="600"/>
      <c r="EKW25" s="600"/>
      <c r="EKX25" s="600"/>
      <c r="EKY25" s="600"/>
      <c r="EKZ25" s="600"/>
      <c r="ELA25" s="600"/>
      <c r="ELB25" s="600"/>
      <c r="ELC25" s="600"/>
      <c r="ELD25" s="600"/>
      <c r="ELE25" s="600"/>
      <c r="ELF25" s="600"/>
      <c r="ELG25" s="600"/>
      <c r="ELH25" s="600"/>
      <c r="ELI25" s="600"/>
      <c r="ELJ25" s="600"/>
      <c r="ELK25" s="600"/>
      <c r="ELL25" s="600"/>
      <c r="ELM25" s="600"/>
      <c r="ELN25" s="600"/>
      <c r="ELO25" s="600"/>
      <c r="ELP25" s="600"/>
      <c r="ELQ25" s="600"/>
      <c r="ELR25" s="600"/>
      <c r="ELS25" s="600"/>
      <c r="ELT25" s="600"/>
      <c r="ELU25" s="600"/>
      <c r="ELV25" s="600"/>
      <c r="ELW25" s="600"/>
      <c r="ELX25" s="600"/>
      <c r="ELY25" s="600"/>
      <c r="ELZ25" s="600"/>
      <c r="EMA25" s="600"/>
      <c r="EMB25" s="600"/>
      <c r="EMC25" s="600"/>
      <c r="EMD25" s="600"/>
      <c r="EME25" s="600"/>
      <c r="EMF25" s="600"/>
      <c r="EMG25" s="600"/>
      <c r="EMH25" s="600"/>
      <c r="EMI25" s="600"/>
      <c r="EMJ25" s="600"/>
      <c r="EMK25" s="600"/>
      <c r="EML25" s="600"/>
      <c r="EMM25" s="600"/>
      <c r="EMN25" s="600"/>
      <c r="EMO25" s="600"/>
      <c r="EMP25" s="600"/>
      <c r="EMQ25" s="600"/>
      <c r="EMR25" s="600"/>
      <c r="EMS25" s="600"/>
      <c r="EMT25" s="600"/>
      <c r="EMU25" s="600"/>
      <c r="EMV25" s="600"/>
      <c r="EMW25" s="600"/>
      <c r="EMX25" s="600"/>
      <c r="EMY25" s="600"/>
      <c r="EMZ25" s="600"/>
      <c r="ENA25" s="600"/>
      <c r="ENB25" s="600"/>
      <c r="ENC25" s="600"/>
      <c r="END25" s="600"/>
      <c r="ENE25" s="600"/>
      <c r="ENF25" s="600"/>
      <c r="ENG25" s="600"/>
      <c r="ENH25" s="600"/>
      <c r="ENI25" s="600"/>
      <c r="ENJ25" s="600"/>
      <c r="ENK25" s="600"/>
      <c r="ENL25" s="600"/>
      <c r="ENM25" s="600"/>
      <c r="ENN25" s="600"/>
      <c r="ENO25" s="600"/>
      <c r="ENP25" s="600"/>
      <c r="ENQ25" s="600"/>
      <c r="ENR25" s="600"/>
      <c r="ENS25" s="600"/>
      <c r="ENT25" s="600"/>
      <c r="ENU25" s="600"/>
      <c r="ENV25" s="600"/>
      <c r="ENW25" s="600"/>
      <c r="ENX25" s="600"/>
      <c r="ENY25" s="600"/>
      <c r="ENZ25" s="600"/>
      <c r="EOA25" s="600"/>
      <c r="EOB25" s="600"/>
      <c r="EOC25" s="600"/>
      <c r="EOD25" s="600"/>
      <c r="EOE25" s="600"/>
      <c r="EOF25" s="600"/>
      <c r="EOG25" s="600"/>
      <c r="EOH25" s="600"/>
      <c r="EOI25" s="600"/>
      <c r="EOJ25" s="600"/>
      <c r="EOK25" s="600"/>
      <c r="EOL25" s="600"/>
      <c r="EOM25" s="600"/>
      <c r="EON25" s="600"/>
      <c r="EOO25" s="600"/>
      <c r="EOP25" s="600"/>
      <c r="EOQ25" s="600"/>
      <c r="EOR25" s="600"/>
      <c r="EOS25" s="600"/>
      <c r="EOT25" s="600"/>
      <c r="EOU25" s="600"/>
      <c r="EOV25" s="600"/>
      <c r="EOW25" s="600"/>
      <c r="EOX25" s="600"/>
      <c r="EOY25" s="600"/>
      <c r="EOZ25" s="600"/>
      <c r="EPA25" s="600"/>
      <c r="EPB25" s="600"/>
      <c r="EPC25" s="600"/>
      <c r="EPD25" s="600"/>
      <c r="EPE25" s="600"/>
      <c r="EPF25" s="600"/>
      <c r="EPG25" s="600"/>
      <c r="EPH25" s="600"/>
      <c r="EPI25" s="600"/>
      <c r="EPJ25" s="600"/>
      <c r="EPK25" s="600"/>
      <c r="EPL25" s="600"/>
      <c r="EPM25" s="600"/>
      <c r="EPN25" s="600"/>
      <c r="EPO25" s="600"/>
      <c r="EPP25" s="600"/>
      <c r="EPQ25" s="600"/>
      <c r="EPR25" s="600"/>
      <c r="EPS25" s="600"/>
      <c r="EPT25" s="600"/>
      <c r="EPU25" s="600"/>
      <c r="EPV25" s="600"/>
      <c r="EPW25" s="600"/>
      <c r="EPX25" s="600"/>
      <c r="EPY25" s="600"/>
      <c r="EPZ25" s="600"/>
      <c r="EQA25" s="600"/>
      <c r="EQB25" s="600"/>
      <c r="EQC25" s="600"/>
      <c r="EQD25" s="600"/>
      <c r="EQE25" s="600"/>
      <c r="EQF25" s="600"/>
      <c r="EQG25" s="600"/>
      <c r="EQH25" s="600"/>
      <c r="EQI25" s="600"/>
      <c r="EQJ25" s="600"/>
      <c r="EQK25" s="600"/>
      <c r="EQL25" s="600"/>
      <c r="EQM25" s="600"/>
      <c r="EQN25" s="600"/>
      <c r="EQO25" s="600"/>
      <c r="EQP25" s="600"/>
      <c r="EQQ25" s="600"/>
      <c r="EQR25" s="600"/>
      <c r="EQS25" s="600"/>
      <c r="EQT25" s="600"/>
      <c r="EQU25" s="600"/>
      <c r="EQV25" s="600"/>
      <c r="EQW25" s="600"/>
      <c r="EQX25" s="600"/>
      <c r="EQY25" s="600"/>
      <c r="EQZ25" s="600"/>
      <c r="ERA25" s="600"/>
      <c r="ERB25" s="600"/>
      <c r="ERC25" s="600"/>
      <c r="ERD25" s="600"/>
      <c r="ERE25" s="600"/>
      <c r="ERF25" s="600"/>
      <c r="ERG25" s="600"/>
      <c r="ERH25" s="600"/>
      <c r="ERI25" s="600"/>
      <c r="ERJ25" s="600"/>
      <c r="ERK25" s="600"/>
      <c r="ERL25" s="600"/>
      <c r="ERM25" s="600"/>
      <c r="ERN25" s="600"/>
      <c r="ERO25" s="600"/>
      <c r="ERP25" s="600"/>
      <c r="ERQ25" s="600"/>
      <c r="ERR25" s="600"/>
      <c r="ERS25" s="600"/>
      <c r="ERT25" s="600"/>
      <c r="ERU25" s="600"/>
      <c r="ERV25" s="600"/>
      <c r="ERW25" s="600"/>
      <c r="ERX25" s="600"/>
      <c r="ERY25" s="600"/>
      <c r="ERZ25" s="600"/>
      <c r="ESA25" s="600"/>
      <c r="ESB25" s="600"/>
      <c r="ESC25" s="600"/>
      <c r="ESD25" s="600"/>
      <c r="ESE25" s="600"/>
      <c r="ESF25" s="600"/>
      <c r="ESG25" s="600"/>
      <c r="ESH25" s="600"/>
      <c r="ESI25" s="600"/>
      <c r="ESJ25" s="600"/>
      <c r="ESK25" s="600"/>
      <c r="ESL25" s="600"/>
      <c r="ESM25" s="600"/>
      <c r="ESN25" s="600"/>
      <c r="ESO25" s="600"/>
      <c r="ESP25" s="600"/>
      <c r="ESQ25" s="600"/>
      <c r="ESR25" s="600"/>
      <c r="ESS25" s="600"/>
      <c r="EST25" s="600"/>
      <c r="ESU25" s="600"/>
      <c r="ESV25" s="600"/>
      <c r="ESW25" s="600"/>
      <c r="ESX25" s="600"/>
      <c r="ESY25" s="600"/>
      <c r="ESZ25" s="600"/>
      <c r="ETA25" s="600"/>
      <c r="ETB25" s="600"/>
      <c r="ETC25" s="600"/>
      <c r="ETD25" s="600"/>
      <c r="ETE25" s="600"/>
      <c r="ETF25" s="600"/>
      <c r="ETG25" s="600"/>
      <c r="ETH25" s="600"/>
      <c r="ETI25" s="600"/>
      <c r="ETJ25" s="600"/>
      <c r="ETK25" s="600"/>
      <c r="ETL25" s="600"/>
      <c r="ETM25" s="600"/>
      <c r="ETN25" s="600"/>
      <c r="ETO25" s="600"/>
      <c r="ETP25" s="600"/>
      <c r="ETQ25" s="600"/>
      <c r="ETR25" s="600"/>
      <c r="ETS25" s="600"/>
      <c r="ETT25" s="600"/>
      <c r="ETU25" s="600"/>
      <c r="ETV25" s="600"/>
      <c r="ETW25" s="600"/>
      <c r="ETX25" s="600"/>
      <c r="ETY25" s="600"/>
      <c r="ETZ25" s="600"/>
      <c r="EUA25" s="600"/>
      <c r="EUB25" s="600"/>
      <c r="EUC25" s="600"/>
      <c r="EUD25" s="600"/>
      <c r="EUE25" s="600"/>
      <c r="EUF25" s="600"/>
      <c r="EUG25" s="600"/>
      <c r="EUH25" s="600"/>
      <c r="EUI25" s="600"/>
      <c r="EUJ25" s="600"/>
      <c r="EUK25" s="600"/>
      <c r="EUL25" s="600"/>
      <c r="EUM25" s="600"/>
      <c r="EUN25" s="600"/>
      <c r="EUO25" s="600"/>
      <c r="EUP25" s="600"/>
      <c r="EUQ25" s="600"/>
      <c r="EUR25" s="600"/>
      <c r="EUS25" s="600"/>
      <c r="EUT25" s="600"/>
      <c r="EUU25" s="600"/>
      <c r="EUV25" s="600"/>
      <c r="EUW25" s="600"/>
      <c r="EUX25" s="600"/>
      <c r="EUY25" s="600"/>
      <c r="EUZ25" s="600"/>
      <c r="EVA25" s="600"/>
      <c r="EVB25" s="600"/>
      <c r="EVC25" s="600"/>
      <c r="EVD25" s="600"/>
      <c r="EVE25" s="600"/>
      <c r="EVF25" s="600"/>
      <c r="EVG25" s="600"/>
      <c r="EVH25" s="600"/>
      <c r="EVI25" s="600"/>
      <c r="EVJ25" s="600"/>
      <c r="EVK25" s="600"/>
      <c r="EVL25" s="600"/>
      <c r="EVM25" s="600"/>
      <c r="EVN25" s="600"/>
      <c r="EVO25" s="600"/>
      <c r="EVP25" s="600"/>
      <c r="EVQ25" s="600"/>
      <c r="EVR25" s="600"/>
      <c r="EVS25" s="600"/>
      <c r="EVT25" s="600"/>
      <c r="EVU25" s="600"/>
      <c r="EVV25" s="600"/>
      <c r="EVW25" s="600"/>
      <c r="EVX25" s="600"/>
      <c r="EVY25" s="600"/>
      <c r="EVZ25" s="600"/>
      <c r="EWA25" s="600"/>
      <c r="EWB25" s="600"/>
      <c r="EWC25" s="600"/>
      <c r="EWD25" s="600"/>
      <c r="EWE25" s="600"/>
      <c r="EWF25" s="600"/>
      <c r="EWG25" s="600"/>
      <c r="EWH25" s="600"/>
      <c r="EWI25" s="600"/>
      <c r="EWJ25" s="600"/>
      <c r="EWK25" s="600"/>
      <c r="EWL25" s="600"/>
      <c r="EWM25" s="600"/>
      <c r="EWN25" s="600"/>
      <c r="EWO25" s="600"/>
      <c r="EWP25" s="600"/>
      <c r="EWQ25" s="600"/>
      <c r="EWR25" s="600"/>
      <c r="EWS25" s="600"/>
      <c r="EWT25" s="600"/>
      <c r="EWU25" s="600"/>
      <c r="EWV25" s="600"/>
      <c r="EWW25" s="600"/>
      <c r="EWX25" s="600"/>
      <c r="EWY25" s="600"/>
      <c r="EWZ25" s="600"/>
      <c r="EXA25" s="600"/>
      <c r="EXB25" s="600"/>
      <c r="EXC25" s="600"/>
      <c r="EXD25" s="600"/>
      <c r="EXE25" s="600"/>
      <c r="EXF25" s="600"/>
      <c r="EXG25" s="600"/>
      <c r="EXH25" s="600"/>
      <c r="EXI25" s="600"/>
      <c r="EXJ25" s="600"/>
      <c r="EXK25" s="600"/>
      <c r="EXL25" s="600"/>
      <c r="EXM25" s="600"/>
      <c r="EXN25" s="600"/>
      <c r="EXO25" s="600"/>
      <c r="EXP25" s="600"/>
      <c r="EXQ25" s="600"/>
      <c r="EXR25" s="600"/>
      <c r="EXS25" s="600"/>
      <c r="EXT25" s="600"/>
      <c r="EXU25" s="600"/>
      <c r="EXV25" s="600"/>
      <c r="EXW25" s="600"/>
      <c r="EXX25" s="600"/>
      <c r="EXY25" s="600"/>
      <c r="EXZ25" s="600"/>
      <c r="EYA25" s="600"/>
      <c r="EYB25" s="600"/>
      <c r="EYC25" s="600"/>
      <c r="EYD25" s="600"/>
      <c r="EYE25" s="600"/>
      <c r="EYF25" s="600"/>
      <c r="EYG25" s="600"/>
      <c r="EYH25" s="600"/>
      <c r="EYI25" s="600"/>
      <c r="EYJ25" s="600"/>
      <c r="EYK25" s="600"/>
      <c r="EYL25" s="600"/>
      <c r="EYM25" s="600"/>
      <c r="EYN25" s="600"/>
      <c r="EYO25" s="600"/>
      <c r="EYP25" s="600"/>
      <c r="EYQ25" s="600"/>
      <c r="EYR25" s="600"/>
      <c r="EYS25" s="600"/>
      <c r="EYT25" s="600"/>
      <c r="EYU25" s="600"/>
      <c r="EYV25" s="600"/>
      <c r="EYW25" s="600"/>
      <c r="EYX25" s="600"/>
      <c r="EYY25" s="600"/>
      <c r="EYZ25" s="600"/>
      <c r="EZA25" s="600"/>
      <c r="EZB25" s="600"/>
      <c r="EZC25" s="600"/>
      <c r="EZD25" s="600"/>
      <c r="EZE25" s="600"/>
      <c r="EZF25" s="600"/>
      <c r="EZG25" s="600"/>
      <c r="EZH25" s="600"/>
      <c r="EZI25" s="600"/>
      <c r="EZJ25" s="600"/>
      <c r="EZK25" s="600"/>
      <c r="EZL25" s="600"/>
      <c r="EZM25" s="600"/>
      <c r="EZN25" s="600"/>
      <c r="EZO25" s="600"/>
      <c r="EZP25" s="600"/>
      <c r="EZQ25" s="600"/>
      <c r="EZR25" s="600"/>
      <c r="EZS25" s="600"/>
      <c r="EZT25" s="600"/>
      <c r="EZU25" s="600"/>
      <c r="EZV25" s="600"/>
      <c r="EZW25" s="600"/>
      <c r="EZX25" s="600"/>
      <c r="EZY25" s="600"/>
      <c r="EZZ25" s="600"/>
      <c r="FAA25" s="600"/>
      <c r="FAB25" s="600"/>
      <c r="FAC25" s="600"/>
      <c r="FAD25" s="600"/>
      <c r="FAE25" s="600"/>
      <c r="FAF25" s="600"/>
      <c r="FAG25" s="600"/>
      <c r="FAH25" s="600"/>
      <c r="FAI25" s="600"/>
      <c r="FAJ25" s="600"/>
      <c r="FAK25" s="600"/>
      <c r="FAL25" s="600"/>
      <c r="FAM25" s="600"/>
      <c r="FAN25" s="600"/>
      <c r="FAO25" s="600"/>
      <c r="FAP25" s="600"/>
      <c r="FAQ25" s="600"/>
      <c r="FAR25" s="600"/>
      <c r="FAS25" s="600"/>
      <c r="FAT25" s="600"/>
      <c r="FAU25" s="600"/>
      <c r="FAV25" s="600"/>
      <c r="FAW25" s="600"/>
      <c r="FAX25" s="600"/>
      <c r="FAY25" s="600"/>
      <c r="FAZ25" s="600"/>
      <c r="FBA25" s="600"/>
      <c r="FBB25" s="600"/>
      <c r="FBC25" s="600"/>
      <c r="FBD25" s="600"/>
      <c r="FBE25" s="600"/>
      <c r="FBF25" s="600"/>
      <c r="FBG25" s="600"/>
      <c r="FBH25" s="600"/>
      <c r="FBI25" s="600"/>
      <c r="FBJ25" s="600"/>
      <c r="FBK25" s="600"/>
      <c r="FBL25" s="600"/>
      <c r="FBM25" s="600"/>
      <c r="FBN25" s="600"/>
      <c r="FBO25" s="600"/>
      <c r="FBP25" s="600"/>
      <c r="FBQ25" s="600"/>
      <c r="FBR25" s="600"/>
      <c r="FBS25" s="600"/>
      <c r="FBT25" s="600"/>
      <c r="FBU25" s="600"/>
      <c r="FBV25" s="600"/>
      <c r="FBW25" s="600"/>
      <c r="FBX25" s="600"/>
      <c r="FBY25" s="600"/>
      <c r="FBZ25" s="600"/>
      <c r="FCA25" s="600"/>
      <c r="FCB25" s="600"/>
      <c r="FCC25" s="600"/>
      <c r="FCD25" s="600"/>
      <c r="FCE25" s="600"/>
      <c r="FCF25" s="600"/>
      <c r="FCG25" s="600"/>
      <c r="FCH25" s="600"/>
      <c r="FCI25" s="600"/>
      <c r="FCJ25" s="600"/>
      <c r="FCK25" s="600"/>
      <c r="FCL25" s="600"/>
      <c r="FCM25" s="600"/>
      <c r="FCN25" s="600"/>
      <c r="FCO25" s="600"/>
      <c r="FCP25" s="600"/>
      <c r="FCQ25" s="600"/>
      <c r="FCR25" s="600"/>
      <c r="FCS25" s="600"/>
      <c r="FCT25" s="600"/>
      <c r="FCU25" s="600"/>
      <c r="FCV25" s="600"/>
      <c r="FCW25" s="600"/>
      <c r="FCX25" s="600"/>
      <c r="FCY25" s="600"/>
      <c r="FCZ25" s="600"/>
      <c r="FDA25" s="600"/>
      <c r="FDB25" s="600"/>
      <c r="FDC25" s="600"/>
      <c r="FDD25" s="600"/>
      <c r="FDE25" s="600"/>
      <c r="FDF25" s="600"/>
      <c r="FDG25" s="600"/>
      <c r="FDH25" s="600"/>
      <c r="FDI25" s="600"/>
      <c r="FDJ25" s="600"/>
      <c r="FDK25" s="600"/>
      <c r="FDL25" s="600"/>
      <c r="FDM25" s="600"/>
      <c r="FDN25" s="600"/>
      <c r="FDO25" s="600"/>
      <c r="FDP25" s="600"/>
      <c r="FDQ25" s="600"/>
      <c r="FDR25" s="600"/>
      <c r="FDS25" s="600"/>
      <c r="FDT25" s="600"/>
      <c r="FDU25" s="600"/>
      <c r="FDV25" s="600"/>
      <c r="FDW25" s="600"/>
      <c r="FDX25" s="600"/>
      <c r="FDY25" s="600"/>
      <c r="FDZ25" s="600"/>
      <c r="FEA25" s="600"/>
      <c r="FEB25" s="600"/>
      <c r="FEC25" s="600"/>
      <c r="FED25" s="600"/>
      <c r="FEE25" s="600"/>
      <c r="FEF25" s="600"/>
      <c r="FEG25" s="600"/>
      <c r="FEH25" s="600"/>
      <c r="FEI25" s="600"/>
      <c r="FEJ25" s="600"/>
      <c r="FEK25" s="600"/>
      <c r="FEL25" s="600"/>
      <c r="FEM25" s="600"/>
      <c r="FEN25" s="600"/>
      <c r="FEO25" s="600"/>
      <c r="FEP25" s="600"/>
      <c r="FEQ25" s="600"/>
      <c r="FER25" s="600"/>
      <c r="FES25" s="600"/>
      <c r="FET25" s="600"/>
      <c r="FEU25" s="600"/>
      <c r="FEV25" s="600"/>
      <c r="FEW25" s="600"/>
      <c r="FEX25" s="600"/>
      <c r="FEY25" s="600"/>
      <c r="FEZ25" s="600"/>
      <c r="FFA25" s="600"/>
      <c r="FFB25" s="600"/>
      <c r="FFC25" s="600"/>
      <c r="FFD25" s="600"/>
      <c r="FFE25" s="600"/>
      <c r="FFF25" s="600"/>
      <c r="FFG25" s="600"/>
      <c r="FFH25" s="600"/>
      <c r="FFI25" s="600"/>
      <c r="FFJ25" s="600"/>
      <c r="FFK25" s="600"/>
      <c r="FFL25" s="600"/>
      <c r="FFM25" s="600"/>
      <c r="FFN25" s="600"/>
      <c r="FFO25" s="600"/>
      <c r="FFP25" s="600"/>
      <c r="FFQ25" s="600"/>
      <c r="FFR25" s="600"/>
      <c r="FFS25" s="600"/>
      <c r="FFT25" s="600"/>
      <c r="FFU25" s="600"/>
      <c r="FFV25" s="600"/>
      <c r="FFW25" s="600"/>
      <c r="FFX25" s="600"/>
      <c r="FFY25" s="600"/>
      <c r="FFZ25" s="600"/>
      <c r="FGA25" s="600"/>
      <c r="FGB25" s="600"/>
      <c r="FGC25" s="600"/>
      <c r="FGD25" s="600"/>
      <c r="FGE25" s="600"/>
      <c r="FGF25" s="600"/>
      <c r="FGG25" s="600"/>
      <c r="FGH25" s="600"/>
      <c r="FGI25" s="600"/>
      <c r="FGJ25" s="600"/>
      <c r="FGK25" s="600"/>
      <c r="FGL25" s="600"/>
      <c r="FGM25" s="600"/>
      <c r="FGN25" s="600"/>
      <c r="FGO25" s="600"/>
      <c r="FGP25" s="600"/>
      <c r="FGQ25" s="600"/>
      <c r="FGR25" s="600"/>
      <c r="FGS25" s="600"/>
      <c r="FGT25" s="600"/>
      <c r="FGU25" s="600"/>
      <c r="FGV25" s="600"/>
      <c r="FGW25" s="600"/>
      <c r="FGX25" s="600"/>
      <c r="FGY25" s="600"/>
      <c r="FGZ25" s="600"/>
      <c r="FHA25" s="600"/>
      <c r="FHB25" s="600"/>
      <c r="FHC25" s="600"/>
      <c r="FHD25" s="600"/>
      <c r="FHE25" s="600"/>
      <c r="FHF25" s="600"/>
      <c r="FHG25" s="600"/>
      <c r="FHH25" s="600"/>
      <c r="FHI25" s="600"/>
      <c r="FHJ25" s="600"/>
      <c r="FHK25" s="600"/>
      <c r="FHL25" s="600"/>
      <c r="FHM25" s="600"/>
      <c r="FHN25" s="600"/>
      <c r="FHO25" s="600"/>
      <c r="FHP25" s="600"/>
      <c r="FHQ25" s="600"/>
      <c r="FHR25" s="600"/>
      <c r="FHS25" s="600"/>
      <c r="FHT25" s="600"/>
      <c r="FHU25" s="600"/>
      <c r="FHV25" s="600"/>
      <c r="FHW25" s="600"/>
      <c r="FHX25" s="600"/>
      <c r="FHY25" s="600"/>
      <c r="FHZ25" s="600"/>
      <c r="FIA25" s="600"/>
      <c r="FIB25" s="600"/>
      <c r="FIC25" s="600"/>
      <c r="FID25" s="600"/>
      <c r="FIE25" s="600"/>
      <c r="FIF25" s="600"/>
      <c r="FIG25" s="600"/>
      <c r="FIH25" s="600"/>
      <c r="FII25" s="600"/>
      <c r="FIJ25" s="600"/>
      <c r="FIK25" s="600"/>
      <c r="FIL25" s="600"/>
      <c r="FIM25" s="600"/>
      <c r="FIN25" s="600"/>
      <c r="FIO25" s="600"/>
      <c r="FIP25" s="600"/>
      <c r="FIQ25" s="600"/>
      <c r="FIR25" s="600"/>
      <c r="FIS25" s="600"/>
      <c r="FIT25" s="600"/>
      <c r="FIU25" s="600"/>
      <c r="FIV25" s="600"/>
      <c r="FIW25" s="600"/>
      <c r="FIX25" s="600"/>
      <c r="FIY25" s="600"/>
      <c r="FIZ25" s="600"/>
      <c r="FJA25" s="600"/>
      <c r="FJB25" s="600"/>
      <c r="FJC25" s="600"/>
      <c r="FJD25" s="600"/>
      <c r="FJE25" s="600"/>
      <c r="FJF25" s="600"/>
      <c r="FJG25" s="600"/>
      <c r="FJH25" s="600"/>
      <c r="FJI25" s="600"/>
      <c r="FJJ25" s="600"/>
      <c r="FJK25" s="600"/>
      <c r="FJL25" s="600"/>
      <c r="FJM25" s="600"/>
      <c r="FJN25" s="600"/>
      <c r="FJO25" s="600"/>
      <c r="FJP25" s="600"/>
      <c r="FJQ25" s="600"/>
      <c r="FJR25" s="600"/>
      <c r="FJS25" s="600"/>
      <c r="FJT25" s="600"/>
      <c r="FJU25" s="600"/>
      <c r="FJV25" s="600"/>
      <c r="FJW25" s="600"/>
      <c r="FJX25" s="600"/>
      <c r="FJY25" s="600"/>
      <c r="FJZ25" s="600"/>
      <c r="FKA25" s="600"/>
      <c r="FKB25" s="600"/>
      <c r="FKC25" s="600"/>
      <c r="FKD25" s="600"/>
      <c r="FKE25" s="600"/>
      <c r="FKF25" s="600"/>
      <c r="FKG25" s="600"/>
      <c r="FKH25" s="600"/>
      <c r="FKI25" s="600"/>
      <c r="FKJ25" s="600"/>
      <c r="FKK25" s="600"/>
      <c r="FKL25" s="600"/>
      <c r="FKM25" s="600"/>
      <c r="FKN25" s="600"/>
      <c r="FKO25" s="600"/>
      <c r="FKP25" s="600"/>
      <c r="FKQ25" s="600"/>
      <c r="FKR25" s="600"/>
      <c r="FKS25" s="600"/>
      <c r="FKT25" s="600"/>
      <c r="FKU25" s="600"/>
      <c r="FKV25" s="600"/>
      <c r="FKW25" s="600"/>
      <c r="FKX25" s="600"/>
      <c r="FKY25" s="600"/>
      <c r="FKZ25" s="600"/>
      <c r="FLA25" s="600"/>
      <c r="FLB25" s="600"/>
      <c r="FLC25" s="600"/>
      <c r="FLD25" s="600"/>
      <c r="FLE25" s="600"/>
      <c r="FLF25" s="600"/>
      <c r="FLG25" s="600"/>
      <c r="FLH25" s="600"/>
      <c r="FLI25" s="600"/>
      <c r="FLJ25" s="600"/>
      <c r="FLK25" s="600"/>
      <c r="FLL25" s="600"/>
      <c r="FLM25" s="600"/>
      <c r="FLN25" s="600"/>
      <c r="FLO25" s="600"/>
      <c r="FLP25" s="600"/>
      <c r="FLQ25" s="600"/>
      <c r="FLR25" s="600"/>
      <c r="FLS25" s="600"/>
      <c r="FLT25" s="600"/>
      <c r="FLU25" s="600"/>
      <c r="FLV25" s="600"/>
      <c r="FLW25" s="600"/>
      <c r="FLX25" s="600"/>
      <c r="FLY25" s="600"/>
      <c r="FLZ25" s="600"/>
      <c r="FMA25" s="600"/>
      <c r="FMB25" s="600"/>
      <c r="FMC25" s="600"/>
      <c r="FMD25" s="600"/>
      <c r="FME25" s="600"/>
      <c r="FMF25" s="600"/>
      <c r="FMG25" s="600"/>
      <c r="FMH25" s="600"/>
      <c r="FMI25" s="600"/>
      <c r="FMJ25" s="600"/>
      <c r="FMK25" s="600"/>
      <c r="FML25" s="600"/>
      <c r="FMM25" s="600"/>
      <c r="FMN25" s="600"/>
      <c r="FMO25" s="600"/>
      <c r="FMP25" s="600"/>
      <c r="FMQ25" s="600"/>
      <c r="FMR25" s="600"/>
      <c r="FMS25" s="600"/>
      <c r="FMT25" s="600"/>
      <c r="FMU25" s="600"/>
      <c r="FMV25" s="600"/>
      <c r="FMW25" s="600"/>
      <c r="FMX25" s="600"/>
      <c r="FMY25" s="600"/>
      <c r="FMZ25" s="600"/>
      <c r="FNA25" s="600"/>
      <c r="FNB25" s="600"/>
      <c r="FNC25" s="600"/>
      <c r="FND25" s="600"/>
      <c r="FNE25" s="600"/>
      <c r="FNF25" s="600"/>
      <c r="FNG25" s="600"/>
      <c r="FNH25" s="600"/>
      <c r="FNI25" s="600"/>
      <c r="FNJ25" s="600"/>
      <c r="FNK25" s="600"/>
      <c r="FNL25" s="600"/>
      <c r="FNM25" s="600"/>
      <c r="FNN25" s="600"/>
      <c r="FNO25" s="600"/>
      <c r="FNP25" s="600"/>
      <c r="FNQ25" s="600"/>
      <c r="FNR25" s="600"/>
      <c r="FNS25" s="600"/>
      <c r="FNT25" s="600"/>
      <c r="FNU25" s="600"/>
      <c r="FNV25" s="600"/>
      <c r="FNW25" s="600"/>
      <c r="FNX25" s="600"/>
      <c r="FNY25" s="600"/>
      <c r="FNZ25" s="600"/>
      <c r="FOA25" s="600"/>
      <c r="FOB25" s="600"/>
      <c r="FOC25" s="600"/>
      <c r="FOD25" s="600"/>
      <c r="FOE25" s="600"/>
      <c r="FOF25" s="600"/>
      <c r="FOG25" s="600"/>
      <c r="FOH25" s="600"/>
      <c r="FOI25" s="600"/>
      <c r="FOJ25" s="600"/>
      <c r="FOK25" s="600"/>
      <c r="FOL25" s="600"/>
      <c r="FOM25" s="600"/>
      <c r="FON25" s="600"/>
      <c r="FOO25" s="600"/>
      <c r="FOP25" s="600"/>
      <c r="FOQ25" s="600"/>
      <c r="FOR25" s="600"/>
      <c r="FOS25" s="600"/>
      <c r="FOT25" s="600"/>
      <c r="FOU25" s="600"/>
      <c r="FOV25" s="600"/>
      <c r="FOW25" s="600"/>
      <c r="FOX25" s="600"/>
      <c r="FOY25" s="600"/>
      <c r="FOZ25" s="600"/>
      <c r="FPA25" s="600"/>
      <c r="FPB25" s="600"/>
      <c r="FPC25" s="600"/>
      <c r="FPD25" s="600"/>
      <c r="FPE25" s="600"/>
      <c r="FPF25" s="600"/>
      <c r="FPG25" s="600"/>
      <c r="FPH25" s="600"/>
      <c r="FPI25" s="600"/>
      <c r="FPJ25" s="600"/>
      <c r="FPK25" s="600"/>
      <c r="FPL25" s="600"/>
      <c r="FPM25" s="600"/>
      <c r="FPN25" s="600"/>
      <c r="FPO25" s="600"/>
      <c r="FPP25" s="600"/>
      <c r="FPQ25" s="600"/>
      <c r="FPR25" s="600"/>
      <c r="FPS25" s="600"/>
      <c r="FPT25" s="600"/>
      <c r="FPU25" s="600"/>
      <c r="FPV25" s="600"/>
      <c r="FPW25" s="600"/>
      <c r="FPX25" s="600"/>
      <c r="FPY25" s="600"/>
      <c r="FPZ25" s="600"/>
      <c r="FQA25" s="600"/>
      <c r="FQB25" s="600"/>
      <c r="FQC25" s="600"/>
      <c r="FQD25" s="600"/>
      <c r="FQE25" s="600"/>
      <c r="FQF25" s="600"/>
      <c r="FQG25" s="600"/>
      <c r="FQH25" s="600"/>
      <c r="FQI25" s="600"/>
      <c r="FQJ25" s="600"/>
      <c r="FQK25" s="600"/>
      <c r="FQL25" s="600"/>
      <c r="FQM25" s="600"/>
      <c r="FQN25" s="600"/>
      <c r="FQO25" s="600"/>
      <c r="FQP25" s="600"/>
      <c r="FQQ25" s="600"/>
      <c r="FQR25" s="600"/>
      <c r="FQS25" s="600"/>
      <c r="FQT25" s="600"/>
      <c r="FQU25" s="600"/>
      <c r="FQV25" s="600"/>
      <c r="FQW25" s="600"/>
      <c r="FQX25" s="600"/>
      <c r="FQY25" s="600"/>
      <c r="FQZ25" s="600"/>
      <c r="FRA25" s="600"/>
      <c r="FRB25" s="600"/>
      <c r="FRC25" s="600"/>
      <c r="FRD25" s="600"/>
      <c r="FRE25" s="600"/>
      <c r="FRF25" s="600"/>
      <c r="FRG25" s="600"/>
      <c r="FRH25" s="600"/>
      <c r="FRI25" s="600"/>
      <c r="FRJ25" s="600"/>
      <c r="FRK25" s="600"/>
      <c r="FRL25" s="600"/>
      <c r="FRM25" s="600"/>
      <c r="FRN25" s="600"/>
      <c r="FRO25" s="600"/>
      <c r="FRP25" s="600"/>
      <c r="FRQ25" s="600"/>
      <c r="FRR25" s="600"/>
      <c r="FRS25" s="600"/>
      <c r="FRT25" s="600"/>
      <c r="FRU25" s="600"/>
      <c r="FRV25" s="600"/>
      <c r="FRW25" s="600"/>
      <c r="FRX25" s="600"/>
      <c r="FRY25" s="600"/>
      <c r="FRZ25" s="600"/>
      <c r="FSA25" s="600"/>
      <c r="FSB25" s="600"/>
      <c r="FSC25" s="600"/>
      <c r="FSD25" s="600"/>
      <c r="FSE25" s="600"/>
      <c r="FSF25" s="600"/>
      <c r="FSG25" s="600"/>
      <c r="FSH25" s="600"/>
      <c r="FSI25" s="600"/>
      <c r="FSJ25" s="600"/>
      <c r="FSK25" s="600"/>
      <c r="FSL25" s="600"/>
      <c r="FSM25" s="600"/>
      <c r="FSN25" s="600"/>
      <c r="FSO25" s="600"/>
      <c r="FSP25" s="600"/>
      <c r="FSQ25" s="600"/>
      <c r="FSR25" s="600"/>
      <c r="FSS25" s="600"/>
      <c r="FST25" s="600"/>
      <c r="FSU25" s="600"/>
      <c r="FSV25" s="600"/>
      <c r="FSW25" s="600"/>
      <c r="FSX25" s="600"/>
      <c r="FSY25" s="600"/>
      <c r="FSZ25" s="600"/>
      <c r="FTA25" s="600"/>
      <c r="FTB25" s="600"/>
      <c r="FTC25" s="600"/>
      <c r="FTD25" s="600"/>
      <c r="FTE25" s="600"/>
      <c r="FTF25" s="600"/>
      <c r="FTG25" s="600"/>
      <c r="FTH25" s="600"/>
      <c r="FTI25" s="600"/>
      <c r="FTJ25" s="600"/>
      <c r="FTK25" s="600"/>
      <c r="FTL25" s="600"/>
      <c r="FTM25" s="600"/>
      <c r="FTN25" s="600"/>
      <c r="FTO25" s="600"/>
      <c r="FTP25" s="600"/>
      <c r="FTQ25" s="600"/>
      <c r="FTR25" s="600"/>
      <c r="FTS25" s="600"/>
      <c r="FTT25" s="600"/>
      <c r="FTU25" s="600"/>
      <c r="FTV25" s="600"/>
      <c r="FTW25" s="600"/>
      <c r="FTX25" s="600"/>
      <c r="FTY25" s="600"/>
      <c r="FTZ25" s="600"/>
      <c r="FUA25" s="600"/>
      <c r="FUB25" s="600"/>
      <c r="FUC25" s="600"/>
      <c r="FUD25" s="600"/>
      <c r="FUE25" s="600"/>
      <c r="FUF25" s="600"/>
      <c r="FUG25" s="600"/>
      <c r="FUH25" s="600"/>
      <c r="FUI25" s="600"/>
      <c r="FUJ25" s="600"/>
      <c r="FUK25" s="600"/>
      <c r="FUL25" s="600"/>
      <c r="FUM25" s="600"/>
      <c r="FUN25" s="600"/>
      <c r="FUO25" s="600"/>
      <c r="FUP25" s="600"/>
      <c r="FUQ25" s="600"/>
      <c r="FUR25" s="600"/>
      <c r="FUS25" s="600"/>
      <c r="FUT25" s="600"/>
      <c r="FUU25" s="600"/>
      <c r="FUV25" s="600"/>
      <c r="FUW25" s="600"/>
      <c r="FUX25" s="600"/>
      <c r="FUY25" s="600"/>
      <c r="FUZ25" s="600"/>
      <c r="FVA25" s="600"/>
      <c r="FVB25" s="600"/>
      <c r="FVC25" s="600"/>
      <c r="FVD25" s="600"/>
      <c r="FVE25" s="600"/>
      <c r="FVF25" s="600"/>
      <c r="FVG25" s="600"/>
      <c r="FVH25" s="600"/>
      <c r="FVI25" s="600"/>
      <c r="FVJ25" s="600"/>
      <c r="FVK25" s="600"/>
      <c r="FVL25" s="600"/>
      <c r="FVM25" s="600"/>
      <c r="FVN25" s="600"/>
      <c r="FVO25" s="600"/>
      <c r="FVP25" s="600"/>
      <c r="FVQ25" s="600"/>
      <c r="FVR25" s="600"/>
      <c r="FVS25" s="600"/>
      <c r="FVT25" s="600"/>
      <c r="FVU25" s="600"/>
      <c r="FVV25" s="600"/>
      <c r="FVW25" s="600"/>
      <c r="FVX25" s="600"/>
      <c r="FVY25" s="600"/>
      <c r="FVZ25" s="600"/>
      <c r="FWA25" s="600"/>
      <c r="FWB25" s="600"/>
      <c r="FWC25" s="600"/>
      <c r="FWD25" s="600"/>
      <c r="FWE25" s="600"/>
      <c r="FWF25" s="600"/>
      <c r="FWG25" s="600"/>
      <c r="FWH25" s="600"/>
      <c r="FWI25" s="600"/>
      <c r="FWJ25" s="600"/>
      <c r="FWK25" s="600"/>
      <c r="FWL25" s="600"/>
      <c r="FWM25" s="600"/>
      <c r="FWN25" s="600"/>
      <c r="FWO25" s="600"/>
      <c r="FWP25" s="600"/>
      <c r="FWQ25" s="600"/>
      <c r="FWR25" s="600"/>
      <c r="FWS25" s="600"/>
      <c r="FWT25" s="600"/>
      <c r="FWU25" s="600"/>
      <c r="FWV25" s="600"/>
      <c r="FWW25" s="600"/>
      <c r="FWX25" s="600"/>
      <c r="FWY25" s="600"/>
      <c r="FWZ25" s="600"/>
      <c r="FXA25" s="600"/>
      <c r="FXB25" s="600"/>
      <c r="FXC25" s="600"/>
      <c r="FXD25" s="600"/>
      <c r="FXE25" s="600"/>
      <c r="FXF25" s="600"/>
      <c r="FXG25" s="600"/>
      <c r="FXH25" s="600"/>
      <c r="FXI25" s="600"/>
      <c r="FXJ25" s="600"/>
      <c r="FXK25" s="600"/>
      <c r="FXL25" s="600"/>
      <c r="FXM25" s="600"/>
      <c r="FXN25" s="600"/>
      <c r="FXO25" s="600"/>
      <c r="FXP25" s="600"/>
      <c r="FXQ25" s="600"/>
      <c r="FXR25" s="600"/>
      <c r="FXS25" s="600"/>
      <c r="FXT25" s="600"/>
      <c r="FXU25" s="600"/>
      <c r="FXV25" s="600"/>
      <c r="FXW25" s="600"/>
      <c r="FXX25" s="600"/>
      <c r="FXY25" s="600"/>
      <c r="FXZ25" s="600"/>
      <c r="FYA25" s="600"/>
      <c r="FYB25" s="600"/>
      <c r="FYC25" s="600"/>
      <c r="FYD25" s="600"/>
      <c r="FYE25" s="600"/>
      <c r="FYF25" s="600"/>
      <c r="FYG25" s="600"/>
      <c r="FYH25" s="600"/>
      <c r="FYI25" s="600"/>
      <c r="FYJ25" s="600"/>
      <c r="FYK25" s="600"/>
      <c r="FYL25" s="600"/>
      <c r="FYM25" s="600"/>
      <c r="FYN25" s="600"/>
      <c r="FYO25" s="600"/>
      <c r="FYP25" s="600"/>
      <c r="FYQ25" s="600"/>
      <c r="FYR25" s="600"/>
      <c r="FYS25" s="600"/>
      <c r="FYT25" s="600"/>
      <c r="FYU25" s="600"/>
      <c r="FYV25" s="600"/>
      <c r="FYW25" s="600"/>
      <c r="FYX25" s="600"/>
      <c r="FYY25" s="600"/>
      <c r="FYZ25" s="600"/>
      <c r="FZA25" s="600"/>
      <c r="FZB25" s="600"/>
      <c r="FZC25" s="600"/>
      <c r="FZD25" s="600"/>
      <c r="FZE25" s="600"/>
      <c r="FZF25" s="600"/>
      <c r="FZG25" s="600"/>
      <c r="FZH25" s="600"/>
      <c r="FZI25" s="600"/>
      <c r="FZJ25" s="600"/>
      <c r="FZK25" s="600"/>
      <c r="FZL25" s="600"/>
      <c r="FZM25" s="600"/>
      <c r="FZN25" s="600"/>
      <c r="FZO25" s="600"/>
      <c r="FZP25" s="600"/>
      <c r="FZQ25" s="600"/>
      <c r="FZR25" s="600"/>
      <c r="FZS25" s="600"/>
      <c r="FZT25" s="600"/>
      <c r="FZU25" s="600"/>
      <c r="FZV25" s="600"/>
      <c r="FZW25" s="600"/>
      <c r="FZX25" s="600"/>
      <c r="FZY25" s="600"/>
      <c r="FZZ25" s="600"/>
      <c r="GAA25" s="600"/>
      <c r="GAB25" s="600"/>
      <c r="GAC25" s="600"/>
      <c r="GAD25" s="600"/>
      <c r="GAE25" s="600"/>
      <c r="GAF25" s="600"/>
      <c r="GAG25" s="600"/>
      <c r="GAH25" s="600"/>
      <c r="GAI25" s="600"/>
      <c r="GAJ25" s="600"/>
      <c r="GAK25" s="600"/>
      <c r="GAL25" s="600"/>
      <c r="GAM25" s="600"/>
      <c r="GAN25" s="600"/>
      <c r="GAO25" s="600"/>
      <c r="GAP25" s="600"/>
      <c r="GAQ25" s="600"/>
      <c r="GAR25" s="600"/>
      <c r="GAS25" s="600"/>
      <c r="GAT25" s="600"/>
      <c r="GAU25" s="600"/>
      <c r="GAV25" s="600"/>
      <c r="GAW25" s="600"/>
      <c r="GAX25" s="600"/>
      <c r="GAY25" s="600"/>
      <c r="GAZ25" s="600"/>
      <c r="GBA25" s="600"/>
      <c r="GBB25" s="600"/>
      <c r="GBC25" s="600"/>
      <c r="GBD25" s="600"/>
      <c r="GBE25" s="600"/>
      <c r="GBF25" s="600"/>
      <c r="GBG25" s="600"/>
      <c r="GBH25" s="600"/>
      <c r="GBI25" s="600"/>
      <c r="GBJ25" s="600"/>
      <c r="GBK25" s="600"/>
      <c r="GBL25" s="600"/>
      <c r="GBM25" s="600"/>
      <c r="GBN25" s="600"/>
      <c r="GBO25" s="600"/>
      <c r="GBP25" s="600"/>
      <c r="GBQ25" s="600"/>
      <c r="GBR25" s="600"/>
      <c r="GBS25" s="600"/>
      <c r="GBT25" s="600"/>
      <c r="GBU25" s="600"/>
      <c r="GBV25" s="600"/>
      <c r="GBW25" s="600"/>
      <c r="GBX25" s="600"/>
      <c r="GBY25" s="600"/>
      <c r="GBZ25" s="600"/>
      <c r="GCA25" s="600"/>
      <c r="GCB25" s="600"/>
      <c r="GCC25" s="600"/>
      <c r="GCD25" s="600"/>
      <c r="GCE25" s="600"/>
      <c r="GCF25" s="600"/>
      <c r="GCG25" s="600"/>
      <c r="GCH25" s="600"/>
      <c r="GCI25" s="600"/>
      <c r="GCJ25" s="600"/>
      <c r="GCK25" s="600"/>
      <c r="GCL25" s="600"/>
      <c r="GCM25" s="600"/>
      <c r="GCN25" s="600"/>
      <c r="GCO25" s="600"/>
      <c r="GCP25" s="600"/>
      <c r="GCQ25" s="600"/>
      <c r="GCR25" s="600"/>
      <c r="GCS25" s="600"/>
      <c r="GCT25" s="600"/>
      <c r="GCU25" s="600"/>
      <c r="GCV25" s="600"/>
      <c r="GCW25" s="600"/>
      <c r="GCX25" s="600"/>
      <c r="GCY25" s="600"/>
      <c r="GCZ25" s="600"/>
      <c r="GDA25" s="600"/>
      <c r="GDB25" s="600"/>
      <c r="GDC25" s="600"/>
      <c r="GDD25" s="600"/>
      <c r="GDE25" s="600"/>
      <c r="GDF25" s="600"/>
      <c r="GDG25" s="600"/>
      <c r="GDH25" s="600"/>
      <c r="GDI25" s="600"/>
      <c r="GDJ25" s="600"/>
      <c r="GDK25" s="600"/>
      <c r="GDL25" s="600"/>
      <c r="GDM25" s="600"/>
      <c r="GDN25" s="600"/>
      <c r="GDO25" s="600"/>
      <c r="GDP25" s="600"/>
      <c r="GDQ25" s="600"/>
      <c r="GDR25" s="600"/>
      <c r="GDS25" s="600"/>
      <c r="GDT25" s="600"/>
      <c r="GDU25" s="600"/>
      <c r="GDV25" s="600"/>
      <c r="GDW25" s="600"/>
      <c r="GDX25" s="600"/>
      <c r="GDY25" s="600"/>
      <c r="GDZ25" s="600"/>
      <c r="GEA25" s="600"/>
      <c r="GEB25" s="600"/>
      <c r="GEC25" s="600"/>
      <c r="GED25" s="600"/>
      <c r="GEE25" s="600"/>
      <c r="GEF25" s="600"/>
      <c r="GEG25" s="600"/>
      <c r="GEH25" s="600"/>
      <c r="GEI25" s="600"/>
      <c r="GEJ25" s="600"/>
      <c r="GEK25" s="600"/>
      <c r="GEL25" s="600"/>
      <c r="GEM25" s="600"/>
      <c r="GEN25" s="600"/>
      <c r="GEO25" s="600"/>
      <c r="GEP25" s="600"/>
      <c r="GEQ25" s="600"/>
      <c r="GER25" s="600"/>
      <c r="GES25" s="600"/>
      <c r="GET25" s="600"/>
      <c r="GEU25" s="600"/>
      <c r="GEV25" s="600"/>
      <c r="GEW25" s="600"/>
      <c r="GEX25" s="600"/>
      <c r="GEY25" s="600"/>
      <c r="GEZ25" s="600"/>
      <c r="GFA25" s="600"/>
      <c r="GFB25" s="600"/>
      <c r="GFC25" s="600"/>
      <c r="GFD25" s="600"/>
      <c r="GFE25" s="600"/>
      <c r="GFF25" s="600"/>
      <c r="GFG25" s="600"/>
      <c r="GFH25" s="600"/>
      <c r="GFI25" s="600"/>
      <c r="GFJ25" s="600"/>
      <c r="GFK25" s="600"/>
      <c r="GFL25" s="600"/>
      <c r="GFM25" s="600"/>
      <c r="GFN25" s="600"/>
      <c r="GFO25" s="600"/>
      <c r="GFP25" s="600"/>
      <c r="GFQ25" s="600"/>
      <c r="GFR25" s="600"/>
      <c r="GFS25" s="600"/>
      <c r="GFT25" s="600"/>
      <c r="GFU25" s="600"/>
      <c r="GFV25" s="600"/>
      <c r="GFW25" s="600"/>
      <c r="GFX25" s="600"/>
      <c r="GFY25" s="600"/>
      <c r="GFZ25" s="600"/>
      <c r="GGA25" s="600"/>
      <c r="GGB25" s="600"/>
      <c r="GGC25" s="600"/>
      <c r="GGD25" s="600"/>
      <c r="GGE25" s="600"/>
      <c r="GGF25" s="600"/>
      <c r="GGG25" s="600"/>
      <c r="GGH25" s="600"/>
      <c r="GGI25" s="600"/>
      <c r="GGJ25" s="600"/>
      <c r="GGK25" s="600"/>
      <c r="GGL25" s="600"/>
      <c r="GGM25" s="600"/>
      <c r="GGN25" s="600"/>
      <c r="GGO25" s="600"/>
      <c r="GGP25" s="600"/>
      <c r="GGQ25" s="600"/>
      <c r="GGR25" s="600"/>
      <c r="GGS25" s="600"/>
      <c r="GGT25" s="600"/>
      <c r="GGU25" s="600"/>
      <c r="GGV25" s="600"/>
      <c r="GGW25" s="600"/>
      <c r="GGX25" s="600"/>
      <c r="GGY25" s="600"/>
      <c r="GGZ25" s="600"/>
      <c r="GHA25" s="600"/>
      <c r="GHB25" s="600"/>
      <c r="GHC25" s="600"/>
      <c r="GHD25" s="600"/>
      <c r="GHE25" s="600"/>
      <c r="GHF25" s="600"/>
      <c r="GHG25" s="600"/>
      <c r="GHH25" s="600"/>
      <c r="GHI25" s="600"/>
      <c r="GHJ25" s="600"/>
      <c r="GHK25" s="600"/>
      <c r="GHL25" s="600"/>
      <c r="GHM25" s="600"/>
      <c r="GHN25" s="600"/>
      <c r="GHO25" s="600"/>
      <c r="GHP25" s="600"/>
      <c r="GHQ25" s="600"/>
      <c r="GHR25" s="600"/>
      <c r="GHS25" s="600"/>
      <c r="GHT25" s="600"/>
      <c r="GHU25" s="600"/>
      <c r="GHV25" s="600"/>
      <c r="GHW25" s="600"/>
      <c r="GHX25" s="600"/>
      <c r="GHY25" s="600"/>
      <c r="GHZ25" s="600"/>
      <c r="GIA25" s="600"/>
      <c r="GIB25" s="600"/>
      <c r="GIC25" s="600"/>
      <c r="GID25" s="600"/>
      <c r="GIE25" s="600"/>
      <c r="GIF25" s="600"/>
      <c r="GIG25" s="600"/>
      <c r="GIH25" s="600"/>
      <c r="GII25" s="600"/>
      <c r="GIJ25" s="600"/>
      <c r="GIK25" s="600"/>
      <c r="GIL25" s="600"/>
      <c r="GIM25" s="600"/>
      <c r="GIN25" s="600"/>
      <c r="GIO25" s="600"/>
      <c r="GIP25" s="600"/>
      <c r="GIQ25" s="600"/>
      <c r="GIR25" s="600"/>
      <c r="GIS25" s="600"/>
      <c r="GIT25" s="600"/>
      <c r="GIU25" s="600"/>
      <c r="GIV25" s="600"/>
      <c r="GIW25" s="600"/>
      <c r="GIX25" s="600"/>
      <c r="GIY25" s="600"/>
      <c r="GIZ25" s="600"/>
      <c r="GJA25" s="600"/>
      <c r="GJB25" s="600"/>
      <c r="GJC25" s="600"/>
      <c r="GJD25" s="600"/>
      <c r="GJE25" s="600"/>
      <c r="GJF25" s="600"/>
      <c r="GJG25" s="600"/>
      <c r="GJH25" s="600"/>
      <c r="GJI25" s="600"/>
      <c r="GJJ25" s="600"/>
      <c r="GJK25" s="600"/>
      <c r="GJL25" s="600"/>
      <c r="GJM25" s="600"/>
      <c r="GJN25" s="600"/>
      <c r="GJO25" s="600"/>
      <c r="GJP25" s="600"/>
      <c r="GJQ25" s="600"/>
      <c r="GJR25" s="600"/>
      <c r="GJS25" s="600"/>
      <c r="GJT25" s="600"/>
      <c r="GJU25" s="600"/>
      <c r="GJV25" s="600"/>
      <c r="GJW25" s="600"/>
      <c r="GJX25" s="600"/>
      <c r="GJY25" s="600"/>
      <c r="GJZ25" s="600"/>
      <c r="GKA25" s="600"/>
      <c r="GKB25" s="600"/>
      <c r="GKC25" s="600"/>
      <c r="GKD25" s="600"/>
      <c r="GKE25" s="600"/>
      <c r="GKF25" s="600"/>
      <c r="GKG25" s="600"/>
      <c r="GKH25" s="600"/>
      <c r="GKI25" s="600"/>
      <c r="GKJ25" s="600"/>
      <c r="GKK25" s="600"/>
      <c r="GKL25" s="600"/>
      <c r="GKM25" s="600"/>
      <c r="GKN25" s="600"/>
      <c r="GKO25" s="600"/>
      <c r="GKP25" s="600"/>
      <c r="GKQ25" s="600"/>
      <c r="GKR25" s="600"/>
      <c r="GKS25" s="600"/>
      <c r="GKT25" s="600"/>
      <c r="GKU25" s="600"/>
      <c r="GKV25" s="600"/>
      <c r="GKW25" s="600"/>
      <c r="GKX25" s="600"/>
      <c r="GKY25" s="600"/>
      <c r="GKZ25" s="600"/>
      <c r="GLA25" s="600"/>
      <c r="GLB25" s="600"/>
      <c r="GLC25" s="600"/>
      <c r="GLD25" s="600"/>
      <c r="GLE25" s="600"/>
      <c r="GLF25" s="600"/>
      <c r="GLG25" s="600"/>
      <c r="GLH25" s="600"/>
      <c r="GLI25" s="600"/>
      <c r="GLJ25" s="600"/>
      <c r="GLK25" s="600"/>
      <c r="GLL25" s="600"/>
      <c r="GLM25" s="600"/>
      <c r="GLN25" s="600"/>
      <c r="GLO25" s="600"/>
      <c r="GLP25" s="600"/>
      <c r="GLQ25" s="600"/>
      <c r="GLR25" s="600"/>
      <c r="GLS25" s="600"/>
      <c r="GLT25" s="600"/>
      <c r="GLU25" s="600"/>
      <c r="GLV25" s="600"/>
      <c r="GLW25" s="600"/>
      <c r="GLX25" s="600"/>
      <c r="GLY25" s="600"/>
      <c r="GLZ25" s="600"/>
      <c r="GMA25" s="600"/>
      <c r="GMB25" s="600"/>
      <c r="GMC25" s="600"/>
      <c r="GMD25" s="600"/>
      <c r="GME25" s="600"/>
      <c r="GMF25" s="600"/>
      <c r="GMG25" s="600"/>
      <c r="GMH25" s="600"/>
      <c r="GMI25" s="600"/>
      <c r="GMJ25" s="600"/>
      <c r="GMK25" s="600"/>
      <c r="GML25" s="600"/>
      <c r="GMM25" s="600"/>
      <c r="GMN25" s="600"/>
      <c r="GMO25" s="600"/>
      <c r="GMP25" s="600"/>
      <c r="GMQ25" s="600"/>
      <c r="GMR25" s="600"/>
      <c r="GMS25" s="600"/>
      <c r="GMT25" s="600"/>
      <c r="GMU25" s="600"/>
      <c r="GMV25" s="600"/>
      <c r="GMW25" s="600"/>
      <c r="GMX25" s="600"/>
      <c r="GMY25" s="600"/>
      <c r="GMZ25" s="600"/>
      <c r="GNA25" s="600"/>
      <c r="GNB25" s="600"/>
      <c r="GNC25" s="600"/>
      <c r="GND25" s="600"/>
      <c r="GNE25" s="600"/>
      <c r="GNF25" s="600"/>
      <c r="GNG25" s="600"/>
      <c r="GNH25" s="600"/>
      <c r="GNI25" s="600"/>
      <c r="GNJ25" s="600"/>
      <c r="GNK25" s="600"/>
      <c r="GNL25" s="600"/>
      <c r="GNM25" s="600"/>
      <c r="GNN25" s="600"/>
      <c r="GNO25" s="600"/>
      <c r="GNP25" s="600"/>
      <c r="GNQ25" s="600"/>
      <c r="GNR25" s="600"/>
      <c r="GNS25" s="600"/>
      <c r="GNT25" s="600"/>
      <c r="GNU25" s="600"/>
      <c r="GNV25" s="600"/>
      <c r="GNW25" s="600"/>
      <c r="GNX25" s="600"/>
      <c r="GNY25" s="600"/>
      <c r="GNZ25" s="600"/>
      <c r="GOA25" s="600"/>
      <c r="GOB25" s="600"/>
      <c r="GOC25" s="600"/>
      <c r="GOD25" s="600"/>
      <c r="GOE25" s="600"/>
      <c r="GOF25" s="600"/>
      <c r="GOG25" s="600"/>
      <c r="GOH25" s="600"/>
      <c r="GOI25" s="600"/>
      <c r="GOJ25" s="600"/>
      <c r="GOK25" s="600"/>
      <c r="GOL25" s="600"/>
      <c r="GOM25" s="600"/>
      <c r="GON25" s="600"/>
      <c r="GOO25" s="600"/>
      <c r="GOP25" s="600"/>
      <c r="GOQ25" s="600"/>
      <c r="GOR25" s="600"/>
      <c r="GOS25" s="600"/>
      <c r="GOT25" s="600"/>
      <c r="GOU25" s="600"/>
      <c r="GOV25" s="600"/>
      <c r="GOW25" s="600"/>
      <c r="GOX25" s="600"/>
      <c r="GOY25" s="600"/>
      <c r="GOZ25" s="600"/>
      <c r="GPA25" s="600"/>
      <c r="GPB25" s="600"/>
      <c r="GPC25" s="600"/>
      <c r="GPD25" s="600"/>
      <c r="GPE25" s="600"/>
      <c r="GPF25" s="600"/>
      <c r="GPG25" s="600"/>
      <c r="GPH25" s="600"/>
      <c r="GPI25" s="600"/>
      <c r="GPJ25" s="600"/>
      <c r="GPK25" s="600"/>
      <c r="GPL25" s="600"/>
      <c r="GPM25" s="600"/>
      <c r="GPN25" s="600"/>
      <c r="GPO25" s="600"/>
      <c r="GPP25" s="600"/>
      <c r="GPQ25" s="600"/>
      <c r="GPR25" s="600"/>
      <c r="GPS25" s="600"/>
      <c r="GPT25" s="600"/>
      <c r="GPU25" s="600"/>
      <c r="GPV25" s="600"/>
      <c r="GPW25" s="600"/>
      <c r="GPX25" s="600"/>
      <c r="GPY25" s="600"/>
      <c r="GPZ25" s="600"/>
      <c r="GQA25" s="600"/>
      <c r="GQB25" s="600"/>
      <c r="GQC25" s="600"/>
      <c r="GQD25" s="600"/>
      <c r="GQE25" s="600"/>
      <c r="GQF25" s="600"/>
      <c r="GQG25" s="600"/>
      <c r="GQH25" s="600"/>
      <c r="GQI25" s="600"/>
      <c r="GQJ25" s="600"/>
      <c r="GQK25" s="600"/>
      <c r="GQL25" s="600"/>
      <c r="GQM25" s="600"/>
      <c r="GQN25" s="600"/>
      <c r="GQO25" s="600"/>
      <c r="GQP25" s="600"/>
      <c r="GQQ25" s="600"/>
      <c r="GQR25" s="600"/>
      <c r="GQS25" s="600"/>
      <c r="GQT25" s="600"/>
      <c r="GQU25" s="600"/>
      <c r="GQV25" s="600"/>
      <c r="GQW25" s="600"/>
      <c r="GQX25" s="600"/>
      <c r="GQY25" s="600"/>
      <c r="GQZ25" s="600"/>
      <c r="GRA25" s="600"/>
      <c r="GRB25" s="600"/>
      <c r="GRC25" s="600"/>
      <c r="GRD25" s="600"/>
      <c r="GRE25" s="600"/>
      <c r="GRF25" s="600"/>
      <c r="GRG25" s="600"/>
      <c r="GRH25" s="600"/>
      <c r="GRI25" s="600"/>
      <c r="GRJ25" s="600"/>
      <c r="GRK25" s="600"/>
      <c r="GRL25" s="600"/>
      <c r="GRM25" s="600"/>
      <c r="GRN25" s="600"/>
      <c r="GRO25" s="600"/>
      <c r="GRP25" s="600"/>
      <c r="GRQ25" s="600"/>
      <c r="GRR25" s="600"/>
      <c r="GRS25" s="600"/>
      <c r="GRT25" s="600"/>
      <c r="GRU25" s="600"/>
      <c r="GRV25" s="600"/>
      <c r="GRW25" s="600"/>
      <c r="GRX25" s="600"/>
      <c r="GRY25" s="600"/>
      <c r="GRZ25" s="600"/>
      <c r="GSA25" s="600"/>
      <c r="GSB25" s="600"/>
      <c r="GSC25" s="600"/>
      <c r="GSD25" s="600"/>
      <c r="GSE25" s="600"/>
      <c r="GSF25" s="600"/>
      <c r="GSG25" s="600"/>
      <c r="GSH25" s="600"/>
      <c r="GSI25" s="600"/>
      <c r="GSJ25" s="600"/>
      <c r="GSK25" s="600"/>
      <c r="GSL25" s="600"/>
      <c r="GSM25" s="600"/>
      <c r="GSN25" s="600"/>
      <c r="GSO25" s="600"/>
      <c r="GSP25" s="600"/>
      <c r="GSQ25" s="600"/>
      <c r="GSR25" s="600"/>
      <c r="GSS25" s="600"/>
      <c r="GST25" s="600"/>
      <c r="GSU25" s="600"/>
      <c r="GSV25" s="600"/>
      <c r="GSW25" s="600"/>
      <c r="GSX25" s="600"/>
      <c r="GSY25" s="600"/>
      <c r="GSZ25" s="600"/>
      <c r="GTA25" s="600"/>
      <c r="GTB25" s="600"/>
      <c r="GTC25" s="600"/>
      <c r="GTD25" s="600"/>
      <c r="GTE25" s="600"/>
      <c r="GTF25" s="600"/>
      <c r="GTG25" s="600"/>
      <c r="GTH25" s="600"/>
      <c r="GTI25" s="600"/>
      <c r="GTJ25" s="600"/>
      <c r="GTK25" s="600"/>
      <c r="GTL25" s="600"/>
      <c r="GTM25" s="600"/>
      <c r="GTN25" s="600"/>
      <c r="GTO25" s="600"/>
      <c r="GTP25" s="600"/>
      <c r="GTQ25" s="600"/>
      <c r="GTR25" s="600"/>
      <c r="GTS25" s="600"/>
      <c r="GTT25" s="600"/>
      <c r="GTU25" s="600"/>
      <c r="GTV25" s="600"/>
      <c r="GTW25" s="600"/>
      <c r="GTX25" s="600"/>
      <c r="GTY25" s="600"/>
      <c r="GTZ25" s="600"/>
      <c r="GUA25" s="600"/>
      <c r="GUB25" s="600"/>
      <c r="GUC25" s="600"/>
      <c r="GUD25" s="600"/>
      <c r="GUE25" s="600"/>
      <c r="GUF25" s="600"/>
      <c r="GUG25" s="600"/>
      <c r="GUH25" s="600"/>
      <c r="GUI25" s="600"/>
      <c r="GUJ25" s="600"/>
      <c r="GUK25" s="600"/>
      <c r="GUL25" s="600"/>
      <c r="GUM25" s="600"/>
      <c r="GUN25" s="600"/>
      <c r="GUO25" s="600"/>
      <c r="GUP25" s="600"/>
      <c r="GUQ25" s="600"/>
      <c r="GUR25" s="600"/>
      <c r="GUS25" s="600"/>
      <c r="GUT25" s="600"/>
      <c r="GUU25" s="600"/>
      <c r="GUV25" s="600"/>
      <c r="GUW25" s="600"/>
      <c r="GUX25" s="600"/>
      <c r="GUY25" s="600"/>
      <c r="GUZ25" s="600"/>
      <c r="GVA25" s="600"/>
      <c r="GVB25" s="600"/>
      <c r="GVC25" s="600"/>
      <c r="GVD25" s="600"/>
      <c r="GVE25" s="600"/>
      <c r="GVF25" s="600"/>
      <c r="GVG25" s="600"/>
      <c r="GVH25" s="600"/>
      <c r="GVI25" s="600"/>
      <c r="GVJ25" s="600"/>
      <c r="GVK25" s="600"/>
      <c r="GVL25" s="600"/>
      <c r="GVM25" s="600"/>
      <c r="GVN25" s="600"/>
      <c r="GVO25" s="600"/>
      <c r="GVP25" s="600"/>
      <c r="GVQ25" s="600"/>
      <c r="GVR25" s="600"/>
      <c r="GVS25" s="600"/>
      <c r="GVT25" s="600"/>
      <c r="GVU25" s="600"/>
      <c r="GVV25" s="600"/>
      <c r="GVW25" s="600"/>
      <c r="GVX25" s="600"/>
      <c r="GVY25" s="600"/>
      <c r="GVZ25" s="600"/>
      <c r="GWA25" s="600"/>
      <c r="GWB25" s="600"/>
      <c r="GWC25" s="600"/>
      <c r="GWD25" s="600"/>
      <c r="GWE25" s="600"/>
      <c r="GWF25" s="600"/>
      <c r="GWG25" s="600"/>
      <c r="GWH25" s="600"/>
      <c r="GWI25" s="600"/>
      <c r="GWJ25" s="600"/>
      <c r="GWK25" s="600"/>
      <c r="GWL25" s="600"/>
      <c r="GWM25" s="600"/>
      <c r="GWN25" s="600"/>
      <c r="GWO25" s="600"/>
      <c r="GWP25" s="600"/>
      <c r="GWQ25" s="600"/>
      <c r="GWR25" s="600"/>
      <c r="GWS25" s="600"/>
      <c r="GWT25" s="600"/>
      <c r="GWU25" s="600"/>
      <c r="GWV25" s="600"/>
      <c r="GWW25" s="600"/>
      <c r="GWX25" s="600"/>
      <c r="GWY25" s="600"/>
      <c r="GWZ25" s="600"/>
      <c r="GXA25" s="600"/>
      <c r="GXB25" s="600"/>
      <c r="GXC25" s="600"/>
      <c r="GXD25" s="600"/>
      <c r="GXE25" s="600"/>
      <c r="GXF25" s="600"/>
      <c r="GXG25" s="600"/>
      <c r="GXH25" s="600"/>
      <c r="GXI25" s="600"/>
      <c r="GXJ25" s="600"/>
      <c r="GXK25" s="600"/>
      <c r="GXL25" s="600"/>
      <c r="GXM25" s="600"/>
      <c r="GXN25" s="600"/>
      <c r="GXO25" s="600"/>
      <c r="GXP25" s="600"/>
      <c r="GXQ25" s="600"/>
      <c r="GXR25" s="600"/>
      <c r="GXS25" s="600"/>
      <c r="GXT25" s="600"/>
      <c r="GXU25" s="600"/>
      <c r="GXV25" s="600"/>
      <c r="GXW25" s="600"/>
      <c r="GXX25" s="600"/>
      <c r="GXY25" s="600"/>
      <c r="GXZ25" s="600"/>
      <c r="GYA25" s="600"/>
      <c r="GYB25" s="600"/>
      <c r="GYC25" s="600"/>
      <c r="GYD25" s="600"/>
      <c r="GYE25" s="600"/>
      <c r="GYF25" s="600"/>
      <c r="GYG25" s="600"/>
      <c r="GYH25" s="600"/>
      <c r="GYI25" s="600"/>
      <c r="GYJ25" s="600"/>
      <c r="GYK25" s="600"/>
      <c r="GYL25" s="600"/>
      <c r="GYM25" s="600"/>
      <c r="GYN25" s="600"/>
      <c r="GYO25" s="600"/>
      <c r="GYP25" s="600"/>
      <c r="GYQ25" s="600"/>
      <c r="GYR25" s="600"/>
      <c r="GYS25" s="600"/>
      <c r="GYT25" s="600"/>
      <c r="GYU25" s="600"/>
      <c r="GYV25" s="600"/>
      <c r="GYW25" s="600"/>
      <c r="GYX25" s="600"/>
      <c r="GYY25" s="600"/>
      <c r="GYZ25" s="600"/>
      <c r="GZA25" s="600"/>
      <c r="GZB25" s="600"/>
      <c r="GZC25" s="600"/>
      <c r="GZD25" s="600"/>
      <c r="GZE25" s="600"/>
      <c r="GZF25" s="600"/>
      <c r="GZG25" s="600"/>
      <c r="GZH25" s="600"/>
      <c r="GZI25" s="600"/>
      <c r="GZJ25" s="600"/>
      <c r="GZK25" s="600"/>
      <c r="GZL25" s="600"/>
      <c r="GZM25" s="600"/>
      <c r="GZN25" s="600"/>
      <c r="GZO25" s="600"/>
      <c r="GZP25" s="600"/>
      <c r="GZQ25" s="600"/>
      <c r="GZR25" s="600"/>
      <c r="GZS25" s="600"/>
      <c r="GZT25" s="600"/>
      <c r="GZU25" s="600"/>
      <c r="GZV25" s="600"/>
      <c r="GZW25" s="600"/>
      <c r="GZX25" s="600"/>
      <c r="GZY25" s="600"/>
      <c r="GZZ25" s="600"/>
      <c r="HAA25" s="600"/>
      <c r="HAB25" s="600"/>
      <c r="HAC25" s="600"/>
      <c r="HAD25" s="600"/>
      <c r="HAE25" s="600"/>
      <c r="HAF25" s="600"/>
      <c r="HAG25" s="600"/>
      <c r="HAH25" s="600"/>
      <c r="HAI25" s="600"/>
      <c r="HAJ25" s="600"/>
      <c r="HAK25" s="600"/>
      <c r="HAL25" s="600"/>
      <c r="HAM25" s="600"/>
      <c r="HAN25" s="600"/>
      <c r="HAO25" s="600"/>
      <c r="HAP25" s="600"/>
      <c r="HAQ25" s="600"/>
      <c r="HAR25" s="600"/>
      <c r="HAS25" s="600"/>
      <c r="HAT25" s="600"/>
      <c r="HAU25" s="600"/>
      <c r="HAV25" s="600"/>
      <c r="HAW25" s="600"/>
      <c r="HAX25" s="600"/>
      <c r="HAY25" s="600"/>
      <c r="HAZ25" s="600"/>
      <c r="HBA25" s="600"/>
      <c r="HBB25" s="600"/>
      <c r="HBC25" s="600"/>
      <c r="HBD25" s="600"/>
      <c r="HBE25" s="600"/>
      <c r="HBF25" s="600"/>
      <c r="HBG25" s="600"/>
      <c r="HBH25" s="600"/>
      <c r="HBI25" s="600"/>
      <c r="HBJ25" s="600"/>
      <c r="HBK25" s="600"/>
      <c r="HBL25" s="600"/>
      <c r="HBM25" s="600"/>
      <c r="HBN25" s="600"/>
      <c r="HBO25" s="600"/>
      <c r="HBP25" s="600"/>
      <c r="HBQ25" s="600"/>
      <c r="HBR25" s="600"/>
      <c r="HBS25" s="600"/>
      <c r="HBT25" s="600"/>
      <c r="HBU25" s="600"/>
      <c r="HBV25" s="600"/>
      <c r="HBW25" s="600"/>
      <c r="HBX25" s="600"/>
      <c r="HBY25" s="600"/>
      <c r="HBZ25" s="600"/>
      <c r="HCA25" s="600"/>
      <c r="HCB25" s="600"/>
      <c r="HCC25" s="600"/>
      <c r="HCD25" s="600"/>
      <c r="HCE25" s="600"/>
      <c r="HCF25" s="600"/>
      <c r="HCG25" s="600"/>
      <c r="HCH25" s="600"/>
      <c r="HCI25" s="600"/>
      <c r="HCJ25" s="600"/>
      <c r="HCK25" s="600"/>
      <c r="HCL25" s="600"/>
      <c r="HCM25" s="600"/>
      <c r="HCN25" s="600"/>
      <c r="HCO25" s="600"/>
      <c r="HCP25" s="600"/>
      <c r="HCQ25" s="600"/>
      <c r="HCR25" s="600"/>
      <c r="HCS25" s="600"/>
      <c r="HCT25" s="600"/>
      <c r="HCU25" s="600"/>
      <c r="HCV25" s="600"/>
      <c r="HCW25" s="600"/>
      <c r="HCX25" s="600"/>
      <c r="HCY25" s="600"/>
      <c r="HCZ25" s="600"/>
      <c r="HDA25" s="600"/>
      <c r="HDB25" s="600"/>
      <c r="HDC25" s="600"/>
      <c r="HDD25" s="600"/>
      <c r="HDE25" s="600"/>
      <c r="HDF25" s="600"/>
      <c r="HDG25" s="600"/>
      <c r="HDH25" s="600"/>
      <c r="HDI25" s="600"/>
      <c r="HDJ25" s="600"/>
      <c r="HDK25" s="600"/>
      <c r="HDL25" s="600"/>
      <c r="HDM25" s="600"/>
      <c r="HDN25" s="600"/>
      <c r="HDO25" s="600"/>
      <c r="HDP25" s="600"/>
      <c r="HDQ25" s="600"/>
      <c r="HDR25" s="600"/>
      <c r="HDS25" s="600"/>
      <c r="HDT25" s="600"/>
      <c r="HDU25" s="600"/>
      <c r="HDV25" s="600"/>
      <c r="HDW25" s="600"/>
      <c r="HDX25" s="600"/>
      <c r="HDY25" s="600"/>
      <c r="HDZ25" s="600"/>
      <c r="HEA25" s="600"/>
      <c r="HEB25" s="600"/>
      <c r="HEC25" s="600"/>
      <c r="HED25" s="600"/>
      <c r="HEE25" s="600"/>
      <c r="HEF25" s="600"/>
      <c r="HEG25" s="600"/>
      <c r="HEH25" s="600"/>
      <c r="HEI25" s="600"/>
      <c r="HEJ25" s="600"/>
      <c r="HEK25" s="600"/>
      <c r="HEL25" s="600"/>
      <c r="HEM25" s="600"/>
      <c r="HEN25" s="600"/>
      <c r="HEO25" s="600"/>
      <c r="HEP25" s="600"/>
      <c r="HEQ25" s="600"/>
      <c r="HER25" s="600"/>
      <c r="HES25" s="600"/>
      <c r="HET25" s="600"/>
      <c r="HEU25" s="600"/>
      <c r="HEV25" s="600"/>
      <c r="HEW25" s="600"/>
      <c r="HEX25" s="600"/>
      <c r="HEY25" s="600"/>
      <c r="HEZ25" s="600"/>
      <c r="HFA25" s="600"/>
      <c r="HFB25" s="600"/>
      <c r="HFC25" s="600"/>
      <c r="HFD25" s="600"/>
      <c r="HFE25" s="600"/>
      <c r="HFF25" s="600"/>
      <c r="HFG25" s="600"/>
      <c r="HFH25" s="600"/>
      <c r="HFI25" s="600"/>
      <c r="HFJ25" s="600"/>
      <c r="HFK25" s="600"/>
      <c r="HFL25" s="600"/>
      <c r="HFM25" s="600"/>
      <c r="HFN25" s="600"/>
      <c r="HFO25" s="600"/>
      <c r="HFP25" s="600"/>
      <c r="HFQ25" s="600"/>
      <c r="HFR25" s="600"/>
      <c r="HFS25" s="600"/>
      <c r="HFT25" s="600"/>
      <c r="HFU25" s="600"/>
      <c r="HFV25" s="600"/>
      <c r="HFW25" s="600"/>
      <c r="HFX25" s="600"/>
      <c r="HFY25" s="600"/>
      <c r="HFZ25" s="600"/>
      <c r="HGA25" s="600"/>
      <c r="HGB25" s="600"/>
      <c r="HGC25" s="600"/>
      <c r="HGD25" s="600"/>
      <c r="HGE25" s="600"/>
      <c r="HGF25" s="600"/>
      <c r="HGG25" s="600"/>
      <c r="HGH25" s="600"/>
      <c r="HGI25" s="600"/>
      <c r="HGJ25" s="600"/>
      <c r="HGK25" s="600"/>
      <c r="HGL25" s="600"/>
      <c r="HGM25" s="600"/>
      <c r="HGN25" s="600"/>
      <c r="HGO25" s="600"/>
      <c r="HGP25" s="600"/>
      <c r="HGQ25" s="600"/>
      <c r="HGR25" s="600"/>
      <c r="HGS25" s="600"/>
      <c r="HGT25" s="600"/>
      <c r="HGU25" s="600"/>
      <c r="HGV25" s="600"/>
      <c r="HGW25" s="600"/>
      <c r="HGX25" s="600"/>
      <c r="HGY25" s="600"/>
      <c r="HGZ25" s="600"/>
      <c r="HHA25" s="600"/>
      <c r="HHB25" s="600"/>
      <c r="HHC25" s="600"/>
      <c r="HHD25" s="600"/>
      <c r="HHE25" s="600"/>
      <c r="HHF25" s="600"/>
      <c r="HHG25" s="600"/>
      <c r="HHH25" s="600"/>
      <c r="HHI25" s="600"/>
      <c r="HHJ25" s="600"/>
      <c r="HHK25" s="600"/>
      <c r="HHL25" s="600"/>
      <c r="HHM25" s="600"/>
      <c r="HHN25" s="600"/>
      <c r="HHO25" s="600"/>
      <c r="HHP25" s="600"/>
      <c r="HHQ25" s="600"/>
      <c r="HHR25" s="600"/>
      <c r="HHS25" s="600"/>
      <c r="HHT25" s="600"/>
      <c r="HHU25" s="600"/>
      <c r="HHV25" s="600"/>
      <c r="HHW25" s="600"/>
      <c r="HHX25" s="600"/>
      <c r="HHY25" s="600"/>
      <c r="HHZ25" s="600"/>
      <c r="HIA25" s="600"/>
      <c r="HIB25" s="600"/>
      <c r="HIC25" s="600"/>
      <c r="HID25" s="600"/>
      <c r="HIE25" s="600"/>
      <c r="HIF25" s="600"/>
      <c r="HIG25" s="600"/>
      <c r="HIH25" s="600"/>
      <c r="HII25" s="600"/>
      <c r="HIJ25" s="600"/>
      <c r="HIK25" s="600"/>
      <c r="HIL25" s="600"/>
      <c r="HIM25" s="600"/>
      <c r="HIN25" s="600"/>
      <c r="HIO25" s="600"/>
      <c r="HIP25" s="600"/>
      <c r="HIQ25" s="600"/>
      <c r="HIR25" s="600"/>
      <c r="HIS25" s="600"/>
      <c r="HIT25" s="600"/>
      <c r="HIU25" s="600"/>
      <c r="HIV25" s="600"/>
      <c r="HIW25" s="600"/>
      <c r="HIX25" s="600"/>
      <c r="HIY25" s="600"/>
      <c r="HIZ25" s="600"/>
      <c r="HJA25" s="600"/>
      <c r="HJB25" s="600"/>
      <c r="HJC25" s="600"/>
      <c r="HJD25" s="600"/>
      <c r="HJE25" s="600"/>
      <c r="HJF25" s="600"/>
      <c r="HJG25" s="600"/>
      <c r="HJH25" s="600"/>
      <c r="HJI25" s="600"/>
      <c r="HJJ25" s="600"/>
      <c r="HJK25" s="600"/>
      <c r="HJL25" s="600"/>
      <c r="HJM25" s="600"/>
      <c r="HJN25" s="600"/>
      <c r="HJO25" s="600"/>
      <c r="HJP25" s="600"/>
      <c r="HJQ25" s="600"/>
      <c r="HJR25" s="600"/>
      <c r="HJS25" s="600"/>
      <c r="HJT25" s="600"/>
      <c r="HJU25" s="600"/>
      <c r="HJV25" s="600"/>
      <c r="HJW25" s="600"/>
      <c r="HJX25" s="600"/>
      <c r="HJY25" s="600"/>
      <c r="HJZ25" s="600"/>
      <c r="HKA25" s="600"/>
      <c r="HKB25" s="600"/>
      <c r="HKC25" s="600"/>
      <c r="HKD25" s="600"/>
      <c r="HKE25" s="600"/>
      <c r="HKF25" s="600"/>
      <c r="HKG25" s="600"/>
      <c r="HKH25" s="600"/>
      <c r="HKI25" s="600"/>
      <c r="HKJ25" s="600"/>
      <c r="HKK25" s="600"/>
      <c r="HKL25" s="600"/>
      <c r="HKM25" s="600"/>
      <c r="HKN25" s="600"/>
      <c r="HKO25" s="600"/>
      <c r="HKP25" s="600"/>
      <c r="HKQ25" s="600"/>
      <c r="HKR25" s="600"/>
      <c r="HKS25" s="600"/>
      <c r="HKT25" s="600"/>
      <c r="HKU25" s="600"/>
      <c r="HKV25" s="600"/>
      <c r="HKW25" s="600"/>
      <c r="HKX25" s="600"/>
      <c r="HKY25" s="600"/>
      <c r="HKZ25" s="600"/>
      <c r="HLA25" s="600"/>
      <c r="HLB25" s="600"/>
      <c r="HLC25" s="600"/>
      <c r="HLD25" s="600"/>
      <c r="HLE25" s="600"/>
      <c r="HLF25" s="600"/>
      <c r="HLG25" s="600"/>
      <c r="HLH25" s="600"/>
      <c r="HLI25" s="600"/>
      <c r="HLJ25" s="600"/>
      <c r="HLK25" s="600"/>
      <c r="HLL25" s="600"/>
      <c r="HLM25" s="600"/>
      <c r="HLN25" s="600"/>
      <c r="HLO25" s="600"/>
      <c r="HLP25" s="600"/>
      <c r="HLQ25" s="600"/>
      <c r="HLR25" s="600"/>
      <c r="HLS25" s="600"/>
      <c r="HLT25" s="600"/>
      <c r="HLU25" s="600"/>
      <c r="HLV25" s="600"/>
      <c r="HLW25" s="600"/>
      <c r="HLX25" s="600"/>
      <c r="HLY25" s="600"/>
      <c r="HLZ25" s="600"/>
      <c r="HMA25" s="600"/>
      <c r="HMB25" s="600"/>
      <c r="HMC25" s="600"/>
      <c r="HMD25" s="600"/>
      <c r="HME25" s="600"/>
      <c r="HMF25" s="600"/>
      <c r="HMG25" s="600"/>
      <c r="HMH25" s="600"/>
      <c r="HMI25" s="600"/>
      <c r="HMJ25" s="600"/>
      <c r="HMK25" s="600"/>
      <c r="HML25" s="600"/>
      <c r="HMM25" s="600"/>
      <c r="HMN25" s="600"/>
      <c r="HMO25" s="600"/>
      <c r="HMP25" s="600"/>
      <c r="HMQ25" s="600"/>
      <c r="HMR25" s="600"/>
      <c r="HMS25" s="600"/>
      <c r="HMT25" s="600"/>
      <c r="HMU25" s="600"/>
      <c r="HMV25" s="600"/>
      <c r="HMW25" s="600"/>
      <c r="HMX25" s="600"/>
      <c r="HMY25" s="600"/>
      <c r="HMZ25" s="600"/>
      <c r="HNA25" s="600"/>
      <c r="HNB25" s="600"/>
      <c r="HNC25" s="600"/>
      <c r="HND25" s="600"/>
      <c r="HNE25" s="600"/>
      <c r="HNF25" s="600"/>
      <c r="HNG25" s="600"/>
      <c r="HNH25" s="600"/>
      <c r="HNI25" s="600"/>
      <c r="HNJ25" s="600"/>
      <c r="HNK25" s="600"/>
      <c r="HNL25" s="600"/>
      <c r="HNM25" s="600"/>
      <c r="HNN25" s="600"/>
      <c r="HNO25" s="600"/>
      <c r="HNP25" s="600"/>
      <c r="HNQ25" s="600"/>
      <c r="HNR25" s="600"/>
      <c r="HNS25" s="600"/>
      <c r="HNT25" s="600"/>
      <c r="HNU25" s="600"/>
      <c r="HNV25" s="600"/>
      <c r="HNW25" s="600"/>
      <c r="HNX25" s="600"/>
      <c r="HNY25" s="600"/>
      <c r="HNZ25" s="600"/>
      <c r="HOA25" s="600"/>
      <c r="HOB25" s="600"/>
      <c r="HOC25" s="600"/>
      <c r="HOD25" s="600"/>
      <c r="HOE25" s="600"/>
      <c r="HOF25" s="600"/>
      <c r="HOG25" s="600"/>
      <c r="HOH25" s="600"/>
      <c r="HOI25" s="600"/>
      <c r="HOJ25" s="600"/>
      <c r="HOK25" s="600"/>
      <c r="HOL25" s="600"/>
      <c r="HOM25" s="600"/>
      <c r="HON25" s="600"/>
      <c r="HOO25" s="600"/>
      <c r="HOP25" s="600"/>
      <c r="HOQ25" s="600"/>
      <c r="HOR25" s="600"/>
      <c r="HOS25" s="600"/>
      <c r="HOT25" s="600"/>
      <c r="HOU25" s="600"/>
      <c r="HOV25" s="600"/>
      <c r="HOW25" s="600"/>
      <c r="HOX25" s="600"/>
      <c r="HOY25" s="600"/>
      <c r="HOZ25" s="600"/>
      <c r="HPA25" s="600"/>
      <c r="HPB25" s="600"/>
      <c r="HPC25" s="600"/>
      <c r="HPD25" s="600"/>
      <c r="HPE25" s="600"/>
      <c r="HPF25" s="600"/>
      <c r="HPG25" s="600"/>
      <c r="HPH25" s="600"/>
      <c r="HPI25" s="600"/>
      <c r="HPJ25" s="600"/>
      <c r="HPK25" s="600"/>
      <c r="HPL25" s="600"/>
      <c r="HPM25" s="600"/>
      <c r="HPN25" s="600"/>
      <c r="HPO25" s="600"/>
      <c r="HPP25" s="600"/>
      <c r="HPQ25" s="600"/>
      <c r="HPR25" s="600"/>
      <c r="HPS25" s="600"/>
      <c r="HPT25" s="600"/>
      <c r="HPU25" s="600"/>
      <c r="HPV25" s="600"/>
      <c r="HPW25" s="600"/>
      <c r="HPX25" s="600"/>
      <c r="HPY25" s="600"/>
      <c r="HPZ25" s="600"/>
      <c r="HQA25" s="600"/>
      <c r="HQB25" s="600"/>
      <c r="HQC25" s="600"/>
      <c r="HQD25" s="600"/>
      <c r="HQE25" s="600"/>
      <c r="HQF25" s="600"/>
      <c r="HQG25" s="600"/>
      <c r="HQH25" s="600"/>
      <c r="HQI25" s="600"/>
      <c r="HQJ25" s="600"/>
      <c r="HQK25" s="600"/>
      <c r="HQL25" s="600"/>
      <c r="HQM25" s="600"/>
      <c r="HQN25" s="600"/>
      <c r="HQO25" s="600"/>
      <c r="HQP25" s="600"/>
      <c r="HQQ25" s="600"/>
      <c r="HQR25" s="600"/>
      <c r="HQS25" s="600"/>
      <c r="HQT25" s="600"/>
      <c r="HQU25" s="600"/>
      <c r="HQV25" s="600"/>
      <c r="HQW25" s="600"/>
      <c r="HQX25" s="600"/>
      <c r="HQY25" s="600"/>
      <c r="HQZ25" s="600"/>
      <c r="HRA25" s="600"/>
      <c r="HRB25" s="600"/>
      <c r="HRC25" s="600"/>
      <c r="HRD25" s="600"/>
      <c r="HRE25" s="600"/>
      <c r="HRF25" s="600"/>
      <c r="HRG25" s="600"/>
      <c r="HRH25" s="600"/>
      <c r="HRI25" s="600"/>
      <c r="HRJ25" s="600"/>
      <c r="HRK25" s="600"/>
      <c r="HRL25" s="600"/>
      <c r="HRM25" s="600"/>
      <c r="HRN25" s="600"/>
      <c r="HRO25" s="600"/>
      <c r="HRP25" s="600"/>
      <c r="HRQ25" s="600"/>
      <c r="HRR25" s="600"/>
      <c r="HRS25" s="600"/>
      <c r="HRT25" s="600"/>
      <c r="HRU25" s="600"/>
      <c r="HRV25" s="600"/>
      <c r="HRW25" s="600"/>
      <c r="HRX25" s="600"/>
      <c r="HRY25" s="600"/>
      <c r="HRZ25" s="600"/>
      <c r="HSA25" s="600"/>
      <c r="HSB25" s="600"/>
      <c r="HSC25" s="600"/>
      <c r="HSD25" s="600"/>
      <c r="HSE25" s="600"/>
      <c r="HSF25" s="600"/>
      <c r="HSG25" s="600"/>
      <c r="HSH25" s="600"/>
      <c r="HSI25" s="600"/>
      <c r="HSJ25" s="600"/>
      <c r="HSK25" s="600"/>
      <c r="HSL25" s="600"/>
      <c r="HSM25" s="600"/>
      <c r="HSN25" s="600"/>
      <c r="HSO25" s="600"/>
      <c r="HSP25" s="600"/>
      <c r="HSQ25" s="600"/>
      <c r="HSR25" s="600"/>
      <c r="HSS25" s="600"/>
      <c r="HST25" s="600"/>
      <c r="HSU25" s="600"/>
      <c r="HSV25" s="600"/>
      <c r="HSW25" s="600"/>
      <c r="HSX25" s="600"/>
      <c r="HSY25" s="600"/>
      <c r="HSZ25" s="600"/>
      <c r="HTA25" s="600"/>
      <c r="HTB25" s="600"/>
      <c r="HTC25" s="600"/>
      <c r="HTD25" s="600"/>
      <c r="HTE25" s="600"/>
      <c r="HTF25" s="600"/>
      <c r="HTG25" s="600"/>
      <c r="HTH25" s="600"/>
      <c r="HTI25" s="600"/>
      <c r="HTJ25" s="600"/>
      <c r="HTK25" s="600"/>
      <c r="HTL25" s="600"/>
      <c r="HTM25" s="600"/>
      <c r="HTN25" s="600"/>
      <c r="HTO25" s="600"/>
      <c r="HTP25" s="600"/>
      <c r="HTQ25" s="600"/>
      <c r="HTR25" s="600"/>
      <c r="HTS25" s="600"/>
      <c r="HTT25" s="600"/>
      <c r="HTU25" s="600"/>
      <c r="HTV25" s="600"/>
      <c r="HTW25" s="600"/>
      <c r="HTX25" s="600"/>
      <c r="HTY25" s="600"/>
      <c r="HTZ25" s="600"/>
      <c r="HUA25" s="600"/>
      <c r="HUB25" s="600"/>
      <c r="HUC25" s="600"/>
      <c r="HUD25" s="600"/>
      <c r="HUE25" s="600"/>
      <c r="HUF25" s="600"/>
      <c r="HUG25" s="600"/>
      <c r="HUH25" s="600"/>
      <c r="HUI25" s="600"/>
      <c r="HUJ25" s="600"/>
      <c r="HUK25" s="600"/>
      <c r="HUL25" s="600"/>
      <c r="HUM25" s="600"/>
      <c r="HUN25" s="600"/>
      <c r="HUO25" s="600"/>
      <c r="HUP25" s="600"/>
      <c r="HUQ25" s="600"/>
      <c r="HUR25" s="600"/>
      <c r="HUS25" s="600"/>
      <c r="HUT25" s="600"/>
      <c r="HUU25" s="600"/>
      <c r="HUV25" s="600"/>
      <c r="HUW25" s="600"/>
      <c r="HUX25" s="600"/>
      <c r="HUY25" s="600"/>
      <c r="HUZ25" s="600"/>
      <c r="HVA25" s="600"/>
      <c r="HVB25" s="600"/>
      <c r="HVC25" s="600"/>
      <c r="HVD25" s="600"/>
      <c r="HVE25" s="600"/>
      <c r="HVF25" s="600"/>
      <c r="HVG25" s="600"/>
      <c r="HVH25" s="600"/>
      <c r="HVI25" s="600"/>
      <c r="HVJ25" s="600"/>
      <c r="HVK25" s="600"/>
      <c r="HVL25" s="600"/>
      <c r="HVM25" s="600"/>
      <c r="HVN25" s="600"/>
      <c r="HVO25" s="600"/>
      <c r="HVP25" s="600"/>
      <c r="HVQ25" s="600"/>
      <c r="HVR25" s="600"/>
      <c r="HVS25" s="600"/>
      <c r="HVT25" s="600"/>
      <c r="HVU25" s="600"/>
      <c r="HVV25" s="600"/>
      <c r="HVW25" s="600"/>
      <c r="HVX25" s="600"/>
      <c r="HVY25" s="600"/>
      <c r="HVZ25" s="600"/>
      <c r="HWA25" s="600"/>
      <c r="HWB25" s="600"/>
      <c r="HWC25" s="600"/>
      <c r="HWD25" s="600"/>
      <c r="HWE25" s="600"/>
      <c r="HWF25" s="600"/>
      <c r="HWG25" s="600"/>
      <c r="HWH25" s="600"/>
      <c r="HWI25" s="600"/>
      <c r="HWJ25" s="600"/>
      <c r="HWK25" s="600"/>
      <c r="HWL25" s="600"/>
      <c r="HWM25" s="600"/>
      <c r="HWN25" s="600"/>
      <c r="HWO25" s="600"/>
      <c r="HWP25" s="600"/>
      <c r="HWQ25" s="600"/>
      <c r="HWR25" s="600"/>
      <c r="HWS25" s="600"/>
      <c r="HWT25" s="600"/>
      <c r="HWU25" s="600"/>
      <c r="HWV25" s="600"/>
      <c r="HWW25" s="600"/>
      <c r="HWX25" s="600"/>
      <c r="HWY25" s="600"/>
      <c r="HWZ25" s="600"/>
      <c r="HXA25" s="600"/>
      <c r="HXB25" s="600"/>
      <c r="HXC25" s="600"/>
      <c r="HXD25" s="600"/>
      <c r="HXE25" s="600"/>
      <c r="HXF25" s="600"/>
      <c r="HXG25" s="600"/>
      <c r="HXH25" s="600"/>
      <c r="HXI25" s="600"/>
      <c r="HXJ25" s="600"/>
      <c r="HXK25" s="600"/>
      <c r="HXL25" s="600"/>
      <c r="HXM25" s="600"/>
      <c r="HXN25" s="600"/>
      <c r="HXO25" s="600"/>
      <c r="HXP25" s="600"/>
      <c r="HXQ25" s="600"/>
      <c r="HXR25" s="600"/>
      <c r="HXS25" s="600"/>
      <c r="HXT25" s="600"/>
      <c r="HXU25" s="600"/>
      <c r="HXV25" s="600"/>
      <c r="HXW25" s="600"/>
      <c r="HXX25" s="600"/>
      <c r="HXY25" s="600"/>
      <c r="HXZ25" s="600"/>
      <c r="HYA25" s="600"/>
      <c r="HYB25" s="600"/>
      <c r="HYC25" s="600"/>
      <c r="HYD25" s="600"/>
      <c r="HYE25" s="600"/>
      <c r="HYF25" s="600"/>
      <c r="HYG25" s="600"/>
      <c r="HYH25" s="600"/>
      <c r="HYI25" s="600"/>
      <c r="HYJ25" s="600"/>
      <c r="HYK25" s="600"/>
      <c r="HYL25" s="600"/>
      <c r="HYM25" s="600"/>
      <c r="HYN25" s="600"/>
      <c r="HYO25" s="600"/>
      <c r="HYP25" s="600"/>
      <c r="HYQ25" s="600"/>
      <c r="HYR25" s="600"/>
      <c r="HYS25" s="600"/>
      <c r="HYT25" s="600"/>
      <c r="HYU25" s="600"/>
      <c r="HYV25" s="600"/>
      <c r="HYW25" s="600"/>
      <c r="HYX25" s="600"/>
      <c r="HYY25" s="600"/>
      <c r="HYZ25" s="600"/>
      <c r="HZA25" s="600"/>
      <c r="HZB25" s="600"/>
      <c r="HZC25" s="600"/>
      <c r="HZD25" s="600"/>
      <c r="HZE25" s="600"/>
      <c r="HZF25" s="600"/>
      <c r="HZG25" s="600"/>
      <c r="HZH25" s="600"/>
      <c r="HZI25" s="600"/>
      <c r="HZJ25" s="600"/>
      <c r="HZK25" s="600"/>
      <c r="HZL25" s="600"/>
      <c r="HZM25" s="600"/>
      <c r="HZN25" s="600"/>
      <c r="HZO25" s="600"/>
      <c r="HZP25" s="600"/>
      <c r="HZQ25" s="600"/>
      <c r="HZR25" s="600"/>
      <c r="HZS25" s="600"/>
      <c r="HZT25" s="600"/>
      <c r="HZU25" s="600"/>
      <c r="HZV25" s="600"/>
      <c r="HZW25" s="600"/>
      <c r="HZX25" s="600"/>
      <c r="HZY25" s="600"/>
      <c r="HZZ25" s="600"/>
      <c r="IAA25" s="600"/>
      <c r="IAB25" s="600"/>
      <c r="IAC25" s="600"/>
      <c r="IAD25" s="600"/>
      <c r="IAE25" s="600"/>
      <c r="IAF25" s="600"/>
      <c r="IAG25" s="600"/>
      <c r="IAH25" s="600"/>
      <c r="IAI25" s="600"/>
      <c r="IAJ25" s="600"/>
      <c r="IAK25" s="600"/>
      <c r="IAL25" s="600"/>
      <c r="IAM25" s="600"/>
      <c r="IAN25" s="600"/>
      <c r="IAO25" s="600"/>
      <c r="IAP25" s="600"/>
      <c r="IAQ25" s="600"/>
      <c r="IAR25" s="600"/>
      <c r="IAS25" s="600"/>
      <c r="IAT25" s="600"/>
      <c r="IAU25" s="600"/>
      <c r="IAV25" s="600"/>
      <c r="IAW25" s="600"/>
      <c r="IAX25" s="600"/>
      <c r="IAY25" s="600"/>
      <c r="IAZ25" s="600"/>
      <c r="IBA25" s="600"/>
      <c r="IBB25" s="600"/>
      <c r="IBC25" s="600"/>
      <c r="IBD25" s="600"/>
      <c r="IBE25" s="600"/>
      <c r="IBF25" s="600"/>
      <c r="IBG25" s="600"/>
      <c r="IBH25" s="600"/>
      <c r="IBI25" s="600"/>
      <c r="IBJ25" s="600"/>
      <c r="IBK25" s="600"/>
      <c r="IBL25" s="600"/>
      <c r="IBM25" s="600"/>
      <c r="IBN25" s="600"/>
      <c r="IBO25" s="600"/>
      <c r="IBP25" s="600"/>
      <c r="IBQ25" s="600"/>
      <c r="IBR25" s="600"/>
      <c r="IBS25" s="600"/>
      <c r="IBT25" s="600"/>
      <c r="IBU25" s="600"/>
      <c r="IBV25" s="600"/>
      <c r="IBW25" s="600"/>
      <c r="IBX25" s="600"/>
      <c r="IBY25" s="600"/>
      <c r="IBZ25" s="600"/>
      <c r="ICA25" s="600"/>
      <c r="ICB25" s="600"/>
      <c r="ICC25" s="600"/>
      <c r="ICD25" s="600"/>
      <c r="ICE25" s="600"/>
      <c r="ICF25" s="600"/>
      <c r="ICG25" s="600"/>
      <c r="ICH25" s="600"/>
      <c r="ICI25" s="600"/>
      <c r="ICJ25" s="600"/>
      <c r="ICK25" s="600"/>
      <c r="ICL25" s="600"/>
      <c r="ICM25" s="600"/>
      <c r="ICN25" s="600"/>
      <c r="ICO25" s="600"/>
      <c r="ICP25" s="600"/>
      <c r="ICQ25" s="600"/>
      <c r="ICR25" s="600"/>
      <c r="ICS25" s="600"/>
      <c r="ICT25" s="600"/>
      <c r="ICU25" s="600"/>
      <c r="ICV25" s="600"/>
      <c r="ICW25" s="600"/>
      <c r="ICX25" s="600"/>
      <c r="ICY25" s="600"/>
      <c r="ICZ25" s="600"/>
      <c r="IDA25" s="600"/>
      <c r="IDB25" s="600"/>
      <c r="IDC25" s="600"/>
      <c r="IDD25" s="600"/>
      <c r="IDE25" s="600"/>
      <c r="IDF25" s="600"/>
      <c r="IDG25" s="600"/>
      <c r="IDH25" s="600"/>
      <c r="IDI25" s="600"/>
      <c r="IDJ25" s="600"/>
      <c r="IDK25" s="600"/>
      <c r="IDL25" s="600"/>
      <c r="IDM25" s="600"/>
      <c r="IDN25" s="600"/>
      <c r="IDO25" s="600"/>
      <c r="IDP25" s="600"/>
      <c r="IDQ25" s="600"/>
      <c r="IDR25" s="600"/>
      <c r="IDS25" s="600"/>
      <c r="IDT25" s="600"/>
      <c r="IDU25" s="600"/>
      <c r="IDV25" s="600"/>
      <c r="IDW25" s="600"/>
      <c r="IDX25" s="600"/>
      <c r="IDY25" s="600"/>
      <c r="IDZ25" s="600"/>
      <c r="IEA25" s="600"/>
      <c r="IEB25" s="600"/>
      <c r="IEC25" s="600"/>
      <c r="IED25" s="600"/>
      <c r="IEE25" s="600"/>
      <c r="IEF25" s="600"/>
      <c r="IEG25" s="600"/>
      <c r="IEH25" s="600"/>
      <c r="IEI25" s="600"/>
      <c r="IEJ25" s="600"/>
      <c r="IEK25" s="600"/>
      <c r="IEL25" s="600"/>
      <c r="IEM25" s="600"/>
      <c r="IEN25" s="600"/>
      <c r="IEO25" s="600"/>
      <c r="IEP25" s="600"/>
      <c r="IEQ25" s="600"/>
      <c r="IER25" s="600"/>
      <c r="IES25" s="600"/>
      <c r="IET25" s="600"/>
      <c r="IEU25" s="600"/>
      <c r="IEV25" s="600"/>
      <c r="IEW25" s="600"/>
      <c r="IEX25" s="600"/>
      <c r="IEY25" s="600"/>
      <c r="IEZ25" s="600"/>
      <c r="IFA25" s="600"/>
      <c r="IFB25" s="600"/>
      <c r="IFC25" s="600"/>
      <c r="IFD25" s="600"/>
      <c r="IFE25" s="600"/>
      <c r="IFF25" s="600"/>
      <c r="IFG25" s="600"/>
      <c r="IFH25" s="600"/>
      <c r="IFI25" s="600"/>
      <c r="IFJ25" s="600"/>
      <c r="IFK25" s="600"/>
      <c r="IFL25" s="600"/>
      <c r="IFM25" s="600"/>
      <c r="IFN25" s="600"/>
      <c r="IFO25" s="600"/>
      <c r="IFP25" s="600"/>
      <c r="IFQ25" s="600"/>
      <c r="IFR25" s="600"/>
      <c r="IFS25" s="600"/>
      <c r="IFT25" s="600"/>
      <c r="IFU25" s="600"/>
      <c r="IFV25" s="600"/>
      <c r="IFW25" s="600"/>
      <c r="IFX25" s="600"/>
      <c r="IFY25" s="600"/>
      <c r="IFZ25" s="600"/>
      <c r="IGA25" s="600"/>
      <c r="IGB25" s="600"/>
      <c r="IGC25" s="600"/>
      <c r="IGD25" s="600"/>
      <c r="IGE25" s="600"/>
      <c r="IGF25" s="600"/>
      <c r="IGG25" s="600"/>
      <c r="IGH25" s="600"/>
      <c r="IGI25" s="600"/>
      <c r="IGJ25" s="600"/>
      <c r="IGK25" s="600"/>
      <c r="IGL25" s="600"/>
      <c r="IGM25" s="600"/>
      <c r="IGN25" s="600"/>
      <c r="IGO25" s="600"/>
      <c r="IGP25" s="600"/>
      <c r="IGQ25" s="600"/>
      <c r="IGR25" s="600"/>
      <c r="IGS25" s="600"/>
      <c r="IGT25" s="600"/>
      <c r="IGU25" s="600"/>
      <c r="IGV25" s="600"/>
      <c r="IGW25" s="600"/>
      <c r="IGX25" s="600"/>
      <c r="IGY25" s="600"/>
      <c r="IGZ25" s="600"/>
      <c r="IHA25" s="600"/>
      <c r="IHB25" s="600"/>
      <c r="IHC25" s="600"/>
      <c r="IHD25" s="600"/>
      <c r="IHE25" s="600"/>
      <c r="IHF25" s="600"/>
      <c r="IHG25" s="600"/>
      <c r="IHH25" s="600"/>
      <c r="IHI25" s="600"/>
      <c r="IHJ25" s="600"/>
      <c r="IHK25" s="600"/>
      <c r="IHL25" s="600"/>
      <c r="IHM25" s="600"/>
      <c r="IHN25" s="600"/>
      <c r="IHO25" s="600"/>
      <c r="IHP25" s="600"/>
      <c r="IHQ25" s="600"/>
      <c r="IHR25" s="600"/>
      <c r="IHS25" s="600"/>
      <c r="IHT25" s="600"/>
      <c r="IHU25" s="600"/>
      <c r="IHV25" s="600"/>
      <c r="IHW25" s="600"/>
      <c r="IHX25" s="600"/>
      <c r="IHY25" s="600"/>
      <c r="IHZ25" s="600"/>
      <c r="IIA25" s="600"/>
      <c r="IIB25" s="600"/>
      <c r="IIC25" s="600"/>
      <c r="IID25" s="600"/>
      <c r="IIE25" s="600"/>
      <c r="IIF25" s="600"/>
      <c r="IIG25" s="600"/>
      <c r="IIH25" s="600"/>
      <c r="III25" s="600"/>
      <c r="IIJ25" s="600"/>
      <c r="IIK25" s="600"/>
      <c r="IIL25" s="600"/>
      <c r="IIM25" s="600"/>
      <c r="IIN25" s="600"/>
      <c r="IIO25" s="600"/>
      <c r="IIP25" s="600"/>
      <c r="IIQ25" s="600"/>
      <c r="IIR25" s="600"/>
      <c r="IIS25" s="600"/>
      <c r="IIT25" s="600"/>
      <c r="IIU25" s="600"/>
      <c r="IIV25" s="600"/>
      <c r="IIW25" s="600"/>
      <c r="IIX25" s="600"/>
      <c r="IIY25" s="600"/>
      <c r="IIZ25" s="600"/>
      <c r="IJA25" s="600"/>
      <c r="IJB25" s="600"/>
      <c r="IJC25" s="600"/>
      <c r="IJD25" s="600"/>
      <c r="IJE25" s="600"/>
      <c r="IJF25" s="600"/>
      <c r="IJG25" s="600"/>
      <c r="IJH25" s="600"/>
      <c r="IJI25" s="600"/>
      <c r="IJJ25" s="600"/>
      <c r="IJK25" s="600"/>
      <c r="IJL25" s="600"/>
      <c r="IJM25" s="600"/>
      <c r="IJN25" s="600"/>
      <c r="IJO25" s="600"/>
      <c r="IJP25" s="600"/>
      <c r="IJQ25" s="600"/>
      <c r="IJR25" s="600"/>
      <c r="IJS25" s="600"/>
      <c r="IJT25" s="600"/>
      <c r="IJU25" s="600"/>
      <c r="IJV25" s="600"/>
      <c r="IJW25" s="600"/>
      <c r="IJX25" s="600"/>
      <c r="IJY25" s="600"/>
      <c r="IJZ25" s="600"/>
      <c r="IKA25" s="600"/>
      <c r="IKB25" s="600"/>
      <c r="IKC25" s="600"/>
      <c r="IKD25" s="600"/>
      <c r="IKE25" s="600"/>
      <c r="IKF25" s="600"/>
      <c r="IKG25" s="600"/>
      <c r="IKH25" s="600"/>
      <c r="IKI25" s="600"/>
      <c r="IKJ25" s="600"/>
      <c r="IKK25" s="600"/>
      <c r="IKL25" s="600"/>
      <c r="IKM25" s="600"/>
      <c r="IKN25" s="600"/>
      <c r="IKO25" s="600"/>
      <c r="IKP25" s="600"/>
      <c r="IKQ25" s="600"/>
      <c r="IKR25" s="600"/>
      <c r="IKS25" s="600"/>
      <c r="IKT25" s="600"/>
      <c r="IKU25" s="600"/>
      <c r="IKV25" s="600"/>
      <c r="IKW25" s="600"/>
      <c r="IKX25" s="600"/>
      <c r="IKY25" s="600"/>
      <c r="IKZ25" s="600"/>
      <c r="ILA25" s="600"/>
      <c r="ILB25" s="600"/>
      <c r="ILC25" s="600"/>
      <c r="ILD25" s="600"/>
      <c r="ILE25" s="600"/>
      <c r="ILF25" s="600"/>
      <c r="ILG25" s="600"/>
      <c r="ILH25" s="600"/>
      <c r="ILI25" s="600"/>
      <c r="ILJ25" s="600"/>
      <c r="ILK25" s="600"/>
      <c r="ILL25" s="600"/>
      <c r="ILM25" s="600"/>
      <c r="ILN25" s="600"/>
      <c r="ILO25" s="600"/>
      <c r="ILP25" s="600"/>
      <c r="ILQ25" s="600"/>
      <c r="ILR25" s="600"/>
      <c r="ILS25" s="600"/>
      <c r="ILT25" s="600"/>
      <c r="ILU25" s="600"/>
      <c r="ILV25" s="600"/>
      <c r="ILW25" s="600"/>
      <c r="ILX25" s="600"/>
      <c r="ILY25" s="600"/>
      <c r="ILZ25" s="600"/>
      <c r="IMA25" s="600"/>
      <c r="IMB25" s="600"/>
      <c r="IMC25" s="600"/>
      <c r="IMD25" s="600"/>
      <c r="IME25" s="600"/>
      <c r="IMF25" s="600"/>
      <c r="IMG25" s="600"/>
      <c r="IMH25" s="600"/>
      <c r="IMI25" s="600"/>
      <c r="IMJ25" s="600"/>
      <c r="IMK25" s="600"/>
      <c r="IML25" s="600"/>
      <c r="IMM25" s="600"/>
      <c r="IMN25" s="600"/>
      <c r="IMO25" s="600"/>
      <c r="IMP25" s="600"/>
      <c r="IMQ25" s="600"/>
      <c r="IMR25" s="600"/>
      <c r="IMS25" s="600"/>
      <c r="IMT25" s="600"/>
      <c r="IMU25" s="600"/>
      <c r="IMV25" s="600"/>
      <c r="IMW25" s="600"/>
      <c r="IMX25" s="600"/>
      <c r="IMY25" s="600"/>
      <c r="IMZ25" s="600"/>
      <c r="INA25" s="600"/>
      <c r="INB25" s="600"/>
      <c r="INC25" s="600"/>
      <c r="IND25" s="600"/>
      <c r="INE25" s="600"/>
      <c r="INF25" s="600"/>
      <c r="ING25" s="600"/>
      <c r="INH25" s="600"/>
      <c r="INI25" s="600"/>
      <c r="INJ25" s="600"/>
      <c r="INK25" s="600"/>
      <c r="INL25" s="600"/>
      <c r="INM25" s="600"/>
      <c r="INN25" s="600"/>
      <c r="INO25" s="600"/>
      <c r="INP25" s="600"/>
      <c r="INQ25" s="600"/>
      <c r="INR25" s="600"/>
      <c r="INS25" s="600"/>
      <c r="INT25" s="600"/>
      <c r="INU25" s="600"/>
      <c r="INV25" s="600"/>
      <c r="INW25" s="600"/>
      <c r="INX25" s="600"/>
      <c r="INY25" s="600"/>
      <c r="INZ25" s="600"/>
      <c r="IOA25" s="600"/>
      <c r="IOB25" s="600"/>
      <c r="IOC25" s="600"/>
      <c r="IOD25" s="600"/>
      <c r="IOE25" s="600"/>
      <c r="IOF25" s="600"/>
      <c r="IOG25" s="600"/>
      <c r="IOH25" s="600"/>
      <c r="IOI25" s="600"/>
      <c r="IOJ25" s="600"/>
      <c r="IOK25" s="600"/>
      <c r="IOL25" s="600"/>
      <c r="IOM25" s="600"/>
      <c r="ION25" s="600"/>
      <c r="IOO25" s="600"/>
      <c r="IOP25" s="600"/>
      <c r="IOQ25" s="600"/>
      <c r="IOR25" s="600"/>
      <c r="IOS25" s="600"/>
      <c r="IOT25" s="600"/>
      <c r="IOU25" s="600"/>
      <c r="IOV25" s="600"/>
      <c r="IOW25" s="600"/>
      <c r="IOX25" s="600"/>
      <c r="IOY25" s="600"/>
      <c r="IOZ25" s="600"/>
      <c r="IPA25" s="600"/>
      <c r="IPB25" s="600"/>
      <c r="IPC25" s="600"/>
      <c r="IPD25" s="600"/>
      <c r="IPE25" s="600"/>
      <c r="IPF25" s="600"/>
      <c r="IPG25" s="600"/>
      <c r="IPH25" s="600"/>
      <c r="IPI25" s="600"/>
      <c r="IPJ25" s="600"/>
      <c r="IPK25" s="600"/>
      <c r="IPL25" s="600"/>
      <c r="IPM25" s="600"/>
      <c r="IPN25" s="600"/>
      <c r="IPO25" s="600"/>
      <c r="IPP25" s="600"/>
      <c r="IPQ25" s="600"/>
      <c r="IPR25" s="600"/>
      <c r="IPS25" s="600"/>
      <c r="IPT25" s="600"/>
      <c r="IPU25" s="600"/>
      <c r="IPV25" s="600"/>
      <c r="IPW25" s="600"/>
      <c r="IPX25" s="600"/>
      <c r="IPY25" s="600"/>
      <c r="IPZ25" s="600"/>
      <c r="IQA25" s="600"/>
      <c r="IQB25" s="600"/>
      <c r="IQC25" s="600"/>
      <c r="IQD25" s="600"/>
      <c r="IQE25" s="600"/>
      <c r="IQF25" s="600"/>
      <c r="IQG25" s="600"/>
      <c r="IQH25" s="600"/>
      <c r="IQI25" s="600"/>
      <c r="IQJ25" s="600"/>
      <c r="IQK25" s="600"/>
      <c r="IQL25" s="600"/>
      <c r="IQM25" s="600"/>
      <c r="IQN25" s="600"/>
      <c r="IQO25" s="600"/>
      <c r="IQP25" s="600"/>
      <c r="IQQ25" s="600"/>
      <c r="IQR25" s="600"/>
      <c r="IQS25" s="600"/>
      <c r="IQT25" s="600"/>
      <c r="IQU25" s="600"/>
      <c r="IQV25" s="600"/>
      <c r="IQW25" s="600"/>
      <c r="IQX25" s="600"/>
      <c r="IQY25" s="600"/>
      <c r="IQZ25" s="600"/>
      <c r="IRA25" s="600"/>
      <c r="IRB25" s="600"/>
      <c r="IRC25" s="600"/>
      <c r="IRD25" s="600"/>
      <c r="IRE25" s="600"/>
      <c r="IRF25" s="600"/>
      <c r="IRG25" s="600"/>
      <c r="IRH25" s="600"/>
      <c r="IRI25" s="600"/>
      <c r="IRJ25" s="600"/>
      <c r="IRK25" s="600"/>
      <c r="IRL25" s="600"/>
      <c r="IRM25" s="600"/>
      <c r="IRN25" s="600"/>
      <c r="IRO25" s="600"/>
      <c r="IRP25" s="600"/>
      <c r="IRQ25" s="600"/>
      <c r="IRR25" s="600"/>
      <c r="IRS25" s="600"/>
      <c r="IRT25" s="600"/>
      <c r="IRU25" s="600"/>
      <c r="IRV25" s="600"/>
      <c r="IRW25" s="600"/>
      <c r="IRX25" s="600"/>
      <c r="IRY25" s="600"/>
      <c r="IRZ25" s="600"/>
      <c r="ISA25" s="600"/>
      <c r="ISB25" s="600"/>
      <c r="ISC25" s="600"/>
      <c r="ISD25" s="600"/>
      <c r="ISE25" s="600"/>
      <c r="ISF25" s="600"/>
      <c r="ISG25" s="600"/>
      <c r="ISH25" s="600"/>
      <c r="ISI25" s="600"/>
      <c r="ISJ25" s="600"/>
      <c r="ISK25" s="600"/>
      <c r="ISL25" s="600"/>
      <c r="ISM25" s="600"/>
      <c r="ISN25" s="600"/>
      <c r="ISO25" s="600"/>
      <c r="ISP25" s="600"/>
      <c r="ISQ25" s="600"/>
      <c r="ISR25" s="600"/>
      <c r="ISS25" s="600"/>
      <c r="IST25" s="600"/>
      <c r="ISU25" s="600"/>
      <c r="ISV25" s="600"/>
      <c r="ISW25" s="600"/>
      <c r="ISX25" s="600"/>
      <c r="ISY25" s="600"/>
      <c r="ISZ25" s="600"/>
      <c r="ITA25" s="600"/>
      <c r="ITB25" s="600"/>
      <c r="ITC25" s="600"/>
      <c r="ITD25" s="600"/>
      <c r="ITE25" s="600"/>
      <c r="ITF25" s="600"/>
      <c r="ITG25" s="600"/>
      <c r="ITH25" s="600"/>
      <c r="ITI25" s="600"/>
      <c r="ITJ25" s="600"/>
      <c r="ITK25" s="600"/>
      <c r="ITL25" s="600"/>
      <c r="ITM25" s="600"/>
      <c r="ITN25" s="600"/>
      <c r="ITO25" s="600"/>
      <c r="ITP25" s="600"/>
      <c r="ITQ25" s="600"/>
      <c r="ITR25" s="600"/>
      <c r="ITS25" s="600"/>
      <c r="ITT25" s="600"/>
      <c r="ITU25" s="600"/>
      <c r="ITV25" s="600"/>
      <c r="ITW25" s="600"/>
      <c r="ITX25" s="600"/>
      <c r="ITY25" s="600"/>
      <c r="ITZ25" s="600"/>
      <c r="IUA25" s="600"/>
      <c r="IUB25" s="600"/>
      <c r="IUC25" s="600"/>
      <c r="IUD25" s="600"/>
      <c r="IUE25" s="600"/>
      <c r="IUF25" s="600"/>
      <c r="IUG25" s="600"/>
      <c r="IUH25" s="600"/>
      <c r="IUI25" s="600"/>
      <c r="IUJ25" s="600"/>
      <c r="IUK25" s="600"/>
      <c r="IUL25" s="600"/>
      <c r="IUM25" s="600"/>
      <c r="IUN25" s="600"/>
      <c r="IUO25" s="600"/>
      <c r="IUP25" s="600"/>
      <c r="IUQ25" s="600"/>
      <c r="IUR25" s="600"/>
      <c r="IUS25" s="600"/>
      <c r="IUT25" s="600"/>
      <c r="IUU25" s="600"/>
      <c r="IUV25" s="600"/>
      <c r="IUW25" s="600"/>
      <c r="IUX25" s="600"/>
      <c r="IUY25" s="600"/>
      <c r="IUZ25" s="600"/>
      <c r="IVA25" s="600"/>
      <c r="IVB25" s="600"/>
      <c r="IVC25" s="600"/>
      <c r="IVD25" s="600"/>
      <c r="IVE25" s="600"/>
      <c r="IVF25" s="600"/>
      <c r="IVG25" s="600"/>
      <c r="IVH25" s="600"/>
      <c r="IVI25" s="600"/>
      <c r="IVJ25" s="600"/>
      <c r="IVK25" s="600"/>
      <c r="IVL25" s="600"/>
      <c r="IVM25" s="600"/>
      <c r="IVN25" s="600"/>
      <c r="IVO25" s="600"/>
      <c r="IVP25" s="600"/>
      <c r="IVQ25" s="600"/>
      <c r="IVR25" s="600"/>
      <c r="IVS25" s="600"/>
      <c r="IVT25" s="600"/>
      <c r="IVU25" s="600"/>
      <c r="IVV25" s="600"/>
      <c r="IVW25" s="600"/>
      <c r="IVX25" s="600"/>
      <c r="IVY25" s="600"/>
      <c r="IVZ25" s="600"/>
      <c r="IWA25" s="600"/>
      <c r="IWB25" s="600"/>
      <c r="IWC25" s="600"/>
      <c r="IWD25" s="600"/>
      <c r="IWE25" s="600"/>
      <c r="IWF25" s="600"/>
      <c r="IWG25" s="600"/>
      <c r="IWH25" s="600"/>
      <c r="IWI25" s="600"/>
      <c r="IWJ25" s="600"/>
      <c r="IWK25" s="600"/>
      <c r="IWL25" s="600"/>
      <c r="IWM25" s="600"/>
      <c r="IWN25" s="600"/>
      <c r="IWO25" s="600"/>
      <c r="IWP25" s="600"/>
      <c r="IWQ25" s="600"/>
      <c r="IWR25" s="600"/>
      <c r="IWS25" s="600"/>
      <c r="IWT25" s="600"/>
      <c r="IWU25" s="600"/>
      <c r="IWV25" s="600"/>
      <c r="IWW25" s="600"/>
      <c r="IWX25" s="600"/>
      <c r="IWY25" s="600"/>
      <c r="IWZ25" s="600"/>
      <c r="IXA25" s="600"/>
      <c r="IXB25" s="600"/>
      <c r="IXC25" s="600"/>
      <c r="IXD25" s="600"/>
      <c r="IXE25" s="600"/>
      <c r="IXF25" s="600"/>
      <c r="IXG25" s="600"/>
      <c r="IXH25" s="600"/>
      <c r="IXI25" s="600"/>
      <c r="IXJ25" s="600"/>
      <c r="IXK25" s="600"/>
      <c r="IXL25" s="600"/>
      <c r="IXM25" s="600"/>
      <c r="IXN25" s="600"/>
      <c r="IXO25" s="600"/>
      <c r="IXP25" s="600"/>
      <c r="IXQ25" s="600"/>
      <c r="IXR25" s="600"/>
      <c r="IXS25" s="600"/>
      <c r="IXT25" s="600"/>
      <c r="IXU25" s="600"/>
      <c r="IXV25" s="600"/>
      <c r="IXW25" s="600"/>
      <c r="IXX25" s="600"/>
      <c r="IXY25" s="600"/>
      <c r="IXZ25" s="600"/>
      <c r="IYA25" s="600"/>
      <c r="IYB25" s="600"/>
      <c r="IYC25" s="600"/>
      <c r="IYD25" s="600"/>
      <c r="IYE25" s="600"/>
      <c r="IYF25" s="600"/>
      <c r="IYG25" s="600"/>
      <c r="IYH25" s="600"/>
      <c r="IYI25" s="600"/>
      <c r="IYJ25" s="600"/>
      <c r="IYK25" s="600"/>
      <c r="IYL25" s="600"/>
      <c r="IYM25" s="600"/>
      <c r="IYN25" s="600"/>
      <c r="IYO25" s="600"/>
      <c r="IYP25" s="600"/>
      <c r="IYQ25" s="600"/>
      <c r="IYR25" s="600"/>
      <c r="IYS25" s="600"/>
      <c r="IYT25" s="600"/>
      <c r="IYU25" s="600"/>
      <c r="IYV25" s="600"/>
      <c r="IYW25" s="600"/>
      <c r="IYX25" s="600"/>
      <c r="IYY25" s="600"/>
      <c r="IYZ25" s="600"/>
      <c r="IZA25" s="600"/>
      <c r="IZB25" s="600"/>
      <c r="IZC25" s="600"/>
      <c r="IZD25" s="600"/>
      <c r="IZE25" s="600"/>
      <c r="IZF25" s="600"/>
      <c r="IZG25" s="600"/>
      <c r="IZH25" s="600"/>
      <c r="IZI25" s="600"/>
      <c r="IZJ25" s="600"/>
      <c r="IZK25" s="600"/>
      <c r="IZL25" s="600"/>
      <c r="IZM25" s="600"/>
      <c r="IZN25" s="600"/>
      <c r="IZO25" s="600"/>
      <c r="IZP25" s="600"/>
      <c r="IZQ25" s="600"/>
      <c r="IZR25" s="600"/>
      <c r="IZS25" s="600"/>
      <c r="IZT25" s="600"/>
      <c r="IZU25" s="600"/>
      <c r="IZV25" s="600"/>
      <c r="IZW25" s="600"/>
      <c r="IZX25" s="600"/>
      <c r="IZY25" s="600"/>
      <c r="IZZ25" s="600"/>
      <c r="JAA25" s="600"/>
      <c r="JAB25" s="600"/>
      <c r="JAC25" s="600"/>
      <c r="JAD25" s="600"/>
      <c r="JAE25" s="600"/>
      <c r="JAF25" s="600"/>
      <c r="JAG25" s="600"/>
      <c r="JAH25" s="600"/>
      <c r="JAI25" s="600"/>
      <c r="JAJ25" s="600"/>
      <c r="JAK25" s="600"/>
      <c r="JAL25" s="600"/>
      <c r="JAM25" s="600"/>
      <c r="JAN25" s="600"/>
      <c r="JAO25" s="600"/>
      <c r="JAP25" s="600"/>
      <c r="JAQ25" s="600"/>
      <c r="JAR25" s="600"/>
      <c r="JAS25" s="600"/>
      <c r="JAT25" s="600"/>
      <c r="JAU25" s="600"/>
      <c r="JAV25" s="600"/>
      <c r="JAW25" s="600"/>
      <c r="JAX25" s="600"/>
      <c r="JAY25" s="600"/>
      <c r="JAZ25" s="600"/>
      <c r="JBA25" s="600"/>
      <c r="JBB25" s="600"/>
      <c r="JBC25" s="600"/>
      <c r="JBD25" s="600"/>
      <c r="JBE25" s="600"/>
      <c r="JBF25" s="600"/>
      <c r="JBG25" s="600"/>
      <c r="JBH25" s="600"/>
      <c r="JBI25" s="600"/>
      <c r="JBJ25" s="600"/>
      <c r="JBK25" s="600"/>
      <c r="JBL25" s="600"/>
      <c r="JBM25" s="600"/>
      <c r="JBN25" s="600"/>
      <c r="JBO25" s="600"/>
      <c r="JBP25" s="600"/>
      <c r="JBQ25" s="600"/>
      <c r="JBR25" s="600"/>
      <c r="JBS25" s="600"/>
      <c r="JBT25" s="600"/>
      <c r="JBU25" s="600"/>
      <c r="JBV25" s="600"/>
      <c r="JBW25" s="600"/>
      <c r="JBX25" s="600"/>
      <c r="JBY25" s="600"/>
      <c r="JBZ25" s="600"/>
      <c r="JCA25" s="600"/>
      <c r="JCB25" s="600"/>
      <c r="JCC25" s="600"/>
      <c r="JCD25" s="600"/>
      <c r="JCE25" s="600"/>
      <c r="JCF25" s="600"/>
      <c r="JCG25" s="600"/>
      <c r="JCH25" s="600"/>
      <c r="JCI25" s="600"/>
      <c r="JCJ25" s="600"/>
      <c r="JCK25" s="600"/>
      <c r="JCL25" s="600"/>
      <c r="JCM25" s="600"/>
      <c r="JCN25" s="600"/>
      <c r="JCO25" s="600"/>
      <c r="JCP25" s="600"/>
      <c r="JCQ25" s="600"/>
      <c r="JCR25" s="600"/>
      <c r="JCS25" s="600"/>
      <c r="JCT25" s="600"/>
      <c r="JCU25" s="600"/>
      <c r="JCV25" s="600"/>
      <c r="JCW25" s="600"/>
      <c r="JCX25" s="600"/>
      <c r="JCY25" s="600"/>
      <c r="JCZ25" s="600"/>
      <c r="JDA25" s="600"/>
      <c r="JDB25" s="600"/>
      <c r="JDC25" s="600"/>
      <c r="JDD25" s="600"/>
      <c r="JDE25" s="600"/>
      <c r="JDF25" s="600"/>
      <c r="JDG25" s="600"/>
      <c r="JDH25" s="600"/>
      <c r="JDI25" s="600"/>
      <c r="JDJ25" s="600"/>
      <c r="JDK25" s="600"/>
      <c r="JDL25" s="600"/>
      <c r="JDM25" s="600"/>
      <c r="JDN25" s="600"/>
      <c r="JDO25" s="600"/>
      <c r="JDP25" s="600"/>
      <c r="JDQ25" s="600"/>
      <c r="JDR25" s="600"/>
      <c r="JDS25" s="600"/>
      <c r="JDT25" s="600"/>
      <c r="JDU25" s="600"/>
      <c r="JDV25" s="600"/>
      <c r="JDW25" s="600"/>
      <c r="JDX25" s="600"/>
      <c r="JDY25" s="600"/>
      <c r="JDZ25" s="600"/>
      <c r="JEA25" s="600"/>
      <c r="JEB25" s="600"/>
      <c r="JEC25" s="600"/>
      <c r="JED25" s="600"/>
      <c r="JEE25" s="600"/>
      <c r="JEF25" s="600"/>
      <c r="JEG25" s="600"/>
      <c r="JEH25" s="600"/>
      <c r="JEI25" s="600"/>
      <c r="JEJ25" s="600"/>
      <c r="JEK25" s="600"/>
      <c r="JEL25" s="600"/>
      <c r="JEM25" s="600"/>
      <c r="JEN25" s="600"/>
      <c r="JEO25" s="600"/>
      <c r="JEP25" s="600"/>
      <c r="JEQ25" s="600"/>
      <c r="JER25" s="600"/>
      <c r="JES25" s="600"/>
      <c r="JET25" s="600"/>
      <c r="JEU25" s="600"/>
      <c r="JEV25" s="600"/>
      <c r="JEW25" s="600"/>
      <c r="JEX25" s="600"/>
      <c r="JEY25" s="600"/>
      <c r="JEZ25" s="600"/>
      <c r="JFA25" s="600"/>
      <c r="JFB25" s="600"/>
      <c r="JFC25" s="600"/>
      <c r="JFD25" s="600"/>
      <c r="JFE25" s="600"/>
      <c r="JFF25" s="600"/>
      <c r="JFG25" s="600"/>
      <c r="JFH25" s="600"/>
      <c r="JFI25" s="600"/>
      <c r="JFJ25" s="600"/>
      <c r="JFK25" s="600"/>
      <c r="JFL25" s="600"/>
      <c r="JFM25" s="600"/>
      <c r="JFN25" s="600"/>
      <c r="JFO25" s="600"/>
      <c r="JFP25" s="600"/>
      <c r="JFQ25" s="600"/>
      <c r="JFR25" s="600"/>
      <c r="JFS25" s="600"/>
      <c r="JFT25" s="600"/>
      <c r="JFU25" s="600"/>
      <c r="JFV25" s="600"/>
      <c r="JFW25" s="600"/>
      <c r="JFX25" s="600"/>
      <c r="JFY25" s="600"/>
      <c r="JFZ25" s="600"/>
      <c r="JGA25" s="600"/>
      <c r="JGB25" s="600"/>
      <c r="JGC25" s="600"/>
      <c r="JGD25" s="600"/>
      <c r="JGE25" s="600"/>
      <c r="JGF25" s="600"/>
      <c r="JGG25" s="600"/>
      <c r="JGH25" s="600"/>
      <c r="JGI25" s="600"/>
      <c r="JGJ25" s="600"/>
      <c r="JGK25" s="600"/>
      <c r="JGL25" s="600"/>
      <c r="JGM25" s="600"/>
      <c r="JGN25" s="600"/>
      <c r="JGO25" s="600"/>
      <c r="JGP25" s="600"/>
      <c r="JGQ25" s="600"/>
      <c r="JGR25" s="600"/>
      <c r="JGS25" s="600"/>
      <c r="JGT25" s="600"/>
      <c r="JGU25" s="600"/>
      <c r="JGV25" s="600"/>
      <c r="JGW25" s="600"/>
      <c r="JGX25" s="600"/>
      <c r="JGY25" s="600"/>
      <c r="JGZ25" s="600"/>
      <c r="JHA25" s="600"/>
      <c r="JHB25" s="600"/>
      <c r="JHC25" s="600"/>
      <c r="JHD25" s="600"/>
      <c r="JHE25" s="600"/>
      <c r="JHF25" s="600"/>
      <c r="JHG25" s="600"/>
      <c r="JHH25" s="600"/>
      <c r="JHI25" s="600"/>
      <c r="JHJ25" s="600"/>
      <c r="JHK25" s="600"/>
      <c r="JHL25" s="600"/>
      <c r="JHM25" s="600"/>
      <c r="JHN25" s="600"/>
      <c r="JHO25" s="600"/>
      <c r="JHP25" s="600"/>
      <c r="JHQ25" s="600"/>
      <c r="JHR25" s="600"/>
      <c r="JHS25" s="600"/>
      <c r="JHT25" s="600"/>
      <c r="JHU25" s="600"/>
      <c r="JHV25" s="600"/>
      <c r="JHW25" s="600"/>
      <c r="JHX25" s="600"/>
      <c r="JHY25" s="600"/>
      <c r="JHZ25" s="600"/>
      <c r="JIA25" s="600"/>
      <c r="JIB25" s="600"/>
      <c r="JIC25" s="600"/>
      <c r="JID25" s="600"/>
      <c r="JIE25" s="600"/>
      <c r="JIF25" s="600"/>
      <c r="JIG25" s="600"/>
      <c r="JIH25" s="600"/>
      <c r="JII25" s="600"/>
      <c r="JIJ25" s="600"/>
      <c r="JIK25" s="600"/>
      <c r="JIL25" s="600"/>
      <c r="JIM25" s="600"/>
      <c r="JIN25" s="600"/>
      <c r="JIO25" s="600"/>
      <c r="JIP25" s="600"/>
      <c r="JIQ25" s="600"/>
      <c r="JIR25" s="600"/>
      <c r="JIS25" s="600"/>
      <c r="JIT25" s="600"/>
      <c r="JIU25" s="600"/>
      <c r="JIV25" s="600"/>
      <c r="JIW25" s="600"/>
      <c r="JIX25" s="600"/>
      <c r="JIY25" s="600"/>
      <c r="JIZ25" s="600"/>
      <c r="JJA25" s="600"/>
      <c r="JJB25" s="600"/>
      <c r="JJC25" s="600"/>
      <c r="JJD25" s="600"/>
      <c r="JJE25" s="600"/>
      <c r="JJF25" s="600"/>
      <c r="JJG25" s="600"/>
      <c r="JJH25" s="600"/>
      <c r="JJI25" s="600"/>
      <c r="JJJ25" s="600"/>
      <c r="JJK25" s="600"/>
      <c r="JJL25" s="600"/>
      <c r="JJM25" s="600"/>
      <c r="JJN25" s="600"/>
      <c r="JJO25" s="600"/>
      <c r="JJP25" s="600"/>
      <c r="JJQ25" s="600"/>
      <c r="JJR25" s="600"/>
      <c r="JJS25" s="600"/>
      <c r="JJT25" s="600"/>
      <c r="JJU25" s="600"/>
      <c r="JJV25" s="600"/>
      <c r="JJW25" s="600"/>
      <c r="JJX25" s="600"/>
      <c r="JJY25" s="600"/>
      <c r="JJZ25" s="600"/>
      <c r="JKA25" s="600"/>
      <c r="JKB25" s="600"/>
      <c r="JKC25" s="600"/>
      <c r="JKD25" s="600"/>
      <c r="JKE25" s="600"/>
      <c r="JKF25" s="600"/>
      <c r="JKG25" s="600"/>
      <c r="JKH25" s="600"/>
      <c r="JKI25" s="600"/>
      <c r="JKJ25" s="600"/>
      <c r="JKK25" s="600"/>
      <c r="JKL25" s="600"/>
      <c r="JKM25" s="600"/>
      <c r="JKN25" s="600"/>
      <c r="JKO25" s="600"/>
      <c r="JKP25" s="600"/>
      <c r="JKQ25" s="600"/>
      <c r="JKR25" s="600"/>
      <c r="JKS25" s="600"/>
      <c r="JKT25" s="600"/>
      <c r="JKU25" s="600"/>
      <c r="JKV25" s="600"/>
      <c r="JKW25" s="600"/>
      <c r="JKX25" s="600"/>
      <c r="JKY25" s="600"/>
      <c r="JKZ25" s="600"/>
      <c r="JLA25" s="600"/>
      <c r="JLB25" s="600"/>
      <c r="JLC25" s="600"/>
      <c r="JLD25" s="600"/>
      <c r="JLE25" s="600"/>
      <c r="JLF25" s="600"/>
      <c r="JLG25" s="600"/>
      <c r="JLH25" s="600"/>
      <c r="JLI25" s="600"/>
      <c r="JLJ25" s="600"/>
      <c r="JLK25" s="600"/>
      <c r="JLL25" s="600"/>
      <c r="JLM25" s="600"/>
      <c r="JLN25" s="600"/>
      <c r="JLO25" s="600"/>
      <c r="JLP25" s="600"/>
      <c r="JLQ25" s="600"/>
      <c r="JLR25" s="600"/>
      <c r="JLS25" s="600"/>
      <c r="JLT25" s="600"/>
      <c r="JLU25" s="600"/>
      <c r="JLV25" s="600"/>
      <c r="JLW25" s="600"/>
      <c r="JLX25" s="600"/>
      <c r="JLY25" s="600"/>
      <c r="JLZ25" s="600"/>
      <c r="JMA25" s="600"/>
      <c r="JMB25" s="600"/>
      <c r="JMC25" s="600"/>
      <c r="JMD25" s="600"/>
      <c r="JME25" s="600"/>
      <c r="JMF25" s="600"/>
      <c r="JMG25" s="600"/>
      <c r="JMH25" s="600"/>
      <c r="JMI25" s="600"/>
      <c r="JMJ25" s="600"/>
      <c r="JMK25" s="600"/>
      <c r="JML25" s="600"/>
      <c r="JMM25" s="600"/>
      <c r="JMN25" s="600"/>
      <c r="JMO25" s="600"/>
      <c r="JMP25" s="600"/>
      <c r="JMQ25" s="600"/>
      <c r="JMR25" s="600"/>
      <c r="JMS25" s="600"/>
      <c r="JMT25" s="600"/>
      <c r="JMU25" s="600"/>
      <c r="JMV25" s="600"/>
      <c r="JMW25" s="600"/>
      <c r="JMX25" s="600"/>
      <c r="JMY25" s="600"/>
      <c r="JMZ25" s="600"/>
      <c r="JNA25" s="600"/>
      <c r="JNB25" s="600"/>
      <c r="JNC25" s="600"/>
      <c r="JND25" s="600"/>
      <c r="JNE25" s="600"/>
      <c r="JNF25" s="600"/>
      <c r="JNG25" s="600"/>
      <c r="JNH25" s="600"/>
      <c r="JNI25" s="600"/>
      <c r="JNJ25" s="600"/>
      <c r="JNK25" s="600"/>
      <c r="JNL25" s="600"/>
      <c r="JNM25" s="600"/>
      <c r="JNN25" s="600"/>
      <c r="JNO25" s="600"/>
      <c r="JNP25" s="600"/>
      <c r="JNQ25" s="600"/>
      <c r="JNR25" s="600"/>
      <c r="JNS25" s="600"/>
      <c r="JNT25" s="600"/>
      <c r="JNU25" s="600"/>
      <c r="JNV25" s="600"/>
      <c r="JNW25" s="600"/>
      <c r="JNX25" s="600"/>
      <c r="JNY25" s="600"/>
      <c r="JNZ25" s="600"/>
      <c r="JOA25" s="600"/>
      <c r="JOB25" s="600"/>
      <c r="JOC25" s="600"/>
      <c r="JOD25" s="600"/>
      <c r="JOE25" s="600"/>
      <c r="JOF25" s="600"/>
      <c r="JOG25" s="600"/>
      <c r="JOH25" s="600"/>
      <c r="JOI25" s="600"/>
      <c r="JOJ25" s="600"/>
      <c r="JOK25" s="600"/>
      <c r="JOL25" s="600"/>
      <c r="JOM25" s="600"/>
      <c r="JON25" s="600"/>
      <c r="JOO25" s="600"/>
      <c r="JOP25" s="600"/>
      <c r="JOQ25" s="600"/>
      <c r="JOR25" s="600"/>
      <c r="JOS25" s="600"/>
      <c r="JOT25" s="600"/>
      <c r="JOU25" s="600"/>
      <c r="JOV25" s="600"/>
      <c r="JOW25" s="600"/>
      <c r="JOX25" s="600"/>
      <c r="JOY25" s="600"/>
      <c r="JOZ25" s="600"/>
      <c r="JPA25" s="600"/>
      <c r="JPB25" s="600"/>
      <c r="JPC25" s="600"/>
      <c r="JPD25" s="600"/>
      <c r="JPE25" s="600"/>
      <c r="JPF25" s="600"/>
      <c r="JPG25" s="600"/>
      <c r="JPH25" s="600"/>
      <c r="JPI25" s="600"/>
      <c r="JPJ25" s="600"/>
      <c r="JPK25" s="600"/>
      <c r="JPL25" s="600"/>
      <c r="JPM25" s="600"/>
      <c r="JPN25" s="600"/>
      <c r="JPO25" s="600"/>
      <c r="JPP25" s="600"/>
      <c r="JPQ25" s="600"/>
      <c r="JPR25" s="600"/>
      <c r="JPS25" s="600"/>
      <c r="JPT25" s="600"/>
      <c r="JPU25" s="600"/>
      <c r="JPV25" s="600"/>
      <c r="JPW25" s="600"/>
      <c r="JPX25" s="600"/>
      <c r="JPY25" s="600"/>
      <c r="JPZ25" s="600"/>
      <c r="JQA25" s="600"/>
      <c r="JQB25" s="600"/>
      <c r="JQC25" s="600"/>
      <c r="JQD25" s="600"/>
      <c r="JQE25" s="600"/>
      <c r="JQF25" s="600"/>
      <c r="JQG25" s="600"/>
      <c r="JQH25" s="600"/>
      <c r="JQI25" s="600"/>
      <c r="JQJ25" s="600"/>
      <c r="JQK25" s="600"/>
      <c r="JQL25" s="600"/>
      <c r="JQM25" s="600"/>
      <c r="JQN25" s="600"/>
      <c r="JQO25" s="600"/>
      <c r="JQP25" s="600"/>
      <c r="JQQ25" s="600"/>
      <c r="JQR25" s="600"/>
      <c r="JQS25" s="600"/>
      <c r="JQT25" s="600"/>
      <c r="JQU25" s="600"/>
      <c r="JQV25" s="600"/>
      <c r="JQW25" s="600"/>
      <c r="JQX25" s="600"/>
      <c r="JQY25" s="600"/>
      <c r="JQZ25" s="600"/>
      <c r="JRA25" s="600"/>
      <c r="JRB25" s="600"/>
      <c r="JRC25" s="600"/>
      <c r="JRD25" s="600"/>
      <c r="JRE25" s="600"/>
      <c r="JRF25" s="600"/>
      <c r="JRG25" s="600"/>
      <c r="JRH25" s="600"/>
      <c r="JRI25" s="600"/>
      <c r="JRJ25" s="600"/>
      <c r="JRK25" s="600"/>
      <c r="JRL25" s="600"/>
      <c r="JRM25" s="600"/>
      <c r="JRN25" s="600"/>
      <c r="JRO25" s="600"/>
      <c r="JRP25" s="600"/>
      <c r="JRQ25" s="600"/>
      <c r="JRR25" s="600"/>
      <c r="JRS25" s="600"/>
      <c r="JRT25" s="600"/>
      <c r="JRU25" s="600"/>
      <c r="JRV25" s="600"/>
      <c r="JRW25" s="600"/>
      <c r="JRX25" s="600"/>
      <c r="JRY25" s="600"/>
      <c r="JRZ25" s="600"/>
      <c r="JSA25" s="600"/>
      <c r="JSB25" s="600"/>
      <c r="JSC25" s="600"/>
      <c r="JSD25" s="600"/>
      <c r="JSE25" s="600"/>
      <c r="JSF25" s="600"/>
      <c r="JSG25" s="600"/>
      <c r="JSH25" s="600"/>
      <c r="JSI25" s="600"/>
      <c r="JSJ25" s="600"/>
      <c r="JSK25" s="600"/>
      <c r="JSL25" s="600"/>
      <c r="JSM25" s="600"/>
      <c r="JSN25" s="600"/>
      <c r="JSO25" s="600"/>
      <c r="JSP25" s="600"/>
      <c r="JSQ25" s="600"/>
      <c r="JSR25" s="600"/>
      <c r="JSS25" s="600"/>
      <c r="JST25" s="600"/>
      <c r="JSU25" s="600"/>
      <c r="JSV25" s="600"/>
      <c r="JSW25" s="600"/>
      <c r="JSX25" s="600"/>
      <c r="JSY25" s="600"/>
      <c r="JSZ25" s="600"/>
      <c r="JTA25" s="600"/>
      <c r="JTB25" s="600"/>
      <c r="JTC25" s="600"/>
      <c r="JTD25" s="600"/>
      <c r="JTE25" s="600"/>
      <c r="JTF25" s="600"/>
      <c r="JTG25" s="600"/>
      <c r="JTH25" s="600"/>
      <c r="JTI25" s="600"/>
      <c r="JTJ25" s="600"/>
      <c r="JTK25" s="600"/>
      <c r="JTL25" s="600"/>
      <c r="JTM25" s="600"/>
      <c r="JTN25" s="600"/>
      <c r="JTO25" s="600"/>
      <c r="JTP25" s="600"/>
      <c r="JTQ25" s="600"/>
      <c r="JTR25" s="600"/>
      <c r="JTS25" s="600"/>
      <c r="JTT25" s="600"/>
      <c r="JTU25" s="600"/>
      <c r="JTV25" s="600"/>
      <c r="JTW25" s="600"/>
      <c r="JTX25" s="600"/>
      <c r="JTY25" s="600"/>
      <c r="JTZ25" s="600"/>
      <c r="JUA25" s="600"/>
      <c r="JUB25" s="600"/>
      <c r="JUC25" s="600"/>
      <c r="JUD25" s="600"/>
      <c r="JUE25" s="600"/>
      <c r="JUF25" s="600"/>
      <c r="JUG25" s="600"/>
      <c r="JUH25" s="600"/>
      <c r="JUI25" s="600"/>
      <c r="JUJ25" s="600"/>
      <c r="JUK25" s="600"/>
      <c r="JUL25" s="600"/>
      <c r="JUM25" s="600"/>
      <c r="JUN25" s="600"/>
      <c r="JUO25" s="600"/>
      <c r="JUP25" s="600"/>
      <c r="JUQ25" s="600"/>
      <c r="JUR25" s="600"/>
      <c r="JUS25" s="600"/>
      <c r="JUT25" s="600"/>
      <c r="JUU25" s="600"/>
      <c r="JUV25" s="600"/>
      <c r="JUW25" s="600"/>
      <c r="JUX25" s="600"/>
      <c r="JUY25" s="600"/>
      <c r="JUZ25" s="600"/>
      <c r="JVA25" s="600"/>
      <c r="JVB25" s="600"/>
      <c r="JVC25" s="600"/>
      <c r="JVD25" s="600"/>
      <c r="JVE25" s="600"/>
      <c r="JVF25" s="600"/>
      <c r="JVG25" s="600"/>
      <c r="JVH25" s="600"/>
      <c r="JVI25" s="600"/>
      <c r="JVJ25" s="600"/>
      <c r="JVK25" s="600"/>
      <c r="JVL25" s="600"/>
      <c r="JVM25" s="600"/>
      <c r="JVN25" s="600"/>
      <c r="JVO25" s="600"/>
      <c r="JVP25" s="600"/>
      <c r="JVQ25" s="600"/>
      <c r="JVR25" s="600"/>
      <c r="JVS25" s="600"/>
      <c r="JVT25" s="600"/>
      <c r="JVU25" s="600"/>
      <c r="JVV25" s="600"/>
      <c r="JVW25" s="600"/>
      <c r="JVX25" s="600"/>
      <c r="JVY25" s="600"/>
      <c r="JVZ25" s="600"/>
      <c r="JWA25" s="600"/>
      <c r="JWB25" s="600"/>
      <c r="JWC25" s="600"/>
      <c r="JWD25" s="600"/>
      <c r="JWE25" s="600"/>
      <c r="JWF25" s="600"/>
      <c r="JWG25" s="600"/>
      <c r="JWH25" s="600"/>
      <c r="JWI25" s="600"/>
      <c r="JWJ25" s="600"/>
      <c r="JWK25" s="600"/>
      <c r="JWL25" s="600"/>
      <c r="JWM25" s="600"/>
      <c r="JWN25" s="600"/>
      <c r="JWO25" s="600"/>
      <c r="JWP25" s="600"/>
      <c r="JWQ25" s="600"/>
      <c r="JWR25" s="600"/>
      <c r="JWS25" s="600"/>
      <c r="JWT25" s="600"/>
      <c r="JWU25" s="600"/>
      <c r="JWV25" s="600"/>
      <c r="JWW25" s="600"/>
      <c r="JWX25" s="600"/>
      <c r="JWY25" s="600"/>
      <c r="JWZ25" s="600"/>
      <c r="JXA25" s="600"/>
      <c r="JXB25" s="600"/>
      <c r="JXC25" s="600"/>
      <c r="JXD25" s="600"/>
      <c r="JXE25" s="600"/>
      <c r="JXF25" s="600"/>
      <c r="JXG25" s="600"/>
      <c r="JXH25" s="600"/>
      <c r="JXI25" s="600"/>
      <c r="JXJ25" s="600"/>
      <c r="JXK25" s="600"/>
      <c r="JXL25" s="600"/>
      <c r="JXM25" s="600"/>
      <c r="JXN25" s="600"/>
      <c r="JXO25" s="600"/>
      <c r="JXP25" s="600"/>
      <c r="JXQ25" s="600"/>
      <c r="JXR25" s="600"/>
      <c r="JXS25" s="600"/>
      <c r="JXT25" s="600"/>
      <c r="JXU25" s="600"/>
      <c r="JXV25" s="600"/>
      <c r="JXW25" s="600"/>
      <c r="JXX25" s="600"/>
      <c r="JXY25" s="600"/>
      <c r="JXZ25" s="600"/>
      <c r="JYA25" s="600"/>
      <c r="JYB25" s="600"/>
      <c r="JYC25" s="600"/>
      <c r="JYD25" s="600"/>
      <c r="JYE25" s="600"/>
      <c r="JYF25" s="600"/>
      <c r="JYG25" s="600"/>
      <c r="JYH25" s="600"/>
      <c r="JYI25" s="600"/>
      <c r="JYJ25" s="600"/>
      <c r="JYK25" s="600"/>
      <c r="JYL25" s="600"/>
      <c r="JYM25" s="600"/>
      <c r="JYN25" s="600"/>
      <c r="JYO25" s="600"/>
      <c r="JYP25" s="600"/>
      <c r="JYQ25" s="600"/>
      <c r="JYR25" s="600"/>
      <c r="JYS25" s="600"/>
      <c r="JYT25" s="600"/>
      <c r="JYU25" s="600"/>
      <c r="JYV25" s="600"/>
      <c r="JYW25" s="600"/>
      <c r="JYX25" s="600"/>
      <c r="JYY25" s="600"/>
      <c r="JYZ25" s="600"/>
      <c r="JZA25" s="600"/>
      <c r="JZB25" s="600"/>
      <c r="JZC25" s="600"/>
      <c r="JZD25" s="600"/>
      <c r="JZE25" s="600"/>
      <c r="JZF25" s="600"/>
      <c r="JZG25" s="600"/>
      <c r="JZH25" s="600"/>
      <c r="JZI25" s="600"/>
      <c r="JZJ25" s="600"/>
      <c r="JZK25" s="600"/>
      <c r="JZL25" s="600"/>
      <c r="JZM25" s="600"/>
      <c r="JZN25" s="600"/>
      <c r="JZO25" s="600"/>
      <c r="JZP25" s="600"/>
      <c r="JZQ25" s="600"/>
      <c r="JZR25" s="600"/>
      <c r="JZS25" s="600"/>
      <c r="JZT25" s="600"/>
      <c r="JZU25" s="600"/>
      <c r="JZV25" s="600"/>
      <c r="JZW25" s="600"/>
      <c r="JZX25" s="600"/>
      <c r="JZY25" s="600"/>
      <c r="JZZ25" s="600"/>
      <c r="KAA25" s="600"/>
      <c r="KAB25" s="600"/>
      <c r="KAC25" s="600"/>
      <c r="KAD25" s="600"/>
      <c r="KAE25" s="600"/>
      <c r="KAF25" s="600"/>
      <c r="KAG25" s="600"/>
      <c r="KAH25" s="600"/>
      <c r="KAI25" s="600"/>
      <c r="KAJ25" s="600"/>
      <c r="KAK25" s="600"/>
      <c r="KAL25" s="600"/>
      <c r="KAM25" s="600"/>
      <c r="KAN25" s="600"/>
      <c r="KAO25" s="600"/>
      <c r="KAP25" s="600"/>
      <c r="KAQ25" s="600"/>
      <c r="KAR25" s="600"/>
      <c r="KAS25" s="600"/>
      <c r="KAT25" s="600"/>
      <c r="KAU25" s="600"/>
      <c r="KAV25" s="600"/>
      <c r="KAW25" s="600"/>
      <c r="KAX25" s="600"/>
      <c r="KAY25" s="600"/>
      <c r="KAZ25" s="600"/>
      <c r="KBA25" s="600"/>
      <c r="KBB25" s="600"/>
      <c r="KBC25" s="600"/>
      <c r="KBD25" s="600"/>
      <c r="KBE25" s="600"/>
      <c r="KBF25" s="600"/>
      <c r="KBG25" s="600"/>
      <c r="KBH25" s="600"/>
      <c r="KBI25" s="600"/>
      <c r="KBJ25" s="600"/>
      <c r="KBK25" s="600"/>
      <c r="KBL25" s="600"/>
      <c r="KBM25" s="600"/>
      <c r="KBN25" s="600"/>
      <c r="KBO25" s="600"/>
      <c r="KBP25" s="600"/>
      <c r="KBQ25" s="600"/>
      <c r="KBR25" s="600"/>
      <c r="KBS25" s="600"/>
      <c r="KBT25" s="600"/>
      <c r="KBU25" s="600"/>
      <c r="KBV25" s="600"/>
      <c r="KBW25" s="600"/>
      <c r="KBX25" s="600"/>
      <c r="KBY25" s="600"/>
      <c r="KBZ25" s="600"/>
      <c r="KCA25" s="600"/>
      <c r="KCB25" s="600"/>
      <c r="KCC25" s="600"/>
      <c r="KCD25" s="600"/>
      <c r="KCE25" s="600"/>
      <c r="KCF25" s="600"/>
      <c r="KCG25" s="600"/>
      <c r="KCH25" s="600"/>
      <c r="KCI25" s="600"/>
      <c r="KCJ25" s="600"/>
      <c r="KCK25" s="600"/>
      <c r="KCL25" s="600"/>
      <c r="KCM25" s="600"/>
      <c r="KCN25" s="600"/>
      <c r="KCO25" s="600"/>
      <c r="KCP25" s="600"/>
      <c r="KCQ25" s="600"/>
      <c r="KCR25" s="600"/>
      <c r="KCS25" s="600"/>
      <c r="KCT25" s="600"/>
      <c r="KCU25" s="600"/>
      <c r="KCV25" s="600"/>
      <c r="KCW25" s="600"/>
      <c r="KCX25" s="600"/>
      <c r="KCY25" s="600"/>
      <c r="KCZ25" s="600"/>
      <c r="KDA25" s="600"/>
      <c r="KDB25" s="600"/>
      <c r="KDC25" s="600"/>
      <c r="KDD25" s="600"/>
      <c r="KDE25" s="600"/>
      <c r="KDF25" s="600"/>
      <c r="KDG25" s="600"/>
      <c r="KDH25" s="600"/>
      <c r="KDI25" s="600"/>
      <c r="KDJ25" s="600"/>
      <c r="KDK25" s="600"/>
      <c r="KDL25" s="600"/>
      <c r="KDM25" s="600"/>
      <c r="KDN25" s="600"/>
      <c r="KDO25" s="600"/>
      <c r="KDP25" s="600"/>
      <c r="KDQ25" s="600"/>
      <c r="KDR25" s="600"/>
      <c r="KDS25" s="600"/>
      <c r="KDT25" s="600"/>
      <c r="KDU25" s="600"/>
      <c r="KDV25" s="600"/>
      <c r="KDW25" s="600"/>
      <c r="KDX25" s="600"/>
      <c r="KDY25" s="600"/>
      <c r="KDZ25" s="600"/>
      <c r="KEA25" s="600"/>
      <c r="KEB25" s="600"/>
      <c r="KEC25" s="600"/>
      <c r="KED25" s="600"/>
      <c r="KEE25" s="600"/>
      <c r="KEF25" s="600"/>
      <c r="KEG25" s="600"/>
      <c r="KEH25" s="600"/>
      <c r="KEI25" s="600"/>
      <c r="KEJ25" s="600"/>
      <c r="KEK25" s="600"/>
      <c r="KEL25" s="600"/>
      <c r="KEM25" s="600"/>
      <c r="KEN25" s="600"/>
      <c r="KEO25" s="600"/>
      <c r="KEP25" s="600"/>
      <c r="KEQ25" s="600"/>
      <c r="KER25" s="600"/>
      <c r="KES25" s="600"/>
      <c r="KET25" s="600"/>
      <c r="KEU25" s="600"/>
      <c r="KEV25" s="600"/>
      <c r="KEW25" s="600"/>
      <c r="KEX25" s="600"/>
      <c r="KEY25" s="600"/>
      <c r="KEZ25" s="600"/>
      <c r="KFA25" s="600"/>
      <c r="KFB25" s="600"/>
      <c r="KFC25" s="600"/>
      <c r="KFD25" s="600"/>
      <c r="KFE25" s="600"/>
      <c r="KFF25" s="600"/>
      <c r="KFG25" s="600"/>
      <c r="KFH25" s="600"/>
      <c r="KFI25" s="600"/>
      <c r="KFJ25" s="600"/>
      <c r="KFK25" s="600"/>
      <c r="KFL25" s="600"/>
      <c r="KFM25" s="600"/>
      <c r="KFN25" s="600"/>
      <c r="KFO25" s="600"/>
      <c r="KFP25" s="600"/>
      <c r="KFQ25" s="600"/>
      <c r="KFR25" s="600"/>
      <c r="KFS25" s="600"/>
      <c r="KFT25" s="600"/>
      <c r="KFU25" s="600"/>
      <c r="KFV25" s="600"/>
      <c r="KFW25" s="600"/>
      <c r="KFX25" s="600"/>
      <c r="KFY25" s="600"/>
      <c r="KFZ25" s="600"/>
      <c r="KGA25" s="600"/>
      <c r="KGB25" s="600"/>
      <c r="KGC25" s="600"/>
      <c r="KGD25" s="600"/>
      <c r="KGE25" s="600"/>
      <c r="KGF25" s="600"/>
      <c r="KGG25" s="600"/>
      <c r="KGH25" s="600"/>
      <c r="KGI25" s="600"/>
      <c r="KGJ25" s="600"/>
      <c r="KGK25" s="600"/>
      <c r="KGL25" s="600"/>
      <c r="KGM25" s="600"/>
      <c r="KGN25" s="600"/>
      <c r="KGO25" s="600"/>
      <c r="KGP25" s="600"/>
      <c r="KGQ25" s="600"/>
      <c r="KGR25" s="600"/>
      <c r="KGS25" s="600"/>
      <c r="KGT25" s="600"/>
      <c r="KGU25" s="600"/>
      <c r="KGV25" s="600"/>
      <c r="KGW25" s="600"/>
      <c r="KGX25" s="600"/>
      <c r="KGY25" s="600"/>
      <c r="KGZ25" s="600"/>
      <c r="KHA25" s="600"/>
      <c r="KHB25" s="600"/>
      <c r="KHC25" s="600"/>
      <c r="KHD25" s="600"/>
      <c r="KHE25" s="600"/>
      <c r="KHF25" s="600"/>
      <c r="KHG25" s="600"/>
      <c r="KHH25" s="600"/>
      <c r="KHI25" s="600"/>
      <c r="KHJ25" s="600"/>
      <c r="KHK25" s="600"/>
      <c r="KHL25" s="600"/>
      <c r="KHM25" s="600"/>
      <c r="KHN25" s="600"/>
      <c r="KHO25" s="600"/>
      <c r="KHP25" s="600"/>
      <c r="KHQ25" s="600"/>
      <c r="KHR25" s="600"/>
      <c r="KHS25" s="600"/>
      <c r="KHT25" s="600"/>
      <c r="KHU25" s="600"/>
      <c r="KHV25" s="600"/>
      <c r="KHW25" s="600"/>
      <c r="KHX25" s="600"/>
      <c r="KHY25" s="600"/>
      <c r="KHZ25" s="600"/>
      <c r="KIA25" s="600"/>
      <c r="KIB25" s="600"/>
      <c r="KIC25" s="600"/>
      <c r="KID25" s="600"/>
      <c r="KIE25" s="600"/>
      <c r="KIF25" s="600"/>
      <c r="KIG25" s="600"/>
      <c r="KIH25" s="600"/>
      <c r="KII25" s="600"/>
      <c r="KIJ25" s="600"/>
      <c r="KIK25" s="600"/>
      <c r="KIL25" s="600"/>
      <c r="KIM25" s="600"/>
      <c r="KIN25" s="600"/>
      <c r="KIO25" s="600"/>
      <c r="KIP25" s="600"/>
      <c r="KIQ25" s="600"/>
      <c r="KIR25" s="600"/>
      <c r="KIS25" s="600"/>
      <c r="KIT25" s="600"/>
      <c r="KIU25" s="600"/>
      <c r="KIV25" s="600"/>
      <c r="KIW25" s="600"/>
      <c r="KIX25" s="600"/>
      <c r="KIY25" s="600"/>
      <c r="KIZ25" s="600"/>
      <c r="KJA25" s="600"/>
      <c r="KJB25" s="600"/>
      <c r="KJC25" s="600"/>
      <c r="KJD25" s="600"/>
      <c r="KJE25" s="600"/>
      <c r="KJF25" s="600"/>
      <c r="KJG25" s="600"/>
      <c r="KJH25" s="600"/>
      <c r="KJI25" s="600"/>
      <c r="KJJ25" s="600"/>
      <c r="KJK25" s="600"/>
      <c r="KJL25" s="600"/>
      <c r="KJM25" s="600"/>
      <c r="KJN25" s="600"/>
      <c r="KJO25" s="600"/>
      <c r="KJP25" s="600"/>
      <c r="KJQ25" s="600"/>
      <c r="KJR25" s="600"/>
      <c r="KJS25" s="600"/>
      <c r="KJT25" s="600"/>
      <c r="KJU25" s="600"/>
      <c r="KJV25" s="600"/>
      <c r="KJW25" s="600"/>
      <c r="KJX25" s="600"/>
      <c r="KJY25" s="600"/>
      <c r="KJZ25" s="600"/>
      <c r="KKA25" s="600"/>
      <c r="KKB25" s="600"/>
      <c r="KKC25" s="600"/>
      <c r="KKD25" s="600"/>
      <c r="KKE25" s="600"/>
      <c r="KKF25" s="600"/>
      <c r="KKG25" s="600"/>
      <c r="KKH25" s="600"/>
      <c r="KKI25" s="600"/>
      <c r="KKJ25" s="600"/>
      <c r="KKK25" s="600"/>
      <c r="KKL25" s="600"/>
      <c r="KKM25" s="600"/>
      <c r="KKN25" s="600"/>
      <c r="KKO25" s="600"/>
      <c r="KKP25" s="600"/>
      <c r="KKQ25" s="600"/>
      <c r="KKR25" s="600"/>
      <c r="KKS25" s="600"/>
      <c r="KKT25" s="600"/>
      <c r="KKU25" s="600"/>
      <c r="KKV25" s="600"/>
      <c r="KKW25" s="600"/>
      <c r="KKX25" s="600"/>
      <c r="KKY25" s="600"/>
      <c r="KKZ25" s="600"/>
      <c r="KLA25" s="600"/>
      <c r="KLB25" s="600"/>
      <c r="KLC25" s="600"/>
      <c r="KLD25" s="600"/>
      <c r="KLE25" s="600"/>
      <c r="KLF25" s="600"/>
      <c r="KLG25" s="600"/>
      <c r="KLH25" s="600"/>
      <c r="KLI25" s="600"/>
      <c r="KLJ25" s="600"/>
      <c r="KLK25" s="600"/>
      <c r="KLL25" s="600"/>
      <c r="KLM25" s="600"/>
      <c r="KLN25" s="600"/>
      <c r="KLO25" s="600"/>
      <c r="KLP25" s="600"/>
      <c r="KLQ25" s="600"/>
      <c r="KLR25" s="600"/>
      <c r="KLS25" s="600"/>
      <c r="KLT25" s="600"/>
      <c r="KLU25" s="600"/>
      <c r="KLV25" s="600"/>
      <c r="KLW25" s="600"/>
      <c r="KLX25" s="600"/>
      <c r="KLY25" s="600"/>
      <c r="KLZ25" s="600"/>
      <c r="KMA25" s="600"/>
      <c r="KMB25" s="600"/>
      <c r="KMC25" s="600"/>
      <c r="KMD25" s="600"/>
      <c r="KME25" s="600"/>
      <c r="KMF25" s="600"/>
      <c r="KMG25" s="600"/>
      <c r="KMH25" s="600"/>
      <c r="KMI25" s="600"/>
      <c r="KMJ25" s="600"/>
      <c r="KMK25" s="600"/>
      <c r="KML25" s="600"/>
      <c r="KMM25" s="600"/>
      <c r="KMN25" s="600"/>
      <c r="KMO25" s="600"/>
      <c r="KMP25" s="600"/>
      <c r="KMQ25" s="600"/>
      <c r="KMR25" s="600"/>
      <c r="KMS25" s="600"/>
      <c r="KMT25" s="600"/>
      <c r="KMU25" s="600"/>
      <c r="KMV25" s="600"/>
      <c r="KMW25" s="600"/>
      <c r="KMX25" s="600"/>
      <c r="KMY25" s="600"/>
      <c r="KMZ25" s="600"/>
      <c r="KNA25" s="600"/>
      <c r="KNB25" s="600"/>
      <c r="KNC25" s="600"/>
      <c r="KND25" s="600"/>
      <c r="KNE25" s="600"/>
      <c r="KNF25" s="600"/>
      <c r="KNG25" s="600"/>
      <c r="KNH25" s="600"/>
      <c r="KNI25" s="600"/>
      <c r="KNJ25" s="600"/>
      <c r="KNK25" s="600"/>
      <c r="KNL25" s="600"/>
      <c r="KNM25" s="600"/>
      <c r="KNN25" s="600"/>
      <c r="KNO25" s="600"/>
      <c r="KNP25" s="600"/>
      <c r="KNQ25" s="600"/>
      <c r="KNR25" s="600"/>
      <c r="KNS25" s="600"/>
      <c r="KNT25" s="600"/>
      <c r="KNU25" s="600"/>
      <c r="KNV25" s="600"/>
      <c r="KNW25" s="600"/>
      <c r="KNX25" s="600"/>
      <c r="KNY25" s="600"/>
      <c r="KNZ25" s="600"/>
      <c r="KOA25" s="600"/>
      <c r="KOB25" s="600"/>
      <c r="KOC25" s="600"/>
      <c r="KOD25" s="600"/>
      <c r="KOE25" s="600"/>
      <c r="KOF25" s="600"/>
      <c r="KOG25" s="600"/>
      <c r="KOH25" s="600"/>
      <c r="KOI25" s="600"/>
      <c r="KOJ25" s="600"/>
      <c r="KOK25" s="600"/>
      <c r="KOL25" s="600"/>
      <c r="KOM25" s="600"/>
      <c r="KON25" s="600"/>
      <c r="KOO25" s="600"/>
      <c r="KOP25" s="600"/>
      <c r="KOQ25" s="600"/>
      <c r="KOR25" s="600"/>
      <c r="KOS25" s="600"/>
      <c r="KOT25" s="600"/>
      <c r="KOU25" s="600"/>
      <c r="KOV25" s="600"/>
      <c r="KOW25" s="600"/>
      <c r="KOX25" s="600"/>
      <c r="KOY25" s="600"/>
      <c r="KOZ25" s="600"/>
      <c r="KPA25" s="600"/>
      <c r="KPB25" s="600"/>
      <c r="KPC25" s="600"/>
      <c r="KPD25" s="600"/>
      <c r="KPE25" s="600"/>
      <c r="KPF25" s="600"/>
      <c r="KPG25" s="600"/>
      <c r="KPH25" s="600"/>
      <c r="KPI25" s="600"/>
      <c r="KPJ25" s="600"/>
      <c r="KPK25" s="600"/>
      <c r="KPL25" s="600"/>
      <c r="KPM25" s="600"/>
      <c r="KPN25" s="600"/>
      <c r="KPO25" s="600"/>
      <c r="KPP25" s="600"/>
      <c r="KPQ25" s="600"/>
      <c r="KPR25" s="600"/>
      <c r="KPS25" s="600"/>
      <c r="KPT25" s="600"/>
      <c r="KPU25" s="600"/>
      <c r="KPV25" s="600"/>
      <c r="KPW25" s="600"/>
      <c r="KPX25" s="600"/>
      <c r="KPY25" s="600"/>
      <c r="KPZ25" s="600"/>
      <c r="KQA25" s="600"/>
      <c r="KQB25" s="600"/>
      <c r="KQC25" s="600"/>
      <c r="KQD25" s="600"/>
      <c r="KQE25" s="600"/>
      <c r="KQF25" s="600"/>
      <c r="KQG25" s="600"/>
      <c r="KQH25" s="600"/>
      <c r="KQI25" s="600"/>
      <c r="KQJ25" s="600"/>
      <c r="KQK25" s="600"/>
      <c r="KQL25" s="600"/>
      <c r="KQM25" s="600"/>
      <c r="KQN25" s="600"/>
      <c r="KQO25" s="600"/>
      <c r="KQP25" s="600"/>
      <c r="KQQ25" s="600"/>
      <c r="KQR25" s="600"/>
      <c r="KQS25" s="600"/>
      <c r="KQT25" s="600"/>
      <c r="KQU25" s="600"/>
      <c r="KQV25" s="600"/>
      <c r="KQW25" s="600"/>
      <c r="KQX25" s="600"/>
      <c r="KQY25" s="600"/>
      <c r="KQZ25" s="600"/>
      <c r="KRA25" s="600"/>
      <c r="KRB25" s="600"/>
      <c r="KRC25" s="600"/>
      <c r="KRD25" s="600"/>
      <c r="KRE25" s="600"/>
      <c r="KRF25" s="600"/>
      <c r="KRG25" s="600"/>
      <c r="KRH25" s="600"/>
      <c r="KRI25" s="600"/>
      <c r="KRJ25" s="600"/>
      <c r="KRK25" s="600"/>
      <c r="KRL25" s="600"/>
      <c r="KRM25" s="600"/>
      <c r="KRN25" s="600"/>
      <c r="KRO25" s="600"/>
      <c r="KRP25" s="600"/>
      <c r="KRQ25" s="600"/>
      <c r="KRR25" s="600"/>
      <c r="KRS25" s="600"/>
      <c r="KRT25" s="600"/>
      <c r="KRU25" s="600"/>
      <c r="KRV25" s="600"/>
      <c r="KRW25" s="600"/>
      <c r="KRX25" s="600"/>
      <c r="KRY25" s="600"/>
      <c r="KRZ25" s="600"/>
      <c r="KSA25" s="600"/>
      <c r="KSB25" s="600"/>
      <c r="KSC25" s="600"/>
      <c r="KSD25" s="600"/>
      <c r="KSE25" s="600"/>
      <c r="KSF25" s="600"/>
      <c r="KSG25" s="600"/>
      <c r="KSH25" s="600"/>
      <c r="KSI25" s="600"/>
      <c r="KSJ25" s="600"/>
      <c r="KSK25" s="600"/>
      <c r="KSL25" s="600"/>
      <c r="KSM25" s="600"/>
      <c r="KSN25" s="600"/>
      <c r="KSO25" s="600"/>
      <c r="KSP25" s="600"/>
      <c r="KSQ25" s="600"/>
      <c r="KSR25" s="600"/>
      <c r="KSS25" s="600"/>
      <c r="KST25" s="600"/>
      <c r="KSU25" s="600"/>
      <c r="KSV25" s="600"/>
      <c r="KSW25" s="600"/>
      <c r="KSX25" s="600"/>
      <c r="KSY25" s="600"/>
      <c r="KSZ25" s="600"/>
      <c r="KTA25" s="600"/>
      <c r="KTB25" s="600"/>
      <c r="KTC25" s="600"/>
      <c r="KTD25" s="600"/>
      <c r="KTE25" s="600"/>
      <c r="KTF25" s="600"/>
      <c r="KTG25" s="600"/>
      <c r="KTH25" s="600"/>
      <c r="KTI25" s="600"/>
      <c r="KTJ25" s="600"/>
      <c r="KTK25" s="600"/>
      <c r="KTL25" s="600"/>
      <c r="KTM25" s="600"/>
      <c r="KTN25" s="600"/>
      <c r="KTO25" s="600"/>
      <c r="KTP25" s="600"/>
      <c r="KTQ25" s="600"/>
      <c r="KTR25" s="600"/>
      <c r="KTS25" s="600"/>
      <c r="KTT25" s="600"/>
      <c r="KTU25" s="600"/>
      <c r="KTV25" s="600"/>
      <c r="KTW25" s="600"/>
      <c r="KTX25" s="600"/>
      <c r="KTY25" s="600"/>
      <c r="KTZ25" s="600"/>
      <c r="KUA25" s="600"/>
      <c r="KUB25" s="600"/>
      <c r="KUC25" s="600"/>
      <c r="KUD25" s="600"/>
      <c r="KUE25" s="600"/>
      <c r="KUF25" s="600"/>
      <c r="KUG25" s="600"/>
      <c r="KUH25" s="600"/>
      <c r="KUI25" s="600"/>
      <c r="KUJ25" s="600"/>
      <c r="KUK25" s="600"/>
      <c r="KUL25" s="600"/>
      <c r="KUM25" s="600"/>
      <c r="KUN25" s="600"/>
      <c r="KUO25" s="600"/>
      <c r="KUP25" s="600"/>
      <c r="KUQ25" s="600"/>
      <c r="KUR25" s="600"/>
      <c r="KUS25" s="600"/>
      <c r="KUT25" s="600"/>
      <c r="KUU25" s="600"/>
      <c r="KUV25" s="600"/>
      <c r="KUW25" s="600"/>
      <c r="KUX25" s="600"/>
      <c r="KUY25" s="600"/>
      <c r="KUZ25" s="600"/>
      <c r="KVA25" s="600"/>
      <c r="KVB25" s="600"/>
      <c r="KVC25" s="600"/>
      <c r="KVD25" s="600"/>
      <c r="KVE25" s="600"/>
      <c r="KVF25" s="600"/>
      <c r="KVG25" s="600"/>
      <c r="KVH25" s="600"/>
      <c r="KVI25" s="600"/>
      <c r="KVJ25" s="600"/>
      <c r="KVK25" s="600"/>
      <c r="KVL25" s="600"/>
      <c r="KVM25" s="600"/>
      <c r="KVN25" s="600"/>
      <c r="KVO25" s="600"/>
      <c r="KVP25" s="600"/>
      <c r="KVQ25" s="600"/>
      <c r="KVR25" s="600"/>
      <c r="KVS25" s="600"/>
      <c r="KVT25" s="600"/>
      <c r="KVU25" s="600"/>
      <c r="KVV25" s="600"/>
      <c r="KVW25" s="600"/>
      <c r="KVX25" s="600"/>
      <c r="KVY25" s="600"/>
      <c r="KVZ25" s="600"/>
      <c r="KWA25" s="600"/>
      <c r="KWB25" s="600"/>
      <c r="KWC25" s="600"/>
      <c r="KWD25" s="600"/>
      <c r="KWE25" s="600"/>
      <c r="KWF25" s="600"/>
      <c r="KWG25" s="600"/>
      <c r="KWH25" s="600"/>
      <c r="KWI25" s="600"/>
      <c r="KWJ25" s="600"/>
      <c r="KWK25" s="600"/>
      <c r="KWL25" s="600"/>
      <c r="KWM25" s="600"/>
      <c r="KWN25" s="600"/>
      <c r="KWO25" s="600"/>
      <c r="KWP25" s="600"/>
      <c r="KWQ25" s="600"/>
      <c r="KWR25" s="600"/>
      <c r="KWS25" s="600"/>
      <c r="KWT25" s="600"/>
      <c r="KWU25" s="600"/>
      <c r="KWV25" s="600"/>
      <c r="KWW25" s="600"/>
      <c r="KWX25" s="600"/>
      <c r="KWY25" s="600"/>
      <c r="KWZ25" s="600"/>
      <c r="KXA25" s="600"/>
      <c r="KXB25" s="600"/>
      <c r="KXC25" s="600"/>
      <c r="KXD25" s="600"/>
      <c r="KXE25" s="600"/>
      <c r="KXF25" s="600"/>
      <c r="KXG25" s="600"/>
      <c r="KXH25" s="600"/>
      <c r="KXI25" s="600"/>
      <c r="KXJ25" s="600"/>
      <c r="KXK25" s="600"/>
      <c r="KXL25" s="600"/>
      <c r="KXM25" s="600"/>
      <c r="KXN25" s="600"/>
      <c r="KXO25" s="600"/>
      <c r="KXP25" s="600"/>
      <c r="KXQ25" s="600"/>
      <c r="KXR25" s="600"/>
      <c r="KXS25" s="600"/>
      <c r="KXT25" s="600"/>
      <c r="KXU25" s="600"/>
      <c r="KXV25" s="600"/>
      <c r="KXW25" s="600"/>
      <c r="KXX25" s="600"/>
      <c r="KXY25" s="600"/>
      <c r="KXZ25" s="600"/>
      <c r="KYA25" s="600"/>
      <c r="KYB25" s="600"/>
      <c r="KYC25" s="600"/>
      <c r="KYD25" s="600"/>
      <c r="KYE25" s="600"/>
      <c r="KYF25" s="600"/>
      <c r="KYG25" s="600"/>
      <c r="KYH25" s="600"/>
      <c r="KYI25" s="600"/>
      <c r="KYJ25" s="600"/>
      <c r="KYK25" s="600"/>
      <c r="KYL25" s="600"/>
      <c r="KYM25" s="600"/>
      <c r="KYN25" s="600"/>
      <c r="KYO25" s="600"/>
      <c r="KYP25" s="600"/>
      <c r="KYQ25" s="600"/>
      <c r="KYR25" s="600"/>
      <c r="KYS25" s="600"/>
      <c r="KYT25" s="600"/>
      <c r="KYU25" s="600"/>
      <c r="KYV25" s="600"/>
      <c r="KYW25" s="600"/>
      <c r="KYX25" s="600"/>
      <c r="KYY25" s="600"/>
      <c r="KYZ25" s="600"/>
      <c r="KZA25" s="600"/>
      <c r="KZB25" s="600"/>
      <c r="KZC25" s="600"/>
      <c r="KZD25" s="600"/>
      <c r="KZE25" s="600"/>
      <c r="KZF25" s="600"/>
      <c r="KZG25" s="600"/>
      <c r="KZH25" s="600"/>
      <c r="KZI25" s="600"/>
      <c r="KZJ25" s="600"/>
      <c r="KZK25" s="600"/>
      <c r="KZL25" s="600"/>
      <c r="KZM25" s="600"/>
      <c r="KZN25" s="600"/>
      <c r="KZO25" s="600"/>
      <c r="KZP25" s="600"/>
      <c r="KZQ25" s="600"/>
      <c r="KZR25" s="600"/>
      <c r="KZS25" s="600"/>
      <c r="KZT25" s="600"/>
      <c r="KZU25" s="600"/>
      <c r="KZV25" s="600"/>
      <c r="KZW25" s="600"/>
      <c r="KZX25" s="600"/>
      <c r="KZY25" s="600"/>
      <c r="KZZ25" s="600"/>
      <c r="LAA25" s="600"/>
      <c r="LAB25" s="600"/>
      <c r="LAC25" s="600"/>
      <c r="LAD25" s="600"/>
      <c r="LAE25" s="600"/>
      <c r="LAF25" s="600"/>
      <c r="LAG25" s="600"/>
      <c r="LAH25" s="600"/>
      <c r="LAI25" s="600"/>
      <c r="LAJ25" s="600"/>
      <c r="LAK25" s="600"/>
      <c r="LAL25" s="600"/>
      <c r="LAM25" s="600"/>
      <c r="LAN25" s="600"/>
      <c r="LAO25" s="600"/>
      <c r="LAP25" s="600"/>
      <c r="LAQ25" s="600"/>
      <c r="LAR25" s="600"/>
      <c r="LAS25" s="600"/>
      <c r="LAT25" s="600"/>
      <c r="LAU25" s="600"/>
      <c r="LAV25" s="600"/>
      <c r="LAW25" s="600"/>
      <c r="LAX25" s="600"/>
      <c r="LAY25" s="600"/>
      <c r="LAZ25" s="600"/>
      <c r="LBA25" s="600"/>
      <c r="LBB25" s="600"/>
      <c r="LBC25" s="600"/>
      <c r="LBD25" s="600"/>
      <c r="LBE25" s="600"/>
      <c r="LBF25" s="600"/>
      <c r="LBG25" s="600"/>
      <c r="LBH25" s="600"/>
      <c r="LBI25" s="600"/>
      <c r="LBJ25" s="600"/>
      <c r="LBK25" s="600"/>
      <c r="LBL25" s="600"/>
      <c r="LBM25" s="600"/>
      <c r="LBN25" s="600"/>
      <c r="LBO25" s="600"/>
      <c r="LBP25" s="600"/>
      <c r="LBQ25" s="600"/>
      <c r="LBR25" s="600"/>
      <c r="LBS25" s="600"/>
      <c r="LBT25" s="600"/>
      <c r="LBU25" s="600"/>
      <c r="LBV25" s="600"/>
      <c r="LBW25" s="600"/>
      <c r="LBX25" s="600"/>
      <c r="LBY25" s="600"/>
      <c r="LBZ25" s="600"/>
      <c r="LCA25" s="600"/>
      <c r="LCB25" s="600"/>
      <c r="LCC25" s="600"/>
      <c r="LCD25" s="600"/>
      <c r="LCE25" s="600"/>
      <c r="LCF25" s="600"/>
      <c r="LCG25" s="600"/>
      <c r="LCH25" s="600"/>
      <c r="LCI25" s="600"/>
      <c r="LCJ25" s="600"/>
      <c r="LCK25" s="600"/>
      <c r="LCL25" s="600"/>
      <c r="LCM25" s="600"/>
      <c r="LCN25" s="600"/>
      <c r="LCO25" s="600"/>
      <c r="LCP25" s="600"/>
      <c r="LCQ25" s="600"/>
      <c r="LCR25" s="600"/>
      <c r="LCS25" s="600"/>
      <c r="LCT25" s="600"/>
      <c r="LCU25" s="600"/>
      <c r="LCV25" s="600"/>
      <c r="LCW25" s="600"/>
      <c r="LCX25" s="600"/>
      <c r="LCY25" s="600"/>
      <c r="LCZ25" s="600"/>
      <c r="LDA25" s="600"/>
      <c r="LDB25" s="600"/>
      <c r="LDC25" s="600"/>
      <c r="LDD25" s="600"/>
      <c r="LDE25" s="600"/>
      <c r="LDF25" s="600"/>
      <c r="LDG25" s="600"/>
      <c r="LDH25" s="600"/>
      <c r="LDI25" s="600"/>
      <c r="LDJ25" s="600"/>
      <c r="LDK25" s="600"/>
      <c r="LDL25" s="600"/>
      <c r="LDM25" s="600"/>
      <c r="LDN25" s="600"/>
      <c r="LDO25" s="600"/>
      <c r="LDP25" s="600"/>
      <c r="LDQ25" s="600"/>
      <c r="LDR25" s="600"/>
      <c r="LDS25" s="600"/>
      <c r="LDT25" s="600"/>
      <c r="LDU25" s="600"/>
      <c r="LDV25" s="600"/>
      <c r="LDW25" s="600"/>
      <c r="LDX25" s="600"/>
      <c r="LDY25" s="600"/>
      <c r="LDZ25" s="600"/>
      <c r="LEA25" s="600"/>
      <c r="LEB25" s="600"/>
      <c r="LEC25" s="600"/>
      <c r="LED25" s="600"/>
      <c r="LEE25" s="600"/>
      <c r="LEF25" s="600"/>
      <c r="LEG25" s="600"/>
      <c r="LEH25" s="600"/>
      <c r="LEI25" s="600"/>
      <c r="LEJ25" s="600"/>
      <c r="LEK25" s="600"/>
      <c r="LEL25" s="600"/>
      <c r="LEM25" s="600"/>
      <c r="LEN25" s="600"/>
      <c r="LEO25" s="600"/>
      <c r="LEP25" s="600"/>
      <c r="LEQ25" s="600"/>
      <c r="LER25" s="600"/>
      <c r="LES25" s="600"/>
      <c r="LET25" s="600"/>
      <c r="LEU25" s="600"/>
      <c r="LEV25" s="600"/>
      <c r="LEW25" s="600"/>
      <c r="LEX25" s="600"/>
      <c r="LEY25" s="600"/>
      <c r="LEZ25" s="600"/>
      <c r="LFA25" s="600"/>
      <c r="LFB25" s="600"/>
      <c r="LFC25" s="600"/>
      <c r="LFD25" s="600"/>
      <c r="LFE25" s="600"/>
      <c r="LFF25" s="600"/>
      <c r="LFG25" s="600"/>
      <c r="LFH25" s="600"/>
      <c r="LFI25" s="600"/>
      <c r="LFJ25" s="600"/>
      <c r="LFK25" s="600"/>
      <c r="LFL25" s="600"/>
      <c r="LFM25" s="600"/>
      <c r="LFN25" s="600"/>
      <c r="LFO25" s="600"/>
      <c r="LFP25" s="600"/>
      <c r="LFQ25" s="600"/>
      <c r="LFR25" s="600"/>
      <c r="LFS25" s="600"/>
      <c r="LFT25" s="600"/>
      <c r="LFU25" s="600"/>
      <c r="LFV25" s="600"/>
      <c r="LFW25" s="600"/>
      <c r="LFX25" s="600"/>
      <c r="LFY25" s="600"/>
      <c r="LFZ25" s="600"/>
      <c r="LGA25" s="600"/>
      <c r="LGB25" s="600"/>
      <c r="LGC25" s="600"/>
      <c r="LGD25" s="600"/>
      <c r="LGE25" s="600"/>
      <c r="LGF25" s="600"/>
      <c r="LGG25" s="600"/>
      <c r="LGH25" s="600"/>
      <c r="LGI25" s="600"/>
      <c r="LGJ25" s="600"/>
      <c r="LGK25" s="600"/>
      <c r="LGL25" s="600"/>
      <c r="LGM25" s="600"/>
      <c r="LGN25" s="600"/>
      <c r="LGO25" s="600"/>
      <c r="LGP25" s="600"/>
      <c r="LGQ25" s="600"/>
      <c r="LGR25" s="600"/>
      <c r="LGS25" s="600"/>
      <c r="LGT25" s="600"/>
      <c r="LGU25" s="600"/>
      <c r="LGV25" s="600"/>
      <c r="LGW25" s="600"/>
      <c r="LGX25" s="600"/>
      <c r="LGY25" s="600"/>
      <c r="LGZ25" s="600"/>
      <c r="LHA25" s="600"/>
      <c r="LHB25" s="600"/>
      <c r="LHC25" s="600"/>
      <c r="LHD25" s="600"/>
      <c r="LHE25" s="600"/>
      <c r="LHF25" s="600"/>
      <c r="LHG25" s="600"/>
      <c r="LHH25" s="600"/>
      <c r="LHI25" s="600"/>
      <c r="LHJ25" s="600"/>
      <c r="LHK25" s="600"/>
      <c r="LHL25" s="600"/>
      <c r="LHM25" s="600"/>
      <c r="LHN25" s="600"/>
      <c r="LHO25" s="600"/>
      <c r="LHP25" s="600"/>
      <c r="LHQ25" s="600"/>
      <c r="LHR25" s="600"/>
      <c r="LHS25" s="600"/>
      <c r="LHT25" s="600"/>
      <c r="LHU25" s="600"/>
      <c r="LHV25" s="600"/>
      <c r="LHW25" s="600"/>
      <c r="LHX25" s="600"/>
      <c r="LHY25" s="600"/>
      <c r="LHZ25" s="600"/>
      <c r="LIA25" s="600"/>
      <c r="LIB25" s="600"/>
      <c r="LIC25" s="600"/>
      <c r="LID25" s="600"/>
      <c r="LIE25" s="600"/>
      <c r="LIF25" s="600"/>
      <c r="LIG25" s="600"/>
      <c r="LIH25" s="600"/>
      <c r="LII25" s="600"/>
      <c r="LIJ25" s="600"/>
      <c r="LIK25" s="600"/>
      <c r="LIL25" s="600"/>
      <c r="LIM25" s="600"/>
      <c r="LIN25" s="600"/>
      <c r="LIO25" s="600"/>
      <c r="LIP25" s="600"/>
      <c r="LIQ25" s="600"/>
      <c r="LIR25" s="600"/>
      <c r="LIS25" s="600"/>
      <c r="LIT25" s="600"/>
      <c r="LIU25" s="600"/>
      <c r="LIV25" s="600"/>
      <c r="LIW25" s="600"/>
      <c r="LIX25" s="600"/>
      <c r="LIY25" s="600"/>
      <c r="LIZ25" s="600"/>
      <c r="LJA25" s="600"/>
      <c r="LJB25" s="600"/>
      <c r="LJC25" s="600"/>
      <c r="LJD25" s="600"/>
      <c r="LJE25" s="600"/>
      <c r="LJF25" s="600"/>
      <c r="LJG25" s="600"/>
      <c r="LJH25" s="600"/>
      <c r="LJI25" s="600"/>
      <c r="LJJ25" s="600"/>
      <c r="LJK25" s="600"/>
      <c r="LJL25" s="600"/>
      <c r="LJM25" s="600"/>
      <c r="LJN25" s="600"/>
      <c r="LJO25" s="600"/>
      <c r="LJP25" s="600"/>
      <c r="LJQ25" s="600"/>
      <c r="LJR25" s="600"/>
      <c r="LJS25" s="600"/>
      <c r="LJT25" s="600"/>
      <c r="LJU25" s="600"/>
      <c r="LJV25" s="600"/>
      <c r="LJW25" s="600"/>
      <c r="LJX25" s="600"/>
      <c r="LJY25" s="600"/>
      <c r="LJZ25" s="600"/>
      <c r="LKA25" s="600"/>
      <c r="LKB25" s="600"/>
      <c r="LKC25" s="600"/>
      <c r="LKD25" s="600"/>
      <c r="LKE25" s="600"/>
      <c r="LKF25" s="600"/>
      <c r="LKG25" s="600"/>
      <c r="LKH25" s="600"/>
      <c r="LKI25" s="600"/>
      <c r="LKJ25" s="600"/>
      <c r="LKK25" s="600"/>
      <c r="LKL25" s="600"/>
      <c r="LKM25" s="600"/>
      <c r="LKN25" s="600"/>
      <c r="LKO25" s="600"/>
      <c r="LKP25" s="600"/>
      <c r="LKQ25" s="600"/>
      <c r="LKR25" s="600"/>
      <c r="LKS25" s="600"/>
      <c r="LKT25" s="600"/>
      <c r="LKU25" s="600"/>
      <c r="LKV25" s="600"/>
      <c r="LKW25" s="600"/>
      <c r="LKX25" s="600"/>
      <c r="LKY25" s="600"/>
      <c r="LKZ25" s="600"/>
      <c r="LLA25" s="600"/>
      <c r="LLB25" s="600"/>
      <c r="LLC25" s="600"/>
      <c r="LLD25" s="600"/>
      <c r="LLE25" s="600"/>
      <c r="LLF25" s="600"/>
      <c r="LLG25" s="600"/>
      <c r="LLH25" s="600"/>
      <c r="LLI25" s="600"/>
      <c r="LLJ25" s="600"/>
      <c r="LLK25" s="600"/>
      <c r="LLL25" s="600"/>
      <c r="LLM25" s="600"/>
      <c r="LLN25" s="600"/>
      <c r="LLO25" s="600"/>
      <c r="LLP25" s="600"/>
      <c r="LLQ25" s="600"/>
      <c r="LLR25" s="600"/>
      <c r="LLS25" s="600"/>
      <c r="LLT25" s="600"/>
      <c r="LLU25" s="600"/>
      <c r="LLV25" s="600"/>
      <c r="LLW25" s="600"/>
      <c r="LLX25" s="600"/>
      <c r="LLY25" s="600"/>
      <c r="LLZ25" s="600"/>
      <c r="LMA25" s="600"/>
      <c r="LMB25" s="600"/>
      <c r="LMC25" s="600"/>
      <c r="LMD25" s="600"/>
      <c r="LME25" s="600"/>
      <c r="LMF25" s="600"/>
      <c r="LMG25" s="600"/>
      <c r="LMH25" s="600"/>
      <c r="LMI25" s="600"/>
      <c r="LMJ25" s="600"/>
      <c r="LMK25" s="600"/>
      <c r="LML25" s="600"/>
      <c r="LMM25" s="600"/>
      <c r="LMN25" s="600"/>
      <c r="LMO25" s="600"/>
      <c r="LMP25" s="600"/>
      <c r="LMQ25" s="600"/>
      <c r="LMR25" s="600"/>
      <c r="LMS25" s="600"/>
      <c r="LMT25" s="600"/>
      <c r="LMU25" s="600"/>
      <c r="LMV25" s="600"/>
      <c r="LMW25" s="600"/>
      <c r="LMX25" s="600"/>
      <c r="LMY25" s="600"/>
      <c r="LMZ25" s="600"/>
      <c r="LNA25" s="600"/>
      <c r="LNB25" s="600"/>
      <c r="LNC25" s="600"/>
      <c r="LND25" s="600"/>
      <c r="LNE25" s="600"/>
      <c r="LNF25" s="600"/>
      <c r="LNG25" s="600"/>
      <c r="LNH25" s="600"/>
      <c r="LNI25" s="600"/>
      <c r="LNJ25" s="600"/>
      <c r="LNK25" s="600"/>
      <c r="LNL25" s="600"/>
      <c r="LNM25" s="600"/>
      <c r="LNN25" s="600"/>
      <c r="LNO25" s="600"/>
      <c r="LNP25" s="600"/>
      <c r="LNQ25" s="600"/>
      <c r="LNR25" s="600"/>
      <c r="LNS25" s="600"/>
      <c r="LNT25" s="600"/>
      <c r="LNU25" s="600"/>
      <c r="LNV25" s="600"/>
      <c r="LNW25" s="600"/>
      <c r="LNX25" s="600"/>
      <c r="LNY25" s="600"/>
      <c r="LNZ25" s="600"/>
      <c r="LOA25" s="600"/>
      <c r="LOB25" s="600"/>
      <c r="LOC25" s="600"/>
      <c r="LOD25" s="600"/>
      <c r="LOE25" s="600"/>
      <c r="LOF25" s="600"/>
      <c r="LOG25" s="600"/>
      <c r="LOH25" s="600"/>
      <c r="LOI25" s="600"/>
      <c r="LOJ25" s="600"/>
      <c r="LOK25" s="600"/>
      <c r="LOL25" s="600"/>
      <c r="LOM25" s="600"/>
      <c r="LON25" s="600"/>
      <c r="LOO25" s="600"/>
      <c r="LOP25" s="600"/>
      <c r="LOQ25" s="600"/>
      <c r="LOR25" s="600"/>
      <c r="LOS25" s="600"/>
      <c r="LOT25" s="600"/>
      <c r="LOU25" s="600"/>
      <c r="LOV25" s="600"/>
      <c r="LOW25" s="600"/>
      <c r="LOX25" s="600"/>
      <c r="LOY25" s="600"/>
      <c r="LOZ25" s="600"/>
      <c r="LPA25" s="600"/>
      <c r="LPB25" s="600"/>
      <c r="LPC25" s="600"/>
      <c r="LPD25" s="600"/>
      <c r="LPE25" s="600"/>
      <c r="LPF25" s="600"/>
      <c r="LPG25" s="600"/>
      <c r="LPH25" s="600"/>
      <c r="LPI25" s="600"/>
      <c r="LPJ25" s="600"/>
      <c r="LPK25" s="600"/>
      <c r="LPL25" s="600"/>
      <c r="LPM25" s="600"/>
      <c r="LPN25" s="600"/>
      <c r="LPO25" s="600"/>
      <c r="LPP25" s="600"/>
      <c r="LPQ25" s="600"/>
      <c r="LPR25" s="600"/>
      <c r="LPS25" s="600"/>
      <c r="LPT25" s="600"/>
      <c r="LPU25" s="600"/>
      <c r="LPV25" s="600"/>
      <c r="LPW25" s="600"/>
      <c r="LPX25" s="600"/>
      <c r="LPY25" s="600"/>
      <c r="LPZ25" s="600"/>
      <c r="LQA25" s="600"/>
      <c r="LQB25" s="600"/>
      <c r="LQC25" s="600"/>
      <c r="LQD25" s="600"/>
      <c r="LQE25" s="600"/>
      <c r="LQF25" s="600"/>
      <c r="LQG25" s="600"/>
      <c r="LQH25" s="600"/>
      <c r="LQI25" s="600"/>
      <c r="LQJ25" s="600"/>
      <c r="LQK25" s="600"/>
      <c r="LQL25" s="600"/>
      <c r="LQM25" s="600"/>
      <c r="LQN25" s="600"/>
      <c r="LQO25" s="600"/>
      <c r="LQP25" s="600"/>
      <c r="LQQ25" s="600"/>
      <c r="LQR25" s="600"/>
      <c r="LQS25" s="600"/>
      <c r="LQT25" s="600"/>
      <c r="LQU25" s="600"/>
      <c r="LQV25" s="600"/>
      <c r="LQW25" s="600"/>
      <c r="LQX25" s="600"/>
      <c r="LQY25" s="600"/>
      <c r="LQZ25" s="600"/>
      <c r="LRA25" s="600"/>
      <c r="LRB25" s="600"/>
      <c r="LRC25" s="600"/>
      <c r="LRD25" s="600"/>
      <c r="LRE25" s="600"/>
      <c r="LRF25" s="600"/>
      <c r="LRG25" s="600"/>
      <c r="LRH25" s="600"/>
      <c r="LRI25" s="600"/>
      <c r="LRJ25" s="600"/>
      <c r="LRK25" s="600"/>
      <c r="LRL25" s="600"/>
      <c r="LRM25" s="600"/>
      <c r="LRN25" s="600"/>
      <c r="LRO25" s="600"/>
      <c r="LRP25" s="600"/>
      <c r="LRQ25" s="600"/>
      <c r="LRR25" s="600"/>
      <c r="LRS25" s="600"/>
      <c r="LRT25" s="600"/>
      <c r="LRU25" s="600"/>
      <c r="LRV25" s="600"/>
      <c r="LRW25" s="600"/>
      <c r="LRX25" s="600"/>
      <c r="LRY25" s="600"/>
      <c r="LRZ25" s="600"/>
      <c r="LSA25" s="600"/>
      <c r="LSB25" s="600"/>
      <c r="LSC25" s="600"/>
      <c r="LSD25" s="600"/>
      <c r="LSE25" s="600"/>
      <c r="LSF25" s="600"/>
      <c r="LSG25" s="600"/>
      <c r="LSH25" s="600"/>
      <c r="LSI25" s="600"/>
      <c r="LSJ25" s="600"/>
      <c r="LSK25" s="600"/>
      <c r="LSL25" s="600"/>
      <c r="LSM25" s="600"/>
      <c r="LSN25" s="600"/>
      <c r="LSO25" s="600"/>
      <c r="LSP25" s="600"/>
      <c r="LSQ25" s="600"/>
      <c r="LSR25" s="600"/>
      <c r="LSS25" s="600"/>
      <c r="LST25" s="600"/>
      <c r="LSU25" s="600"/>
      <c r="LSV25" s="600"/>
      <c r="LSW25" s="600"/>
      <c r="LSX25" s="600"/>
      <c r="LSY25" s="600"/>
      <c r="LSZ25" s="600"/>
      <c r="LTA25" s="600"/>
      <c r="LTB25" s="600"/>
      <c r="LTC25" s="600"/>
      <c r="LTD25" s="600"/>
      <c r="LTE25" s="600"/>
      <c r="LTF25" s="600"/>
      <c r="LTG25" s="600"/>
      <c r="LTH25" s="600"/>
      <c r="LTI25" s="600"/>
      <c r="LTJ25" s="600"/>
      <c r="LTK25" s="600"/>
      <c r="LTL25" s="600"/>
      <c r="LTM25" s="600"/>
      <c r="LTN25" s="600"/>
      <c r="LTO25" s="600"/>
      <c r="LTP25" s="600"/>
      <c r="LTQ25" s="600"/>
      <c r="LTR25" s="600"/>
      <c r="LTS25" s="600"/>
      <c r="LTT25" s="600"/>
      <c r="LTU25" s="600"/>
      <c r="LTV25" s="600"/>
      <c r="LTW25" s="600"/>
      <c r="LTX25" s="600"/>
      <c r="LTY25" s="600"/>
      <c r="LTZ25" s="600"/>
      <c r="LUA25" s="600"/>
      <c r="LUB25" s="600"/>
      <c r="LUC25" s="600"/>
      <c r="LUD25" s="600"/>
      <c r="LUE25" s="600"/>
      <c r="LUF25" s="600"/>
      <c r="LUG25" s="600"/>
      <c r="LUH25" s="600"/>
      <c r="LUI25" s="600"/>
      <c r="LUJ25" s="600"/>
      <c r="LUK25" s="600"/>
      <c r="LUL25" s="600"/>
      <c r="LUM25" s="600"/>
      <c r="LUN25" s="600"/>
      <c r="LUO25" s="600"/>
      <c r="LUP25" s="600"/>
      <c r="LUQ25" s="600"/>
      <c r="LUR25" s="600"/>
      <c r="LUS25" s="600"/>
      <c r="LUT25" s="600"/>
      <c r="LUU25" s="600"/>
      <c r="LUV25" s="600"/>
      <c r="LUW25" s="600"/>
      <c r="LUX25" s="600"/>
      <c r="LUY25" s="600"/>
      <c r="LUZ25" s="600"/>
      <c r="LVA25" s="600"/>
      <c r="LVB25" s="600"/>
      <c r="LVC25" s="600"/>
      <c r="LVD25" s="600"/>
      <c r="LVE25" s="600"/>
      <c r="LVF25" s="600"/>
      <c r="LVG25" s="600"/>
      <c r="LVH25" s="600"/>
      <c r="LVI25" s="600"/>
      <c r="LVJ25" s="600"/>
      <c r="LVK25" s="600"/>
      <c r="LVL25" s="600"/>
      <c r="LVM25" s="600"/>
      <c r="LVN25" s="600"/>
      <c r="LVO25" s="600"/>
      <c r="LVP25" s="600"/>
      <c r="LVQ25" s="600"/>
      <c r="LVR25" s="600"/>
      <c r="LVS25" s="600"/>
      <c r="LVT25" s="600"/>
      <c r="LVU25" s="600"/>
      <c r="LVV25" s="600"/>
      <c r="LVW25" s="600"/>
      <c r="LVX25" s="600"/>
      <c r="LVY25" s="600"/>
      <c r="LVZ25" s="600"/>
      <c r="LWA25" s="600"/>
      <c r="LWB25" s="600"/>
      <c r="LWC25" s="600"/>
      <c r="LWD25" s="600"/>
      <c r="LWE25" s="600"/>
      <c r="LWF25" s="600"/>
      <c r="LWG25" s="600"/>
      <c r="LWH25" s="600"/>
      <c r="LWI25" s="600"/>
      <c r="LWJ25" s="600"/>
      <c r="LWK25" s="600"/>
      <c r="LWL25" s="600"/>
      <c r="LWM25" s="600"/>
      <c r="LWN25" s="600"/>
      <c r="LWO25" s="600"/>
      <c r="LWP25" s="600"/>
      <c r="LWQ25" s="600"/>
      <c r="LWR25" s="600"/>
      <c r="LWS25" s="600"/>
      <c r="LWT25" s="600"/>
      <c r="LWU25" s="600"/>
      <c r="LWV25" s="600"/>
      <c r="LWW25" s="600"/>
      <c r="LWX25" s="600"/>
      <c r="LWY25" s="600"/>
      <c r="LWZ25" s="600"/>
      <c r="LXA25" s="600"/>
      <c r="LXB25" s="600"/>
      <c r="LXC25" s="600"/>
      <c r="LXD25" s="600"/>
      <c r="LXE25" s="600"/>
      <c r="LXF25" s="600"/>
      <c r="LXG25" s="600"/>
      <c r="LXH25" s="600"/>
      <c r="LXI25" s="600"/>
      <c r="LXJ25" s="600"/>
      <c r="LXK25" s="600"/>
      <c r="LXL25" s="600"/>
      <c r="LXM25" s="600"/>
      <c r="LXN25" s="600"/>
      <c r="LXO25" s="600"/>
      <c r="LXP25" s="600"/>
      <c r="LXQ25" s="600"/>
      <c r="LXR25" s="600"/>
      <c r="LXS25" s="600"/>
      <c r="LXT25" s="600"/>
      <c r="LXU25" s="600"/>
      <c r="LXV25" s="600"/>
      <c r="LXW25" s="600"/>
      <c r="LXX25" s="600"/>
      <c r="LXY25" s="600"/>
      <c r="LXZ25" s="600"/>
      <c r="LYA25" s="600"/>
      <c r="LYB25" s="600"/>
      <c r="LYC25" s="600"/>
      <c r="LYD25" s="600"/>
      <c r="LYE25" s="600"/>
      <c r="LYF25" s="600"/>
      <c r="LYG25" s="600"/>
      <c r="LYH25" s="600"/>
      <c r="LYI25" s="600"/>
      <c r="LYJ25" s="600"/>
      <c r="LYK25" s="600"/>
      <c r="LYL25" s="600"/>
      <c r="LYM25" s="600"/>
      <c r="LYN25" s="600"/>
      <c r="LYO25" s="600"/>
      <c r="LYP25" s="600"/>
      <c r="LYQ25" s="600"/>
      <c r="LYR25" s="600"/>
      <c r="LYS25" s="600"/>
      <c r="LYT25" s="600"/>
      <c r="LYU25" s="600"/>
      <c r="LYV25" s="600"/>
      <c r="LYW25" s="600"/>
      <c r="LYX25" s="600"/>
      <c r="LYY25" s="600"/>
      <c r="LYZ25" s="600"/>
      <c r="LZA25" s="600"/>
      <c r="LZB25" s="600"/>
      <c r="LZC25" s="600"/>
      <c r="LZD25" s="600"/>
      <c r="LZE25" s="600"/>
      <c r="LZF25" s="600"/>
      <c r="LZG25" s="600"/>
      <c r="LZH25" s="600"/>
      <c r="LZI25" s="600"/>
      <c r="LZJ25" s="600"/>
      <c r="LZK25" s="600"/>
      <c r="LZL25" s="600"/>
      <c r="LZM25" s="600"/>
      <c r="LZN25" s="600"/>
      <c r="LZO25" s="600"/>
      <c r="LZP25" s="600"/>
      <c r="LZQ25" s="600"/>
      <c r="LZR25" s="600"/>
      <c r="LZS25" s="600"/>
      <c r="LZT25" s="600"/>
      <c r="LZU25" s="600"/>
      <c r="LZV25" s="600"/>
      <c r="LZW25" s="600"/>
      <c r="LZX25" s="600"/>
      <c r="LZY25" s="600"/>
      <c r="LZZ25" s="600"/>
      <c r="MAA25" s="600"/>
      <c r="MAB25" s="600"/>
      <c r="MAC25" s="600"/>
      <c r="MAD25" s="600"/>
      <c r="MAE25" s="600"/>
      <c r="MAF25" s="600"/>
      <c r="MAG25" s="600"/>
      <c r="MAH25" s="600"/>
      <c r="MAI25" s="600"/>
      <c r="MAJ25" s="600"/>
      <c r="MAK25" s="600"/>
      <c r="MAL25" s="600"/>
      <c r="MAM25" s="600"/>
      <c r="MAN25" s="600"/>
      <c r="MAO25" s="600"/>
      <c r="MAP25" s="600"/>
      <c r="MAQ25" s="600"/>
      <c r="MAR25" s="600"/>
      <c r="MAS25" s="600"/>
      <c r="MAT25" s="600"/>
      <c r="MAU25" s="600"/>
      <c r="MAV25" s="600"/>
      <c r="MAW25" s="600"/>
      <c r="MAX25" s="600"/>
      <c r="MAY25" s="600"/>
      <c r="MAZ25" s="600"/>
      <c r="MBA25" s="600"/>
      <c r="MBB25" s="600"/>
      <c r="MBC25" s="600"/>
      <c r="MBD25" s="600"/>
      <c r="MBE25" s="600"/>
      <c r="MBF25" s="600"/>
      <c r="MBG25" s="600"/>
      <c r="MBH25" s="600"/>
      <c r="MBI25" s="600"/>
      <c r="MBJ25" s="600"/>
      <c r="MBK25" s="600"/>
      <c r="MBL25" s="600"/>
      <c r="MBM25" s="600"/>
      <c r="MBN25" s="600"/>
      <c r="MBO25" s="600"/>
      <c r="MBP25" s="600"/>
      <c r="MBQ25" s="600"/>
      <c r="MBR25" s="600"/>
      <c r="MBS25" s="600"/>
      <c r="MBT25" s="600"/>
      <c r="MBU25" s="600"/>
      <c r="MBV25" s="600"/>
      <c r="MBW25" s="600"/>
      <c r="MBX25" s="600"/>
      <c r="MBY25" s="600"/>
      <c r="MBZ25" s="600"/>
      <c r="MCA25" s="600"/>
      <c r="MCB25" s="600"/>
      <c r="MCC25" s="600"/>
      <c r="MCD25" s="600"/>
      <c r="MCE25" s="600"/>
      <c r="MCF25" s="600"/>
      <c r="MCG25" s="600"/>
      <c r="MCH25" s="600"/>
      <c r="MCI25" s="600"/>
      <c r="MCJ25" s="600"/>
      <c r="MCK25" s="600"/>
      <c r="MCL25" s="600"/>
      <c r="MCM25" s="600"/>
      <c r="MCN25" s="600"/>
      <c r="MCO25" s="600"/>
      <c r="MCP25" s="600"/>
      <c r="MCQ25" s="600"/>
      <c r="MCR25" s="600"/>
      <c r="MCS25" s="600"/>
      <c r="MCT25" s="600"/>
      <c r="MCU25" s="600"/>
      <c r="MCV25" s="600"/>
      <c r="MCW25" s="600"/>
      <c r="MCX25" s="600"/>
      <c r="MCY25" s="600"/>
      <c r="MCZ25" s="600"/>
      <c r="MDA25" s="600"/>
      <c r="MDB25" s="600"/>
      <c r="MDC25" s="600"/>
      <c r="MDD25" s="600"/>
      <c r="MDE25" s="600"/>
      <c r="MDF25" s="600"/>
      <c r="MDG25" s="600"/>
      <c r="MDH25" s="600"/>
      <c r="MDI25" s="600"/>
      <c r="MDJ25" s="600"/>
      <c r="MDK25" s="600"/>
      <c r="MDL25" s="600"/>
      <c r="MDM25" s="600"/>
      <c r="MDN25" s="600"/>
      <c r="MDO25" s="600"/>
      <c r="MDP25" s="600"/>
      <c r="MDQ25" s="600"/>
      <c r="MDR25" s="600"/>
      <c r="MDS25" s="600"/>
      <c r="MDT25" s="600"/>
      <c r="MDU25" s="600"/>
      <c r="MDV25" s="600"/>
      <c r="MDW25" s="600"/>
      <c r="MDX25" s="600"/>
      <c r="MDY25" s="600"/>
      <c r="MDZ25" s="600"/>
      <c r="MEA25" s="600"/>
      <c r="MEB25" s="600"/>
      <c r="MEC25" s="600"/>
      <c r="MED25" s="600"/>
      <c r="MEE25" s="600"/>
      <c r="MEF25" s="600"/>
      <c r="MEG25" s="600"/>
      <c r="MEH25" s="600"/>
      <c r="MEI25" s="600"/>
      <c r="MEJ25" s="600"/>
      <c r="MEK25" s="600"/>
      <c r="MEL25" s="600"/>
      <c r="MEM25" s="600"/>
      <c r="MEN25" s="600"/>
      <c r="MEO25" s="600"/>
      <c r="MEP25" s="600"/>
      <c r="MEQ25" s="600"/>
      <c r="MER25" s="600"/>
      <c r="MES25" s="600"/>
      <c r="MET25" s="600"/>
      <c r="MEU25" s="600"/>
      <c r="MEV25" s="600"/>
      <c r="MEW25" s="600"/>
      <c r="MEX25" s="600"/>
      <c r="MEY25" s="600"/>
      <c r="MEZ25" s="600"/>
      <c r="MFA25" s="600"/>
      <c r="MFB25" s="600"/>
      <c r="MFC25" s="600"/>
      <c r="MFD25" s="600"/>
      <c r="MFE25" s="600"/>
      <c r="MFF25" s="600"/>
      <c r="MFG25" s="600"/>
      <c r="MFH25" s="600"/>
      <c r="MFI25" s="600"/>
      <c r="MFJ25" s="600"/>
      <c r="MFK25" s="600"/>
      <c r="MFL25" s="600"/>
      <c r="MFM25" s="600"/>
      <c r="MFN25" s="600"/>
      <c r="MFO25" s="600"/>
      <c r="MFP25" s="600"/>
      <c r="MFQ25" s="600"/>
      <c r="MFR25" s="600"/>
      <c r="MFS25" s="600"/>
      <c r="MFT25" s="600"/>
      <c r="MFU25" s="600"/>
      <c r="MFV25" s="600"/>
      <c r="MFW25" s="600"/>
      <c r="MFX25" s="600"/>
      <c r="MFY25" s="600"/>
      <c r="MFZ25" s="600"/>
      <c r="MGA25" s="600"/>
      <c r="MGB25" s="600"/>
      <c r="MGC25" s="600"/>
      <c r="MGD25" s="600"/>
      <c r="MGE25" s="600"/>
      <c r="MGF25" s="600"/>
      <c r="MGG25" s="600"/>
      <c r="MGH25" s="600"/>
      <c r="MGI25" s="600"/>
      <c r="MGJ25" s="600"/>
      <c r="MGK25" s="600"/>
      <c r="MGL25" s="600"/>
      <c r="MGM25" s="600"/>
      <c r="MGN25" s="600"/>
      <c r="MGO25" s="600"/>
      <c r="MGP25" s="600"/>
      <c r="MGQ25" s="600"/>
      <c r="MGR25" s="600"/>
      <c r="MGS25" s="600"/>
      <c r="MGT25" s="600"/>
      <c r="MGU25" s="600"/>
      <c r="MGV25" s="600"/>
      <c r="MGW25" s="600"/>
      <c r="MGX25" s="600"/>
      <c r="MGY25" s="600"/>
      <c r="MGZ25" s="600"/>
      <c r="MHA25" s="600"/>
      <c r="MHB25" s="600"/>
      <c r="MHC25" s="600"/>
      <c r="MHD25" s="600"/>
      <c r="MHE25" s="600"/>
      <c r="MHF25" s="600"/>
      <c r="MHG25" s="600"/>
      <c r="MHH25" s="600"/>
      <c r="MHI25" s="600"/>
      <c r="MHJ25" s="600"/>
      <c r="MHK25" s="600"/>
      <c r="MHL25" s="600"/>
      <c r="MHM25" s="600"/>
      <c r="MHN25" s="600"/>
      <c r="MHO25" s="600"/>
      <c r="MHP25" s="600"/>
      <c r="MHQ25" s="600"/>
      <c r="MHR25" s="600"/>
      <c r="MHS25" s="600"/>
      <c r="MHT25" s="600"/>
      <c r="MHU25" s="600"/>
      <c r="MHV25" s="600"/>
      <c r="MHW25" s="600"/>
      <c r="MHX25" s="600"/>
      <c r="MHY25" s="600"/>
      <c r="MHZ25" s="600"/>
      <c r="MIA25" s="600"/>
      <c r="MIB25" s="600"/>
      <c r="MIC25" s="600"/>
      <c r="MID25" s="600"/>
      <c r="MIE25" s="600"/>
      <c r="MIF25" s="600"/>
      <c r="MIG25" s="600"/>
      <c r="MIH25" s="600"/>
      <c r="MII25" s="600"/>
      <c r="MIJ25" s="600"/>
      <c r="MIK25" s="600"/>
      <c r="MIL25" s="600"/>
      <c r="MIM25" s="600"/>
      <c r="MIN25" s="600"/>
      <c r="MIO25" s="600"/>
      <c r="MIP25" s="600"/>
      <c r="MIQ25" s="600"/>
      <c r="MIR25" s="600"/>
      <c r="MIS25" s="600"/>
      <c r="MIT25" s="600"/>
      <c r="MIU25" s="600"/>
      <c r="MIV25" s="600"/>
      <c r="MIW25" s="600"/>
      <c r="MIX25" s="600"/>
      <c r="MIY25" s="600"/>
      <c r="MIZ25" s="600"/>
      <c r="MJA25" s="600"/>
      <c r="MJB25" s="600"/>
      <c r="MJC25" s="600"/>
      <c r="MJD25" s="600"/>
      <c r="MJE25" s="600"/>
      <c r="MJF25" s="600"/>
      <c r="MJG25" s="600"/>
      <c r="MJH25" s="600"/>
      <c r="MJI25" s="600"/>
      <c r="MJJ25" s="600"/>
      <c r="MJK25" s="600"/>
      <c r="MJL25" s="600"/>
      <c r="MJM25" s="600"/>
      <c r="MJN25" s="600"/>
      <c r="MJO25" s="600"/>
      <c r="MJP25" s="600"/>
      <c r="MJQ25" s="600"/>
      <c r="MJR25" s="600"/>
      <c r="MJS25" s="600"/>
      <c r="MJT25" s="600"/>
      <c r="MJU25" s="600"/>
      <c r="MJV25" s="600"/>
      <c r="MJW25" s="600"/>
      <c r="MJX25" s="600"/>
      <c r="MJY25" s="600"/>
      <c r="MJZ25" s="600"/>
      <c r="MKA25" s="600"/>
      <c r="MKB25" s="600"/>
      <c r="MKC25" s="600"/>
      <c r="MKD25" s="600"/>
      <c r="MKE25" s="600"/>
      <c r="MKF25" s="600"/>
      <c r="MKG25" s="600"/>
      <c r="MKH25" s="600"/>
      <c r="MKI25" s="600"/>
      <c r="MKJ25" s="600"/>
      <c r="MKK25" s="600"/>
      <c r="MKL25" s="600"/>
      <c r="MKM25" s="600"/>
      <c r="MKN25" s="600"/>
      <c r="MKO25" s="600"/>
      <c r="MKP25" s="600"/>
      <c r="MKQ25" s="600"/>
      <c r="MKR25" s="600"/>
      <c r="MKS25" s="600"/>
      <c r="MKT25" s="600"/>
      <c r="MKU25" s="600"/>
      <c r="MKV25" s="600"/>
      <c r="MKW25" s="600"/>
      <c r="MKX25" s="600"/>
      <c r="MKY25" s="600"/>
      <c r="MKZ25" s="600"/>
      <c r="MLA25" s="600"/>
      <c r="MLB25" s="600"/>
      <c r="MLC25" s="600"/>
      <c r="MLD25" s="600"/>
      <c r="MLE25" s="600"/>
      <c r="MLF25" s="600"/>
      <c r="MLG25" s="600"/>
      <c r="MLH25" s="600"/>
      <c r="MLI25" s="600"/>
      <c r="MLJ25" s="600"/>
      <c r="MLK25" s="600"/>
      <c r="MLL25" s="600"/>
      <c r="MLM25" s="600"/>
      <c r="MLN25" s="600"/>
      <c r="MLO25" s="600"/>
      <c r="MLP25" s="600"/>
      <c r="MLQ25" s="600"/>
      <c r="MLR25" s="600"/>
      <c r="MLS25" s="600"/>
      <c r="MLT25" s="600"/>
      <c r="MLU25" s="600"/>
      <c r="MLV25" s="600"/>
      <c r="MLW25" s="600"/>
      <c r="MLX25" s="600"/>
      <c r="MLY25" s="600"/>
      <c r="MLZ25" s="600"/>
      <c r="MMA25" s="600"/>
      <c r="MMB25" s="600"/>
      <c r="MMC25" s="600"/>
      <c r="MMD25" s="600"/>
      <c r="MME25" s="600"/>
      <c r="MMF25" s="600"/>
      <c r="MMG25" s="600"/>
      <c r="MMH25" s="600"/>
      <c r="MMI25" s="600"/>
      <c r="MMJ25" s="600"/>
      <c r="MMK25" s="600"/>
      <c r="MML25" s="600"/>
      <c r="MMM25" s="600"/>
      <c r="MMN25" s="600"/>
      <c r="MMO25" s="600"/>
      <c r="MMP25" s="600"/>
      <c r="MMQ25" s="600"/>
      <c r="MMR25" s="600"/>
      <c r="MMS25" s="600"/>
      <c r="MMT25" s="600"/>
      <c r="MMU25" s="600"/>
      <c r="MMV25" s="600"/>
      <c r="MMW25" s="600"/>
      <c r="MMX25" s="600"/>
      <c r="MMY25" s="600"/>
      <c r="MMZ25" s="600"/>
      <c r="MNA25" s="600"/>
      <c r="MNB25" s="600"/>
      <c r="MNC25" s="600"/>
      <c r="MND25" s="600"/>
      <c r="MNE25" s="600"/>
      <c r="MNF25" s="600"/>
      <c r="MNG25" s="600"/>
      <c r="MNH25" s="600"/>
      <c r="MNI25" s="600"/>
      <c r="MNJ25" s="600"/>
      <c r="MNK25" s="600"/>
      <c r="MNL25" s="600"/>
      <c r="MNM25" s="600"/>
      <c r="MNN25" s="600"/>
      <c r="MNO25" s="600"/>
      <c r="MNP25" s="600"/>
      <c r="MNQ25" s="600"/>
      <c r="MNR25" s="600"/>
      <c r="MNS25" s="600"/>
      <c r="MNT25" s="600"/>
      <c r="MNU25" s="600"/>
      <c r="MNV25" s="600"/>
      <c r="MNW25" s="600"/>
      <c r="MNX25" s="600"/>
      <c r="MNY25" s="600"/>
      <c r="MNZ25" s="600"/>
      <c r="MOA25" s="600"/>
      <c r="MOB25" s="600"/>
      <c r="MOC25" s="600"/>
      <c r="MOD25" s="600"/>
      <c r="MOE25" s="600"/>
      <c r="MOF25" s="600"/>
      <c r="MOG25" s="600"/>
      <c r="MOH25" s="600"/>
      <c r="MOI25" s="600"/>
      <c r="MOJ25" s="600"/>
      <c r="MOK25" s="600"/>
      <c r="MOL25" s="600"/>
      <c r="MOM25" s="600"/>
      <c r="MON25" s="600"/>
      <c r="MOO25" s="600"/>
      <c r="MOP25" s="600"/>
      <c r="MOQ25" s="600"/>
      <c r="MOR25" s="600"/>
      <c r="MOS25" s="600"/>
      <c r="MOT25" s="600"/>
      <c r="MOU25" s="600"/>
      <c r="MOV25" s="600"/>
      <c r="MOW25" s="600"/>
      <c r="MOX25" s="600"/>
      <c r="MOY25" s="600"/>
      <c r="MOZ25" s="600"/>
      <c r="MPA25" s="600"/>
      <c r="MPB25" s="600"/>
      <c r="MPC25" s="600"/>
      <c r="MPD25" s="600"/>
      <c r="MPE25" s="600"/>
      <c r="MPF25" s="600"/>
      <c r="MPG25" s="600"/>
      <c r="MPH25" s="600"/>
      <c r="MPI25" s="600"/>
      <c r="MPJ25" s="600"/>
      <c r="MPK25" s="600"/>
      <c r="MPL25" s="600"/>
      <c r="MPM25" s="600"/>
      <c r="MPN25" s="600"/>
      <c r="MPO25" s="600"/>
      <c r="MPP25" s="600"/>
      <c r="MPQ25" s="600"/>
      <c r="MPR25" s="600"/>
      <c r="MPS25" s="600"/>
      <c r="MPT25" s="600"/>
      <c r="MPU25" s="600"/>
      <c r="MPV25" s="600"/>
      <c r="MPW25" s="600"/>
      <c r="MPX25" s="600"/>
      <c r="MPY25" s="600"/>
      <c r="MPZ25" s="600"/>
      <c r="MQA25" s="600"/>
      <c r="MQB25" s="600"/>
      <c r="MQC25" s="600"/>
      <c r="MQD25" s="600"/>
      <c r="MQE25" s="600"/>
      <c r="MQF25" s="600"/>
      <c r="MQG25" s="600"/>
      <c r="MQH25" s="600"/>
      <c r="MQI25" s="600"/>
      <c r="MQJ25" s="600"/>
      <c r="MQK25" s="600"/>
      <c r="MQL25" s="600"/>
      <c r="MQM25" s="600"/>
      <c r="MQN25" s="600"/>
      <c r="MQO25" s="600"/>
      <c r="MQP25" s="600"/>
      <c r="MQQ25" s="600"/>
      <c r="MQR25" s="600"/>
      <c r="MQS25" s="600"/>
      <c r="MQT25" s="600"/>
      <c r="MQU25" s="600"/>
      <c r="MQV25" s="600"/>
      <c r="MQW25" s="600"/>
      <c r="MQX25" s="600"/>
      <c r="MQY25" s="600"/>
      <c r="MQZ25" s="600"/>
      <c r="MRA25" s="600"/>
      <c r="MRB25" s="600"/>
      <c r="MRC25" s="600"/>
      <c r="MRD25" s="600"/>
      <c r="MRE25" s="600"/>
      <c r="MRF25" s="600"/>
      <c r="MRG25" s="600"/>
      <c r="MRH25" s="600"/>
      <c r="MRI25" s="600"/>
      <c r="MRJ25" s="600"/>
      <c r="MRK25" s="600"/>
      <c r="MRL25" s="600"/>
      <c r="MRM25" s="600"/>
      <c r="MRN25" s="600"/>
      <c r="MRO25" s="600"/>
      <c r="MRP25" s="600"/>
      <c r="MRQ25" s="600"/>
      <c r="MRR25" s="600"/>
      <c r="MRS25" s="600"/>
      <c r="MRT25" s="600"/>
      <c r="MRU25" s="600"/>
      <c r="MRV25" s="600"/>
      <c r="MRW25" s="600"/>
      <c r="MRX25" s="600"/>
      <c r="MRY25" s="600"/>
      <c r="MRZ25" s="600"/>
      <c r="MSA25" s="600"/>
      <c r="MSB25" s="600"/>
      <c r="MSC25" s="600"/>
      <c r="MSD25" s="600"/>
      <c r="MSE25" s="600"/>
      <c r="MSF25" s="600"/>
      <c r="MSG25" s="600"/>
      <c r="MSH25" s="600"/>
      <c r="MSI25" s="600"/>
      <c r="MSJ25" s="600"/>
      <c r="MSK25" s="600"/>
      <c r="MSL25" s="600"/>
      <c r="MSM25" s="600"/>
      <c r="MSN25" s="600"/>
      <c r="MSO25" s="600"/>
      <c r="MSP25" s="600"/>
      <c r="MSQ25" s="600"/>
      <c r="MSR25" s="600"/>
      <c r="MSS25" s="600"/>
      <c r="MST25" s="600"/>
      <c r="MSU25" s="600"/>
      <c r="MSV25" s="600"/>
      <c r="MSW25" s="600"/>
      <c r="MSX25" s="600"/>
      <c r="MSY25" s="600"/>
      <c r="MSZ25" s="600"/>
      <c r="MTA25" s="600"/>
      <c r="MTB25" s="600"/>
      <c r="MTC25" s="600"/>
      <c r="MTD25" s="600"/>
      <c r="MTE25" s="600"/>
      <c r="MTF25" s="600"/>
      <c r="MTG25" s="600"/>
      <c r="MTH25" s="600"/>
      <c r="MTI25" s="600"/>
      <c r="MTJ25" s="600"/>
      <c r="MTK25" s="600"/>
      <c r="MTL25" s="600"/>
      <c r="MTM25" s="600"/>
      <c r="MTN25" s="600"/>
      <c r="MTO25" s="600"/>
      <c r="MTP25" s="600"/>
      <c r="MTQ25" s="600"/>
      <c r="MTR25" s="600"/>
      <c r="MTS25" s="600"/>
      <c r="MTT25" s="600"/>
      <c r="MTU25" s="600"/>
      <c r="MTV25" s="600"/>
      <c r="MTW25" s="600"/>
      <c r="MTX25" s="600"/>
      <c r="MTY25" s="600"/>
      <c r="MTZ25" s="600"/>
      <c r="MUA25" s="600"/>
      <c r="MUB25" s="600"/>
      <c r="MUC25" s="600"/>
      <c r="MUD25" s="600"/>
      <c r="MUE25" s="600"/>
      <c r="MUF25" s="600"/>
      <c r="MUG25" s="600"/>
      <c r="MUH25" s="600"/>
      <c r="MUI25" s="600"/>
      <c r="MUJ25" s="600"/>
      <c r="MUK25" s="600"/>
      <c r="MUL25" s="600"/>
      <c r="MUM25" s="600"/>
      <c r="MUN25" s="600"/>
      <c r="MUO25" s="600"/>
      <c r="MUP25" s="600"/>
      <c r="MUQ25" s="600"/>
      <c r="MUR25" s="600"/>
      <c r="MUS25" s="600"/>
      <c r="MUT25" s="600"/>
      <c r="MUU25" s="600"/>
      <c r="MUV25" s="600"/>
      <c r="MUW25" s="600"/>
      <c r="MUX25" s="600"/>
      <c r="MUY25" s="600"/>
      <c r="MUZ25" s="600"/>
      <c r="MVA25" s="600"/>
      <c r="MVB25" s="600"/>
      <c r="MVC25" s="600"/>
      <c r="MVD25" s="600"/>
      <c r="MVE25" s="600"/>
      <c r="MVF25" s="600"/>
      <c r="MVG25" s="600"/>
      <c r="MVH25" s="600"/>
      <c r="MVI25" s="600"/>
      <c r="MVJ25" s="600"/>
      <c r="MVK25" s="600"/>
      <c r="MVL25" s="600"/>
      <c r="MVM25" s="600"/>
      <c r="MVN25" s="600"/>
      <c r="MVO25" s="600"/>
      <c r="MVP25" s="600"/>
      <c r="MVQ25" s="600"/>
      <c r="MVR25" s="600"/>
      <c r="MVS25" s="600"/>
      <c r="MVT25" s="600"/>
      <c r="MVU25" s="600"/>
      <c r="MVV25" s="600"/>
      <c r="MVW25" s="600"/>
      <c r="MVX25" s="600"/>
      <c r="MVY25" s="600"/>
      <c r="MVZ25" s="600"/>
      <c r="MWA25" s="600"/>
      <c r="MWB25" s="600"/>
      <c r="MWC25" s="600"/>
      <c r="MWD25" s="600"/>
      <c r="MWE25" s="600"/>
      <c r="MWF25" s="600"/>
      <c r="MWG25" s="600"/>
      <c r="MWH25" s="600"/>
      <c r="MWI25" s="600"/>
      <c r="MWJ25" s="600"/>
      <c r="MWK25" s="600"/>
      <c r="MWL25" s="600"/>
      <c r="MWM25" s="600"/>
      <c r="MWN25" s="600"/>
      <c r="MWO25" s="600"/>
      <c r="MWP25" s="600"/>
      <c r="MWQ25" s="600"/>
      <c r="MWR25" s="600"/>
      <c r="MWS25" s="600"/>
      <c r="MWT25" s="600"/>
      <c r="MWU25" s="600"/>
      <c r="MWV25" s="600"/>
      <c r="MWW25" s="600"/>
      <c r="MWX25" s="600"/>
      <c r="MWY25" s="600"/>
      <c r="MWZ25" s="600"/>
      <c r="MXA25" s="600"/>
      <c r="MXB25" s="600"/>
      <c r="MXC25" s="600"/>
      <c r="MXD25" s="600"/>
      <c r="MXE25" s="600"/>
      <c r="MXF25" s="600"/>
      <c r="MXG25" s="600"/>
      <c r="MXH25" s="600"/>
      <c r="MXI25" s="600"/>
      <c r="MXJ25" s="600"/>
      <c r="MXK25" s="600"/>
      <c r="MXL25" s="600"/>
      <c r="MXM25" s="600"/>
      <c r="MXN25" s="600"/>
      <c r="MXO25" s="600"/>
      <c r="MXP25" s="600"/>
      <c r="MXQ25" s="600"/>
      <c r="MXR25" s="600"/>
      <c r="MXS25" s="600"/>
      <c r="MXT25" s="600"/>
      <c r="MXU25" s="600"/>
      <c r="MXV25" s="600"/>
      <c r="MXW25" s="600"/>
      <c r="MXX25" s="600"/>
      <c r="MXY25" s="600"/>
      <c r="MXZ25" s="600"/>
      <c r="MYA25" s="600"/>
      <c r="MYB25" s="600"/>
      <c r="MYC25" s="600"/>
      <c r="MYD25" s="600"/>
      <c r="MYE25" s="600"/>
      <c r="MYF25" s="600"/>
      <c r="MYG25" s="600"/>
      <c r="MYH25" s="600"/>
      <c r="MYI25" s="600"/>
      <c r="MYJ25" s="600"/>
      <c r="MYK25" s="600"/>
      <c r="MYL25" s="600"/>
      <c r="MYM25" s="600"/>
      <c r="MYN25" s="600"/>
      <c r="MYO25" s="600"/>
      <c r="MYP25" s="600"/>
      <c r="MYQ25" s="600"/>
      <c r="MYR25" s="600"/>
      <c r="MYS25" s="600"/>
      <c r="MYT25" s="600"/>
      <c r="MYU25" s="600"/>
      <c r="MYV25" s="600"/>
      <c r="MYW25" s="600"/>
      <c r="MYX25" s="600"/>
      <c r="MYY25" s="600"/>
      <c r="MYZ25" s="600"/>
      <c r="MZA25" s="600"/>
      <c r="MZB25" s="600"/>
      <c r="MZC25" s="600"/>
      <c r="MZD25" s="600"/>
      <c r="MZE25" s="600"/>
      <c r="MZF25" s="600"/>
      <c r="MZG25" s="600"/>
      <c r="MZH25" s="600"/>
      <c r="MZI25" s="600"/>
      <c r="MZJ25" s="600"/>
      <c r="MZK25" s="600"/>
      <c r="MZL25" s="600"/>
      <c r="MZM25" s="600"/>
      <c r="MZN25" s="600"/>
      <c r="MZO25" s="600"/>
      <c r="MZP25" s="600"/>
      <c r="MZQ25" s="600"/>
      <c r="MZR25" s="600"/>
      <c r="MZS25" s="600"/>
      <c r="MZT25" s="600"/>
      <c r="MZU25" s="600"/>
      <c r="MZV25" s="600"/>
      <c r="MZW25" s="600"/>
      <c r="MZX25" s="600"/>
      <c r="MZY25" s="600"/>
      <c r="MZZ25" s="600"/>
      <c r="NAA25" s="600"/>
      <c r="NAB25" s="600"/>
      <c r="NAC25" s="600"/>
      <c r="NAD25" s="600"/>
      <c r="NAE25" s="600"/>
      <c r="NAF25" s="600"/>
      <c r="NAG25" s="600"/>
      <c r="NAH25" s="600"/>
      <c r="NAI25" s="600"/>
      <c r="NAJ25" s="600"/>
      <c r="NAK25" s="600"/>
      <c r="NAL25" s="600"/>
      <c r="NAM25" s="600"/>
      <c r="NAN25" s="600"/>
      <c r="NAO25" s="600"/>
      <c r="NAP25" s="600"/>
      <c r="NAQ25" s="600"/>
      <c r="NAR25" s="600"/>
      <c r="NAS25" s="600"/>
      <c r="NAT25" s="600"/>
      <c r="NAU25" s="600"/>
      <c r="NAV25" s="600"/>
      <c r="NAW25" s="600"/>
      <c r="NAX25" s="600"/>
      <c r="NAY25" s="600"/>
      <c r="NAZ25" s="600"/>
      <c r="NBA25" s="600"/>
      <c r="NBB25" s="600"/>
      <c r="NBC25" s="600"/>
      <c r="NBD25" s="600"/>
      <c r="NBE25" s="600"/>
      <c r="NBF25" s="600"/>
      <c r="NBG25" s="600"/>
      <c r="NBH25" s="600"/>
      <c r="NBI25" s="600"/>
      <c r="NBJ25" s="600"/>
      <c r="NBK25" s="600"/>
      <c r="NBL25" s="600"/>
      <c r="NBM25" s="600"/>
      <c r="NBN25" s="600"/>
      <c r="NBO25" s="600"/>
      <c r="NBP25" s="600"/>
      <c r="NBQ25" s="600"/>
      <c r="NBR25" s="600"/>
      <c r="NBS25" s="600"/>
      <c r="NBT25" s="600"/>
      <c r="NBU25" s="600"/>
      <c r="NBV25" s="600"/>
      <c r="NBW25" s="600"/>
      <c r="NBX25" s="600"/>
      <c r="NBY25" s="600"/>
      <c r="NBZ25" s="600"/>
      <c r="NCA25" s="600"/>
      <c r="NCB25" s="600"/>
      <c r="NCC25" s="600"/>
      <c r="NCD25" s="600"/>
      <c r="NCE25" s="600"/>
      <c r="NCF25" s="600"/>
      <c r="NCG25" s="600"/>
      <c r="NCH25" s="600"/>
      <c r="NCI25" s="600"/>
      <c r="NCJ25" s="600"/>
      <c r="NCK25" s="600"/>
      <c r="NCL25" s="600"/>
      <c r="NCM25" s="600"/>
      <c r="NCN25" s="600"/>
      <c r="NCO25" s="600"/>
      <c r="NCP25" s="600"/>
      <c r="NCQ25" s="600"/>
      <c r="NCR25" s="600"/>
      <c r="NCS25" s="600"/>
      <c r="NCT25" s="600"/>
      <c r="NCU25" s="600"/>
      <c r="NCV25" s="600"/>
      <c r="NCW25" s="600"/>
      <c r="NCX25" s="600"/>
      <c r="NCY25" s="600"/>
      <c r="NCZ25" s="600"/>
      <c r="NDA25" s="600"/>
      <c r="NDB25" s="600"/>
      <c r="NDC25" s="600"/>
      <c r="NDD25" s="600"/>
      <c r="NDE25" s="600"/>
      <c r="NDF25" s="600"/>
      <c r="NDG25" s="600"/>
      <c r="NDH25" s="600"/>
      <c r="NDI25" s="600"/>
      <c r="NDJ25" s="600"/>
      <c r="NDK25" s="600"/>
      <c r="NDL25" s="600"/>
      <c r="NDM25" s="600"/>
      <c r="NDN25" s="600"/>
      <c r="NDO25" s="600"/>
      <c r="NDP25" s="600"/>
      <c r="NDQ25" s="600"/>
      <c r="NDR25" s="600"/>
      <c r="NDS25" s="600"/>
      <c r="NDT25" s="600"/>
      <c r="NDU25" s="600"/>
      <c r="NDV25" s="600"/>
      <c r="NDW25" s="600"/>
      <c r="NDX25" s="600"/>
      <c r="NDY25" s="600"/>
      <c r="NDZ25" s="600"/>
      <c r="NEA25" s="600"/>
      <c r="NEB25" s="600"/>
      <c r="NEC25" s="600"/>
      <c r="NED25" s="600"/>
      <c r="NEE25" s="600"/>
      <c r="NEF25" s="600"/>
      <c r="NEG25" s="600"/>
      <c r="NEH25" s="600"/>
      <c r="NEI25" s="600"/>
      <c r="NEJ25" s="600"/>
      <c r="NEK25" s="600"/>
      <c r="NEL25" s="600"/>
      <c r="NEM25" s="600"/>
      <c r="NEN25" s="600"/>
      <c r="NEO25" s="600"/>
      <c r="NEP25" s="600"/>
      <c r="NEQ25" s="600"/>
      <c r="NER25" s="600"/>
      <c r="NES25" s="600"/>
      <c r="NET25" s="600"/>
      <c r="NEU25" s="600"/>
      <c r="NEV25" s="600"/>
      <c r="NEW25" s="600"/>
      <c r="NEX25" s="600"/>
      <c r="NEY25" s="600"/>
      <c r="NEZ25" s="600"/>
      <c r="NFA25" s="600"/>
      <c r="NFB25" s="600"/>
      <c r="NFC25" s="600"/>
      <c r="NFD25" s="600"/>
      <c r="NFE25" s="600"/>
      <c r="NFF25" s="600"/>
      <c r="NFG25" s="600"/>
      <c r="NFH25" s="600"/>
      <c r="NFI25" s="600"/>
      <c r="NFJ25" s="600"/>
      <c r="NFK25" s="600"/>
      <c r="NFL25" s="600"/>
      <c r="NFM25" s="600"/>
      <c r="NFN25" s="600"/>
      <c r="NFO25" s="600"/>
      <c r="NFP25" s="600"/>
      <c r="NFQ25" s="600"/>
      <c r="NFR25" s="600"/>
      <c r="NFS25" s="600"/>
      <c r="NFT25" s="600"/>
      <c r="NFU25" s="600"/>
      <c r="NFV25" s="600"/>
      <c r="NFW25" s="600"/>
      <c r="NFX25" s="600"/>
      <c r="NFY25" s="600"/>
      <c r="NFZ25" s="600"/>
      <c r="NGA25" s="600"/>
      <c r="NGB25" s="600"/>
      <c r="NGC25" s="600"/>
      <c r="NGD25" s="600"/>
      <c r="NGE25" s="600"/>
      <c r="NGF25" s="600"/>
      <c r="NGG25" s="600"/>
      <c r="NGH25" s="600"/>
      <c r="NGI25" s="600"/>
      <c r="NGJ25" s="600"/>
      <c r="NGK25" s="600"/>
      <c r="NGL25" s="600"/>
      <c r="NGM25" s="600"/>
      <c r="NGN25" s="600"/>
      <c r="NGO25" s="600"/>
      <c r="NGP25" s="600"/>
      <c r="NGQ25" s="600"/>
      <c r="NGR25" s="600"/>
      <c r="NGS25" s="600"/>
      <c r="NGT25" s="600"/>
      <c r="NGU25" s="600"/>
      <c r="NGV25" s="600"/>
      <c r="NGW25" s="600"/>
      <c r="NGX25" s="600"/>
      <c r="NGY25" s="600"/>
      <c r="NGZ25" s="600"/>
      <c r="NHA25" s="600"/>
      <c r="NHB25" s="600"/>
      <c r="NHC25" s="600"/>
      <c r="NHD25" s="600"/>
      <c r="NHE25" s="600"/>
      <c r="NHF25" s="600"/>
      <c r="NHG25" s="600"/>
      <c r="NHH25" s="600"/>
      <c r="NHI25" s="600"/>
      <c r="NHJ25" s="600"/>
      <c r="NHK25" s="600"/>
      <c r="NHL25" s="600"/>
      <c r="NHM25" s="600"/>
      <c r="NHN25" s="600"/>
      <c r="NHO25" s="600"/>
      <c r="NHP25" s="600"/>
      <c r="NHQ25" s="600"/>
      <c r="NHR25" s="600"/>
      <c r="NHS25" s="600"/>
      <c r="NHT25" s="600"/>
      <c r="NHU25" s="600"/>
      <c r="NHV25" s="600"/>
      <c r="NHW25" s="600"/>
      <c r="NHX25" s="600"/>
      <c r="NHY25" s="600"/>
      <c r="NHZ25" s="600"/>
      <c r="NIA25" s="600"/>
      <c r="NIB25" s="600"/>
      <c r="NIC25" s="600"/>
      <c r="NID25" s="600"/>
      <c r="NIE25" s="600"/>
      <c r="NIF25" s="600"/>
      <c r="NIG25" s="600"/>
      <c r="NIH25" s="600"/>
      <c r="NII25" s="600"/>
      <c r="NIJ25" s="600"/>
      <c r="NIK25" s="600"/>
      <c r="NIL25" s="600"/>
      <c r="NIM25" s="600"/>
      <c r="NIN25" s="600"/>
      <c r="NIO25" s="600"/>
      <c r="NIP25" s="600"/>
      <c r="NIQ25" s="600"/>
      <c r="NIR25" s="600"/>
      <c r="NIS25" s="600"/>
      <c r="NIT25" s="600"/>
      <c r="NIU25" s="600"/>
      <c r="NIV25" s="600"/>
      <c r="NIW25" s="600"/>
      <c r="NIX25" s="600"/>
      <c r="NIY25" s="600"/>
      <c r="NIZ25" s="600"/>
      <c r="NJA25" s="600"/>
      <c r="NJB25" s="600"/>
      <c r="NJC25" s="600"/>
      <c r="NJD25" s="600"/>
      <c r="NJE25" s="600"/>
      <c r="NJF25" s="600"/>
      <c r="NJG25" s="600"/>
      <c r="NJH25" s="600"/>
      <c r="NJI25" s="600"/>
      <c r="NJJ25" s="600"/>
      <c r="NJK25" s="600"/>
      <c r="NJL25" s="600"/>
      <c r="NJM25" s="600"/>
      <c r="NJN25" s="600"/>
      <c r="NJO25" s="600"/>
      <c r="NJP25" s="600"/>
      <c r="NJQ25" s="600"/>
      <c r="NJR25" s="600"/>
      <c r="NJS25" s="600"/>
      <c r="NJT25" s="600"/>
      <c r="NJU25" s="600"/>
      <c r="NJV25" s="600"/>
      <c r="NJW25" s="600"/>
      <c r="NJX25" s="600"/>
      <c r="NJY25" s="600"/>
      <c r="NJZ25" s="600"/>
      <c r="NKA25" s="600"/>
      <c r="NKB25" s="600"/>
      <c r="NKC25" s="600"/>
      <c r="NKD25" s="600"/>
      <c r="NKE25" s="600"/>
      <c r="NKF25" s="600"/>
      <c r="NKG25" s="600"/>
      <c r="NKH25" s="600"/>
      <c r="NKI25" s="600"/>
      <c r="NKJ25" s="600"/>
      <c r="NKK25" s="600"/>
      <c r="NKL25" s="600"/>
      <c r="NKM25" s="600"/>
      <c r="NKN25" s="600"/>
      <c r="NKO25" s="600"/>
      <c r="NKP25" s="600"/>
      <c r="NKQ25" s="600"/>
      <c r="NKR25" s="600"/>
      <c r="NKS25" s="600"/>
      <c r="NKT25" s="600"/>
      <c r="NKU25" s="600"/>
      <c r="NKV25" s="600"/>
      <c r="NKW25" s="600"/>
      <c r="NKX25" s="600"/>
      <c r="NKY25" s="600"/>
      <c r="NKZ25" s="600"/>
      <c r="NLA25" s="600"/>
      <c r="NLB25" s="600"/>
      <c r="NLC25" s="600"/>
      <c r="NLD25" s="600"/>
      <c r="NLE25" s="600"/>
      <c r="NLF25" s="600"/>
      <c r="NLG25" s="600"/>
      <c r="NLH25" s="600"/>
      <c r="NLI25" s="600"/>
      <c r="NLJ25" s="600"/>
      <c r="NLK25" s="600"/>
      <c r="NLL25" s="600"/>
      <c r="NLM25" s="600"/>
      <c r="NLN25" s="600"/>
      <c r="NLO25" s="600"/>
      <c r="NLP25" s="600"/>
      <c r="NLQ25" s="600"/>
      <c r="NLR25" s="600"/>
      <c r="NLS25" s="600"/>
      <c r="NLT25" s="600"/>
      <c r="NLU25" s="600"/>
      <c r="NLV25" s="600"/>
      <c r="NLW25" s="600"/>
      <c r="NLX25" s="600"/>
      <c r="NLY25" s="600"/>
      <c r="NLZ25" s="600"/>
      <c r="NMA25" s="600"/>
      <c r="NMB25" s="600"/>
      <c r="NMC25" s="600"/>
      <c r="NMD25" s="600"/>
      <c r="NME25" s="600"/>
      <c r="NMF25" s="600"/>
      <c r="NMG25" s="600"/>
      <c r="NMH25" s="600"/>
      <c r="NMI25" s="600"/>
      <c r="NMJ25" s="600"/>
      <c r="NMK25" s="600"/>
      <c r="NML25" s="600"/>
      <c r="NMM25" s="600"/>
      <c r="NMN25" s="600"/>
      <c r="NMO25" s="600"/>
      <c r="NMP25" s="600"/>
      <c r="NMQ25" s="600"/>
      <c r="NMR25" s="600"/>
      <c r="NMS25" s="600"/>
      <c r="NMT25" s="600"/>
      <c r="NMU25" s="600"/>
      <c r="NMV25" s="600"/>
      <c r="NMW25" s="600"/>
      <c r="NMX25" s="600"/>
      <c r="NMY25" s="600"/>
      <c r="NMZ25" s="600"/>
      <c r="NNA25" s="600"/>
      <c r="NNB25" s="600"/>
      <c r="NNC25" s="600"/>
      <c r="NND25" s="600"/>
      <c r="NNE25" s="600"/>
      <c r="NNF25" s="600"/>
      <c r="NNG25" s="600"/>
      <c r="NNH25" s="600"/>
      <c r="NNI25" s="600"/>
      <c r="NNJ25" s="600"/>
      <c r="NNK25" s="600"/>
      <c r="NNL25" s="600"/>
      <c r="NNM25" s="600"/>
      <c r="NNN25" s="600"/>
      <c r="NNO25" s="600"/>
      <c r="NNP25" s="600"/>
      <c r="NNQ25" s="600"/>
      <c r="NNR25" s="600"/>
      <c r="NNS25" s="600"/>
      <c r="NNT25" s="600"/>
      <c r="NNU25" s="600"/>
      <c r="NNV25" s="600"/>
      <c r="NNW25" s="600"/>
      <c r="NNX25" s="600"/>
      <c r="NNY25" s="600"/>
      <c r="NNZ25" s="600"/>
      <c r="NOA25" s="600"/>
      <c r="NOB25" s="600"/>
      <c r="NOC25" s="600"/>
      <c r="NOD25" s="600"/>
      <c r="NOE25" s="600"/>
      <c r="NOF25" s="600"/>
      <c r="NOG25" s="600"/>
      <c r="NOH25" s="600"/>
      <c r="NOI25" s="600"/>
      <c r="NOJ25" s="600"/>
      <c r="NOK25" s="600"/>
      <c r="NOL25" s="600"/>
      <c r="NOM25" s="600"/>
      <c r="NON25" s="600"/>
      <c r="NOO25" s="600"/>
      <c r="NOP25" s="600"/>
      <c r="NOQ25" s="600"/>
      <c r="NOR25" s="600"/>
      <c r="NOS25" s="600"/>
      <c r="NOT25" s="600"/>
      <c r="NOU25" s="600"/>
      <c r="NOV25" s="600"/>
      <c r="NOW25" s="600"/>
      <c r="NOX25" s="600"/>
      <c r="NOY25" s="600"/>
      <c r="NOZ25" s="600"/>
      <c r="NPA25" s="600"/>
      <c r="NPB25" s="600"/>
      <c r="NPC25" s="600"/>
      <c r="NPD25" s="600"/>
      <c r="NPE25" s="600"/>
      <c r="NPF25" s="600"/>
      <c r="NPG25" s="600"/>
      <c r="NPH25" s="600"/>
      <c r="NPI25" s="600"/>
      <c r="NPJ25" s="600"/>
      <c r="NPK25" s="600"/>
      <c r="NPL25" s="600"/>
      <c r="NPM25" s="600"/>
      <c r="NPN25" s="600"/>
      <c r="NPO25" s="600"/>
      <c r="NPP25" s="600"/>
      <c r="NPQ25" s="600"/>
      <c r="NPR25" s="600"/>
      <c r="NPS25" s="600"/>
      <c r="NPT25" s="600"/>
      <c r="NPU25" s="600"/>
      <c r="NPV25" s="600"/>
      <c r="NPW25" s="600"/>
      <c r="NPX25" s="600"/>
      <c r="NPY25" s="600"/>
      <c r="NPZ25" s="600"/>
      <c r="NQA25" s="600"/>
      <c r="NQB25" s="600"/>
      <c r="NQC25" s="600"/>
      <c r="NQD25" s="600"/>
      <c r="NQE25" s="600"/>
      <c r="NQF25" s="600"/>
      <c r="NQG25" s="600"/>
      <c r="NQH25" s="600"/>
      <c r="NQI25" s="600"/>
      <c r="NQJ25" s="600"/>
      <c r="NQK25" s="600"/>
      <c r="NQL25" s="600"/>
      <c r="NQM25" s="600"/>
      <c r="NQN25" s="600"/>
      <c r="NQO25" s="600"/>
      <c r="NQP25" s="600"/>
      <c r="NQQ25" s="600"/>
      <c r="NQR25" s="600"/>
      <c r="NQS25" s="600"/>
      <c r="NQT25" s="600"/>
      <c r="NQU25" s="600"/>
      <c r="NQV25" s="600"/>
      <c r="NQW25" s="600"/>
      <c r="NQX25" s="600"/>
      <c r="NQY25" s="600"/>
      <c r="NQZ25" s="600"/>
      <c r="NRA25" s="600"/>
      <c r="NRB25" s="600"/>
      <c r="NRC25" s="600"/>
      <c r="NRD25" s="600"/>
      <c r="NRE25" s="600"/>
      <c r="NRF25" s="600"/>
      <c r="NRG25" s="600"/>
      <c r="NRH25" s="600"/>
      <c r="NRI25" s="600"/>
      <c r="NRJ25" s="600"/>
      <c r="NRK25" s="600"/>
      <c r="NRL25" s="600"/>
      <c r="NRM25" s="600"/>
      <c r="NRN25" s="600"/>
      <c r="NRO25" s="600"/>
      <c r="NRP25" s="600"/>
      <c r="NRQ25" s="600"/>
      <c r="NRR25" s="600"/>
      <c r="NRS25" s="600"/>
      <c r="NRT25" s="600"/>
      <c r="NRU25" s="600"/>
      <c r="NRV25" s="600"/>
      <c r="NRW25" s="600"/>
      <c r="NRX25" s="600"/>
      <c r="NRY25" s="600"/>
      <c r="NRZ25" s="600"/>
      <c r="NSA25" s="600"/>
      <c r="NSB25" s="600"/>
      <c r="NSC25" s="600"/>
      <c r="NSD25" s="600"/>
      <c r="NSE25" s="600"/>
      <c r="NSF25" s="600"/>
      <c r="NSG25" s="600"/>
      <c r="NSH25" s="600"/>
      <c r="NSI25" s="600"/>
      <c r="NSJ25" s="600"/>
      <c r="NSK25" s="600"/>
      <c r="NSL25" s="600"/>
      <c r="NSM25" s="600"/>
      <c r="NSN25" s="600"/>
      <c r="NSO25" s="600"/>
      <c r="NSP25" s="600"/>
      <c r="NSQ25" s="600"/>
      <c r="NSR25" s="600"/>
      <c r="NSS25" s="600"/>
      <c r="NST25" s="600"/>
      <c r="NSU25" s="600"/>
      <c r="NSV25" s="600"/>
      <c r="NSW25" s="600"/>
      <c r="NSX25" s="600"/>
      <c r="NSY25" s="600"/>
      <c r="NSZ25" s="600"/>
      <c r="NTA25" s="600"/>
      <c r="NTB25" s="600"/>
      <c r="NTC25" s="600"/>
      <c r="NTD25" s="600"/>
      <c r="NTE25" s="600"/>
      <c r="NTF25" s="600"/>
      <c r="NTG25" s="600"/>
      <c r="NTH25" s="600"/>
      <c r="NTI25" s="600"/>
      <c r="NTJ25" s="600"/>
      <c r="NTK25" s="600"/>
      <c r="NTL25" s="600"/>
      <c r="NTM25" s="600"/>
      <c r="NTN25" s="600"/>
      <c r="NTO25" s="600"/>
      <c r="NTP25" s="600"/>
      <c r="NTQ25" s="600"/>
      <c r="NTR25" s="600"/>
      <c r="NTS25" s="600"/>
      <c r="NTT25" s="600"/>
      <c r="NTU25" s="600"/>
      <c r="NTV25" s="600"/>
      <c r="NTW25" s="600"/>
      <c r="NTX25" s="600"/>
      <c r="NTY25" s="600"/>
      <c r="NTZ25" s="600"/>
      <c r="NUA25" s="600"/>
      <c r="NUB25" s="600"/>
      <c r="NUC25" s="600"/>
      <c r="NUD25" s="600"/>
      <c r="NUE25" s="600"/>
      <c r="NUF25" s="600"/>
      <c r="NUG25" s="600"/>
      <c r="NUH25" s="600"/>
      <c r="NUI25" s="600"/>
      <c r="NUJ25" s="600"/>
      <c r="NUK25" s="600"/>
      <c r="NUL25" s="600"/>
      <c r="NUM25" s="600"/>
      <c r="NUN25" s="600"/>
      <c r="NUO25" s="600"/>
      <c r="NUP25" s="600"/>
      <c r="NUQ25" s="600"/>
      <c r="NUR25" s="600"/>
      <c r="NUS25" s="600"/>
      <c r="NUT25" s="600"/>
      <c r="NUU25" s="600"/>
      <c r="NUV25" s="600"/>
      <c r="NUW25" s="600"/>
      <c r="NUX25" s="600"/>
      <c r="NUY25" s="600"/>
      <c r="NUZ25" s="600"/>
      <c r="NVA25" s="600"/>
      <c r="NVB25" s="600"/>
      <c r="NVC25" s="600"/>
      <c r="NVD25" s="600"/>
      <c r="NVE25" s="600"/>
      <c r="NVF25" s="600"/>
      <c r="NVG25" s="600"/>
      <c r="NVH25" s="600"/>
      <c r="NVI25" s="600"/>
      <c r="NVJ25" s="600"/>
      <c r="NVK25" s="600"/>
      <c r="NVL25" s="600"/>
      <c r="NVM25" s="600"/>
      <c r="NVN25" s="600"/>
      <c r="NVO25" s="600"/>
      <c r="NVP25" s="600"/>
      <c r="NVQ25" s="600"/>
      <c r="NVR25" s="600"/>
      <c r="NVS25" s="600"/>
      <c r="NVT25" s="600"/>
      <c r="NVU25" s="600"/>
      <c r="NVV25" s="600"/>
      <c r="NVW25" s="600"/>
      <c r="NVX25" s="600"/>
      <c r="NVY25" s="600"/>
      <c r="NVZ25" s="600"/>
      <c r="NWA25" s="600"/>
      <c r="NWB25" s="600"/>
      <c r="NWC25" s="600"/>
      <c r="NWD25" s="600"/>
      <c r="NWE25" s="600"/>
      <c r="NWF25" s="600"/>
      <c r="NWG25" s="600"/>
      <c r="NWH25" s="600"/>
      <c r="NWI25" s="600"/>
      <c r="NWJ25" s="600"/>
      <c r="NWK25" s="600"/>
      <c r="NWL25" s="600"/>
      <c r="NWM25" s="600"/>
      <c r="NWN25" s="600"/>
      <c r="NWO25" s="600"/>
      <c r="NWP25" s="600"/>
      <c r="NWQ25" s="600"/>
      <c r="NWR25" s="600"/>
      <c r="NWS25" s="600"/>
      <c r="NWT25" s="600"/>
      <c r="NWU25" s="600"/>
      <c r="NWV25" s="600"/>
      <c r="NWW25" s="600"/>
      <c r="NWX25" s="600"/>
      <c r="NWY25" s="600"/>
      <c r="NWZ25" s="600"/>
      <c r="NXA25" s="600"/>
      <c r="NXB25" s="600"/>
      <c r="NXC25" s="600"/>
      <c r="NXD25" s="600"/>
      <c r="NXE25" s="600"/>
      <c r="NXF25" s="600"/>
      <c r="NXG25" s="600"/>
      <c r="NXH25" s="600"/>
      <c r="NXI25" s="600"/>
      <c r="NXJ25" s="600"/>
      <c r="NXK25" s="600"/>
      <c r="NXL25" s="600"/>
      <c r="NXM25" s="600"/>
      <c r="NXN25" s="600"/>
      <c r="NXO25" s="600"/>
      <c r="NXP25" s="600"/>
      <c r="NXQ25" s="600"/>
      <c r="NXR25" s="600"/>
      <c r="NXS25" s="600"/>
      <c r="NXT25" s="600"/>
      <c r="NXU25" s="600"/>
      <c r="NXV25" s="600"/>
      <c r="NXW25" s="600"/>
      <c r="NXX25" s="600"/>
      <c r="NXY25" s="600"/>
      <c r="NXZ25" s="600"/>
      <c r="NYA25" s="600"/>
      <c r="NYB25" s="600"/>
      <c r="NYC25" s="600"/>
      <c r="NYD25" s="600"/>
      <c r="NYE25" s="600"/>
      <c r="NYF25" s="600"/>
      <c r="NYG25" s="600"/>
      <c r="NYH25" s="600"/>
      <c r="NYI25" s="600"/>
      <c r="NYJ25" s="600"/>
      <c r="NYK25" s="600"/>
      <c r="NYL25" s="600"/>
      <c r="NYM25" s="600"/>
      <c r="NYN25" s="600"/>
      <c r="NYO25" s="600"/>
      <c r="NYP25" s="600"/>
      <c r="NYQ25" s="600"/>
      <c r="NYR25" s="600"/>
      <c r="NYS25" s="600"/>
      <c r="NYT25" s="600"/>
      <c r="NYU25" s="600"/>
      <c r="NYV25" s="600"/>
      <c r="NYW25" s="600"/>
      <c r="NYX25" s="600"/>
      <c r="NYY25" s="600"/>
      <c r="NYZ25" s="600"/>
      <c r="NZA25" s="600"/>
      <c r="NZB25" s="600"/>
      <c r="NZC25" s="600"/>
      <c r="NZD25" s="600"/>
      <c r="NZE25" s="600"/>
      <c r="NZF25" s="600"/>
      <c r="NZG25" s="600"/>
      <c r="NZH25" s="600"/>
      <c r="NZI25" s="600"/>
      <c r="NZJ25" s="600"/>
      <c r="NZK25" s="600"/>
      <c r="NZL25" s="600"/>
      <c r="NZM25" s="600"/>
      <c r="NZN25" s="600"/>
      <c r="NZO25" s="600"/>
      <c r="NZP25" s="600"/>
      <c r="NZQ25" s="600"/>
      <c r="NZR25" s="600"/>
      <c r="NZS25" s="600"/>
      <c r="NZT25" s="600"/>
      <c r="NZU25" s="600"/>
      <c r="NZV25" s="600"/>
      <c r="NZW25" s="600"/>
      <c r="NZX25" s="600"/>
      <c r="NZY25" s="600"/>
      <c r="NZZ25" s="600"/>
      <c r="OAA25" s="600"/>
      <c r="OAB25" s="600"/>
      <c r="OAC25" s="600"/>
      <c r="OAD25" s="600"/>
      <c r="OAE25" s="600"/>
      <c r="OAF25" s="600"/>
      <c r="OAG25" s="600"/>
      <c r="OAH25" s="600"/>
      <c r="OAI25" s="600"/>
      <c r="OAJ25" s="600"/>
      <c r="OAK25" s="600"/>
      <c r="OAL25" s="600"/>
      <c r="OAM25" s="600"/>
      <c r="OAN25" s="600"/>
      <c r="OAO25" s="600"/>
      <c r="OAP25" s="600"/>
      <c r="OAQ25" s="600"/>
      <c r="OAR25" s="600"/>
      <c r="OAS25" s="600"/>
      <c r="OAT25" s="600"/>
      <c r="OAU25" s="600"/>
      <c r="OAV25" s="600"/>
      <c r="OAW25" s="600"/>
      <c r="OAX25" s="600"/>
      <c r="OAY25" s="600"/>
      <c r="OAZ25" s="600"/>
      <c r="OBA25" s="600"/>
      <c r="OBB25" s="600"/>
      <c r="OBC25" s="600"/>
      <c r="OBD25" s="600"/>
      <c r="OBE25" s="600"/>
      <c r="OBF25" s="600"/>
      <c r="OBG25" s="600"/>
      <c r="OBH25" s="600"/>
      <c r="OBI25" s="600"/>
      <c r="OBJ25" s="600"/>
      <c r="OBK25" s="600"/>
      <c r="OBL25" s="600"/>
      <c r="OBM25" s="600"/>
      <c r="OBN25" s="600"/>
      <c r="OBO25" s="600"/>
      <c r="OBP25" s="600"/>
      <c r="OBQ25" s="600"/>
      <c r="OBR25" s="600"/>
      <c r="OBS25" s="600"/>
      <c r="OBT25" s="600"/>
      <c r="OBU25" s="600"/>
      <c r="OBV25" s="600"/>
      <c r="OBW25" s="600"/>
      <c r="OBX25" s="600"/>
      <c r="OBY25" s="600"/>
      <c r="OBZ25" s="600"/>
      <c r="OCA25" s="600"/>
      <c r="OCB25" s="600"/>
      <c r="OCC25" s="600"/>
      <c r="OCD25" s="600"/>
      <c r="OCE25" s="600"/>
      <c r="OCF25" s="600"/>
      <c r="OCG25" s="600"/>
      <c r="OCH25" s="600"/>
      <c r="OCI25" s="600"/>
      <c r="OCJ25" s="600"/>
      <c r="OCK25" s="600"/>
      <c r="OCL25" s="600"/>
      <c r="OCM25" s="600"/>
      <c r="OCN25" s="600"/>
      <c r="OCO25" s="600"/>
      <c r="OCP25" s="600"/>
      <c r="OCQ25" s="600"/>
      <c r="OCR25" s="600"/>
      <c r="OCS25" s="600"/>
      <c r="OCT25" s="600"/>
      <c r="OCU25" s="600"/>
      <c r="OCV25" s="600"/>
      <c r="OCW25" s="600"/>
      <c r="OCX25" s="600"/>
      <c r="OCY25" s="600"/>
      <c r="OCZ25" s="600"/>
      <c r="ODA25" s="600"/>
      <c r="ODB25" s="600"/>
      <c r="ODC25" s="600"/>
      <c r="ODD25" s="600"/>
      <c r="ODE25" s="600"/>
      <c r="ODF25" s="600"/>
      <c r="ODG25" s="600"/>
      <c r="ODH25" s="600"/>
      <c r="ODI25" s="600"/>
      <c r="ODJ25" s="600"/>
      <c r="ODK25" s="600"/>
      <c r="ODL25" s="600"/>
      <c r="ODM25" s="600"/>
      <c r="ODN25" s="600"/>
      <c r="ODO25" s="600"/>
      <c r="ODP25" s="600"/>
      <c r="ODQ25" s="600"/>
      <c r="ODR25" s="600"/>
      <c r="ODS25" s="600"/>
      <c r="ODT25" s="600"/>
      <c r="ODU25" s="600"/>
      <c r="ODV25" s="600"/>
      <c r="ODW25" s="600"/>
      <c r="ODX25" s="600"/>
      <c r="ODY25" s="600"/>
      <c r="ODZ25" s="600"/>
      <c r="OEA25" s="600"/>
      <c r="OEB25" s="600"/>
      <c r="OEC25" s="600"/>
      <c r="OED25" s="600"/>
      <c r="OEE25" s="600"/>
      <c r="OEF25" s="600"/>
      <c r="OEG25" s="600"/>
      <c r="OEH25" s="600"/>
      <c r="OEI25" s="600"/>
      <c r="OEJ25" s="600"/>
      <c r="OEK25" s="600"/>
      <c r="OEL25" s="600"/>
      <c r="OEM25" s="600"/>
      <c r="OEN25" s="600"/>
      <c r="OEO25" s="600"/>
      <c r="OEP25" s="600"/>
      <c r="OEQ25" s="600"/>
      <c r="OER25" s="600"/>
      <c r="OES25" s="600"/>
      <c r="OET25" s="600"/>
      <c r="OEU25" s="600"/>
      <c r="OEV25" s="600"/>
      <c r="OEW25" s="600"/>
      <c r="OEX25" s="600"/>
      <c r="OEY25" s="600"/>
      <c r="OEZ25" s="600"/>
      <c r="OFA25" s="600"/>
      <c r="OFB25" s="600"/>
      <c r="OFC25" s="600"/>
      <c r="OFD25" s="600"/>
      <c r="OFE25" s="600"/>
      <c r="OFF25" s="600"/>
      <c r="OFG25" s="600"/>
      <c r="OFH25" s="600"/>
      <c r="OFI25" s="600"/>
      <c r="OFJ25" s="600"/>
      <c r="OFK25" s="600"/>
      <c r="OFL25" s="600"/>
      <c r="OFM25" s="600"/>
      <c r="OFN25" s="600"/>
      <c r="OFO25" s="600"/>
      <c r="OFP25" s="600"/>
      <c r="OFQ25" s="600"/>
      <c r="OFR25" s="600"/>
      <c r="OFS25" s="600"/>
      <c r="OFT25" s="600"/>
      <c r="OFU25" s="600"/>
      <c r="OFV25" s="600"/>
      <c r="OFW25" s="600"/>
      <c r="OFX25" s="600"/>
      <c r="OFY25" s="600"/>
      <c r="OFZ25" s="600"/>
      <c r="OGA25" s="600"/>
      <c r="OGB25" s="600"/>
      <c r="OGC25" s="600"/>
      <c r="OGD25" s="600"/>
      <c r="OGE25" s="600"/>
      <c r="OGF25" s="600"/>
      <c r="OGG25" s="600"/>
      <c r="OGH25" s="600"/>
      <c r="OGI25" s="600"/>
      <c r="OGJ25" s="600"/>
      <c r="OGK25" s="600"/>
      <c r="OGL25" s="600"/>
      <c r="OGM25" s="600"/>
      <c r="OGN25" s="600"/>
      <c r="OGO25" s="600"/>
      <c r="OGP25" s="600"/>
      <c r="OGQ25" s="600"/>
      <c r="OGR25" s="600"/>
      <c r="OGS25" s="600"/>
      <c r="OGT25" s="600"/>
      <c r="OGU25" s="600"/>
      <c r="OGV25" s="600"/>
      <c r="OGW25" s="600"/>
      <c r="OGX25" s="600"/>
      <c r="OGY25" s="600"/>
      <c r="OGZ25" s="600"/>
      <c r="OHA25" s="600"/>
      <c r="OHB25" s="600"/>
      <c r="OHC25" s="600"/>
      <c r="OHD25" s="600"/>
      <c r="OHE25" s="600"/>
      <c r="OHF25" s="600"/>
      <c r="OHG25" s="600"/>
      <c r="OHH25" s="600"/>
      <c r="OHI25" s="600"/>
      <c r="OHJ25" s="600"/>
      <c r="OHK25" s="600"/>
      <c r="OHL25" s="600"/>
      <c r="OHM25" s="600"/>
      <c r="OHN25" s="600"/>
      <c r="OHO25" s="600"/>
      <c r="OHP25" s="600"/>
      <c r="OHQ25" s="600"/>
      <c r="OHR25" s="600"/>
      <c r="OHS25" s="600"/>
      <c r="OHT25" s="600"/>
      <c r="OHU25" s="600"/>
      <c r="OHV25" s="600"/>
      <c r="OHW25" s="600"/>
      <c r="OHX25" s="600"/>
      <c r="OHY25" s="600"/>
      <c r="OHZ25" s="600"/>
      <c r="OIA25" s="600"/>
      <c r="OIB25" s="600"/>
      <c r="OIC25" s="600"/>
      <c r="OID25" s="600"/>
      <c r="OIE25" s="600"/>
      <c r="OIF25" s="600"/>
      <c r="OIG25" s="600"/>
      <c r="OIH25" s="600"/>
      <c r="OII25" s="600"/>
      <c r="OIJ25" s="600"/>
      <c r="OIK25" s="600"/>
      <c r="OIL25" s="600"/>
      <c r="OIM25" s="600"/>
      <c r="OIN25" s="600"/>
      <c r="OIO25" s="600"/>
      <c r="OIP25" s="600"/>
      <c r="OIQ25" s="600"/>
      <c r="OIR25" s="600"/>
      <c r="OIS25" s="600"/>
      <c r="OIT25" s="600"/>
      <c r="OIU25" s="600"/>
      <c r="OIV25" s="600"/>
      <c r="OIW25" s="600"/>
      <c r="OIX25" s="600"/>
      <c r="OIY25" s="600"/>
      <c r="OIZ25" s="600"/>
      <c r="OJA25" s="600"/>
      <c r="OJB25" s="600"/>
      <c r="OJC25" s="600"/>
      <c r="OJD25" s="600"/>
      <c r="OJE25" s="600"/>
      <c r="OJF25" s="600"/>
      <c r="OJG25" s="600"/>
      <c r="OJH25" s="600"/>
      <c r="OJI25" s="600"/>
      <c r="OJJ25" s="600"/>
      <c r="OJK25" s="600"/>
      <c r="OJL25" s="600"/>
      <c r="OJM25" s="600"/>
      <c r="OJN25" s="600"/>
      <c r="OJO25" s="600"/>
      <c r="OJP25" s="600"/>
      <c r="OJQ25" s="600"/>
      <c r="OJR25" s="600"/>
      <c r="OJS25" s="600"/>
      <c r="OJT25" s="600"/>
      <c r="OJU25" s="600"/>
      <c r="OJV25" s="600"/>
      <c r="OJW25" s="600"/>
      <c r="OJX25" s="600"/>
      <c r="OJY25" s="600"/>
      <c r="OJZ25" s="600"/>
      <c r="OKA25" s="600"/>
      <c r="OKB25" s="600"/>
      <c r="OKC25" s="600"/>
      <c r="OKD25" s="600"/>
      <c r="OKE25" s="600"/>
      <c r="OKF25" s="600"/>
      <c r="OKG25" s="600"/>
      <c r="OKH25" s="600"/>
      <c r="OKI25" s="600"/>
      <c r="OKJ25" s="600"/>
      <c r="OKK25" s="600"/>
      <c r="OKL25" s="600"/>
      <c r="OKM25" s="600"/>
      <c r="OKN25" s="600"/>
      <c r="OKO25" s="600"/>
      <c r="OKP25" s="600"/>
      <c r="OKQ25" s="600"/>
      <c r="OKR25" s="600"/>
      <c r="OKS25" s="600"/>
      <c r="OKT25" s="600"/>
      <c r="OKU25" s="600"/>
      <c r="OKV25" s="600"/>
      <c r="OKW25" s="600"/>
      <c r="OKX25" s="600"/>
      <c r="OKY25" s="600"/>
      <c r="OKZ25" s="600"/>
      <c r="OLA25" s="600"/>
      <c r="OLB25" s="600"/>
      <c r="OLC25" s="600"/>
      <c r="OLD25" s="600"/>
      <c r="OLE25" s="600"/>
      <c r="OLF25" s="600"/>
      <c r="OLG25" s="600"/>
      <c r="OLH25" s="600"/>
      <c r="OLI25" s="600"/>
      <c r="OLJ25" s="600"/>
      <c r="OLK25" s="600"/>
      <c r="OLL25" s="600"/>
      <c r="OLM25" s="600"/>
      <c r="OLN25" s="600"/>
      <c r="OLO25" s="600"/>
      <c r="OLP25" s="600"/>
      <c r="OLQ25" s="600"/>
      <c r="OLR25" s="600"/>
      <c r="OLS25" s="600"/>
      <c r="OLT25" s="600"/>
      <c r="OLU25" s="600"/>
      <c r="OLV25" s="600"/>
      <c r="OLW25" s="600"/>
      <c r="OLX25" s="600"/>
      <c r="OLY25" s="600"/>
      <c r="OLZ25" s="600"/>
      <c r="OMA25" s="600"/>
      <c r="OMB25" s="600"/>
      <c r="OMC25" s="600"/>
      <c r="OMD25" s="600"/>
      <c r="OME25" s="600"/>
      <c r="OMF25" s="600"/>
      <c r="OMG25" s="600"/>
      <c r="OMH25" s="600"/>
      <c r="OMI25" s="600"/>
      <c r="OMJ25" s="600"/>
      <c r="OMK25" s="600"/>
      <c r="OML25" s="600"/>
      <c r="OMM25" s="600"/>
      <c r="OMN25" s="600"/>
      <c r="OMO25" s="600"/>
      <c r="OMP25" s="600"/>
      <c r="OMQ25" s="600"/>
      <c r="OMR25" s="600"/>
      <c r="OMS25" s="600"/>
      <c r="OMT25" s="600"/>
      <c r="OMU25" s="600"/>
      <c r="OMV25" s="600"/>
      <c r="OMW25" s="600"/>
      <c r="OMX25" s="600"/>
      <c r="OMY25" s="600"/>
      <c r="OMZ25" s="600"/>
      <c r="ONA25" s="600"/>
      <c r="ONB25" s="600"/>
      <c r="ONC25" s="600"/>
      <c r="OND25" s="600"/>
      <c r="ONE25" s="600"/>
      <c r="ONF25" s="600"/>
      <c r="ONG25" s="600"/>
      <c r="ONH25" s="600"/>
      <c r="ONI25" s="600"/>
      <c r="ONJ25" s="600"/>
      <c r="ONK25" s="600"/>
      <c r="ONL25" s="600"/>
      <c r="ONM25" s="600"/>
      <c r="ONN25" s="600"/>
      <c r="ONO25" s="600"/>
      <c r="ONP25" s="600"/>
      <c r="ONQ25" s="600"/>
      <c r="ONR25" s="600"/>
      <c r="ONS25" s="600"/>
      <c r="ONT25" s="600"/>
      <c r="ONU25" s="600"/>
      <c r="ONV25" s="600"/>
      <c r="ONW25" s="600"/>
      <c r="ONX25" s="600"/>
      <c r="ONY25" s="600"/>
      <c r="ONZ25" s="600"/>
      <c r="OOA25" s="600"/>
      <c r="OOB25" s="600"/>
      <c r="OOC25" s="600"/>
      <c r="OOD25" s="600"/>
      <c r="OOE25" s="600"/>
      <c r="OOF25" s="600"/>
      <c r="OOG25" s="600"/>
      <c r="OOH25" s="600"/>
      <c r="OOI25" s="600"/>
      <c r="OOJ25" s="600"/>
      <c r="OOK25" s="600"/>
      <c r="OOL25" s="600"/>
      <c r="OOM25" s="600"/>
      <c r="OON25" s="600"/>
      <c r="OOO25" s="600"/>
      <c r="OOP25" s="600"/>
      <c r="OOQ25" s="600"/>
      <c r="OOR25" s="600"/>
      <c r="OOS25" s="600"/>
      <c r="OOT25" s="600"/>
      <c r="OOU25" s="600"/>
      <c r="OOV25" s="600"/>
      <c r="OOW25" s="600"/>
      <c r="OOX25" s="600"/>
      <c r="OOY25" s="600"/>
      <c r="OOZ25" s="600"/>
      <c r="OPA25" s="600"/>
      <c r="OPB25" s="600"/>
      <c r="OPC25" s="600"/>
      <c r="OPD25" s="600"/>
      <c r="OPE25" s="600"/>
      <c r="OPF25" s="600"/>
      <c r="OPG25" s="600"/>
      <c r="OPH25" s="600"/>
      <c r="OPI25" s="600"/>
      <c r="OPJ25" s="600"/>
      <c r="OPK25" s="600"/>
      <c r="OPL25" s="600"/>
      <c r="OPM25" s="600"/>
      <c r="OPN25" s="600"/>
      <c r="OPO25" s="600"/>
      <c r="OPP25" s="600"/>
      <c r="OPQ25" s="600"/>
      <c r="OPR25" s="600"/>
      <c r="OPS25" s="600"/>
      <c r="OPT25" s="600"/>
      <c r="OPU25" s="600"/>
      <c r="OPV25" s="600"/>
      <c r="OPW25" s="600"/>
      <c r="OPX25" s="600"/>
      <c r="OPY25" s="600"/>
      <c r="OPZ25" s="600"/>
      <c r="OQA25" s="600"/>
      <c r="OQB25" s="600"/>
      <c r="OQC25" s="600"/>
      <c r="OQD25" s="600"/>
      <c r="OQE25" s="600"/>
      <c r="OQF25" s="600"/>
      <c r="OQG25" s="600"/>
      <c r="OQH25" s="600"/>
      <c r="OQI25" s="600"/>
      <c r="OQJ25" s="600"/>
      <c r="OQK25" s="600"/>
      <c r="OQL25" s="600"/>
      <c r="OQM25" s="600"/>
      <c r="OQN25" s="600"/>
      <c r="OQO25" s="600"/>
      <c r="OQP25" s="600"/>
      <c r="OQQ25" s="600"/>
      <c r="OQR25" s="600"/>
      <c r="OQS25" s="600"/>
      <c r="OQT25" s="600"/>
      <c r="OQU25" s="600"/>
      <c r="OQV25" s="600"/>
      <c r="OQW25" s="600"/>
      <c r="OQX25" s="600"/>
      <c r="OQY25" s="600"/>
      <c r="OQZ25" s="600"/>
      <c r="ORA25" s="600"/>
      <c r="ORB25" s="600"/>
      <c r="ORC25" s="600"/>
      <c r="ORD25" s="600"/>
      <c r="ORE25" s="600"/>
      <c r="ORF25" s="600"/>
      <c r="ORG25" s="600"/>
      <c r="ORH25" s="600"/>
      <c r="ORI25" s="600"/>
      <c r="ORJ25" s="600"/>
      <c r="ORK25" s="600"/>
      <c r="ORL25" s="600"/>
      <c r="ORM25" s="600"/>
      <c r="ORN25" s="600"/>
      <c r="ORO25" s="600"/>
      <c r="ORP25" s="600"/>
      <c r="ORQ25" s="600"/>
      <c r="ORR25" s="600"/>
      <c r="ORS25" s="600"/>
      <c r="ORT25" s="600"/>
      <c r="ORU25" s="600"/>
      <c r="ORV25" s="600"/>
      <c r="ORW25" s="600"/>
      <c r="ORX25" s="600"/>
      <c r="ORY25" s="600"/>
      <c r="ORZ25" s="600"/>
      <c r="OSA25" s="600"/>
      <c r="OSB25" s="600"/>
      <c r="OSC25" s="600"/>
      <c r="OSD25" s="600"/>
      <c r="OSE25" s="600"/>
      <c r="OSF25" s="600"/>
      <c r="OSG25" s="600"/>
      <c r="OSH25" s="600"/>
      <c r="OSI25" s="600"/>
      <c r="OSJ25" s="600"/>
      <c r="OSK25" s="600"/>
      <c r="OSL25" s="600"/>
      <c r="OSM25" s="600"/>
      <c r="OSN25" s="600"/>
      <c r="OSO25" s="600"/>
      <c r="OSP25" s="600"/>
      <c r="OSQ25" s="600"/>
      <c r="OSR25" s="600"/>
      <c r="OSS25" s="600"/>
      <c r="OST25" s="600"/>
      <c r="OSU25" s="600"/>
      <c r="OSV25" s="600"/>
      <c r="OSW25" s="600"/>
      <c r="OSX25" s="600"/>
      <c r="OSY25" s="600"/>
      <c r="OSZ25" s="600"/>
      <c r="OTA25" s="600"/>
      <c r="OTB25" s="600"/>
      <c r="OTC25" s="600"/>
      <c r="OTD25" s="600"/>
      <c r="OTE25" s="600"/>
      <c r="OTF25" s="600"/>
      <c r="OTG25" s="600"/>
      <c r="OTH25" s="600"/>
      <c r="OTI25" s="600"/>
      <c r="OTJ25" s="600"/>
      <c r="OTK25" s="600"/>
      <c r="OTL25" s="600"/>
      <c r="OTM25" s="600"/>
      <c r="OTN25" s="600"/>
      <c r="OTO25" s="600"/>
      <c r="OTP25" s="600"/>
      <c r="OTQ25" s="600"/>
      <c r="OTR25" s="600"/>
      <c r="OTS25" s="600"/>
      <c r="OTT25" s="600"/>
      <c r="OTU25" s="600"/>
      <c r="OTV25" s="600"/>
      <c r="OTW25" s="600"/>
      <c r="OTX25" s="600"/>
      <c r="OTY25" s="600"/>
      <c r="OTZ25" s="600"/>
      <c r="OUA25" s="600"/>
      <c r="OUB25" s="600"/>
      <c r="OUC25" s="600"/>
      <c r="OUD25" s="600"/>
      <c r="OUE25" s="600"/>
      <c r="OUF25" s="600"/>
      <c r="OUG25" s="600"/>
      <c r="OUH25" s="600"/>
      <c r="OUI25" s="600"/>
      <c r="OUJ25" s="600"/>
      <c r="OUK25" s="600"/>
      <c r="OUL25" s="600"/>
      <c r="OUM25" s="600"/>
      <c r="OUN25" s="600"/>
      <c r="OUO25" s="600"/>
      <c r="OUP25" s="600"/>
      <c r="OUQ25" s="600"/>
      <c r="OUR25" s="600"/>
      <c r="OUS25" s="600"/>
      <c r="OUT25" s="600"/>
      <c r="OUU25" s="600"/>
      <c r="OUV25" s="600"/>
      <c r="OUW25" s="600"/>
      <c r="OUX25" s="600"/>
      <c r="OUY25" s="600"/>
      <c r="OUZ25" s="600"/>
      <c r="OVA25" s="600"/>
      <c r="OVB25" s="600"/>
      <c r="OVC25" s="600"/>
      <c r="OVD25" s="600"/>
      <c r="OVE25" s="600"/>
      <c r="OVF25" s="600"/>
      <c r="OVG25" s="600"/>
      <c r="OVH25" s="600"/>
      <c r="OVI25" s="600"/>
      <c r="OVJ25" s="600"/>
      <c r="OVK25" s="600"/>
      <c r="OVL25" s="600"/>
      <c r="OVM25" s="600"/>
      <c r="OVN25" s="600"/>
      <c r="OVO25" s="600"/>
      <c r="OVP25" s="600"/>
      <c r="OVQ25" s="600"/>
      <c r="OVR25" s="600"/>
      <c r="OVS25" s="600"/>
      <c r="OVT25" s="600"/>
      <c r="OVU25" s="600"/>
      <c r="OVV25" s="600"/>
      <c r="OVW25" s="600"/>
      <c r="OVX25" s="600"/>
      <c r="OVY25" s="600"/>
      <c r="OVZ25" s="600"/>
      <c r="OWA25" s="600"/>
      <c r="OWB25" s="600"/>
      <c r="OWC25" s="600"/>
      <c r="OWD25" s="600"/>
      <c r="OWE25" s="600"/>
      <c r="OWF25" s="600"/>
      <c r="OWG25" s="600"/>
      <c r="OWH25" s="600"/>
      <c r="OWI25" s="600"/>
      <c r="OWJ25" s="600"/>
      <c r="OWK25" s="600"/>
      <c r="OWL25" s="600"/>
      <c r="OWM25" s="600"/>
      <c r="OWN25" s="600"/>
      <c r="OWO25" s="600"/>
      <c r="OWP25" s="600"/>
      <c r="OWQ25" s="600"/>
      <c r="OWR25" s="600"/>
      <c r="OWS25" s="600"/>
      <c r="OWT25" s="600"/>
      <c r="OWU25" s="600"/>
      <c r="OWV25" s="600"/>
      <c r="OWW25" s="600"/>
      <c r="OWX25" s="600"/>
      <c r="OWY25" s="600"/>
      <c r="OWZ25" s="600"/>
      <c r="OXA25" s="600"/>
      <c r="OXB25" s="600"/>
      <c r="OXC25" s="600"/>
      <c r="OXD25" s="600"/>
      <c r="OXE25" s="600"/>
      <c r="OXF25" s="600"/>
      <c r="OXG25" s="600"/>
      <c r="OXH25" s="600"/>
      <c r="OXI25" s="600"/>
      <c r="OXJ25" s="600"/>
      <c r="OXK25" s="600"/>
      <c r="OXL25" s="600"/>
      <c r="OXM25" s="600"/>
      <c r="OXN25" s="600"/>
      <c r="OXO25" s="600"/>
      <c r="OXP25" s="600"/>
      <c r="OXQ25" s="600"/>
      <c r="OXR25" s="600"/>
      <c r="OXS25" s="600"/>
      <c r="OXT25" s="600"/>
      <c r="OXU25" s="600"/>
      <c r="OXV25" s="600"/>
      <c r="OXW25" s="600"/>
      <c r="OXX25" s="600"/>
      <c r="OXY25" s="600"/>
      <c r="OXZ25" s="600"/>
      <c r="OYA25" s="600"/>
      <c r="OYB25" s="600"/>
      <c r="OYC25" s="600"/>
      <c r="OYD25" s="600"/>
      <c r="OYE25" s="600"/>
      <c r="OYF25" s="600"/>
      <c r="OYG25" s="600"/>
      <c r="OYH25" s="600"/>
      <c r="OYI25" s="600"/>
      <c r="OYJ25" s="600"/>
      <c r="OYK25" s="600"/>
      <c r="OYL25" s="600"/>
      <c r="OYM25" s="600"/>
      <c r="OYN25" s="600"/>
      <c r="OYO25" s="600"/>
      <c r="OYP25" s="600"/>
      <c r="OYQ25" s="600"/>
      <c r="OYR25" s="600"/>
      <c r="OYS25" s="600"/>
      <c r="OYT25" s="600"/>
      <c r="OYU25" s="600"/>
      <c r="OYV25" s="600"/>
      <c r="OYW25" s="600"/>
      <c r="OYX25" s="600"/>
      <c r="OYY25" s="600"/>
      <c r="OYZ25" s="600"/>
      <c r="OZA25" s="600"/>
      <c r="OZB25" s="600"/>
      <c r="OZC25" s="600"/>
      <c r="OZD25" s="600"/>
      <c r="OZE25" s="600"/>
      <c r="OZF25" s="600"/>
      <c r="OZG25" s="600"/>
      <c r="OZH25" s="600"/>
      <c r="OZI25" s="600"/>
      <c r="OZJ25" s="600"/>
      <c r="OZK25" s="600"/>
      <c r="OZL25" s="600"/>
      <c r="OZM25" s="600"/>
      <c r="OZN25" s="600"/>
      <c r="OZO25" s="600"/>
      <c r="OZP25" s="600"/>
      <c r="OZQ25" s="600"/>
      <c r="OZR25" s="600"/>
      <c r="OZS25" s="600"/>
      <c r="OZT25" s="600"/>
      <c r="OZU25" s="600"/>
      <c r="OZV25" s="600"/>
      <c r="OZW25" s="600"/>
      <c r="OZX25" s="600"/>
      <c r="OZY25" s="600"/>
      <c r="OZZ25" s="600"/>
      <c r="PAA25" s="600"/>
      <c r="PAB25" s="600"/>
      <c r="PAC25" s="600"/>
      <c r="PAD25" s="600"/>
      <c r="PAE25" s="600"/>
      <c r="PAF25" s="600"/>
      <c r="PAG25" s="600"/>
      <c r="PAH25" s="600"/>
      <c r="PAI25" s="600"/>
      <c r="PAJ25" s="600"/>
      <c r="PAK25" s="600"/>
      <c r="PAL25" s="600"/>
      <c r="PAM25" s="600"/>
      <c r="PAN25" s="600"/>
      <c r="PAO25" s="600"/>
      <c r="PAP25" s="600"/>
      <c r="PAQ25" s="600"/>
      <c r="PAR25" s="600"/>
      <c r="PAS25" s="600"/>
      <c r="PAT25" s="600"/>
      <c r="PAU25" s="600"/>
      <c r="PAV25" s="600"/>
      <c r="PAW25" s="600"/>
      <c r="PAX25" s="600"/>
      <c r="PAY25" s="600"/>
      <c r="PAZ25" s="600"/>
      <c r="PBA25" s="600"/>
      <c r="PBB25" s="600"/>
      <c r="PBC25" s="600"/>
      <c r="PBD25" s="600"/>
      <c r="PBE25" s="600"/>
      <c r="PBF25" s="600"/>
      <c r="PBG25" s="600"/>
      <c r="PBH25" s="600"/>
      <c r="PBI25" s="600"/>
      <c r="PBJ25" s="600"/>
      <c r="PBK25" s="600"/>
      <c r="PBL25" s="600"/>
      <c r="PBM25" s="600"/>
      <c r="PBN25" s="600"/>
      <c r="PBO25" s="600"/>
      <c r="PBP25" s="600"/>
      <c r="PBQ25" s="600"/>
      <c r="PBR25" s="600"/>
      <c r="PBS25" s="600"/>
      <c r="PBT25" s="600"/>
      <c r="PBU25" s="600"/>
      <c r="PBV25" s="600"/>
      <c r="PBW25" s="600"/>
      <c r="PBX25" s="600"/>
      <c r="PBY25" s="600"/>
      <c r="PBZ25" s="600"/>
      <c r="PCA25" s="600"/>
      <c r="PCB25" s="600"/>
      <c r="PCC25" s="600"/>
      <c r="PCD25" s="600"/>
      <c r="PCE25" s="600"/>
      <c r="PCF25" s="600"/>
      <c r="PCG25" s="600"/>
      <c r="PCH25" s="600"/>
      <c r="PCI25" s="600"/>
      <c r="PCJ25" s="600"/>
      <c r="PCK25" s="600"/>
      <c r="PCL25" s="600"/>
      <c r="PCM25" s="600"/>
      <c r="PCN25" s="600"/>
      <c r="PCO25" s="600"/>
      <c r="PCP25" s="600"/>
      <c r="PCQ25" s="600"/>
      <c r="PCR25" s="600"/>
      <c r="PCS25" s="600"/>
      <c r="PCT25" s="600"/>
      <c r="PCU25" s="600"/>
      <c r="PCV25" s="600"/>
      <c r="PCW25" s="600"/>
      <c r="PCX25" s="600"/>
      <c r="PCY25" s="600"/>
      <c r="PCZ25" s="600"/>
      <c r="PDA25" s="600"/>
      <c r="PDB25" s="600"/>
      <c r="PDC25" s="600"/>
      <c r="PDD25" s="600"/>
      <c r="PDE25" s="600"/>
      <c r="PDF25" s="600"/>
      <c r="PDG25" s="600"/>
      <c r="PDH25" s="600"/>
      <c r="PDI25" s="600"/>
      <c r="PDJ25" s="600"/>
      <c r="PDK25" s="600"/>
      <c r="PDL25" s="600"/>
      <c r="PDM25" s="600"/>
      <c r="PDN25" s="600"/>
      <c r="PDO25" s="600"/>
      <c r="PDP25" s="600"/>
      <c r="PDQ25" s="600"/>
      <c r="PDR25" s="600"/>
      <c r="PDS25" s="600"/>
      <c r="PDT25" s="600"/>
      <c r="PDU25" s="600"/>
      <c r="PDV25" s="600"/>
      <c r="PDW25" s="600"/>
      <c r="PDX25" s="600"/>
      <c r="PDY25" s="600"/>
      <c r="PDZ25" s="600"/>
      <c r="PEA25" s="600"/>
      <c r="PEB25" s="600"/>
      <c r="PEC25" s="600"/>
      <c r="PED25" s="600"/>
      <c r="PEE25" s="600"/>
      <c r="PEF25" s="600"/>
      <c r="PEG25" s="600"/>
      <c r="PEH25" s="600"/>
      <c r="PEI25" s="600"/>
      <c r="PEJ25" s="600"/>
      <c r="PEK25" s="600"/>
      <c r="PEL25" s="600"/>
      <c r="PEM25" s="600"/>
      <c r="PEN25" s="600"/>
      <c r="PEO25" s="600"/>
      <c r="PEP25" s="600"/>
      <c r="PEQ25" s="600"/>
      <c r="PER25" s="600"/>
      <c r="PES25" s="600"/>
      <c r="PET25" s="600"/>
      <c r="PEU25" s="600"/>
      <c r="PEV25" s="600"/>
      <c r="PEW25" s="600"/>
      <c r="PEX25" s="600"/>
      <c r="PEY25" s="600"/>
      <c r="PEZ25" s="600"/>
      <c r="PFA25" s="600"/>
      <c r="PFB25" s="600"/>
      <c r="PFC25" s="600"/>
      <c r="PFD25" s="600"/>
      <c r="PFE25" s="600"/>
      <c r="PFF25" s="600"/>
      <c r="PFG25" s="600"/>
      <c r="PFH25" s="600"/>
      <c r="PFI25" s="600"/>
      <c r="PFJ25" s="600"/>
      <c r="PFK25" s="600"/>
      <c r="PFL25" s="600"/>
      <c r="PFM25" s="600"/>
      <c r="PFN25" s="600"/>
      <c r="PFO25" s="600"/>
      <c r="PFP25" s="600"/>
      <c r="PFQ25" s="600"/>
      <c r="PFR25" s="600"/>
      <c r="PFS25" s="600"/>
      <c r="PFT25" s="600"/>
      <c r="PFU25" s="600"/>
      <c r="PFV25" s="600"/>
      <c r="PFW25" s="600"/>
      <c r="PFX25" s="600"/>
      <c r="PFY25" s="600"/>
      <c r="PFZ25" s="600"/>
      <c r="PGA25" s="600"/>
      <c r="PGB25" s="600"/>
      <c r="PGC25" s="600"/>
      <c r="PGD25" s="600"/>
      <c r="PGE25" s="600"/>
      <c r="PGF25" s="600"/>
      <c r="PGG25" s="600"/>
      <c r="PGH25" s="600"/>
      <c r="PGI25" s="600"/>
      <c r="PGJ25" s="600"/>
      <c r="PGK25" s="600"/>
      <c r="PGL25" s="600"/>
      <c r="PGM25" s="600"/>
      <c r="PGN25" s="600"/>
      <c r="PGO25" s="600"/>
      <c r="PGP25" s="600"/>
      <c r="PGQ25" s="600"/>
      <c r="PGR25" s="600"/>
      <c r="PGS25" s="600"/>
      <c r="PGT25" s="600"/>
      <c r="PGU25" s="600"/>
      <c r="PGV25" s="600"/>
      <c r="PGW25" s="600"/>
      <c r="PGX25" s="600"/>
      <c r="PGY25" s="600"/>
      <c r="PGZ25" s="600"/>
      <c r="PHA25" s="600"/>
      <c r="PHB25" s="600"/>
      <c r="PHC25" s="600"/>
      <c r="PHD25" s="600"/>
      <c r="PHE25" s="600"/>
      <c r="PHF25" s="600"/>
      <c r="PHG25" s="600"/>
      <c r="PHH25" s="600"/>
      <c r="PHI25" s="600"/>
      <c r="PHJ25" s="600"/>
      <c r="PHK25" s="600"/>
      <c r="PHL25" s="600"/>
      <c r="PHM25" s="600"/>
      <c r="PHN25" s="600"/>
      <c r="PHO25" s="600"/>
      <c r="PHP25" s="600"/>
      <c r="PHQ25" s="600"/>
      <c r="PHR25" s="600"/>
      <c r="PHS25" s="600"/>
      <c r="PHT25" s="600"/>
      <c r="PHU25" s="600"/>
      <c r="PHV25" s="600"/>
      <c r="PHW25" s="600"/>
      <c r="PHX25" s="600"/>
      <c r="PHY25" s="600"/>
      <c r="PHZ25" s="600"/>
      <c r="PIA25" s="600"/>
      <c r="PIB25" s="600"/>
      <c r="PIC25" s="600"/>
      <c r="PID25" s="600"/>
      <c r="PIE25" s="600"/>
      <c r="PIF25" s="600"/>
      <c r="PIG25" s="600"/>
      <c r="PIH25" s="600"/>
      <c r="PII25" s="600"/>
      <c r="PIJ25" s="600"/>
      <c r="PIK25" s="600"/>
      <c r="PIL25" s="600"/>
      <c r="PIM25" s="600"/>
      <c r="PIN25" s="600"/>
      <c r="PIO25" s="600"/>
      <c r="PIP25" s="600"/>
      <c r="PIQ25" s="600"/>
      <c r="PIR25" s="600"/>
      <c r="PIS25" s="600"/>
      <c r="PIT25" s="600"/>
      <c r="PIU25" s="600"/>
      <c r="PIV25" s="600"/>
      <c r="PIW25" s="600"/>
      <c r="PIX25" s="600"/>
      <c r="PIY25" s="600"/>
      <c r="PIZ25" s="600"/>
      <c r="PJA25" s="600"/>
      <c r="PJB25" s="600"/>
      <c r="PJC25" s="600"/>
      <c r="PJD25" s="600"/>
      <c r="PJE25" s="600"/>
      <c r="PJF25" s="600"/>
      <c r="PJG25" s="600"/>
      <c r="PJH25" s="600"/>
      <c r="PJI25" s="600"/>
      <c r="PJJ25" s="600"/>
      <c r="PJK25" s="600"/>
      <c r="PJL25" s="600"/>
      <c r="PJM25" s="600"/>
      <c r="PJN25" s="600"/>
      <c r="PJO25" s="600"/>
      <c r="PJP25" s="600"/>
      <c r="PJQ25" s="600"/>
      <c r="PJR25" s="600"/>
      <c r="PJS25" s="600"/>
      <c r="PJT25" s="600"/>
      <c r="PJU25" s="600"/>
      <c r="PJV25" s="600"/>
      <c r="PJW25" s="600"/>
      <c r="PJX25" s="600"/>
      <c r="PJY25" s="600"/>
      <c r="PJZ25" s="600"/>
      <c r="PKA25" s="600"/>
      <c r="PKB25" s="600"/>
      <c r="PKC25" s="600"/>
      <c r="PKD25" s="600"/>
      <c r="PKE25" s="600"/>
      <c r="PKF25" s="600"/>
      <c r="PKG25" s="600"/>
      <c r="PKH25" s="600"/>
      <c r="PKI25" s="600"/>
      <c r="PKJ25" s="600"/>
      <c r="PKK25" s="600"/>
      <c r="PKL25" s="600"/>
      <c r="PKM25" s="600"/>
      <c r="PKN25" s="600"/>
      <c r="PKO25" s="600"/>
      <c r="PKP25" s="600"/>
      <c r="PKQ25" s="600"/>
      <c r="PKR25" s="600"/>
      <c r="PKS25" s="600"/>
      <c r="PKT25" s="600"/>
      <c r="PKU25" s="600"/>
      <c r="PKV25" s="600"/>
      <c r="PKW25" s="600"/>
      <c r="PKX25" s="600"/>
      <c r="PKY25" s="600"/>
      <c r="PKZ25" s="600"/>
      <c r="PLA25" s="600"/>
      <c r="PLB25" s="600"/>
      <c r="PLC25" s="600"/>
      <c r="PLD25" s="600"/>
      <c r="PLE25" s="600"/>
      <c r="PLF25" s="600"/>
      <c r="PLG25" s="600"/>
      <c r="PLH25" s="600"/>
      <c r="PLI25" s="600"/>
      <c r="PLJ25" s="600"/>
      <c r="PLK25" s="600"/>
      <c r="PLL25" s="600"/>
      <c r="PLM25" s="600"/>
      <c r="PLN25" s="600"/>
      <c r="PLO25" s="600"/>
      <c r="PLP25" s="600"/>
      <c r="PLQ25" s="600"/>
      <c r="PLR25" s="600"/>
      <c r="PLS25" s="600"/>
      <c r="PLT25" s="600"/>
      <c r="PLU25" s="600"/>
      <c r="PLV25" s="600"/>
      <c r="PLW25" s="600"/>
      <c r="PLX25" s="600"/>
      <c r="PLY25" s="600"/>
      <c r="PLZ25" s="600"/>
      <c r="PMA25" s="600"/>
      <c r="PMB25" s="600"/>
      <c r="PMC25" s="600"/>
      <c r="PMD25" s="600"/>
      <c r="PME25" s="600"/>
      <c r="PMF25" s="600"/>
      <c r="PMG25" s="600"/>
      <c r="PMH25" s="600"/>
      <c r="PMI25" s="600"/>
      <c r="PMJ25" s="600"/>
      <c r="PMK25" s="600"/>
      <c r="PML25" s="600"/>
      <c r="PMM25" s="600"/>
      <c r="PMN25" s="600"/>
      <c r="PMO25" s="600"/>
      <c r="PMP25" s="600"/>
      <c r="PMQ25" s="600"/>
      <c r="PMR25" s="600"/>
      <c r="PMS25" s="600"/>
      <c r="PMT25" s="600"/>
      <c r="PMU25" s="600"/>
      <c r="PMV25" s="600"/>
      <c r="PMW25" s="600"/>
      <c r="PMX25" s="600"/>
      <c r="PMY25" s="600"/>
      <c r="PMZ25" s="600"/>
      <c r="PNA25" s="600"/>
      <c r="PNB25" s="600"/>
      <c r="PNC25" s="600"/>
      <c r="PND25" s="600"/>
      <c r="PNE25" s="600"/>
      <c r="PNF25" s="600"/>
      <c r="PNG25" s="600"/>
      <c r="PNH25" s="600"/>
      <c r="PNI25" s="600"/>
      <c r="PNJ25" s="600"/>
      <c r="PNK25" s="600"/>
      <c r="PNL25" s="600"/>
      <c r="PNM25" s="600"/>
      <c r="PNN25" s="600"/>
      <c r="PNO25" s="600"/>
      <c r="PNP25" s="600"/>
      <c r="PNQ25" s="600"/>
      <c r="PNR25" s="600"/>
      <c r="PNS25" s="600"/>
      <c r="PNT25" s="600"/>
      <c r="PNU25" s="600"/>
      <c r="PNV25" s="600"/>
      <c r="PNW25" s="600"/>
      <c r="PNX25" s="600"/>
      <c r="PNY25" s="600"/>
      <c r="PNZ25" s="600"/>
      <c r="POA25" s="600"/>
      <c r="POB25" s="600"/>
      <c r="POC25" s="600"/>
      <c r="POD25" s="600"/>
      <c r="POE25" s="600"/>
      <c r="POF25" s="600"/>
      <c r="POG25" s="600"/>
      <c r="POH25" s="600"/>
      <c r="POI25" s="600"/>
      <c r="POJ25" s="600"/>
      <c r="POK25" s="600"/>
      <c r="POL25" s="600"/>
      <c r="POM25" s="600"/>
      <c r="PON25" s="600"/>
      <c r="POO25" s="600"/>
      <c r="POP25" s="600"/>
      <c r="POQ25" s="600"/>
      <c r="POR25" s="600"/>
      <c r="POS25" s="600"/>
      <c r="POT25" s="600"/>
      <c r="POU25" s="600"/>
      <c r="POV25" s="600"/>
      <c r="POW25" s="600"/>
      <c r="POX25" s="600"/>
      <c r="POY25" s="600"/>
      <c r="POZ25" s="600"/>
      <c r="PPA25" s="600"/>
      <c r="PPB25" s="600"/>
      <c r="PPC25" s="600"/>
      <c r="PPD25" s="600"/>
      <c r="PPE25" s="600"/>
      <c r="PPF25" s="600"/>
      <c r="PPG25" s="600"/>
      <c r="PPH25" s="600"/>
      <c r="PPI25" s="600"/>
      <c r="PPJ25" s="600"/>
      <c r="PPK25" s="600"/>
      <c r="PPL25" s="600"/>
      <c r="PPM25" s="600"/>
      <c r="PPN25" s="600"/>
      <c r="PPO25" s="600"/>
      <c r="PPP25" s="600"/>
      <c r="PPQ25" s="600"/>
      <c r="PPR25" s="600"/>
      <c r="PPS25" s="600"/>
      <c r="PPT25" s="600"/>
      <c r="PPU25" s="600"/>
      <c r="PPV25" s="600"/>
      <c r="PPW25" s="600"/>
      <c r="PPX25" s="600"/>
      <c r="PPY25" s="600"/>
      <c r="PPZ25" s="600"/>
      <c r="PQA25" s="600"/>
      <c r="PQB25" s="600"/>
      <c r="PQC25" s="600"/>
      <c r="PQD25" s="600"/>
      <c r="PQE25" s="600"/>
      <c r="PQF25" s="600"/>
      <c r="PQG25" s="600"/>
      <c r="PQH25" s="600"/>
      <c r="PQI25" s="600"/>
      <c r="PQJ25" s="600"/>
      <c r="PQK25" s="600"/>
      <c r="PQL25" s="600"/>
      <c r="PQM25" s="600"/>
      <c r="PQN25" s="600"/>
      <c r="PQO25" s="600"/>
      <c r="PQP25" s="600"/>
      <c r="PQQ25" s="600"/>
      <c r="PQR25" s="600"/>
      <c r="PQS25" s="600"/>
      <c r="PQT25" s="600"/>
      <c r="PQU25" s="600"/>
      <c r="PQV25" s="600"/>
      <c r="PQW25" s="600"/>
      <c r="PQX25" s="600"/>
      <c r="PQY25" s="600"/>
      <c r="PQZ25" s="600"/>
      <c r="PRA25" s="600"/>
      <c r="PRB25" s="600"/>
      <c r="PRC25" s="600"/>
      <c r="PRD25" s="600"/>
      <c r="PRE25" s="600"/>
      <c r="PRF25" s="600"/>
      <c r="PRG25" s="600"/>
      <c r="PRH25" s="600"/>
      <c r="PRI25" s="600"/>
      <c r="PRJ25" s="600"/>
      <c r="PRK25" s="600"/>
      <c r="PRL25" s="600"/>
      <c r="PRM25" s="600"/>
      <c r="PRN25" s="600"/>
      <c r="PRO25" s="600"/>
      <c r="PRP25" s="600"/>
      <c r="PRQ25" s="600"/>
      <c r="PRR25" s="600"/>
      <c r="PRS25" s="600"/>
      <c r="PRT25" s="600"/>
      <c r="PRU25" s="600"/>
      <c r="PRV25" s="600"/>
      <c r="PRW25" s="600"/>
      <c r="PRX25" s="600"/>
      <c r="PRY25" s="600"/>
      <c r="PRZ25" s="600"/>
      <c r="PSA25" s="600"/>
      <c r="PSB25" s="600"/>
      <c r="PSC25" s="600"/>
      <c r="PSD25" s="600"/>
      <c r="PSE25" s="600"/>
      <c r="PSF25" s="600"/>
      <c r="PSG25" s="600"/>
      <c r="PSH25" s="600"/>
      <c r="PSI25" s="600"/>
      <c r="PSJ25" s="600"/>
      <c r="PSK25" s="600"/>
      <c r="PSL25" s="600"/>
      <c r="PSM25" s="600"/>
      <c r="PSN25" s="600"/>
      <c r="PSO25" s="600"/>
      <c r="PSP25" s="600"/>
      <c r="PSQ25" s="600"/>
      <c r="PSR25" s="600"/>
      <c r="PSS25" s="600"/>
      <c r="PST25" s="600"/>
      <c r="PSU25" s="600"/>
      <c r="PSV25" s="600"/>
      <c r="PSW25" s="600"/>
      <c r="PSX25" s="600"/>
      <c r="PSY25" s="600"/>
      <c r="PSZ25" s="600"/>
      <c r="PTA25" s="600"/>
      <c r="PTB25" s="600"/>
      <c r="PTC25" s="600"/>
      <c r="PTD25" s="600"/>
      <c r="PTE25" s="600"/>
      <c r="PTF25" s="600"/>
      <c r="PTG25" s="600"/>
      <c r="PTH25" s="600"/>
      <c r="PTI25" s="600"/>
      <c r="PTJ25" s="600"/>
      <c r="PTK25" s="600"/>
      <c r="PTL25" s="600"/>
      <c r="PTM25" s="600"/>
      <c r="PTN25" s="600"/>
      <c r="PTO25" s="600"/>
      <c r="PTP25" s="600"/>
      <c r="PTQ25" s="600"/>
      <c r="PTR25" s="600"/>
      <c r="PTS25" s="600"/>
      <c r="PTT25" s="600"/>
      <c r="PTU25" s="600"/>
      <c r="PTV25" s="600"/>
      <c r="PTW25" s="600"/>
      <c r="PTX25" s="600"/>
      <c r="PTY25" s="600"/>
      <c r="PTZ25" s="600"/>
      <c r="PUA25" s="600"/>
      <c r="PUB25" s="600"/>
      <c r="PUC25" s="600"/>
      <c r="PUD25" s="600"/>
      <c r="PUE25" s="600"/>
      <c r="PUF25" s="600"/>
      <c r="PUG25" s="600"/>
      <c r="PUH25" s="600"/>
      <c r="PUI25" s="600"/>
      <c r="PUJ25" s="600"/>
      <c r="PUK25" s="600"/>
      <c r="PUL25" s="600"/>
      <c r="PUM25" s="600"/>
      <c r="PUN25" s="600"/>
      <c r="PUO25" s="600"/>
      <c r="PUP25" s="600"/>
      <c r="PUQ25" s="600"/>
      <c r="PUR25" s="600"/>
      <c r="PUS25" s="600"/>
      <c r="PUT25" s="600"/>
      <c r="PUU25" s="600"/>
      <c r="PUV25" s="600"/>
      <c r="PUW25" s="600"/>
      <c r="PUX25" s="600"/>
      <c r="PUY25" s="600"/>
      <c r="PUZ25" s="600"/>
      <c r="PVA25" s="600"/>
      <c r="PVB25" s="600"/>
      <c r="PVC25" s="600"/>
      <c r="PVD25" s="600"/>
      <c r="PVE25" s="600"/>
      <c r="PVF25" s="600"/>
      <c r="PVG25" s="600"/>
      <c r="PVH25" s="600"/>
      <c r="PVI25" s="600"/>
      <c r="PVJ25" s="600"/>
      <c r="PVK25" s="600"/>
      <c r="PVL25" s="600"/>
      <c r="PVM25" s="600"/>
      <c r="PVN25" s="600"/>
      <c r="PVO25" s="600"/>
      <c r="PVP25" s="600"/>
      <c r="PVQ25" s="600"/>
      <c r="PVR25" s="600"/>
      <c r="PVS25" s="600"/>
      <c r="PVT25" s="600"/>
      <c r="PVU25" s="600"/>
      <c r="PVV25" s="600"/>
      <c r="PVW25" s="600"/>
      <c r="PVX25" s="600"/>
      <c r="PVY25" s="600"/>
      <c r="PVZ25" s="600"/>
      <c r="PWA25" s="600"/>
      <c r="PWB25" s="600"/>
      <c r="PWC25" s="600"/>
      <c r="PWD25" s="600"/>
      <c r="PWE25" s="600"/>
      <c r="PWF25" s="600"/>
      <c r="PWG25" s="600"/>
      <c r="PWH25" s="600"/>
      <c r="PWI25" s="600"/>
      <c r="PWJ25" s="600"/>
      <c r="PWK25" s="600"/>
      <c r="PWL25" s="600"/>
      <c r="PWM25" s="600"/>
      <c r="PWN25" s="600"/>
      <c r="PWO25" s="600"/>
      <c r="PWP25" s="600"/>
      <c r="PWQ25" s="600"/>
      <c r="PWR25" s="600"/>
      <c r="PWS25" s="600"/>
      <c r="PWT25" s="600"/>
      <c r="PWU25" s="600"/>
      <c r="PWV25" s="600"/>
      <c r="PWW25" s="600"/>
      <c r="PWX25" s="600"/>
      <c r="PWY25" s="600"/>
      <c r="PWZ25" s="600"/>
      <c r="PXA25" s="600"/>
      <c r="PXB25" s="600"/>
      <c r="PXC25" s="600"/>
      <c r="PXD25" s="600"/>
      <c r="PXE25" s="600"/>
      <c r="PXF25" s="600"/>
      <c r="PXG25" s="600"/>
      <c r="PXH25" s="600"/>
      <c r="PXI25" s="600"/>
      <c r="PXJ25" s="600"/>
      <c r="PXK25" s="600"/>
      <c r="PXL25" s="600"/>
      <c r="PXM25" s="600"/>
      <c r="PXN25" s="600"/>
      <c r="PXO25" s="600"/>
      <c r="PXP25" s="600"/>
      <c r="PXQ25" s="600"/>
      <c r="PXR25" s="600"/>
      <c r="PXS25" s="600"/>
      <c r="PXT25" s="600"/>
      <c r="PXU25" s="600"/>
      <c r="PXV25" s="600"/>
      <c r="PXW25" s="600"/>
      <c r="PXX25" s="600"/>
      <c r="PXY25" s="600"/>
      <c r="PXZ25" s="600"/>
      <c r="PYA25" s="600"/>
      <c r="PYB25" s="600"/>
      <c r="PYC25" s="600"/>
      <c r="PYD25" s="600"/>
      <c r="PYE25" s="600"/>
      <c r="PYF25" s="600"/>
      <c r="PYG25" s="600"/>
      <c r="PYH25" s="600"/>
      <c r="PYI25" s="600"/>
      <c r="PYJ25" s="600"/>
      <c r="PYK25" s="600"/>
      <c r="PYL25" s="600"/>
      <c r="PYM25" s="600"/>
      <c r="PYN25" s="600"/>
      <c r="PYO25" s="600"/>
      <c r="PYP25" s="600"/>
      <c r="PYQ25" s="600"/>
      <c r="PYR25" s="600"/>
      <c r="PYS25" s="600"/>
      <c r="PYT25" s="600"/>
      <c r="PYU25" s="600"/>
      <c r="PYV25" s="600"/>
      <c r="PYW25" s="600"/>
      <c r="PYX25" s="600"/>
      <c r="PYY25" s="600"/>
      <c r="PYZ25" s="600"/>
      <c r="PZA25" s="600"/>
      <c r="PZB25" s="600"/>
      <c r="PZC25" s="600"/>
      <c r="PZD25" s="600"/>
      <c r="PZE25" s="600"/>
      <c r="PZF25" s="600"/>
      <c r="PZG25" s="600"/>
      <c r="PZH25" s="600"/>
      <c r="PZI25" s="600"/>
      <c r="PZJ25" s="600"/>
      <c r="PZK25" s="600"/>
      <c r="PZL25" s="600"/>
      <c r="PZM25" s="600"/>
      <c r="PZN25" s="600"/>
      <c r="PZO25" s="600"/>
      <c r="PZP25" s="600"/>
      <c r="PZQ25" s="600"/>
      <c r="PZR25" s="600"/>
      <c r="PZS25" s="600"/>
      <c r="PZT25" s="600"/>
      <c r="PZU25" s="600"/>
      <c r="PZV25" s="600"/>
      <c r="PZW25" s="600"/>
      <c r="PZX25" s="600"/>
      <c r="PZY25" s="600"/>
      <c r="PZZ25" s="600"/>
      <c r="QAA25" s="600"/>
      <c r="QAB25" s="600"/>
      <c r="QAC25" s="600"/>
      <c r="QAD25" s="600"/>
      <c r="QAE25" s="600"/>
      <c r="QAF25" s="600"/>
      <c r="QAG25" s="600"/>
      <c r="QAH25" s="600"/>
      <c r="QAI25" s="600"/>
      <c r="QAJ25" s="600"/>
      <c r="QAK25" s="600"/>
      <c r="QAL25" s="600"/>
      <c r="QAM25" s="600"/>
      <c r="QAN25" s="600"/>
      <c r="QAO25" s="600"/>
      <c r="QAP25" s="600"/>
      <c r="QAQ25" s="600"/>
      <c r="QAR25" s="600"/>
      <c r="QAS25" s="600"/>
      <c r="QAT25" s="600"/>
      <c r="QAU25" s="600"/>
      <c r="QAV25" s="600"/>
      <c r="QAW25" s="600"/>
      <c r="QAX25" s="600"/>
      <c r="QAY25" s="600"/>
      <c r="QAZ25" s="600"/>
      <c r="QBA25" s="600"/>
      <c r="QBB25" s="600"/>
      <c r="QBC25" s="600"/>
      <c r="QBD25" s="600"/>
      <c r="QBE25" s="600"/>
      <c r="QBF25" s="600"/>
      <c r="QBG25" s="600"/>
      <c r="QBH25" s="600"/>
      <c r="QBI25" s="600"/>
      <c r="QBJ25" s="600"/>
      <c r="QBK25" s="600"/>
      <c r="QBL25" s="600"/>
      <c r="QBM25" s="600"/>
      <c r="QBN25" s="600"/>
      <c r="QBO25" s="600"/>
      <c r="QBP25" s="600"/>
      <c r="QBQ25" s="600"/>
      <c r="QBR25" s="600"/>
      <c r="QBS25" s="600"/>
      <c r="QBT25" s="600"/>
      <c r="QBU25" s="600"/>
      <c r="QBV25" s="600"/>
      <c r="QBW25" s="600"/>
      <c r="QBX25" s="600"/>
      <c r="QBY25" s="600"/>
      <c r="QBZ25" s="600"/>
      <c r="QCA25" s="600"/>
      <c r="QCB25" s="600"/>
      <c r="QCC25" s="600"/>
      <c r="QCD25" s="600"/>
      <c r="QCE25" s="600"/>
      <c r="QCF25" s="600"/>
      <c r="QCG25" s="600"/>
      <c r="QCH25" s="600"/>
      <c r="QCI25" s="600"/>
      <c r="QCJ25" s="600"/>
      <c r="QCK25" s="600"/>
      <c r="QCL25" s="600"/>
      <c r="QCM25" s="600"/>
      <c r="QCN25" s="600"/>
      <c r="QCO25" s="600"/>
      <c r="QCP25" s="600"/>
      <c r="QCQ25" s="600"/>
      <c r="QCR25" s="600"/>
      <c r="QCS25" s="600"/>
      <c r="QCT25" s="600"/>
      <c r="QCU25" s="600"/>
      <c r="QCV25" s="600"/>
      <c r="QCW25" s="600"/>
      <c r="QCX25" s="600"/>
      <c r="QCY25" s="600"/>
      <c r="QCZ25" s="600"/>
      <c r="QDA25" s="600"/>
      <c r="QDB25" s="600"/>
      <c r="QDC25" s="600"/>
      <c r="QDD25" s="600"/>
      <c r="QDE25" s="600"/>
      <c r="QDF25" s="600"/>
      <c r="QDG25" s="600"/>
      <c r="QDH25" s="600"/>
      <c r="QDI25" s="600"/>
      <c r="QDJ25" s="600"/>
      <c r="QDK25" s="600"/>
      <c r="QDL25" s="600"/>
      <c r="QDM25" s="600"/>
      <c r="QDN25" s="600"/>
      <c r="QDO25" s="600"/>
      <c r="QDP25" s="600"/>
      <c r="QDQ25" s="600"/>
      <c r="QDR25" s="600"/>
      <c r="QDS25" s="600"/>
      <c r="QDT25" s="600"/>
      <c r="QDU25" s="600"/>
      <c r="QDV25" s="600"/>
      <c r="QDW25" s="600"/>
      <c r="QDX25" s="600"/>
      <c r="QDY25" s="600"/>
      <c r="QDZ25" s="600"/>
      <c r="QEA25" s="600"/>
      <c r="QEB25" s="600"/>
      <c r="QEC25" s="600"/>
      <c r="QED25" s="600"/>
      <c r="QEE25" s="600"/>
      <c r="QEF25" s="600"/>
      <c r="QEG25" s="600"/>
      <c r="QEH25" s="600"/>
      <c r="QEI25" s="600"/>
      <c r="QEJ25" s="600"/>
      <c r="QEK25" s="600"/>
      <c r="QEL25" s="600"/>
      <c r="QEM25" s="600"/>
      <c r="QEN25" s="600"/>
      <c r="QEO25" s="600"/>
      <c r="QEP25" s="600"/>
      <c r="QEQ25" s="600"/>
      <c r="QER25" s="600"/>
      <c r="QES25" s="600"/>
      <c r="QET25" s="600"/>
      <c r="QEU25" s="600"/>
      <c r="QEV25" s="600"/>
      <c r="QEW25" s="600"/>
      <c r="QEX25" s="600"/>
      <c r="QEY25" s="600"/>
      <c r="QEZ25" s="600"/>
      <c r="QFA25" s="600"/>
      <c r="QFB25" s="600"/>
      <c r="QFC25" s="600"/>
      <c r="QFD25" s="600"/>
      <c r="QFE25" s="600"/>
      <c r="QFF25" s="600"/>
      <c r="QFG25" s="600"/>
      <c r="QFH25" s="600"/>
      <c r="QFI25" s="600"/>
      <c r="QFJ25" s="600"/>
      <c r="QFK25" s="600"/>
      <c r="QFL25" s="600"/>
      <c r="QFM25" s="600"/>
      <c r="QFN25" s="600"/>
      <c r="QFO25" s="600"/>
      <c r="QFP25" s="600"/>
      <c r="QFQ25" s="600"/>
      <c r="QFR25" s="600"/>
      <c r="QFS25" s="600"/>
      <c r="QFT25" s="600"/>
      <c r="QFU25" s="600"/>
      <c r="QFV25" s="600"/>
      <c r="QFW25" s="600"/>
      <c r="QFX25" s="600"/>
      <c r="QFY25" s="600"/>
      <c r="QFZ25" s="600"/>
      <c r="QGA25" s="600"/>
      <c r="QGB25" s="600"/>
      <c r="QGC25" s="600"/>
      <c r="QGD25" s="600"/>
      <c r="QGE25" s="600"/>
      <c r="QGF25" s="600"/>
      <c r="QGG25" s="600"/>
      <c r="QGH25" s="600"/>
      <c r="QGI25" s="600"/>
      <c r="QGJ25" s="600"/>
      <c r="QGK25" s="600"/>
      <c r="QGL25" s="600"/>
      <c r="QGM25" s="600"/>
      <c r="QGN25" s="600"/>
      <c r="QGO25" s="600"/>
      <c r="QGP25" s="600"/>
      <c r="QGQ25" s="600"/>
      <c r="QGR25" s="600"/>
      <c r="QGS25" s="600"/>
      <c r="QGT25" s="600"/>
      <c r="QGU25" s="600"/>
      <c r="QGV25" s="600"/>
      <c r="QGW25" s="600"/>
      <c r="QGX25" s="600"/>
      <c r="QGY25" s="600"/>
      <c r="QGZ25" s="600"/>
      <c r="QHA25" s="600"/>
      <c r="QHB25" s="600"/>
      <c r="QHC25" s="600"/>
      <c r="QHD25" s="600"/>
      <c r="QHE25" s="600"/>
      <c r="QHF25" s="600"/>
      <c r="QHG25" s="600"/>
      <c r="QHH25" s="600"/>
      <c r="QHI25" s="600"/>
      <c r="QHJ25" s="600"/>
      <c r="QHK25" s="600"/>
      <c r="QHL25" s="600"/>
      <c r="QHM25" s="600"/>
      <c r="QHN25" s="600"/>
      <c r="QHO25" s="600"/>
      <c r="QHP25" s="600"/>
      <c r="QHQ25" s="600"/>
      <c r="QHR25" s="600"/>
      <c r="QHS25" s="600"/>
      <c r="QHT25" s="600"/>
      <c r="QHU25" s="600"/>
      <c r="QHV25" s="600"/>
      <c r="QHW25" s="600"/>
      <c r="QHX25" s="600"/>
      <c r="QHY25" s="600"/>
      <c r="QHZ25" s="600"/>
      <c r="QIA25" s="600"/>
      <c r="QIB25" s="600"/>
      <c r="QIC25" s="600"/>
      <c r="QID25" s="600"/>
      <c r="QIE25" s="600"/>
      <c r="QIF25" s="600"/>
      <c r="QIG25" s="600"/>
      <c r="QIH25" s="600"/>
      <c r="QII25" s="600"/>
      <c r="QIJ25" s="600"/>
      <c r="QIK25" s="600"/>
      <c r="QIL25" s="600"/>
      <c r="QIM25" s="600"/>
      <c r="QIN25" s="600"/>
      <c r="QIO25" s="600"/>
      <c r="QIP25" s="600"/>
      <c r="QIQ25" s="600"/>
      <c r="QIR25" s="600"/>
      <c r="QIS25" s="600"/>
      <c r="QIT25" s="600"/>
      <c r="QIU25" s="600"/>
      <c r="QIV25" s="600"/>
      <c r="QIW25" s="600"/>
      <c r="QIX25" s="600"/>
      <c r="QIY25" s="600"/>
      <c r="QIZ25" s="600"/>
      <c r="QJA25" s="600"/>
      <c r="QJB25" s="600"/>
      <c r="QJC25" s="600"/>
      <c r="QJD25" s="600"/>
      <c r="QJE25" s="600"/>
      <c r="QJF25" s="600"/>
      <c r="QJG25" s="600"/>
      <c r="QJH25" s="600"/>
      <c r="QJI25" s="600"/>
      <c r="QJJ25" s="600"/>
      <c r="QJK25" s="600"/>
      <c r="QJL25" s="600"/>
      <c r="QJM25" s="600"/>
      <c r="QJN25" s="600"/>
      <c r="QJO25" s="600"/>
      <c r="QJP25" s="600"/>
      <c r="QJQ25" s="600"/>
      <c r="QJR25" s="600"/>
      <c r="QJS25" s="600"/>
      <c r="QJT25" s="600"/>
      <c r="QJU25" s="600"/>
      <c r="QJV25" s="600"/>
      <c r="QJW25" s="600"/>
      <c r="QJX25" s="600"/>
      <c r="QJY25" s="600"/>
      <c r="QJZ25" s="600"/>
      <c r="QKA25" s="600"/>
      <c r="QKB25" s="600"/>
      <c r="QKC25" s="600"/>
      <c r="QKD25" s="600"/>
      <c r="QKE25" s="600"/>
      <c r="QKF25" s="600"/>
      <c r="QKG25" s="600"/>
      <c r="QKH25" s="600"/>
      <c r="QKI25" s="600"/>
      <c r="QKJ25" s="600"/>
      <c r="QKK25" s="600"/>
      <c r="QKL25" s="600"/>
      <c r="QKM25" s="600"/>
      <c r="QKN25" s="600"/>
      <c r="QKO25" s="600"/>
      <c r="QKP25" s="600"/>
      <c r="QKQ25" s="600"/>
      <c r="QKR25" s="600"/>
      <c r="QKS25" s="600"/>
      <c r="QKT25" s="600"/>
      <c r="QKU25" s="600"/>
      <c r="QKV25" s="600"/>
      <c r="QKW25" s="600"/>
      <c r="QKX25" s="600"/>
      <c r="QKY25" s="600"/>
      <c r="QKZ25" s="600"/>
      <c r="QLA25" s="600"/>
      <c r="QLB25" s="600"/>
      <c r="QLC25" s="600"/>
      <c r="QLD25" s="600"/>
      <c r="QLE25" s="600"/>
      <c r="QLF25" s="600"/>
      <c r="QLG25" s="600"/>
      <c r="QLH25" s="600"/>
      <c r="QLI25" s="600"/>
      <c r="QLJ25" s="600"/>
      <c r="QLK25" s="600"/>
      <c r="QLL25" s="600"/>
      <c r="QLM25" s="600"/>
      <c r="QLN25" s="600"/>
      <c r="QLO25" s="600"/>
      <c r="QLP25" s="600"/>
      <c r="QLQ25" s="600"/>
      <c r="QLR25" s="600"/>
      <c r="QLS25" s="600"/>
      <c r="QLT25" s="600"/>
      <c r="QLU25" s="600"/>
      <c r="QLV25" s="600"/>
      <c r="QLW25" s="600"/>
      <c r="QLX25" s="600"/>
      <c r="QLY25" s="600"/>
      <c r="QLZ25" s="600"/>
      <c r="QMA25" s="600"/>
      <c r="QMB25" s="600"/>
      <c r="QMC25" s="600"/>
      <c r="QMD25" s="600"/>
      <c r="QME25" s="600"/>
      <c r="QMF25" s="600"/>
      <c r="QMG25" s="600"/>
      <c r="QMH25" s="600"/>
      <c r="QMI25" s="600"/>
      <c r="QMJ25" s="600"/>
      <c r="QMK25" s="600"/>
      <c r="QML25" s="600"/>
      <c r="QMM25" s="600"/>
      <c r="QMN25" s="600"/>
      <c r="QMO25" s="600"/>
      <c r="QMP25" s="600"/>
      <c r="QMQ25" s="600"/>
      <c r="QMR25" s="600"/>
      <c r="QMS25" s="600"/>
      <c r="QMT25" s="600"/>
      <c r="QMU25" s="600"/>
      <c r="QMV25" s="600"/>
      <c r="QMW25" s="600"/>
      <c r="QMX25" s="600"/>
      <c r="QMY25" s="600"/>
      <c r="QMZ25" s="600"/>
      <c r="QNA25" s="600"/>
      <c r="QNB25" s="600"/>
      <c r="QNC25" s="600"/>
      <c r="QND25" s="600"/>
      <c r="QNE25" s="600"/>
      <c r="QNF25" s="600"/>
      <c r="QNG25" s="600"/>
      <c r="QNH25" s="600"/>
      <c r="QNI25" s="600"/>
      <c r="QNJ25" s="600"/>
      <c r="QNK25" s="600"/>
      <c r="QNL25" s="600"/>
      <c r="QNM25" s="600"/>
      <c r="QNN25" s="600"/>
      <c r="QNO25" s="600"/>
      <c r="QNP25" s="600"/>
      <c r="QNQ25" s="600"/>
      <c r="QNR25" s="600"/>
      <c r="QNS25" s="600"/>
      <c r="QNT25" s="600"/>
      <c r="QNU25" s="600"/>
      <c r="QNV25" s="600"/>
      <c r="QNW25" s="600"/>
      <c r="QNX25" s="600"/>
      <c r="QNY25" s="600"/>
      <c r="QNZ25" s="600"/>
      <c r="QOA25" s="600"/>
      <c r="QOB25" s="600"/>
      <c r="QOC25" s="600"/>
      <c r="QOD25" s="600"/>
      <c r="QOE25" s="600"/>
      <c r="QOF25" s="600"/>
      <c r="QOG25" s="600"/>
      <c r="QOH25" s="600"/>
      <c r="QOI25" s="600"/>
      <c r="QOJ25" s="600"/>
      <c r="QOK25" s="600"/>
      <c r="QOL25" s="600"/>
      <c r="QOM25" s="600"/>
      <c r="QON25" s="600"/>
      <c r="QOO25" s="600"/>
      <c r="QOP25" s="600"/>
      <c r="QOQ25" s="600"/>
      <c r="QOR25" s="600"/>
      <c r="QOS25" s="600"/>
      <c r="QOT25" s="600"/>
      <c r="QOU25" s="600"/>
      <c r="QOV25" s="600"/>
      <c r="QOW25" s="600"/>
      <c r="QOX25" s="600"/>
      <c r="QOY25" s="600"/>
      <c r="QOZ25" s="600"/>
      <c r="QPA25" s="600"/>
      <c r="QPB25" s="600"/>
      <c r="QPC25" s="600"/>
      <c r="QPD25" s="600"/>
      <c r="QPE25" s="600"/>
      <c r="QPF25" s="600"/>
      <c r="QPG25" s="600"/>
      <c r="QPH25" s="600"/>
      <c r="QPI25" s="600"/>
      <c r="QPJ25" s="600"/>
      <c r="QPK25" s="600"/>
      <c r="QPL25" s="600"/>
      <c r="QPM25" s="600"/>
      <c r="QPN25" s="600"/>
      <c r="QPO25" s="600"/>
      <c r="QPP25" s="600"/>
      <c r="QPQ25" s="600"/>
      <c r="QPR25" s="600"/>
      <c r="QPS25" s="600"/>
      <c r="QPT25" s="600"/>
      <c r="QPU25" s="600"/>
      <c r="QPV25" s="600"/>
      <c r="QPW25" s="600"/>
      <c r="QPX25" s="600"/>
      <c r="QPY25" s="600"/>
      <c r="QPZ25" s="600"/>
      <c r="QQA25" s="600"/>
      <c r="QQB25" s="600"/>
      <c r="QQC25" s="600"/>
      <c r="QQD25" s="600"/>
      <c r="QQE25" s="600"/>
      <c r="QQF25" s="600"/>
      <c r="QQG25" s="600"/>
      <c r="QQH25" s="600"/>
      <c r="QQI25" s="600"/>
      <c r="QQJ25" s="600"/>
      <c r="QQK25" s="600"/>
      <c r="QQL25" s="600"/>
      <c r="QQM25" s="600"/>
      <c r="QQN25" s="600"/>
      <c r="QQO25" s="600"/>
      <c r="QQP25" s="600"/>
      <c r="QQQ25" s="600"/>
      <c r="QQR25" s="600"/>
      <c r="QQS25" s="600"/>
      <c r="QQT25" s="600"/>
      <c r="QQU25" s="600"/>
      <c r="QQV25" s="600"/>
      <c r="QQW25" s="600"/>
      <c r="QQX25" s="600"/>
      <c r="QQY25" s="600"/>
      <c r="QQZ25" s="600"/>
      <c r="QRA25" s="600"/>
      <c r="QRB25" s="600"/>
      <c r="QRC25" s="600"/>
      <c r="QRD25" s="600"/>
      <c r="QRE25" s="600"/>
      <c r="QRF25" s="600"/>
      <c r="QRG25" s="600"/>
      <c r="QRH25" s="600"/>
      <c r="QRI25" s="600"/>
      <c r="QRJ25" s="600"/>
      <c r="QRK25" s="600"/>
      <c r="QRL25" s="600"/>
      <c r="QRM25" s="600"/>
      <c r="QRN25" s="600"/>
      <c r="QRO25" s="600"/>
      <c r="QRP25" s="600"/>
      <c r="QRQ25" s="600"/>
      <c r="QRR25" s="600"/>
      <c r="QRS25" s="600"/>
      <c r="QRT25" s="600"/>
      <c r="QRU25" s="600"/>
      <c r="QRV25" s="600"/>
      <c r="QRW25" s="600"/>
      <c r="QRX25" s="600"/>
      <c r="QRY25" s="600"/>
      <c r="QRZ25" s="600"/>
      <c r="QSA25" s="600"/>
      <c r="QSB25" s="600"/>
      <c r="QSC25" s="600"/>
      <c r="QSD25" s="600"/>
      <c r="QSE25" s="600"/>
      <c r="QSF25" s="600"/>
      <c r="QSG25" s="600"/>
      <c r="QSH25" s="600"/>
      <c r="QSI25" s="600"/>
      <c r="QSJ25" s="600"/>
      <c r="QSK25" s="600"/>
      <c r="QSL25" s="600"/>
      <c r="QSM25" s="600"/>
      <c r="QSN25" s="600"/>
      <c r="QSO25" s="600"/>
      <c r="QSP25" s="600"/>
      <c r="QSQ25" s="600"/>
      <c r="QSR25" s="600"/>
      <c r="QSS25" s="600"/>
      <c r="QST25" s="600"/>
      <c r="QSU25" s="600"/>
      <c r="QSV25" s="600"/>
      <c r="QSW25" s="600"/>
      <c r="QSX25" s="600"/>
      <c r="QSY25" s="600"/>
      <c r="QSZ25" s="600"/>
      <c r="QTA25" s="600"/>
      <c r="QTB25" s="600"/>
      <c r="QTC25" s="600"/>
      <c r="QTD25" s="600"/>
      <c r="QTE25" s="600"/>
      <c r="QTF25" s="600"/>
      <c r="QTG25" s="600"/>
      <c r="QTH25" s="600"/>
      <c r="QTI25" s="600"/>
      <c r="QTJ25" s="600"/>
      <c r="QTK25" s="600"/>
      <c r="QTL25" s="600"/>
      <c r="QTM25" s="600"/>
      <c r="QTN25" s="600"/>
      <c r="QTO25" s="600"/>
      <c r="QTP25" s="600"/>
      <c r="QTQ25" s="600"/>
      <c r="QTR25" s="600"/>
      <c r="QTS25" s="600"/>
      <c r="QTT25" s="600"/>
      <c r="QTU25" s="600"/>
      <c r="QTV25" s="600"/>
      <c r="QTW25" s="600"/>
      <c r="QTX25" s="600"/>
      <c r="QTY25" s="600"/>
      <c r="QTZ25" s="600"/>
      <c r="QUA25" s="600"/>
      <c r="QUB25" s="600"/>
      <c r="QUC25" s="600"/>
      <c r="QUD25" s="600"/>
      <c r="QUE25" s="600"/>
      <c r="QUF25" s="600"/>
      <c r="QUG25" s="600"/>
      <c r="QUH25" s="600"/>
      <c r="QUI25" s="600"/>
      <c r="QUJ25" s="600"/>
      <c r="QUK25" s="600"/>
      <c r="QUL25" s="600"/>
      <c r="QUM25" s="600"/>
      <c r="QUN25" s="600"/>
      <c r="QUO25" s="600"/>
      <c r="QUP25" s="600"/>
      <c r="QUQ25" s="600"/>
      <c r="QUR25" s="600"/>
      <c r="QUS25" s="600"/>
      <c r="QUT25" s="600"/>
      <c r="QUU25" s="600"/>
      <c r="QUV25" s="600"/>
      <c r="QUW25" s="600"/>
      <c r="QUX25" s="600"/>
      <c r="QUY25" s="600"/>
      <c r="QUZ25" s="600"/>
      <c r="QVA25" s="600"/>
      <c r="QVB25" s="600"/>
      <c r="QVC25" s="600"/>
      <c r="QVD25" s="600"/>
      <c r="QVE25" s="600"/>
      <c r="QVF25" s="600"/>
      <c r="QVG25" s="600"/>
      <c r="QVH25" s="600"/>
      <c r="QVI25" s="600"/>
      <c r="QVJ25" s="600"/>
      <c r="QVK25" s="600"/>
      <c r="QVL25" s="600"/>
      <c r="QVM25" s="600"/>
      <c r="QVN25" s="600"/>
      <c r="QVO25" s="600"/>
      <c r="QVP25" s="600"/>
      <c r="QVQ25" s="600"/>
      <c r="QVR25" s="600"/>
      <c r="QVS25" s="600"/>
      <c r="QVT25" s="600"/>
      <c r="QVU25" s="600"/>
      <c r="QVV25" s="600"/>
      <c r="QVW25" s="600"/>
      <c r="QVX25" s="600"/>
      <c r="QVY25" s="600"/>
      <c r="QVZ25" s="600"/>
      <c r="QWA25" s="600"/>
      <c r="QWB25" s="600"/>
      <c r="QWC25" s="600"/>
      <c r="QWD25" s="600"/>
      <c r="QWE25" s="600"/>
      <c r="QWF25" s="600"/>
      <c r="QWG25" s="600"/>
      <c r="QWH25" s="600"/>
      <c r="QWI25" s="600"/>
      <c r="QWJ25" s="600"/>
      <c r="QWK25" s="600"/>
      <c r="QWL25" s="600"/>
      <c r="QWM25" s="600"/>
      <c r="QWN25" s="600"/>
      <c r="QWO25" s="600"/>
      <c r="QWP25" s="600"/>
      <c r="QWQ25" s="600"/>
      <c r="QWR25" s="600"/>
      <c r="QWS25" s="600"/>
      <c r="QWT25" s="600"/>
      <c r="QWU25" s="600"/>
      <c r="QWV25" s="600"/>
      <c r="QWW25" s="600"/>
      <c r="QWX25" s="600"/>
      <c r="QWY25" s="600"/>
      <c r="QWZ25" s="600"/>
      <c r="QXA25" s="600"/>
      <c r="QXB25" s="600"/>
      <c r="QXC25" s="600"/>
      <c r="QXD25" s="600"/>
      <c r="QXE25" s="600"/>
      <c r="QXF25" s="600"/>
      <c r="QXG25" s="600"/>
      <c r="QXH25" s="600"/>
      <c r="QXI25" s="600"/>
      <c r="QXJ25" s="600"/>
      <c r="QXK25" s="600"/>
      <c r="QXL25" s="600"/>
      <c r="QXM25" s="600"/>
      <c r="QXN25" s="600"/>
      <c r="QXO25" s="600"/>
      <c r="QXP25" s="600"/>
      <c r="QXQ25" s="600"/>
      <c r="QXR25" s="600"/>
      <c r="QXS25" s="600"/>
      <c r="QXT25" s="600"/>
      <c r="QXU25" s="600"/>
      <c r="QXV25" s="600"/>
      <c r="QXW25" s="600"/>
      <c r="QXX25" s="600"/>
      <c r="QXY25" s="600"/>
      <c r="QXZ25" s="600"/>
      <c r="QYA25" s="600"/>
      <c r="QYB25" s="600"/>
      <c r="QYC25" s="600"/>
      <c r="QYD25" s="600"/>
      <c r="QYE25" s="600"/>
      <c r="QYF25" s="600"/>
      <c r="QYG25" s="600"/>
      <c r="QYH25" s="600"/>
      <c r="QYI25" s="600"/>
      <c r="QYJ25" s="600"/>
      <c r="QYK25" s="600"/>
      <c r="QYL25" s="600"/>
      <c r="QYM25" s="600"/>
      <c r="QYN25" s="600"/>
      <c r="QYO25" s="600"/>
      <c r="QYP25" s="600"/>
      <c r="QYQ25" s="600"/>
      <c r="QYR25" s="600"/>
      <c r="QYS25" s="600"/>
      <c r="QYT25" s="600"/>
      <c r="QYU25" s="600"/>
      <c r="QYV25" s="600"/>
      <c r="QYW25" s="600"/>
      <c r="QYX25" s="600"/>
      <c r="QYY25" s="600"/>
      <c r="QYZ25" s="600"/>
      <c r="QZA25" s="600"/>
      <c r="QZB25" s="600"/>
      <c r="QZC25" s="600"/>
      <c r="QZD25" s="600"/>
      <c r="QZE25" s="600"/>
      <c r="QZF25" s="600"/>
      <c r="QZG25" s="600"/>
      <c r="QZH25" s="600"/>
      <c r="QZI25" s="600"/>
      <c r="QZJ25" s="600"/>
      <c r="QZK25" s="600"/>
      <c r="QZL25" s="600"/>
      <c r="QZM25" s="600"/>
      <c r="QZN25" s="600"/>
      <c r="QZO25" s="600"/>
      <c r="QZP25" s="600"/>
      <c r="QZQ25" s="600"/>
      <c r="QZR25" s="600"/>
      <c r="QZS25" s="600"/>
      <c r="QZT25" s="600"/>
      <c r="QZU25" s="600"/>
      <c r="QZV25" s="600"/>
      <c r="QZW25" s="600"/>
      <c r="QZX25" s="600"/>
      <c r="QZY25" s="600"/>
      <c r="QZZ25" s="600"/>
      <c r="RAA25" s="600"/>
      <c r="RAB25" s="600"/>
      <c r="RAC25" s="600"/>
      <c r="RAD25" s="600"/>
      <c r="RAE25" s="600"/>
      <c r="RAF25" s="600"/>
      <c r="RAG25" s="600"/>
      <c r="RAH25" s="600"/>
      <c r="RAI25" s="600"/>
      <c r="RAJ25" s="600"/>
      <c r="RAK25" s="600"/>
      <c r="RAL25" s="600"/>
      <c r="RAM25" s="600"/>
      <c r="RAN25" s="600"/>
      <c r="RAO25" s="600"/>
      <c r="RAP25" s="600"/>
      <c r="RAQ25" s="600"/>
      <c r="RAR25" s="600"/>
      <c r="RAS25" s="600"/>
      <c r="RAT25" s="600"/>
      <c r="RAU25" s="600"/>
      <c r="RAV25" s="600"/>
      <c r="RAW25" s="600"/>
      <c r="RAX25" s="600"/>
      <c r="RAY25" s="600"/>
      <c r="RAZ25" s="600"/>
      <c r="RBA25" s="600"/>
      <c r="RBB25" s="600"/>
      <c r="RBC25" s="600"/>
      <c r="RBD25" s="600"/>
      <c r="RBE25" s="600"/>
      <c r="RBF25" s="600"/>
      <c r="RBG25" s="600"/>
      <c r="RBH25" s="600"/>
      <c r="RBI25" s="600"/>
      <c r="RBJ25" s="600"/>
      <c r="RBK25" s="600"/>
      <c r="RBL25" s="600"/>
      <c r="RBM25" s="600"/>
      <c r="RBN25" s="600"/>
      <c r="RBO25" s="600"/>
      <c r="RBP25" s="600"/>
      <c r="RBQ25" s="600"/>
      <c r="RBR25" s="600"/>
      <c r="RBS25" s="600"/>
      <c r="RBT25" s="600"/>
      <c r="RBU25" s="600"/>
      <c r="RBV25" s="600"/>
      <c r="RBW25" s="600"/>
      <c r="RBX25" s="600"/>
      <c r="RBY25" s="600"/>
      <c r="RBZ25" s="600"/>
      <c r="RCA25" s="600"/>
      <c r="RCB25" s="600"/>
      <c r="RCC25" s="600"/>
      <c r="RCD25" s="600"/>
      <c r="RCE25" s="600"/>
      <c r="RCF25" s="600"/>
      <c r="RCG25" s="600"/>
      <c r="RCH25" s="600"/>
      <c r="RCI25" s="600"/>
      <c r="RCJ25" s="600"/>
      <c r="RCK25" s="600"/>
      <c r="RCL25" s="600"/>
      <c r="RCM25" s="600"/>
      <c r="RCN25" s="600"/>
      <c r="RCO25" s="600"/>
      <c r="RCP25" s="600"/>
      <c r="RCQ25" s="600"/>
      <c r="RCR25" s="600"/>
      <c r="RCS25" s="600"/>
      <c r="RCT25" s="600"/>
      <c r="RCU25" s="600"/>
      <c r="RCV25" s="600"/>
      <c r="RCW25" s="600"/>
      <c r="RCX25" s="600"/>
      <c r="RCY25" s="600"/>
      <c r="RCZ25" s="600"/>
      <c r="RDA25" s="600"/>
      <c r="RDB25" s="600"/>
      <c r="RDC25" s="600"/>
      <c r="RDD25" s="600"/>
      <c r="RDE25" s="600"/>
      <c r="RDF25" s="600"/>
      <c r="RDG25" s="600"/>
      <c r="RDH25" s="600"/>
      <c r="RDI25" s="600"/>
      <c r="RDJ25" s="600"/>
      <c r="RDK25" s="600"/>
      <c r="RDL25" s="600"/>
      <c r="RDM25" s="600"/>
      <c r="RDN25" s="600"/>
      <c r="RDO25" s="600"/>
      <c r="RDP25" s="600"/>
      <c r="RDQ25" s="600"/>
      <c r="RDR25" s="600"/>
      <c r="RDS25" s="600"/>
      <c r="RDT25" s="600"/>
      <c r="RDU25" s="600"/>
      <c r="RDV25" s="600"/>
      <c r="RDW25" s="600"/>
      <c r="RDX25" s="600"/>
      <c r="RDY25" s="600"/>
      <c r="RDZ25" s="600"/>
      <c r="REA25" s="600"/>
      <c r="REB25" s="600"/>
      <c r="REC25" s="600"/>
      <c r="RED25" s="600"/>
      <c r="REE25" s="600"/>
      <c r="REF25" s="600"/>
      <c r="REG25" s="600"/>
      <c r="REH25" s="600"/>
      <c r="REI25" s="600"/>
      <c r="REJ25" s="600"/>
      <c r="REK25" s="600"/>
      <c r="REL25" s="600"/>
      <c r="REM25" s="600"/>
      <c r="REN25" s="600"/>
      <c r="REO25" s="600"/>
      <c r="REP25" s="600"/>
      <c r="REQ25" s="600"/>
      <c r="RER25" s="600"/>
      <c r="RES25" s="600"/>
      <c r="RET25" s="600"/>
      <c r="REU25" s="600"/>
      <c r="REV25" s="600"/>
      <c r="REW25" s="600"/>
      <c r="REX25" s="600"/>
      <c r="REY25" s="600"/>
      <c r="REZ25" s="600"/>
      <c r="RFA25" s="600"/>
      <c r="RFB25" s="600"/>
      <c r="RFC25" s="600"/>
      <c r="RFD25" s="600"/>
      <c r="RFE25" s="600"/>
      <c r="RFF25" s="600"/>
      <c r="RFG25" s="600"/>
      <c r="RFH25" s="600"/>
      <c r="RFI25" s="600"/>
      <c r="RFJ25" s="600"/>
      <c r="RFK25" s="600"/>
      <c r="RFL25" s="600"/>
      <c r="RFM25" s="600"/>
      <c r="RFN25" s="600"/>
      <c r="RFO25" s="600"/>
      <c r="RFP25" s="600"/>
      <c r="RFQ25" s="600"/>
      <c r="RFR25" s="600"/>
      <c r="RFS25" s="600"/>
      <c r="RFT25" s="600"/>
      <c r="RFU25" s="600"/>
      <c r="RFV25" s="600"/>
      <c r="RFW25" s="600"/>
      <c r="RFX25" s="600"/>
      <c r="RFY25" s="600"/>
      <c r="RFZ25" s="600"/>
      <c r="RGA25" s="600"/>
      <c r="RGB25" s="600"/>
      <c r="RGC25" s="600"/>
      <c r="RGD25" s="600"/>
      <c r="RGE25" s="600"/>
      <c r="RGF25" s="600"/>
      <c r="RGG25" s="600"/>
      <c r="RGH25" s="600"/>
      <c r="RGI25" s="600"/>
      <c r="RGJ25" s="600"/>
      <c r="RGK25" s="600"/>
      <c r="RGL25" s="600"/>
      <c r="RGM25" s="600"/>
      <c r="RGN25" s="600"/>
      <c r="RGO25" s="600"/>
      <c r="RGP25" s="600"/>
      <c r="RGQ25" s="600"/>
      <c r="RGR25" s="600"/>
      <c r="RGS25" s="600"/>
      <c r="RGT25" s="600"/>
      <c r="RGU25" s="600"/>
      <c r="RGV25" s="600"/>
      <c r="RGW25" s="600"/>
      <c r="RGX25" s="600"/>
      <c r="RGY25" s="600"/>
      <c r="RGZ25" s="600"/>
      <c r="RHA25" s="600"/>
      <c r="RHB25" s="600"/>
      <c r="RHC25" s="600"/>
      <c r="RHD25" s="600"/>
      <c r="RHE25" s="600"/>
      <c r="RHF25" s="600"/>
      <c r="RHG25" s="600"/>
      <c r="RHH25" s="600"/>
      <c r="RHI25" s="600"/>
      <c r="RHJ25" s="600"/>
      <c r="RHK25" s="600"/>
      <c r="RHL25" s="600"/>
      <c r="RHM25" s="600"/>
      <c r="RHN25" s="600"/>
      <c r="RHO25" s="600"/>
      <c r="RHP25" s="600"/>
      <c r="RHQ25" s="600"/>
      <c r="RHR25" s="600"/>
      <c r="RHS25" s="600"/>
      <c r="RHT25" s="600"/>
      <c r="RHU25" s="600"/>
      <c r="RHV25" s="600"/>
      <c r="RHW25" s="600"/>
      <c r="RHX25" s="600"/>
      <c r="RHY25" s="600"/>
      <c r="RHZ25" s="600"/>
      <c r="RIA25" s="600"/>
      <c r="RIB25" s="600"/>
      <c r="RIC25" s="600"/>
      <c r="RID25" s="600"/>
      <c r="RIE25" s="600"/>
      <c r="RIF25" s="600"/>
      <c r="RIG25" s="600"/>
      <c r="RIH25" s="600"/>
      <c r="RII25" s="600"/>
      <c r="RIJ25" s="600"/>
      <c r="RIK25" s="600"/>
      <c r="RIL25" s="600"/>
      <c r="RIM25" s="600"/>
      <c r="RIN25" s="600"/>
      <c r="RIO25" s="600"/>
      <c r="RIP25" s="600"/>
      <c r="RIQ25" s="600"/>
      <c r="RIR25" s="600"/>
      <c r="RIS25" s="600"/>
      <c r="RIT25" s="600"/>
      <c r="RIU25" s="600"/>
      <c r="RIV25" s="600"/>
      <c r="RIW25" s="600"/>
      <c r="RIX25" s="600"/>
      <c r="RIY25" s="600"/>
      <c r="RIZ25" s="600"/>
      <c r="RJA25" s="600"/>
      <c r="RJB25" s="600"/>
      <c r="RJC25" s="600"/>
      <c r="RJD25" s="600"/>
      <c r="RJE25" s="600"/>
      <c r="RJF25" s="600"/>
      <c r="RJG25" s="600"/>
      <c r="RJH25" s="600"/>
      <c r="RJI25" s="600"/>
      <c r="RJJ25" s="600"/>
      <c r="RJK25" s="600"/>
      <c r="RJL25" s="600"/>
      <c r="RJM25" s="600"/>
      <c r="RJN25" s="600"/>
      <c r="RJO25" s="600"/>
      <c r="RJP25" s="600"/>
      <c r="RJQ25" s="600"/>
      <c r="RJR25" s="600"/>
      <c r="RJS25" s="600"/>
      <c r="RJT25" s="600"/>
      <c r="RJU25" s="600"/>
      <c r="RJV25" s="600"/>
      <c r="RJW25" s="600"/>
      <c r="RJX25" s="600"/>
      <c r="RJY25" s="600"/>
      <c r="RJZ25" s="600"/>
      <c r="RKA25" s="600"/>
      <c r="RKB25" s="600"/>
      <c r="RKC25" s="600"/>
      <c r="RKD25" s="600"/>
      <c r="RKE25" s="600"/>
      <c r="RKF25" s="600"/>
      <c r="RKG25" s="600"/>
      <c r="RKH25" s="600"/>
      <c r="RKI25" s="600"/>
      <c r="RKJ25" s="600"/>
      <c r="RKK25" s="600"/>
      <c r="RKL25" s="600"/>
      <c r="RKM25" s="600"/>
      <c r="RKN25" s="600"/>
      <c r="RKO25" s="600"/>
      <c r="RKP25" s="600"/>
      <c r="RKQ25" s="600"/>
      <c r="RKR25" s="600"/>
      <c r="RKS25" s="600"/>
      <c r="RKT25" s="600"/>
      <c r="RKU25" s="600"/>
      <c r="RKV25" s="600"/>
      <c r="RKW25" s="600"/>
      <c r="RKX25" s="600"/>
      <c r="RKY25" s="600"/>
      <c r="RKZ25" s="600"/>
      <c r="RLA25" s="600"/>
      <c r="RLB25" s="600"/>
      <c r="RLC25" s="600"/>
      <c r="RLD25" s="600"/>
      <c r="RLE25" s="600"/>
      <c r="RLF25" s="600"/>
      <c r="RLG25" s="600"/>
      <c r="RLH25" s="600"/>
      <c r="RLI25" s="600"/>
      <c r="RLJ25" s="600"/>
      <c r="RLK25" s="600"/>
      <c r="RLL25" s="600"/>
      <c r="RLM25" s="600"/>
      <c r="RLN25" s="600"/>
      <c r="RLO25" s="600"/>
      <c r="RLP25" s="600"/>
      <c r="RLQ25" s="600"/>
      <c r="RLR25" s="600"/>
      <c r="RLS25" s="600"/>
      <c r="RLT25" s="600"/>
      <c r="RLU25" s="600"/>
      <c r="RLV25" s="600"/>
      <c r="RLW25" s="600"/>
      <c r="RLX25" s="600"/>
      <c r="RLY25" s="600"/>
      <c r="RLZ25" s="600"/>
      <c r="RMA25" s="600"/>
      <c r="RMB25" s="600"/>
      <c r="RMC25" s="600"/>
      <c r="RMD25" s="600"/>
      <c r="RME25" s="600"/>
      <c r="RMF25" s="600"/>
      <c r="RMG25" s="600"/>
      <c r="RMH25" s="600"/>
      <c r="RMI25" s="600"/>
      <c r="RMJ25" s="600"/>
      <c r="RMK25" s="600"/>
      <c r="RML25" s="600"/>
      <c r="RMM25" s="600"/>
      <c r="RMN25" s="600"/>
      <c r="RMO25" s="600"/>
      <c r="RMP25" s="600"/>
      <c r="RMQ25" s="600"/>
      <c r="RMR25" s="600"/>
      <c r="RMS25" s="600"/>
      <c r="RMT25" s="600"/>
      <c r="RMU25" s="600"/>
      <c r="RMV25" s="600"/>
      <c r="RMW25" s="600"/>
      <c r="RMX25" s="600"/>
      <c r="RMY25" s="600"/>
      <c r="RMZ25" s="600"/>
      <c r="RNA25" s="600"/>
      <c r="RNB25" s="600"/>
      <c r="RNC25" s="600"/>
      <c r="RND25" s="600"/>
      <c r="RNE25" s="600"/>
      <c r="RNF25" s="600"/>
      <c r="RNG25" s="600"/>
      <c r="RNH25" s="600"/>
      <c r="RNI25" s="600"/>
      <c r="RNJ25" s="600"/>
      <c r="RNK25" s="600"/>
      <c r="RNL25" s="600"/>
      <c r="RNM25" s="600"/>
      <c r="RNN25" s="600"/>
      <c r="RNO25" s="600"/>
      <c r="RNP25" s="600"/>
      <c r="RNQ25" s="600"/>
      <c r="RNR25" s="600"/>
      <c r="RNS25" s="600"/>
      <c r="RNT25" s="600"/>
      <c r="RNU25" s="600"/>
      <c r="RNV25" s="600"/>
      <c r="RNW25" s="600"/>
      <c r="RNX25" s="600"/>
      <c r="RNY25" s="600"/>
      <c r="RNZ25" s="600"/>
      <c r="ROA25" s="600"/>
      <c r="ROB25" s="600"/>
      <c r="ROC25" s="600"/>
      <c r="ROD25" s="600"/>
      <c r="ROE25" s="600"/>
      <c r="ROF25" s="600"/>
      <c r="ROG25" s="600"/>
      <c r="ROH25" s="600"/>
      <c r="ROI25" s="600"/>
      <c r="ROJ25" s="600"/>
      <c r="ROK25" s="600"/>
      <c r="ROL25" s="600"/>
      <c r="ROM25" s="600"/>
      <c r="RON25" s="600"/>
      <c r="ROO25" s="600"/>
      <c r="ROP25" s="600"/>
      <c r="ROQ25" s="600"/>
      <c r="ROR25" s="600"/>
      <c r="ROS25" s="600"/>
      <c r="ROT25" s="600"/>
      <c r="ROU25" s="600"/>
      <c r="ROV25" s="600"/>
      <c r="ROW25" s="600"/>
      <c r="ROX25" s="600"/>
      <c r="ROY25" s="600"/>
      <c r="ROZ25" s="600"/>
      <c r="RPA25" s="600"/>
      <c r="RPB25" s="600"/>
      <c r="RPC25" s="600"/>
      <c r="RPD25" s="600"/>
      <c r="RPE25" s="600"/>
      <c r="RPF25" s="600"/>
      <c r="RPG25" s="600"/>
      <c r="RPH25" s="600"/>
      <c r="RPI25" s="600"/>
      <c r="RPJ25" s="600"/>
      <c r="RPK25" s="600"/>
      <c r="RPL25" s="600"/>
      <c r="RPM25" s="600"/>
      <c r="RPN25" s="600"/>
      <c r="RPO25" s="600"/>
      <c r="RPP25" s="600"/>
      <c r="RPQ25" s="600"/>
      <c r="RPR25" s="600"/>
      <c r="RPS25" s="600"/>
      <c r="RPT25" s="600"/>
      <c r="RPU25" s="600"/>
      <c r="RPV25" s="600"/>
      <c r="RPW25" s="600"/>
      <c r="RPX25" s="600"/>
      <c r="RPY25" s="600"/>
      <c r="RPZ25" s="600"/>
      <c r="RQA25" s="600"/>
      <c r="RQB25" s="600"/>
      <c r="RQC25" s="600"/>
      <c r="RQD25" s="600"/>
      <c r="RQE25" s="600"/>
      <c r="RQF25" s="600"/>
      <c r="RQG25" s="600"/>
      <c r="RQH25" s="600"/>
      <c r="RQI25" s="600"/>
      <c r="RQJ25" s="600"/>
      <c r="RQK25" s="600"/>
      <c r="RQL25" s="600"/>
      <c r="RQM25" s="600"/>
      <c r="RQN25" s="600"/>
      <c r="RQO25" s="600"/>
      <c r="RQP25" s="600"/>
      <c r="RQQ25" s="600"/>
      <c r="RQR25" s="600"/>
      <c r="RQS25" s="600"/>
      <c r="RQT25" s="600"/>
      <c r="RQU25" s="600"/>
      <c r="RQV25" s="600"/>
      <c r="RQW25" s="600"/>
      <c r="RQX25" s="600"/>
      <c r="RQY25" s="600"/>
      <c r="RQZ25" s="600"/>
      <c r="RRA25" s="600"/>
      <c r="RRB25" s="600"/>
      <c r="RRC25" s="600"/>
      <c r="RRD25" s="600"/>
      <c r="RRE25" s="600"/>
      <c r="RRF25" s="600"/>
      <c r="RRG25" s="600"/>
      <c r="RRH25" s="600"/>
      <c r="RRI25" s="600"/>
      <c r="RRJ25" s="600"/>
      <c r="RRK25" s="600"/>
      <c r="RRL25" s="600"/>
      <c r="RRM25" s="600"/>
      <c r="RRN25" s="600"/>
      <c r="RRO25" s="600"/>
      <c r="RRP25" s="600"/>
      <c r="RRQ25" s="600"/>
      <c r="RRR25" s="600"/>
      <c r="RRS25" s="600"/>
      <c r="RRT25" s="600"/>
      <c r="RRU25" s="600"/>
      <c r="RRV25" s="600"/>
      <c r="RRW25" s="600"/>
      <c r="RRX25" s="600"/>
      <c r="RRY25" s="600"/>
      <c r="RRZ25" s="600"/>
      <c r="RSA25" s="600"/>
      <c r="RSB25" s="600"/>
      <c r="RSC25" s="600"/>
      <c r="RSD25" s="600"/>
      <c r="RSE25" s="600"/>
      <c r="RSF25" s="600"/>
      <c r="RSG25" s="600"/>
      <c r="RSH25" s="600"/>
      <c r="RSI25" s="600"/>
      <c r="RSJ25" s="600"/>
      <c r="RSK25" s="600"/>
      <c r="RSL25" s="600"/>
      <c r="RSM25" s="600"/>
      <c r="RSN25" s="600"/>
      <c r="RSO25" s="600"/>
      <c r="RSP25" s="600"/>
      <c r="RSQ25" s="600"/>
      <c r="RSR25" s="600"/>
      <c r="RSS25" s="600"/>
      <c r="RST25" s="600"/>
      <c r="RSU25" s="600"/>
      <c r="RSV25" s="600"/>
      <c r="RSW25" s="600"/>
      <c r="RSX25" s="600"/>
      <c r="RSY25" s="600"/>
      <c r="RSZ25" s="600"/>
      <c r="RTA25" s="600"/>
      <c r="RTB25" s="600"/>
      <c r="RTC25" s="600"/>
      <c r="RTD25" s="600"/>
      <c r="RTE25" s="600"/>
      <c r="RTF25" s="600"/>
      <c r="RTG25" s="600"/>
      <c r="RTH25" s="600"/>
      <c r="RTI25" s="600"/>
      <c r="RTJ25" s="600"/>
      <c r="RTK25" s="600"/>
      <c r="RTL25" s="600"/>
      <c r="RTM25" s="600"/>
      <c r="RTN25" s="600"/>
      <c r="RTO25" s="600"/>
      <c r="RTP25" s="600"/>
      <c r="RTQ25" s="600"/>
      <c r="RTR25" s="600"/>
      <c r="RTS25" s="600"/>
      <c r="RTT25" s="600"/>
      <c r="RTU25" s="600"/>
      <c r="RTV25" s="600"/>
      <c r="RTW25" s="600"/>
      <c r="RTX25" s="600"/>
      <c r="RTY25" s="600"/>
      <c r="RTZ25" s="600"/>
      <c r="RUA25" s="600"/>
      <c r="RUB25" s="600"/>
      <c r="RUC25" s="600"/>
      <c r="RUD25" s="600"/>
      <c r="RUE25" s="600"/>
      <c r="RUF25" s="600"/>
      <c r="RUG25" s="600"/>
      <c r="RUH25" s="600"/>
      <c r="RUI25" s="600"/>
      <c r="RUJ25" s="600"/>
      <c r="RUK25" s="600"/>
      <c r="RUL25" s="600"/>
      <c r="RUM25" s="600"/>
      <c r="RUN25" s="600"/>
      <c r="RUO25" s="600"/>
      <c r="RUP25" s="600"/>
      <c r="RUQ25" s="600"/>
      <c r="RUR25" s="600"/>
      <c r="RUS25" s="600"/>
      <c r="RUT25" s="600"/>
      <c r="RUU25" s="600"/>
      <c r="RUV25" s="600"/>
      <c r="RUW25" s="600"/>
      <c r="RUX25" s="600"/>
      <c r="RUY25" s="600"/>
      <c r="RUZ25" s="600"/>
      <c r="RVA25" s="600"/>
      <c r="RVB25" s="600"/>
      <c r="RVC25" s="600"/>
      <c r="RVD25" s="600"/>
      <c r="RVE25" s="600"/>
      <c r="RVF25" s="600"/>
      <c r="RVG25" s="600"/>
      <c r="RVH25" s="600"/>
      <c r="RVI25" s="600"/>
      <c r="RVJ25" s="600"/>
      <c r="RVK25" s="600"/>
      <c r="RVL25" s="600"/>
      <c r="RVM25" s="600"/>
      <c r="RVN25" s="600"/>
      <c r="RVO25" s="600"/>
      <c r="RVP25" s="600"/>
      <c r="RVQ25" s="600"/>
      <c r="RVR25" s="600"/>
      <c r="RVS25" s="600"/>
      <c r="RVT25" s="600"/>
      <c r="RVU25" s="600"/>
      <c r="RVV25" s="600"/>
      <c r="RVW25" s="600"/>
      <c r="RVX25" s="600"/>
      <c r="RVY25" s="600"/>
      <c r="RVZ25" s="600"/>
      <c r="RWA25" s="600"/>
      <c r="RWB25" s="600"/>
      <c r="RWC25" s="600"/>
      <c r="RWD25" s="600"/>
      <c r="RWE25" s="600"/>
      <c r="RWF25" s="600"/>
      <c r="RWG25" s="600"/>
      <c r="RWH25" s="600"/>
      <c r="RWI25" s="600"/>
      <c r="RWJ25" s="600"/>
      <c r="RWK25" s="600"/>
      <c r="RWL25" s="600"/>
      <c r="RWM25" s="600"/>
      <c r="RWN25" s="600"/>
      <c r="RWO25" s="600"/>
      <c r="RWP25" s="600"/>
      <c r="RWQ25" s="600"/>
      <c r="RWR25" s="600"/>
      <c r="RWS25" s="600"/>
      <c r="RWT25" s="600"/>
      <c r="RWU25" s="600"/>
      <c r="RWV25" s="600"/>
      <c r="RWW25" s="600"/>
      <c r="RWX25" s="600"/>
      <c r="RWY25" s="600"/>
      <c r="RWZ25" s="600"/>
      <c r="RXA25" s="600"/>
      <c r="RXB25" s="600"/>
      <c r="RXC25" s="600"/>
      <c r="RXD25" s="600"/>
      <c r="RXE25" s="600"/>
      <c r="RXF25" s="600"/>
      <c r="RXG25" s="600"/>
      <c r="RXH25" s="600"/>
      <c r="RXI25" s="600"/>
      <c r="RXJ25" s="600"/>
      <c r="RXK25" s="600"/>
      <c r="RXL25" s="600"/>
      <c r="RXM25" s="600"/>
      <c r="RXN25" s="600"/>
      <c r="RXO25" s="600"/>
      <c r="RXP25" s="600"/>
      <c r="RXQ25" s="600"/>
      <c r="RXR25" s="600"/>
      <c r="RXS25" s="600"/>
      <c r="RXT25" s="600"/>
      <c r="RXU25" s="600"/>
      <c r="RXV25" s="600"/>
      <c r="RXW25" s="600"/>
      <c r="RXX25" s="600"/>
      <c r="RXY25" s="600"/>
      <c r="RXZ25" s="600"/>
      <c r="RYA25" s="600"/>
      <c r="RYB25" s="600"/>
      <c r="RYC25" s="600"/>
      <c r="RYD25" s="600"/>
      <c r="RYE25" s="600"/>
      <c r="RYF25" s="600"/>
      <c r="RYG25" s="600"/>
      <c r="RYH25" s="600"/>
      <c r="RYI25" s="600"/>
      <c r="RYJ25" s="600"/>
      <c r="RYK25" s="600"/>
      <c r="RYL25" s="600"/>
      <c r="RYM25" s="600"/>
      <c r="RYN25" s="600"/>
      <c r="RYO25" s="600"/>
      <c r="RYP25" s="600"/>
      <c r="RYQ25" s="600"/>
      <c r="RYR25" s="600"/>
      <c r="RYS25" s="600"/>
      <c r="RYT25" s="600"/>
      <c r="RYU25" s="600"/>
      <c r="RYV25" s="600"/>
      <c r="RYW25" s="600"/>
      <c r="RYX25" s="600"/>
      <c r="RYY25" s="600"/>
      <c r="RYZ25" s="600"/>
      <c r="RZA25" s="600"/>
      <c r="RZB25" s="600"/>
      <c r="RZC25" s="600"/>
      <c r="RZD25" s="600"/>
      <c r="RZE25" s="600"/>
      <c r="RZF25" s="600"/>
      <c r="RZG25" s="600"/>
      <c r="RZH25" s="600"/>
      <c r="RZI25" s="600"/>
      <c r="RZJ25" s="600"/>
      <c r="RZK25" s="600"/>
      <c r="RZL25" s="600"/>
      <c r="RZM25" s="600"/>
      <c r="RZN25" s="600"/>
      <c r="RZO25" s="600"/>
      <c r="RZP25" s="600"/>
      <c r="RZQ25" s="600"/>
      <c r="RZR25" s="600"/>
      <c r="RZS25" s="600"/>
      <c r="RZT25" s="600"/>
      <c r="RZU25" s="600"/>
      <c r="RZV25" s="600"/>
      <c r="RZW25" s="600"/>
      <c r="RZX25" s="600"/>
      <c r="RZY25" s="600"/>
      <c r="RZZ25" s="600"/>
      <c r="SAA25" s="600"/>
      <c r="SAB25" s="600"/>
      <c r="SAC25" s="600"/>
      <c r="SAD25" s="600"/>
      <c r="SAE25" s="600"/>
      <c r="SAF25" s="600"/>
      <c r="SAG25" s="600"/>
      <c r="SAH25" s="600"/>
      <c r="SAI25" s="600"/>
      <c r="SAJ25" s="600"/>
      <c r="SAK25" s="600"/>
      <c r="SAL25" s="600"/>
      <c r="SAM25" s="600"/>
      <c r="SAN25" s="600"/>
      <c r="SAO25" s="600"/>
      <c r="SAP25" s="600"/>
      <c r="SAQ25" s="600"/>
      <c r="SAR25" s="600"/>
      <c r="SAS25" s="600"/>
      <c r="SAT25" s="600"/>
      <c r="SAU25" s="600"/>
      <c r="SAV25" s="600"/>
      <c r="SAW25" s="600"/>
      <c r="SAX25" s="600"/>
      <c r="SAY25" s="600"/>
      <c r="SAZ25" s="600"/>
      <c r="SBA25" s="600"/>
      <c r="SBB25" s="600"/>
      <c r="SBC25" s="600"/>
      <c r="SBD25" s="600"/>
      <c r="SBE25" s="600"/>
      <c r="SBF25" s="600"/>
      <c r="SBG25" s="600"/>
      <c r="SBH25" s="600"/>
      <c r="SBI25" s="600"/>
      <c r="SBJ25" s="600"/>
      <c r="SBK25" s="600"/>
      <c r="SBL25" s="600"/>
      <c r="SBM25" s="600"/>
      <c r="SBN25" s="600"/>
      <c r="SBO25" s="600"/>
      <c r="SBP25" s="600"/>
      <c r="SBQ25" s="600"/>
      <c r="SBR25" s="600"/>
      <c r="SBS25" s="600"/>
      <c r="SBT25" s="600"/>
      <c r="SBU25" s="600"/>
      <c r="SBV25" s="600"/>
      <c r="SBW25" s="600"/>
      <c r="SBX25" s="600"/>
      <c r="SBY25" s="600"/>
      <c r="SBZ25" s="600"/>
      <c r="SCA25" s="600"/>
      <c r="SCB25" s="600"/>
      <c r="SCC25" s="600"/>
      <c r="SCD25" s="600"/>
      <c r="SCE25" s="600"/>
      <c r="SCF25" s="600"/>
      <c r="SCG25" s="600"/>
      <c r="SCH25" s="600"/>
      <c r="SCI25" s="600"/>
      <c r="SCJ25" s="600"/>
      <c r="SCK25" s="600"/>
      <c r="SCL25" s="600"/>
      <c r="SCM25" s="600"/>
      <c r="SCN25" s="600"/>
      <c r="SCO25" s="600"/>
      <c r="SCP25" s="600"/>
      <c r="SCQ25" s="600"/>
      <c r="SCR25" s="600"/>
      <c r="SCS25" s="600"/>
      <c r="SCT25" s="600"/>
      <c r="SCU25" s="600"/>
      <c r="SCV25" s="600"/>
      <c r="SCW25" s="600"/>
      <c r="SCX25" s="600"/>
      <c r="SCY25" s="600"/>
      <c r="SCZ25" s="600"/>
      <c r="SDA25" s="600"/>
      <c r="SDB25" s="600"/>
      <c r="SDC25" s="600"/>
      <c r="SDD25" s="600"/>
      <c r="SDE25" s="600"/>
      <c r="SDF25" s="600"/>
      <c r="SDG25" s="600"/>
      <c r="SDH25" s="600"/>
      <c r="SDI25" s="600"/>
      <c r="SDJ25" s="600"/>
      <c r="SDK25" s="600"/>
      <c r="SDL25" s="600"/>
      <c r="SDM25" s="600"/>
      <c r="SDN25" s="600"/>
      <c r="SDO25" s="600"/>
      <c r="SDP25" s="600"/>
      <c r="SDQ25" s="600"/>
      <c r="SDR25" s="600"/>
      <c r="SDS25" s="600"/>
      <c r="SDT25" s="600"/>
      <c r="SDU25" s="600"/>
      <c r="SDV25" s="600"/>
      <c r="SDW25" s="600"/>
      <c r="SDX25" s="600"/>
      <c r="SDY25" s="600"/>
      <c r="SDZ25" s="600"/>
      <c r="SEA25" s="600"/>
      <c r="SEB25" s="600"/>
      <c r="SEC25" s="600"/>
      <c r="SED25" s="600"/>
      <c r="SEE25" s="600"/>
      <c r="SEF25" s="600"/>
      <c r="SEG25" s="600"/>
      <c r="SEH25" s="600"/>
      <c r="SEI25" s="600"/>
      <c r="SEJ25" s="600"/>
      <c r="SEK25" s="600"/>
      <c r="SEL25" s="600"/>
      <c r="SEM25" s="600"/>
      <c r="SEN25" s="600"/>
      <c r="SEO25" s="600"/>
      <c r="SEP25" s="600"/>
      <c r="SEQ25" s="600"/>
      <c r="SER25" s="600"/>
      <c r="SES25" s="600"/>
      <c r="SET25" s="600"/>
      <c r="SEU25" s="600"/>
      <c r="SEV25" s="600"/>
      <c r="SEW25" s="600"/>
      <c r="SEX25" s="600"/>
      <c r="SEY25" s="600"/>
      <c r="SEZ25" s="600"/>
      <c r="SFA25" s="600"/>
      <c r="SFB25" s="600"/>
      <c r="SFC25" s="600"/>
      <c r="SFD25" s="600"/>
      <c r="SFE25" s="600"/>
      <c r="SFF25" s="600"/>
      <c r="SFG25" s="600"/>
      <c r="SFH25" s="600"/>
      <c r="SFI25" s="600"/>
      <c r="SFJ25" s="600"/>
      <c r="SFK25" s="600"/>
      <c r="SFL25" s="600"/>
      <c r="SFM25" s="600"/>
      <c r="SFN25" s="600"/>
      <c r="SFO25" s="600"/>
      <c r="SFP25" s="600"/>
      <c r="SFQ25" s="600"/>
      <c r="SFR25" s="600"/>
      <c r="SFS25" s="600"/>
      <c r="SFT25" s="600"/>
      <c r="SFU25" s="600"/>
      <c r="SFV25" s="600"/>
      <c r="SFW25" s="600"/>
      <c r="SFX25" s="600"/>
      <c r="SFY25" s="600"/>
      <c r="SFZ25" s="600"/>
      <c r="SGA25" s="600"/>
      <c r="SGB25" s="600"/>
      <c r="SGC25" s="600"/>
      <c r="SGD25" s="600"/>
      <c r="SGE25" s="600"/>
      <c r="SGF25" s="600"/>
      <c r="SGG25" s="600"/>
      <c r="SGH25" s="600"/>
      <c r="SGI25" s="600"/>
      <c r="SGJ25" s="600"/>
      <c r="SGK25" s="600"/>
      <c r="SGL25" s="600"/>
      <c r="SGM25" s="600"/>
      <c r="SGN25" s="600"/>
      <c r="SGO25" s="600"/>
      <c r="SGP25" s="600"/>
      <c r="SGQ25" s="600"/>
      <c r="SGR25" s="600"/>
      <c r="SGS25" s="600"/>
      <c r="SGT25" s="600"/>
      <c r="SGU25" s="600"/>
      <c r="SGV25" s="600"/>
      <c r="SGW25" s="600"/>
      <c r="SGX25" s="600"/>
      <c r="SGY25" s="600"/>
      <c r="SGZ25" s="600"/>
      <c r="SHA25" s="600"/>
      <c r="SHB25" s="600"/>
      <c r="SHC25" s="600"/>
      <c r="SHD25" s="600"/>
      <c r="SHE25" s="600"/>
      <c r="SHF25" s="600"/>
      <c r="SHG25" s="600"/>
      <c r="SHH25" s="600"/>
      <c r="SHI25" s="600"/>
      <c r="SHJ25" s="600"/>
      <c r="SHK25" s="600"/>
      <c r="SHL25" s="600"/>
      <c r="SHM25" s="600"/>
      <c r="SHN25" s="600"/>
      <c r="SHO25" s="600"/>
      <c r="SHP25" s="600"/>
      <c r="SHQ25" s="600"/>
      <c r="SHR25" s="600"/>
      <c r="SHS25" s="600"/>
      <c r="SHT25" s="600"/>
      <c r="SHU25" s="600"/>
      <c r="SHV25" s="600"/>
      <c r="SHW25" s="600"/>
      <c r="SHX25" s="600"/>
      <c r="SHY25" s="600"/>
      <c r="SHZ25" s="600"/>
      <c r="SIA25" s="600"/>
      <c r="SIB25" s="600"/>
      <c r="SIC25" s="600"/>
      <c r="SID25" s="600"/>
      <c r="SIE25" s="600"/>
      <c r="SIF25" s="600"/>
      <c r="SIG25" s="600"/>
      <c r="SIH25" s="600"/>
      <c r="SII25" s="600"/>
      <c r="SIJ25" s="600"/>
      <c r="SIK25" s="600"/>
      <c r="SIL25" s="600"/>
      <c r="SIM25" s="600"/>
      <c r="SIN25" s="600"/>
      <c r="SIO25" s="600"/>
      <c r="SIP25" s="600"/>
      <c r="SIQ25" s="600"/>
      <c r="SIR25" s="600"/>
      <c r="SIS25" s="600"/>
      <c r="SIT25" s="600"/>
      <c r="SIU25" s="600"/>
      <c r="SIV25" s="600"/>
      <c r="SIW25" s="600"/>
      <c r="SIX25" s="600"/>
      <c r="SIY25" s="600"/>
      <c r="SIZ25" s="600"/>
      <c r="SJA25" s="600"/>
      <c r="SJB25" s="600"/>
      <c r="SJC25" s="600"/>
      <c r="SJD25" s="600"/>
      <c r="SJE25" s="600"/>
      <c r="SJF25" s="600"/>
      <c r="SJG25" s="600"/>
      <c r="SJH25" s="600"/>
      <c r="SJI25" s="600"/>
      <c r="SJJ25" s="600"/>
      <c r="SJK25" s="600"/>
      <c r="SJL25" s="600"/>
      <c r="SJM25" s="600"/>
      <c r="SJN25" s="600"/>
      <c r="SJO25" s="600"/>
      <c r="SJP25" s="600"/>
      <c r="SJQ25" s="600"/>
      <c r="SJR25" s="600"/>
      <c r="SJS25" s="600"/>
      <c r="SJT25" s="600"/>
      <c r="SJU25" s="600"/>
      <c r="SJV25" s="600"/>
      <c r="SJW25" s="600"/>
      <c r="SJX25" s="600"/>
      <c r="SJY25" s="600"/>
      <c r="SJZ25" s="600"/>
      <c r="SKA25" s="600"/>
      <c r="SKB25" s="600"/>
      <c r="SKC25" s="600"/>
      <c r="SKD25" s="600"/>
      <c r="SKE25" s="600"/>
      <c r="SKF25" s="600"/>
      <c r="SKG25" s="600"/>
      <c r="SKH25" s="600"/>
      <c r="SKI25" s="600"/>
      <c r="SKJ25" s="600"/>
      <c r="SKK25" s="600"/>
      <c r="SKL25" s="600"/>
      <c r="SKM25" s="600"/>
      <c r="SKN25" s="600"/>
      <c r="SKO25" s="600"/>
      <c r="SKP25" s="600"/>
      <c r="SKQ25" s="600"/>
      <c r="SKR25" s="600"/>
      <c r="SKS25" s="600"/>
      <c r="SKT25" s="600"/>
      <c r="SKU25" s="600"/>
      <c r="SKV25" s="600"/>
      <c r="SKW25" s="600"/>
      <c r="SKX25" s="600"/>
      <c r="SKY25" s="600"/>
      <c r="SKZ25" s="600"/>
      <c r="SLA25" s="600"/>
      <c r="SLB25" s="600"/>
      <c r="SLC25" s="600"/>
      <c r="SLD25" s="600"/>
      <c r="SLE25" s="600"/>
      <c r="SLF25" s="600"/>
      <c r="SLG25" s="600"/>
      <c r="SLH25" s="600"/>
      <c r="SLI25" s="600"/>
      <c r="SLJ25" s="600"/>
      <c r="SLK25" s="600"/>
      <c r="SLL25" s="600"/>
      <c r="SLM25" s="600"/>
      <c r="SLN25" s="600"/>
      <c r="SLO25" s="600"/>
      <c r="SLP25" s="600"/>
      <c r="SLQ25" s="600"/>
      <c r="SLR25" s="600"/>
      <c r="SLS25" s="600"/>
      <c r="SLT25" s="600"/>
      <c r="SLU25" s="600"/>
      <c r="SLV25" s="600"/>
      <c r="SLW25" s="600"/>
      <c r="SLX25" s="600"/>
      <c r="SLY25" s="600"/>
      <c r="SLZ25" s="600"/>
      <c r="SMA25" s="600"/>
      <c r="SMB25" s="600"/>
      <c r="SMC25" s="600"/>
      <c r="SMD25" s="600"/>
      <c r="SME25" s="600"/>
      <c r="SMF25" s="600"/>
      <c r="SMG25" s="600"/>
      <c r="SMH25" s="600"/>
      <c r="SMI25" s="600"/>
      <c r="SMJ25" s="600"/>
      <c r="SMK25" s="600"/>
      <c r="SML25" s="600"/>
      <c r="SMM25" s="600"/>
      <c r="SMN25" s="600"/>
      <c r="SMO25" s="600"/>
      <c r="SMP25" s="600"/>
      <c r="SMQ25" s="600"/>
      <c r="SMR25" s="600"/>
      <c r="SMS25" s="600"/>
      <c r="SMT25" s="600"/>
      <c r="SMU25" s="600"/>
      <c r="SMV25" s="600"/>
      <c r="SMW25" s="600"/>
      <c r="SMX25" s="600"/>
      <c r="SMY25" s="600"/>
      <c r="SMZ25" s="600"/>
      <c r="SNA25" s="600"/>
      <c r="SNB25" s="600"/>
      <c r="SNC25" s="600"/>
      <c r="SND25" s="600"/>
      <c r="SNE25" s="600"/>
      <c r="SNF25" s="600"/>
      <c r="SNG25" s="600"/>
      <c r="SNH25" s="600"/>
      <c r="SNI25" s="600"/>
      <c r="SNJ25" s="600"/>
      <c r="SNK25" s="600"/>
      <c r="SNL25" s="600"/>
      <c r="SNM25" s="600"/>
      <c r="SNN25" s="600"/>
      <c r="SNO25" s="600"/>
      <c r="SNP25" s="600"/>
      <c r="SNQ25" s="600"/>
      <c r="SNR25" s="600"/>
      <c r="SNS25" s="600"/>
      <c r="SNT25" s="600"/>
      <c r="SNU25" s="600"/>
      <c r="SNV25" s="600"/>
      <c r="SNW25" s="600"/>
      <c r="SNX25" s="600"/>
      <c r="SNY25" s="600"/>
      <c r="SNZ25" s="600"/>
      <c r="SOA25" s="600"/>
      <c r="SOB25" s="600"/>
      <c r="SOC25" s="600"/>
      <c r="SOD25" s="600"/>
      <c r="SOE25" s="600"/>
      <c r="SOF25" s="600"/>
      <c r="SOG25" s="600"/>
      <c r="SOH25" s="600"/>
      <c r="SOI25" s="600"/>
      <c r="SOJ25" s="600"/>
      <c r="SOK25" s="600"/>
      <c r="SOL25" s="600"/>
      <c r="SOM25" s="600"/>
      <c r="SON25" s="600"/>
      <c r="SOO25" s="600"/>
      <c r="SOP25" s="600"/>
      <c r="SOQ25" s="600"/>
      <c r="SOR25" s="600"/>
      <c r="SOS25" s="600"/>
      <c r="SOT25" s="600"/>
      <c r="SOU25" s="600"/>
      <c r="SOV25" s="600"/>
      <c r="SOW25" s="600"/>
      <c r="SOX25" s="600"/>
      <c r="SOY25" s="600"/>
      <c r="SOZ25" s="600"/>
      <c r="SPA25" s="600"/>
      <c r="SPB25" s="600"/>
      <c r="SPC25" s="600"/>
      <c r="SPD25" s="600"/>
      <c r="SPE25" s="600"/>
      <c r="SPF25" s="600"/>
      <c r="SPG25" s="600"/>
      <c r="SPH25" s="600"/>
      <c r="SPI25" s="600"/>
      <c r="SPJ25" s="600"/>
      <c r="SPK25" s="600"/>
      <c r="SPL25" s="600"/>
      <c r="SPM25" s="600"/>
      <c r="SPN25" s="600"/>
      <c r="SPO25" s="600"/>
      <c r="SPP25" s="600"/>
      <c r="SPQ25" s="600"/>
      <c r="SPR25" s="600"/>
      <c r="SPS25" s="600"/>
      <c r="SPT25" s="600"/>
      <c r="SPU25" s="600"/>
      <c r="SPV25" s="600"/>
      <c r="SPW25" s="600"/>
      <c r="SPX25" s="600"/>
      <c r="SPY25" s="600"/>
      <c r="SPZ25" s="600"/>
      <c r="SQA25" s="600"/>
      <c r="SQB25" s="600"/>
      <c r="SQC25" s="600"/>
      <c r="SQD25" s="600"/>
      <c r="SQE25" s="600"/>
      <c r="SQF25" s="600"/>
      <c r="SQG25" s="600"/>
      <c r="SQH25" s="600"/>
      <c r="SQI25" s="600"/>
      <c r="SQJ25" s="600"/>
      <c r="SQK25" s="600"/>
      <c r="SQL25" s="600"/>
      <c r="SQM25" s="600"/>
      <c r="SQN25" s="600"/>
      <c r="SQO25" s="600"/>
      <c r="SQP25" s="600"/>
      <c r="SQQ25" s="600"/>
      <c r="SQR25" s="600"/>
      <c r="SQS25" s="600"/>
      <c r="SQT25" s="600"/>
      <c r="SQU25" s="600"/>
      <c r="SQV25" s="600"/>
      <c r="SQW25" s="600"/>
      <c r="SQX25" s="600"/>
      <c r="SQY25" s="600"/>
      <c r="SQZ25" s="600"/>
      <c r="SRA25" s="600"/>
      <c r="SRB25" s="600"/>
      <c r="SRC25" s="600"/>
      <c r="SRD25" s="600"/>
      <c r="SRE25" s="600"/>
      <c r="SRF25" s="600"/>
      <c r="SRG25" s="600"/>
      <c r="SRH25" s="600"/>
      <c r="SRI25" s="600"/>
      <c r="SRJ25" s="600"/>
      <c r="SRK25" s="600"/>
      <c r="SRL25" s="600"/>
      <c r="SRM25" s="600"/>
      <c r="SRN25" s="600"/>
      <c r="SRO25" s="600"/>
      <c r="SRP25" s="600"/>
      <c r="SRQ25" s="600"/>
      <c r="SRR25" s="600"/>
      <c r="SRS25" s="600"/>
      <c r="SRT25" s="600"/>
      <c r="SRU25" s="600"/>
      <c r="SRV25" s="600"/>
      <c r="SRW25" s="600"/>
      <c r="SRX25" s="600"/>
      <c r="SRY25" s="600"/>
      <c r="SRZ25" s="600"/>
      <c r="SSA25" s="600"/>
      <c r="SSB25" s="600"/>
      <c r="SSC25" s="600"/>
      <c r="SSD25" s="600"/>
      <c r="SSE25" s="600"/>
      <c r="SSF25" s="600"/>
      <c r="SSG25" s="600"/>
      <c r="SSH25" s="600"/>
      <c r="SSI25" s="600"/>
      <c r="SSJ25" s="600"/>
      <c r="SSK25" s="600"/>
      <c r="SSL25" s="600"/>
      <c r="SSM25" s="600"/>
      <c r="SSN25" s="600"/>
      <c r="SSO25" s="600"/>
      <c r="SSP25" s="600"/>
      <c r="SSQ25" s="600"/>
      <c r="SSR25" s="600"/>
      <c r="SSS25" s="600"/>
      <c r="SST25" s="600"/>
      <c r="SSU25" s="600"/>
      <c r="SSV25" s="600"/>
      <c r="SSW25" s="600"/>
      <c r="SSX25" s="600"/>
      <c r="SSY25" s="600"/>
      <c r="SSZ25" s="600"/>
      <c r="STA25" s="600"/>
      <c r="STB25" s="600"/>
      <c r="STC25" s="600"/>
      <c r="STD25" s="600"/>
      <c r="STE25" s="600"/>
      <c r="STF25" s="600"/>
      <c r="STG25" s="600"/>
      <c r="STH25" s="600"/>
      <c r="STI25" s="600"/>
      <c r="STJ25" s="600"/>
      <c r="STK25" s="600"/>
      <c r="STL25" s="600"/>
      <c r="STM25" s="600"/>
      <c r="STN25" s="600"/>
      <c r="STO25" s="600"/>
      <c r="STP25" s="600"/>
      <c r="STQ25" s="600"/>
      <c r="STR25" s="600"/>
      <c r="STS25" s="600"/>
      <c r="STT25" s="600"/>
      <c r="STU25" s="600"/>
      <c r="STV25" s="600"/>
      <c r="STW25" s="600"/>
      <c r="STX25" s="600"/>
      <c r="STY25" s="600"/>
      <c r="STZ25" s="600"/>
      <c r="SUA25" s="600"/>
      <c r="SUB25" s="600"/>
      <c r="SUC25" s="600"/>
      <c r="SUD25" s="600"/>
      <c r="SUE25" s="600"/>
      <c r="SUF25" s="600"/>
      <c r="SUG25" s="600"/>
      <c r="SUH25" s="600"/>
      <c r="SUI25" s="600"/>
      <c r="SUJ25" s="600"/>
      <c r="SUK25" s="600"/>
      <c r="SUL25" s="600"/>
      <c r="SUM25" s="600"/>
      <c r="SUN25" s="600"/>
      <c r="SUO25" s="600"/>
      <c r="SUP25" s="600"/>
      <c r="SUQ25" s="600"/>
      <c r="SUR25" s="600"/>
      <c r="SUS25" s="600"/>
      <c r="SUT25" s="600"/>
      <c r="SUU25" s="600"/>
      <c r="SUV25" s="600"/>
      <c r="SUW25" s="600"/>
      <c r="SUX25" s="600"/>
      <c r="SUY25" s="600"/>
      <c r="SUZ25" s="600"/>
      <c r="SVA25" s="600"/>
      <c r="SVB25" s="600"/>
      <c r="SVC25" s="600"/>
      <c r="SVD25" s="600"/>
      <c r="SVE25" s="600"/>
      <c r="SVF25" s="600"/>
      <c r="SVG25" s="600"/>
      <c r="SVH25" s="600"/>
      <c r="SVI25" s="600"/>
      <c r="SVJ25" s="600"/>
      <c r="SVK25" s="600"/>
      <c r="SVL25" s="600"/>
      <c r="SVM25" s="600"/>
      <c r="SVN25" s="600"/>
      <c r="SVO25" s="600"/>
      <c r="SVP25" s="600"/>
      <c r="SVQ25" s="600"/>
      <c r="SVR25" s="600"/>
      <c r="SVS25" s="600"/>
      <c r="SVT25" s="600"/>
      <c r="SVU25" s="600"/>
      <c r="SVV25" s="600"/>
      <c r="SVW25" s="600"/>
      <c r="SVX25" s="600"/>
      <c r="SVY25" s="600"/>
      <c r="SVZ25" s="600"/>
      <c r="SWA25" s="600"/>
      <c r="SWB25" s="600"/>
      <c r="SWC25" s="600"/>
      <c r="SWD25" s="600"/>
      <c r="SWE25" s="600"/>
      <c r="SWF25" s="600"/>
      <c r="SWG25" s="600"/>
      <c r="SWH25" s="600"/>
      <c r="SWI25" s="600"/>
      <c r="SWJ25" s="600"/>
      <c r="SWK25" s="600"/>
      <c r="SWL25" s="600"/>
      <c r="SWM25" s="600"/>
      <c r="SWN25" s="600"/>
      <c r="SWO25" s="600"/>
      <c r="SWP25" s="600"/>
      <c r="SWQ25" s="600"/>
      <c r="SWR25" s="600"/>
      <c r="SWS25" s="600"/>
      <c r="SWT25" s="600"/>
      <c r="SWU25" s="600"/>
      <c r="SWV25" s="600"/>
      <c r="SWW25" s="600"/>
      <c r="SWX25" s="600"/>
      <c r="SWY25" s="600"/>
      <c r="SWZ25" s="600"/>
      <c r="SXA25" s="600"/>
      <c r="SXB25" s="600"/>
      <c r="SXC25" s="600"/>
      <c r="SXD25" s="600"/>
      <c r="SXE25" s="600"/>
      <c r="SXF25" s="600"/>
      <c r="SXG25" s="600"/>
      <c r="SXH25" s="600"/>
      <c r="SXI25" s="600"/>
      <c r="SXJ25" s="600"/>
      <c r="SXK25" s="600"/>
      <c r="SXL25" s="600"/>
      <c r="SXM25" s="600"/>
      <c r="SXN25" s="600"/>
      <c r="SXO25" s="600"/>
      <c r="SXP25" s="600"/>
      <c r="SXQ25" s="600"/>
      <c r="SXR25" s="600"/>
      <c r="SXS25" s="600"/>
      <c r="SXT25" s="600"/>
      <c r="SXU25" s="600"/>
      <c r="SXV25" s="600"/>
      <c r="SXW25" s="600"/>
      <c r="SXX25" s="600"/>
      <c r="SXY25" s="600"/>
      <c r="SXZ25" s="600"/>
      <c r="SYA25" s="600"/>
      <c r="SYB25" s="600"/>
      <c r="SYC25" s="600"/>
      <c r="SYD25" s="600"/>
      <c r="SYE25" s="600"/>
      <c r="SYF25" s="600"/>
      <c r="SYG25" s="600"/>
      <c r="SYH25" s="600"/>
      <c r="SYI25" s="600"/>
      <c r="SYJ25" s="600"/>
      <c r="SYK25" s="600"/>
      <c r="SYL25" s="600"/>
      <c r="SYM25" s="600"/>
      <c r="SYN25" s="600"/>
      <c r="SYO25" s="600"/>
      <c r="SYP25" s="600"/>
      <c r="SYQ25" s="600"/>
      <c r="SYR25" s="600"/>
      <c r="SYS25" s="600"/>
      <c r="SYT25" s="600"/>
      <c r="SYU25" s="600"/>
      <c r="SYV25" s="600"/>
      <c r="SYW25" s="600"/>
      <c r="SYX25" s="600"/>
      <c r="SYY25" s="600"/>
      <c r="SYZ25" s="600"/>
      <c r="SZA25" s="600"/>
      <c r="SZB25" s="600"/>
      <c r="SZC25" s="600"/>
      <c r="SZD25" s="600"/>
      <c r="SZE25" s="600"/>
      <c r="SZF25" s="600"/>
      <c r="SZG25" s="600"/>
      <c r="SZH25" s="600"/>
      <c r="SZI25" s="600"/>
      <c r="SZJ25" s="600"/>
      <c r="SZK25" s="600"/>
      <c r="SZL25" s="600"/>
      <c r="SZM25" s="600"/>
      <c r="SZN25" s="600"/>
      <c r="SZO25" s="600"/>
      <c r="SZP25" s="600"/>
      <c r="SZQ25" s="600"/>
      <c r="SZR25" s="600"/>
      <c r="SZS25" s="600"/>
      <c r="SZT25" s="600"/>
      <c r="SZU25" s="600"/>
      <c r="SZV25" s="600"/>
      <c r="SZW25" s="600"/>
      <c r="SZX25" s="600"/>
      <c r="SZY25" s="600"/>
      <c r="SZZ25" s="600"/>
      <c r="TAA25" s="600"/>
      <c r="TAB25" s="600"/>
      <c r="TAC25" s="600"/>
      <c r="TAD25" s="600"/>
      <c r="TAE25" s="600"/>
      <c r="TAF25" s="600"/>
      <c r="TAG25" s="600"/>
      <c r="TAH25" s="600"/>
      <c r="TAI25" s="600"/>
      <c r="TAJ25" s="600"/>
      <c r="TAK25" s="600"/>
      <c r="TAL25" s="600"/>
      <c r="TAM25" s="600"/>
      <c r="TAN25" s="600"/>
      <c r="TAO25" s="600"/>
      <c r="TAP25" s="600"/>
      <c r="TAQ25" s="600"/>
      <c r="TAR25" s="600"/>
      <c r="TAS25" s="600"/>
      <c r="TAT25" s="600"/>
      <c r="TAU25" s="600"/>
      <c r="TAV25" s="600"/>
      <c r="TAW25" s="600"/>
      <c r="TAX25" s="600"/>
      <c r="TAY25" s="600"/>
      <c r="TAZ25" s="600"/>
      <c r="TBA25" s="600"/>
      <c r="TBB25" s="600"/>
      <c r="TBC25" s="600"/>
      <c r="TBD25" s="600"/>
      <c r="TBE25" s="600"/>
      <c r="TBF25" s="600"/>
      <c r="TBG25" s="600"/>
      <c r="TBH25" s="600"/>
      <c r="TBI25" s="600"/>
      <c r="TBJ25" s="600"/>
      <c r="TBK25" s="600"/>
      <c r="TBL25" s="600"/>
      <c r="TBM25" s="600"/>
      <c r="TBN25" s="600"/>
      <c r="TBO25" s="600"/>
      <c r="TBP25" s="600"/>
      <c r="TBQ25" s="600"/>
      <c r="TBR25" s="600"/>
      <c r="TBS25" s="600"/>
      <c r="TBT25" s="600"/>
      <c r="TBU25" s="600"/>
      <c r="TBV25" s="600"/>
      <c r="TBW25" s="600"/>
      <c r="TBX25" s="600"/>
      <c r="TBY25" s="600"/>
      <c r="TBZ25" s="600"/>
      <c r="TCA25" s="600"/>
      <c r="TCB25" s="600"/>
      <c r="TCC25" s="600"/>
      <c r="TCD25" s="600"/>
      <c r="TCE25" s="600"/>
      <c r="TCF25" s="600"/>
      <c r="TCG25" s="600"/>
      <c r="TCH25" s="600"/>
      <c r="TCI25" s="600"/>
      <c r="TCJ25" s="600"/>
      <c r="TCK25" s="600"/>
      <c r="TCL25" s="600"/>
      <c r="TCM25" s="600"/>
      <c r="TCN25" s="600"/>
      <c r="TCO25" s="600"/>
      <c r="TCP25" s="600"/>
      <c r="TCQ25" s="600"/>
      <c r="TCR25" s="600"/>
      <c r="TCS25" s="600"/>
      <c r="TCT25" s="600"/>
      <c r="TCU25" s="600"/>
      <c r="TCV25" s="600"/>
      <c r="TCW25" s="600"/>
      <c r="TCX25" s="600"/>
      <c r="TCY25" s="600"/>
      <c r="TCZ25" s="600"/>
      <c r="TDA25" s="600"/>
      <c r="TDB25" s="600"/>
      <c r="TDC25" s="600"/>
      <c r="TDD25" s="600"/>
      <c r="TDE25" s="600"/>
      <c r="TDF25" s="600"/>
      <c r="TDG25" s="600"/>
      <c r="TDH25" s="600"/>
      <c r="TDI25" s="600"/>
      <c r="TDJ25" s="600"/>
      <c r="TDK25" s="600"/>
      <c r="TDL25" s="600"/>
      <c r="TDM25" s="600"/>
      <c r="TDN25" s="600"/>
      <c r="TDO25" s="600"/>
      <c r="TDP25" s="600"/>
      <c r="TDQ25" s="600"/>
      <c r="TDR25" s="600"/>
      <c r="TDS25" s="600"/>
      <c r="TDT25" s="600"/>
      <c r="TDU25" s="600"/>
      <c r="TDV25" s="600"/>
      <c r="TDW25" s="600"/>
      <c r="TDX25" s="600"/>
      <c r="TDY25" s="600"/>
      <c r="TDZ25" s="600"/>
      <c r="TEA25" s="600"/>
      <c r="TEB25" s="600"/>
      <c r="TEC25" s="600"/>
      <c r="TED25" s="600"/>
      <c r="TEE25" s="600"/>
      <c r="TEF25" s="600"/>
      <c r="TEG25" s="600"/>
      <c r="TEH25" s="600"/>
      <c r="TEI25" s="600"/>
      <c r="TEJ25" s="600"/>
      <c r="TEK25" s="600"/>
      <c r="TEL25" s="600"/>
      <c r="TEM25" s="600"/>
      <c r="TEN25" s="600"/>
      <c r="TEO25" s="600"/>
      <c r="TEP25" s="600"/>
      <c r="TEQ25" s="600"/>
      <c r="TER25" s="600"/>
      <c r="TES25" s="600"/>
      <c r="TET25" s="600"/>
      <c r="TEU25" s="600"/>
      <c r="TEV25" s="600"/>
      <c r="TEW25" s="600"/>
      <c r="TEX25" s="600"/>
      <c r="TEY25" s="600"/>
      <c r="TEZ25" s="600"/>
      <c r="TFA25" s="600"/>
      <c r="TFB25" s="600"/>
      <c r="TFC25" s="600"/>
      <c r="TFD25" s="600"/>
      <c r="TFE25" s="600"/>
      <c r="TFF25" s="600"/>
      <c r="TFG25" s="600"/>
      <c r="TFH25" s="600"/>
      <c r="TFI25" s="600"/>
      <c r="TFJ25" s="600"/>
      <c r="TFK25" s="600"/>
      <c r="TFL25" s="600"/>
      <c r="TFM25" s="600"/>
      <c r="TFN25" s="600"/>
      <c r="TFO25" s="600"/>
      <c r="TFP25" s="600"/>
      <c r="TFQ25" s="600"/>
      <c r="TFR25" s="600"/>
      <c r="TFS25" s="600"/>
      <c r="TFT25" s="600"/>
      <c r="TFU25" s="600"/>
      <c r="TFV25" s="600"/>
      <c r="TFW25" s="600"/>
      <c r="TFX25" s="600"/>
      <c r="TFY25" s="600"/>
      <c r="TFZ25" s="600"/>
      <c r="TGA25" s="600"/>
      <c r="TGB25" s="600"/>
      <c r="TGC25" s="600"/>
      <c r="TGD25" s="600"/>
      <c r="TGE25" s="600"/>
      <c r="TGF25" s="600"/>
      <c r="TGG25" s="600"/>
      <c r="TGH25" s="600"/>
      <c r="TGI25" s="600"/>
      <c r="TGJ25" s="600"/>
      <c r="TGK25" s="600"/>
      <c r="TGL25" s="600"/>
      <c r="TGM25" s="600"/>
      <c r="TGN25" s="600"/>
      <c r="TGO25" s="600"/>
      <c r="TGP25" s="600"/>
      <c r="TGQ25" s="600"/>
      <c r="TGR25" s="600"/>
      <c r="TGS25" s="600"/>
      <c r="TGT25" s="600"/>
      <c r="TGU25" s="600"/>
      <c r="TGV25" s="600"/>
      <c r="TGW25" s="600"/>
      <c r="TGX25" s="600"/>
      <c r="TGY25" s="600"/>
      <c r="TGZ25" s="600"/>
      <c r="THA25" s="600"/>
      <c r="THB25" s="600"/>
      <c r="THC25" s="600"/>
      <c r="THD25" s="600"/>
      <c r="THE25" s="600"/>
      <c r="THF25" s="600"/>
      <c r="THG25" s="600"/>
      <c r="THH25" s="600"/>
      <c r="THI25" s="600"/>
      <c r="THJ25" s="600"/>
      <c r="THK25" s="600"/>
      <c r="THL25" s="600"/>
      <c r="THM25" s="600"/>
      <c r="THN25" s="600"/>
      <c r="THO25" s="600"/>
      <c r="THP25" s="600"/>
      <c r="THQ25" s="600"/>
      <c r="THR25" s="600"/>
      <c r="THS25" s="600"/>
      <c r="THT25" s="600"/>
      <c r="THU25" s="600"/>
      <c r="THV25" s="600"/>
      <c r="THW25" s="600"/>
      <c r="THX25" s="600"/>
      <c r="THY25" s="600"/>
      <c r="THZ25" s="600"/>
      <c r="TIA25" s="600"/>
      <c r="TIB25" s="600"/>
      <c r="TIC25" s="600"/>
      <c r="TID25" s="600"/>
      <c r="TIE25" s="600"/>
      <c r="TIF25" s="600"/>
      <c r="TIG25" s="600"/>
      <c r="TIH25" s="600"/>
      <c r="TII25" s="600"/>
      <c r="TIJ25" s="600"/>
      <c r="TIK25" s="600"/>
      <c r="TIL25" s="600"/>
      <c r="TIM25" s="600"/>
      <c r="TIN25" s="600"/>
      <c r="TIO25" s="600"/>
      <c r="TIP25" s="600"/>
      <c r="TIQ25" s="600"/>
      <c r="TIR25" s="600"/>
      <c r="TIS25" s="600"/>
      <c r="TIT25" s="600"/>
      <c r="TIU25" s="600"/>
      <c r="TIV25" s="600"/>
      <c r="TIW25" s="600"/>
      <c r="TIX25" s="600"/>
      <c r="TIY25" s="600"/>
      <c r="TIZ25" s="600"/>
      <c r="TJA25" s="600"/>
      <c r="TJB25" s="600"/>
      <c r="TJC25" s="600"/>
      <c r="TJD25" s="600"/>
      <c r="TJE25" s="600"/>
      <c r="TJF25" s="600"/>
      <c r="TJG25" s="600"/>
      <c r="TJH25" s="600"/>
      <c r="TJI25" s="600"/>
      <c r="TJJ25" s="600"/>
      <c r="TJK25" s="600"/>
      <c r="TJL25" s="600"/>
      <c r="TJM25" s="600"/>
      <c r="TJN25" s="600"/>
      <c r="TJO25" s="600"/>
      <c r="TJP25" s="600"/>
      <c r="TJQ25" s="600"/>
      <c r="TJR25" s="600"/>
      <c r="TJS25" s="600"/>
      <c r="TJT25" s="600"/>
      <c r="TJU25" s="600"/>
      <c r="TJV25" s="600"/>
      <c r="TJW25" s="600"/>
      <c r="TJX25" s="600"/>
      <c r="TJY25" s="600"/>
      <c r="TJZ25" s="600"/>
      <c r="TKA25" s="600"/>
      <c r="TKB25" s="600"/>
      <c r="TKC25" s="600"/>
      <c r="TKD25" s="600"/>
      <c r="TKE25" s="600"/>
      <c r="TKF25" s="600"/>
      <c r="TKG25" s="600"/>
      <c r="TKH25" s="600"/>
      <c r="TKI25" s="600"/>
      <c r="TKJ25" s="600"/>
      <c r="TKK25" s="600"/>
      <c r="TKL25" s="600"/>
      <c r="TKM25" s="600"/>
      <c r="TKN25" s="600"/>
      <c r="TKO25" s="600"/>
      <c r="TKP25" s="600"/>
      <c r="TKQ25" s="600"/>
      <c r="TKR25" s="600"/>
      <c r="TKS25" s="600"/>
      <c r="TKT25" s="600"/>
      <c r="TKU25" s="600"/>
      <c r="TKV25" s="600"/>
      <c r="TKW25" s="600"/>
      <c r="TKX25" s="600"/>
      <c r="TKY25" s="600"/>
      <c r="TKZ25" s="600"/>
      <c r="TLA25" s="600"/>
      <c r="TLB25" s="600"/>
      <c r="TLC25" s="600"/>
      <c r="TLD25" s="600"/>
      <c r="TLE25" s="600"/>
      <c r="TLF25" s="600"/>
      <c r="TLG25" s="600"/>
      <c r="TLH25" s="600"/>
      <c r="TLI25" s="600"/>
      <c r="TLJ25" s="600"/>
      <c r="TLK25" s="600"/>
      <c r="TLL25" s="600"/>
      <c r="TLM25" s="600"/>
      <c r="TLN25" s="600"/>
      <c r="TLO25" s="600"/>
      <c r="TLP25" s="600"/>
      <c r="TLQ25" s="600"/>
      <c r="TLR25" s="600"/>
      <c r="TLS25" s="600"/>
      <c r="TLT25" s="600"/>
      <c r="TLU25" s="600"/>
      <c r="TLV25" s="600"/>
      <c r="TLW25" s="600"/>
      <c r="TLX25" s="600"/>
      <c r="TLY25" s="600"/>
      <c r="TLZ25" s="600"/>
      <c r="TMA25" s="600"/>
      <c r="TMB25" s="600"/>
      <c r="TMC25" s="600"/>
      <c r="TMD25" s="600"/>
      <c r="TME25" s="600"/>
      <c r="TMF25" s="600"/>
      <c r="TMG25" s="600"/>
      <c r="TMH25" s="600"/>
      <c r="TMI25" s="600"/>
      <c r="TMJ25" s="600"/>
      <c r="TMK25" s="600"/>
      <c r="TML25" s="600"/>
      <c r="TMM25" s="600"/>
      <c r="TMN25" s="600"/>
      <c r="TMO25" s="600"/>
      <c r="TMP25" s="600"/>
      <c r="TMQ25" s="600"/>
      <c r="TMR25" s="600"/>
      <c r="TMS25" s="600"/>
      <c r="TMT25" s="600"/>
      <c r="TMU25" s="600"/>
      <c r="TMV25" s="600"/>
      <c r="TMW25" s="600"/>
      <c r="TMX25" s="600"/>
      <c r="TMY25" s="600"/>
      <c r="TMZ25" s="600"/>
      <c r="TNA25" s="600"/>
      <c r="TNB25" s="600"/>
      <c r="TNC25" s="600"/>
      <c r="TND25" s="600"/>
      <c r="TNE25" s="600"/>
      <c r="TNF25" s="600"/>
      <c r="TNG25" s="600"/>
      <c r="TNH25" s="600"/>
      <c r="TNI25" s="600"/>
      <c r="TNJ25" s="600"/>
      <c r="TNK25" s="600"/>
      <c r="TNL25" s="600"/>
      <c r="TNM25" s="600"/>
      <c r="TNN25" s="600"/>
      <c r="TNO25" s="600"/>
      <c r="TNP25" s="600"/>
      <c r="TNQ25" s="600"/>
      <c r="TNR25" s="600"/>
      <c r="TNS25" s="600"/>
      <c r="TNT25" s="600"/>
      <c r="TNU25" s="600"/>
      <c r="TNV25" s="600"/>
      <c r="TNW25" s="600"/>
      <c r="TNX25" s="600"/>
      <c r="TNY25" s="600"/>
      <c r="TNZ25" s="600"/>
      <c r="TOA25" s="600"/>
      <c r="TOB25" s="600"/>
      <c r="TOC25" s="600"/>
      <c r="TOD25" s="600"/>
      <c r="TOE25" s="600"/>
      <c r="TOF25" s="600"/>
      <c r="TOG25" s="600"/>
      <c r="TOH25" s="600"/>
      <c r="TOI25" s="600"/>
      <c r="TOJ25" s="600"/>
      <c r="TOK25" s="600"/>
      <c r="TOL25" s="600"/>
      <c r="TOM25" s="600"/>
      <c r="TON25" s="600"/>
      <c r="TOO25" s="600"/>
      <c r="TOP25" s="600"/>
      <c r="TOQ25" s="600"/>
      <c r="TOR25" s="600"/>
      <c r="TOS25" s="600"/>
      <c r="TOT25" s="600"/>
      <c r="TOU25" s="600"/>
      <c r="TOV25" s="600"/>
      <c r="TOW25" s="600"/>
      <c r="TOX25" s="600"/>
      <c r="TOY25" s="600"/>
      <c r="TOZ25" s="600"/>
      <c r="TPA25" s="600"/>
      <c r="TPB25" s="600"/>
      <c r="TPC25" s="600"/>
      <c r="TPD25" s="600"/>
      <c r="TPE25" s="600"/>
      <c r="TPF25" s="600"/>
      <c r="TPG25" s="600"/>
      <c r="TPH25" s="600"/>
      <c r="TPI25" s="600"/>
      <c r="TPJ25" s="600"/>
      <c r="TPK25" s="600"/>
      <c r="TPL25" s="600"/>
      <c r="TPM25" s="600"/>
      <c r="TPN25" s="600"/>
      <c r="TPO25" s="600"/>
      <c r="TPP25" s="600"/>
      <c r="TPQ25" s="600"/>
      <c r="TPR25" s="600"/>
      <c r="TPS25" s="600"/>
      <c r="TPT25" s="600"/>
      <c r="TPU25" s="600"/>
      <c r="TPV25" s="600"/>
      <c r="TPW25" s="600"/>
      <c r="TPX25" s="600"/>
      <c r="TPY25" s="600"/>
      <c r="TPZ25" s="600"/>
      <c r="TQA25" s="600"/>
      <c r="TQB25" s="600"/>
      <c r="TQC25" s="600"/>
      <c r="TQD25" s="600"/>
      <c r="TQE25" s="600"/>
      <c r="TQF25" s="600"/>
      <c r="TQG25" s="600"/>
      <c r="TQH25" s="600"/>
      <c r="TQI25" s="600"/>
      <c r="TQJ25" s="600"/>
      <c r="TQK25" s="600"/>
      <c r="TQL25" s="600"/>
      <c r="TQM25" s="600"/>
      <c r="TQN25" s="600"/>
      <c r="TQO25" s="600"/>
      <c r="TQP25" s="600"/>
      <c r="TQQ25" s="600"/>
      <c r="TQR25" s="600"/>
      <c r="TQS25" s="600"/>
      <c r="TQT25" s="600"/>
      <c r="TQU25" s="600"/>
      <c r="TQV25" s="600"/>
      <c r="TQW25" s="600"/>
      <c r="TQX25" s="600"/>
      <c r="TQY25" s="600"/>
      <c r="TQZ25" s="600"/>
      <c r="TRA25" s="600"/>
      <c r="TRB25" s="600"/>
      <c r="TRC25" s="600"/>
      <c r="TRD25" s="600"/>
      <c r="TRE25" s="600"/>
      <c r="TRF25" s="600"/>
      <c r="TRG25" s="600"/>
      <c r="TRH25" s="600"/>
      <c r="TRI25" s="600"/>
      <c r="TRJ25" s="600"/>
      <c r="TRK25" s="600"/>
      <c r="TRL25" s="600"/>
      <c r="TRM25" s="600"/>
      <c r="TRN25" s="600"/>
      <c r="TRO25" s="600"/>
      <c r="TRP25" s="600"/>
      <c r="TRQ25" s="600"/>
      <c r="TRR25" s="600"/>
      <c r="TRS25" s="600"/>
      <c r="TRT25" s="600"/>
      <c r="TRU25" s="600"/>
      <c r="TRV25" s="600"/>
      <c r="TRW25" s="600"/>
      <c r="TRX25" s="600"/>
      <c r="TRY25" s="600"/>
      <c r="TRZ25" s="600"/>
      <c r="TSA25" s="600"/>
      <c r="TSB25" s="600"/>
      <c r="TSC25" s="600"/>
      <c r="TSD25" s="600"/>
      <c r="TSE25" s="600"/>
      <c r="TSF25" s="600"/>
      <c r="TSG25" s="600"/>
      <c r="TSH25" s="600"/>
      <c r="TSI25" s="600"/>
      <c r="TSJ25" s="600"/>
      <c r="TSK25" s="600"/>
      <c r="TSL25" s="600"/>
      <c r="TSM25" s="600"/>
      <c r="TSN25" s="600"/>
      <c r="TSO25" s="600"/>
      <c r="TSP25" s="600"/>
      <c r="TSQ25" s="600"/>
      <c r="TSR25" s="600"/>
      <c r="TSS25" s="600"/>
      <c r="TST25" s="600"/>
      <c r="TSU25" s="600"/>
      <c r="TSV25" s="600"/>
      <c r="TSW25" s="600"/>
      <c r="TSX25" s="600"/>
      <c r="TSY25" s="600"/>
      <c r="TSZ25" s="600"/>
      <c r="TTA25" s="600"/>
      <c r="TTB25" s="600"/>
      <c r="TTC25" s="600"/>
      <c r="TTD25" s="600"/>
      <c r="TTE25" s="600"/>
      <c r="TTF25" s="600"/>
      <c r="TTG25" s="600"/>
      <c r="TTH25" s="600"/>
      <c r="TTI25" s="600"/>
      <c r="TTJ25" s="600"/>
      <c r="TTK25" s="600"/>
      <c r="TTL25" s="600"/>
      <c r="TTM25" s="600"/>
      <c r="TTN25" s="600"/>
      <c r="TTO25" s="600"/>
      <c r="TTP25" s="600"/>
      <c r="TTQ25" s="600"/>
      <c r="TTR25" s="600"/>
      <c r="TTS25" s="600"/>
      <c r="TTT25" s="600"/>
      <c r="TTU25" s="600"/>
      <c r="TTV25" s="600"/>
      <c r="TTW25" s="600"/>
      <c r="TTX25" s="600"/>
      <c r="TTY25" s="600"/>
      <c r="TTZ25" s="600"/>
      <c r="TUA25" s="600"/>
      <c r="TUB25" s="600"/>
      <c r="TUC25" s="600"/>
      <c r="TUD25" s="600"/>
      <c r="TUE25" s="600"/>
      <c r="TUF25" s="600"/>
      <c r="TUG25" s="600"/>
      <c r="TUH25" s="600"/>
      <c r="TUI25" s="600"/>
      <c r="TUJ25" s="600"/>
      <c r="TUK25" s="600"/>
      <c r="TUL25" s="600"/>
      <c r="TUM25" s="600"/>
      <c r="TUN25" s="600"/>
      <c r="TUO25" s="600"/>
      <c r="TUP25" s="600"/>
      <c r="TUQ25" s="600"/>
      <c r="TUR25" s="600"/>
      <c r="TUS25" s="600"/>
      <c r="TUT25" s="600"/>
      <c r="TUU25" s="600"/>
      <c r="TUV25" s="600"/>
      <c r="TUW25" s="600"/>
      <c r="TUX25" s="600"/>
      <c r="TUY25" s="600"/>
      <c r="TUZ25" s="600"/>
      <c r="TVA25" s="600"/>
      <c r="TVB25" s="600"/>
      <c r="TVC25" s="600"/>
      <c r="TVD25" s="600"/>
      <c r="TVE25" s="600"/>
      <c r="TVF25" s="600"/>
      <c r="TVG25" s="600"/>
      <c r="TVH25" s="600"/>
      <c r="TVI25" s="600"/>
      <c r="TVJ25" s="600"/>
      <c r="TVK25" s="600"/>
      <c r="TVL25" s="600"/>
      <c r="TVM25" s="600"/>
      <c r="TVN25" s="600"/>
      <c r="TVO25" s="600"/>
      <c r="TVP25" s="600"/>
      <c r="TVQ25" s="600"/>
      <c r="TVR25" s="600"/>
      <c r="TVS25" s="600"/>
      <c r="TVT25" s="600"/>
      <c r="TVU25" s="600"/>
      <c r="TVV25" s="600"/>
      <c r="TVW25" s="600"/>
      <c r="TVX25" s="600"/>
      <c r="TVY25" s="600"/>
      <c r="TVZ25" s="600"/>
      <c r="TWA25" s="600"/>
      <c r="TWB25" s="600"/>
      <c r="TWC25" s="600"/>
      <c r="TWD25" s="600"/>
      <c r="TWE25" s="600"/>
      <c r="TWF25" s="600"/>
      <c r="TWG25" s="600"/>
      <c r="TWH25" s="600"/>
      <c r="TWI25" s="600"/>
      <c r="TWJ25" s="600"/>
      <c r="TWK25" s="600"/>
      <c r="TWL25" s="600"/>
      <c r="TWM25" s="600"/>
      <c r="TWN25" s="600"/>
      <c r="TWO25" s="600"/>
      <c r="TWP25" s="600"/>
      <c r="TWQ25" s="600"/>
      <c r="TWR25" s="600"/>
      <c r="TWS25" s="600"/>
      <c r="TWT25" s="600"/>
      <c r="TWU25" s="600"/>
      <c r="TWV25" s="600"/>
      <c r="TWW25" s="600"/>
      <c r="TWX25" s="600"/>
      <c r="TWY25" s="600"/>
      <c r="TWZ25" s="600"/>
      <c r="TXA25" s="600"/>
      <c r="TXB25" s="600"/>
      <c r="TXC25" s="600"/>
      <c r="TXD25" s="600"/>
      <c r="TXE25" s="600"/>
      <c r="TXF25" s="600"/>
      <c r="TXG25" s="600"/>
      <c r="TXH25" s="600"/>
      <c r="TXI25" s="600"/>
      <c r="TXJ25" s="600"/>
      <c r="TXK25" s="600"/>
      <c r="TXL25" s="600"/>
      <c r="TXM25" s="600"/>
      <c r="TXN25" s="600"/>
      <c r="TXO25" s="600"/>
      <c r="TXP25" s="600"/>
      <c r="TXQ25" s="600"/>
      <c r="TXR25" s="600"/>
      <c r="TXS25" s="600"/>
      <c r="TXT25" s="600"/>
      <c r="TXU25" s="600"/>
      <c r="TXV25" s="600"/>
      <c r="TXW25" s="600"/>
      <c r="TXX25" s="600"/>
      <c r="TXY25" s="600"/>
      <c r="TXZ25" s="600"/>
      <c r="TYA25" s="600"/>
      <c r="TYB25" s="600"/>
      <c r="TYC25" s="600"/>
      <c r="TYD25" s="600"/>
      <c r="TYE25" s="600"/>
      <c r="TYF25" s="600"/>
      <c r="TYG25" s="600"/>
      <c r="TYH25" s="600"/>
      <c r="TYI25" s="600"/>
      <c r="TYJ25" s="600"/>
      <c r="TYK25" s="600"/>
      <c r="TYL25" s="600"/>
      <c r="TYM25" s="600"/>
      <c r="TYN25" s="600"/>
      <c r="TYO25" s="600"/>
      <c r="TYP25" s="600"/>
      <c r="TYQ25" s="600"/>
      <c r="TYR25" s="600"/>
      <c r="TYS25" s="600"/>
      <c r="TYT25" s="600"/>
      <c r="TYU25" s="600"/>
      <c r="TYV25" s="600"/>
      <c r="TYW25" s="600"/>
      <c r="TYX25" s="600"/>
      <c r="TYY25" s="600"/>
      <c r="TYZ25" s="600"/>
      <c r="TZA25" s="600"/>
      <c r="TZB25" s="600"/>
      <c r="TZC25" s="600"/>
      <c r="TZD25" s="600"/>
      <c r="TZE25" s="600"/>
      <c r="TZF25" s="600"/>
      <c r="TZG25" s="600"/>
      <c r="TZH25" s="600"/>
      <c r="TZI25" s="600"/>
      <c r="TZJ25" s="600"/>
      <c r="TZK25" s="600"/>
      <c r="TZL25" s="600"/>
      <c r="TZM25" s="600"/>
      <c r="TZN25" s="600"/>
      <c r="TZO25" s="600"/>
      <c r="TZP25" s="600"/>
      <c r="TZQ25" s="600"/>
      <c r="TZR25" s="600"/>
      <c r="TZS25" s="600"/>
      <c r="TZT25" s="600"/>
      <c r="TZU25" s="600"/>
      <c r="TZV25" s="600"/>
      <c r="TZW25" s="600"/>
      <c r="TZX25" s="600"/>
      <c r="TZY25" s="600"/>
      <c r="TZZ25" s="600"/>
      <c r="UAA25" s="600"/>
      <c r="UAB25" s="600"/>
      <c r="UAC25" s="600"/>
      <c r="UAD25" s="600"/>
      <c r="UAE25" s="600"/>
      <c r="UAF25" s="600"/>
      <c r="UAG25" s="600"/>
      <c r="UAH25" s="600"/>
      <c r="UAI25" s="600"/>
      <c r="UAJ25" s="600"/>
      <c r="UAK25" s="600"/>
      <c r="UAL25" s="600"/>
      <c r="UAM25" s="600"/>
      <c r="UAN25" s="600"/>
      <c r="UAO25" s="600"/>
      <c r="UAP25" s="600"/>
      <c r="UAQ25" s="600"/>
      <c r="UAR25" s="600"/>
      <c r="UAS25" s="600"/>
      <c r="UAT25" s="600"/>
      <c r="UAU25" s="600"/>
      <c r="UAV25" s="600"/>
      <c r="UAW25" s="600"/>
      <c r="UAX25" s="600"/>
      <c r="UAY25" s="600"/>
      <c r="UAZ25" s="600"/>
      <c r="UBA25" s="600"/>
      <c r="UBB25" s="600"/>
      <c r="UBC25" s="600"/>
      <c r="UBD25" s="600"/>
      <c r="UBE25" s="600"/>
      <c r="UBF25" s="600"/>
      <c r="UBG25" s="600"/>
      <c r="UBH25" s="600"/>
      <c r="UBI25" s="600"/>
      <c r="UBJ25" s="600"/>
      <c r="UBK25" s="600"/>
      <c r="UBL25" s="600"/>
      <c r="UBM25" s="600"/>
      <c r="UBN25" s="600"/>
      <c r="UBO25" s="600"/>
      <c r="UBP25" s="600"/>
      <c r="UBQ25" s="600"/>
      <c r="UBR25" s="600"/>
      <c r="UBS25" s="600"/>
      <c r="UBT25" s="600"/>
      <c r="UBU25" s="600"/>
      <c r="UBV25" s="600"/>
      <c r="UBW25" s="600"/>
      <c r="UBX25" s="600"/>
      <c r="UBY25" s="600"/>
      <c r="UBZ25" s="600"/>
      <c r="UCA25" s="600"/>
      <c r="UCB25" s="600"/>
      <c r="UCC25" s="600"/>
      <c r="UCD25" s="600"/>
      <c r="UCE25" s="600"/>
      <c r="UCF25" s="600"/>
      <c r="UCG25" s="600"/>
      <c r="UCH25" s="600"/>
      <c r="UCI25" s="600"/>
      <c r="UCJ25" s="600"/>
      <c r="UCK25" s="600"/>
      <c r="UCL25" s="600"/>
      <c r="UCM25" s="600"/>
      <c r="UCN25" s="600"/>
      <c r="UCO25" s="600"/>
      <c r="UCP25" s="600"/>
      <c r="UCQ25" s="600"/>
      <c r="UCR25" s="600"/>
      <c r="UCS25" s="600"/>
      <c r="UCT25" s="600"/>
      <c r="UCU25" s="600"/>
      <c r="UCV25" s="600"/>
      <c r="UCW25" s="600"/>
      <c r="UCX25" s="600"/>
      <c r="UCY25" s="600"/>
      <c r="UCZ25" s="600"/>
      <c r="UDA25" s="600"/>
      <c r="UDB25" s="600"/>
      <c r="UDC25" s="600"/>
      <c r="UDD25" s="600"/>
      <c r="UDE25" s="600"/>
      <c r="UDF25" s="600"/>
      <c r="UDG25" s="600"/>
      <c r="UDH25" s="600"/>
      <c r="UDI25" s="600"/>
      <c r="UDJ25" s="600"/>
      <c r="UDK25" s="600"/>
      <c r="UDL25" s="600"/>
      <c r="UDM25" s="600"/>
      <c r="UDN25" s="600"/>
      <c r="UDO25" s="600"/>
      <c r="UDP25" s="600"/>
      <c r="UDQ25" s="600"/>
      <c r="UDR25" s="600"/>
      <c r="UDS25" s="600"/>
      <c r="UDT25" s="600"/>
      <c r="UDU25" s="600"/>
      <c r="UDV25" s="600"/>
      <c r="UDW25" s="600"/>
      <c r="UDX25" s="600"/>
      <c r="UDY25" s="600"/>
      <c r="UDZ25" s="600"/>
      <c r="UEA25" s="600"/>
      <c r="UEB25" s="600"/>
      <c r="UEC25" s="600"/>
      <c r="UED25" s="600"/>
      <c r="UEE25" s="600"/>
      <c r="UEF25" s="600"/>
      <c r="UEG25" s="600"/>
      <c r="UEH25" s="600"/>
      <c r="UEI25" s="600"/>
      <c r="UEJ25" s="600"/>
      <c r="UEK25" s="600"/>
      <c r="UEL25" s="600"/>
      <c r="UEM25" s="600"/>
      <c r="UEN25" s="600"/>
      <c r="UEO25" s="600"/>
      <c r="UEP25" s="600"/>
      <c r="UEQ25" s="600"/>
      <c r="UER25" s="600"/>
      <c r="UES25" s="600"/>
      <c r="UET25" s="600"/>
      <c r="UEU25" s="600"/>
      <c r="UEV25" s="600"/>
      <c r="UEW25" s="600"/>
      <c r="UEX25" s="600"/>
      <c r="UEY25" s="600"/>
      <c r="UEZ25" s="600"/>
      <c r="UFA25" s="600"/>
      <c r="UFB25" s="600"/>
      <c r="UFC25" s="600"/>
      <c r="UFD25" s="600"/>
      <c r="UFE25" s="600"/>
      <c r="UFF25" s="600"/>
      <c r="UFG25" s="600"/>
      <c r="UFH25" s="600"/>
      <c r="UFI25" s="600"/>
      <c r="UFJ25" s="600"/>
      <c r="UFK25" s="600"/>
      <c r="UFL25" s="600"/>
      <c r="UFM25" s="600"/>
      <c r="UFN25" s="600"/>
      <c r="UFO25" s="600"/>
      <c r="UFP25" s="600"/>
      <c r="UFQ25" s="600"/>
      <c r="UFR25" s="600"/>
      <c r="UFS25" s="600"/>
      <c r="UFT25" s="600"/>
      <c r="UFU25" s="600"/>
      <c r="UFV25" s="600"/>
      <c r="UFW25" s="600"/>
      <c r="UFX25" s="600"/>
      <c r="UFY25" s="600"/>
      <c r="UFZ25" s="600"/>
      <c r="UGA25" s="600"/>
      <c r="UGB25" s="600"/>
      <c r="UGC25" s="600"/>
      <c r="UGD25" s="600"/>
      <c r="UGE25" s="600"/>
      <c r="UGF25" s="600"/>
      <c r="UGG25" s="600"/>
      <c r="UGH25" s="600"/>
      <c r="UGI25" s="600"/>
      <c r="UGJ25" s="600"/>
      <c r="UGK25" s="600"/>
      <c r="UGL25" s="600"/>
      <c r="UGM25" s="600"/>
      <c r="UGN25" s="600"/>
      <c r="UGO25" s="600"/>
      <c r="UGP25" s="600"/>
      <c r="UGQ25" s="600"/>
      <c r="UGR25" s="600"/>
      <c r="UGS25" s="600"/>
      <c r="UGT25" s="600"/>
      <c r="UGU25" s="600"/>
      <c r="UGV25" s="600"/>
      <c r="UGW25" s="600"/>
      <c r="UGX25" s="600"/>
      <c r="UGY25" s="600"/>
      <c r="UGZ25" s="600"/>
      <c r="UHA25" s="600"/>
      <c r="UHB25" s="600"/>
      <c r="UHC25" s="600"/>
      <c r="UHD25" s="600"/>
      <c r="UHE25" s="600"/>
      <c r="UHF25" s="600"/>
      <c r="UHG25" s="600"/>
      <c r="UHH25" s="600"/>
      <c r="UHI25" s="600"/>
      <c r="UHJ25" s="600"/>
      <c r="UHK25" s="600"/>
      <c r="UHL25" s="600"/>
      <c r="UHM25" s="600"/>
      <c r="UHN25" s="600"/>
      <c r="UHO25" s="600"/>
      <c r="UHP25" s="600"/>
      <c r="UHQ25" s="600"/>
      <c r="UHR25" s="600"/>
      <c r="UHS25" s="600"/>
      <c r="UHT25" s="600"/>
      <c r="UHU25" s="600"/>
      <c r="UHV25" s="600"/>
      <c r="UHW25" s="600"/>
      <c r="UHX25" s="600"/>
      <c r="UHY25" s="600"/>
      <c r="UHZ25" s="600"/>
      <c r="UIA25" s="600"/>
      <c r="UIB25" s="600"/>
      <c r="UIC25" s="600"/>
      <c r="UID25" s="600"/>
      <c r="UIE25" s="600"/>
      <c r="UIF25" s="600"/>
      <c r="UIG25" s="600"/>
      <c r="UIH25" s="600"/>
      <c r="UII25" s="600"/>
      <c r="UIJ25" s="600"/>
      <c r="UIK25" s="600"/>
      <c r="UIL25" s="600"/>
      <c r="UIM25" s="600"/>
      <c r="UIN25" s="600"/>
      <c r="UIO25" s="600"/>
      <c r="UIP25" s="600"/>
      <c r="UIQ25" s="600"/>
      <c r="UIR25" s="600"/>
      <c r="UIS25" s="600"/>
      <c r="UIT25" s="600"/>
      <c r="UIU25" s="600"/>
      <c r="UIV25" s="600"/>
      <c r="UIW25" s="600"/>
      <c r="UIX25" s="600"/>
      <c r="UIY25" s="600"/>
      <c r="UIZ25" s="600"/>
      <c r="UJA25" s="600"/>
      <c r="UJB25" s="600"/>
      <c r="UJC25" s="600"/>
      <c r="UJD25" s="600"/>
      <c r="UJE25" s="600"/>
      <c r="UJF25" s="600"/>
      <c r="UJG25" s="600"/>
      <c r="UJH25" s="600"/>
      <c r="UJI25" s="600"/>
      <c r="UJJ25" s="600"/>
      <c r="UJK25" s="600"/>
      <c r="UJL25" s="600"/>
      <c r="UJM25" s="600"/>
      <c r="UJN25" s="600"/>
      <c r="UJO25" s="600"/>
      <c r="UJP25" s="600"/>
      <c r="UJQ25" s="600"/>
      <c r="UJR25" s="600"/>
      <c r="UJS25" s="600"/>
      <c r="UJT25" s="600"/>
      <c r="UJU25" s="600"/>
      <c r="UJV25" s="600"/>
      <c r="UJW25" s="600"/>
      <c r="UJX25" s="600"/>
      <c r="UJY25" s="600"/>
      <c r="UJZ25" s="600"/>
      <c r="UKA25" s="600"/>
      <c r="UKB25" s="600"/>
      <c r="UKC25" s="600"/>
      <c r="UKD25" s="600"/>
      <c r="UKE25" s="600"/>
      <c r="UKF25" s="600"/>
      <c r="UKG25" s="600"/>
      <c r="UKH25" s="600"/>
      <c r="UKI25" s="600"/>
      <c r="UKJ25" s="600"/>
      <c r="UKK25" s="600"/>
      <c r="UKL25" s="600"/>
      <c r="UKM25" s="600"/>
      <c r="UKN25" s="600"/>
      <c r="UKO25" s="600"/>
      <c r="UKP25" s="600"/>
      <c r="UKQ25" s="600"/>
      <c r="UKR25" s="600"/>
      <c r="UKS25" s="600"/>
      <c r="UKT25" s="600"/>
      <c r="UKU25" s="600"/>
      <c r="UKV25" s="600"/>
      <c r="UKW25" s="600"/>
      <c r="UKX25" s="600"/>
      <c r="UKY25" s="600"/>
      <c r="UKZ25" s="600"/>
      <c r="ULA25" s="600"/>
      <c r="ULB25" s="600"/>
      <c r="ULC25" s="600"/>
      <c r="ULD25" s="600"/>
      <c r="ULE25" s="600"/>
      <c r="ULF25" s="600"/>
      <c r="ULG25" s="600"/>
      <c r="ULH25" s="600"/>
      <c r="ULI25" s="600"/>
      <c r="ULJ25" s="600"/>
      <c r="ULK25" s="600"/>
      <c r="ULL25" s="600"/>
      <c r="ULM25" s="600"/>
      <c r="ULN25" s="600"/>
      <c r="ULO25" s="600"/>
      <c r="ULP25" s="600"/>
      <c r="ULQ25" s="600"/>
      <c r="ULR25" s="600"/>
      <c r="ULS25" s="600"/>
      <c r="ULT25" s="600"/>
      <c r="ULU25" s="600"/>
      <c r="ULV25" s="600"/>
      <c r="ULW25" s="600"/>
      <c r="ULX25" s="600"/>
      <c r="ULY25" s="600"/>
      <c r="ULZ25" s="600"/>
      <c r="UMA25" s="600"/>
      <c r="UMB25" s="600"/>
      <c r="UMC25" s="600"/>
      <c r="UMD25" s="600"/>
      <c r="UME25" s="600"/>
      <c r="UMF25" s="600"/>
      <c r="UMG25" s="600"/>
      <c r="UMH25" s="600"/>
      <c r="UMI25" s="600"/>
      <c r="UMJ25" s="600"/>
      <c r="UMK25" s="600"/>
      <c r="UML25" s="600"/>
      <c r="UMM25" s="600"/>
      <c r="UMN25" s="600"/>
      <c r="UMO25" s="600"/>
      <c r="UMP25" s="600"/>
      <c r="UMQ25" s="600"/>
      <c r="UMR25" s="600"/>
      <c r="UMS25" s="600"/>
      <c r="UMT25" s="600"/>
      <c r="UMU25" s="600"/>
      <c r="UMV25" s="600"/>
      <c r="UMW25" s="600"/>
      <c r="UMX25" s="600"/>
      <c r="UMY25" s="600"/>
      <c r="UMZ25" s="600"/>
      <c r="UNA25" s="600"/>
      <c r="UNB25" s="600"/>
      <c r="UNC25" s="600"/>
      <c r="UND25" s="600"/>
      <c r="UNE25" s="600"/>
      <c r="UNF25" s="600"/>
      <c r="UNG25" s="600"/>
      <c r="UNH25" s="600"/>
      <c r="UNI25" s="600"/>
      <c r="UNJ25" s="600"/>
      <c r="UNK25" s="600"/>
      <c r="UNL25" s="600"/>
      <c r="UNM25" s="600"/>
      <c r="UNN25" s="600"/>
      <c r="UNO25" s="600"/>
      <c r="UNP25" s="600"/>
      <c r="UNQ25" s="600"/>
      <c r="UNR25" s="600"/>
      <c r="UNS25" s="600"/>
      <c r="UNT25" s="600"/>
      <c r="UNU25" s="600"/>
      <c r="UNV25" s="600"/>
      <c r="UNW25" s="600"/>
      <c r="UNX25" s="600"/>
      <c r="UNY25" s="600"/>
      <c r="UNZ25" s="600"/>
      <c r="UOA25" s="600"/>
      <c r="UOB25" s="600"/>
      <c r="UOC25" s="600"/>
      <c r="UOD25" s="600"/>
      <c r="UOE25" s="600"/>
      <c r="UOF25" s="600"/>
      <c r="UOG25" s="600"/>
      <c r="UOH25" s="600"/>
      <c r="UOI25" s="600"/>
      <c r="UOJ25" s="600"/>
      <c r="UOK25" s="600"/>
      <c r="UOL25" s="600"/>
      <c r="UOM25" s="600"/>
      <c r="UON25" s="600"/>
      <c r="UOO25" s="600"/>
      <c r="UOP25" s="600"/>
      <c r="UOQ25" s="600"/>
      <c r="UOR25" s="600"/>
      <c r="UOS25" s="600"/>
      <c r="UOT25" s="600"/>
      <c r="UOU25" s="600"/>
      <c r="UOV25" s="600"/>
      <c r="UOW25" s="600"/>
      <c r="UOX25" s="600"/>
      <c r="UOY25" s="600"/>
      <c r="UOZ25" s="600"/>
      <c r="UPA25" s="600"/>
      <c r="UPB25" s="600"/>
      <c r="UPC25" s="600"/>
      <c r="UPD25" s="600"/>
      <c r="UPE25" s="600"/>
      <c r="UPF25" s="600"/>
      <c r="UPG25" s="600"/>
      <c r="UPH25" s="600"/>
      <c r="UPI25" s="600"/>
      <c r="UPJ25" s="600"/>
      <c r="UPK25" s="600"/>
      <c r="UPL25" s="600"/>
      <c r="UPM25" s="600"/>
      <c r="UPN25" s="600"/>
      <c r="UPO25" s="600"/>
      <c r="UPP25" s="600"/>
      <c r="UPQ25" s="600"/>
      <c r="UPR25" s="600"/>
      <c r="UPS25" s="600"/>
      <c r="UPT25" s="600"/>
      <c r="UPU25" s="600"/>
      <c r="UPV25" s="600"/>
      <c r="UPW25" s="600"/>
      <c r="UPX25" s="600"/>
      <c r="UPY25" s="600"/>
      <c r="UPZ25" s="600"/>
      <c r="UQA25" s="600"/>
      <c r="UQB25" s="600"/>
      <c r="UQC25" s="600"/>
      <c r="UQD25" s="600"/>
      <c r="UQE25" s="600"/>
      <c r="UQF25" s="600"/>
      <c r="UQG25" s="600"/>
      <c r="UQH25" s="600"/>
      <c r="UQI25" s="600"/>
      <c r="UQJ25" s="600"/>
      <c r="UQK25" s="600"/>
      <c r="UQL25" s="600"/>
      <c r="UQM25" s="600"/>
      <c r="UQN25" s="600"/>
      <c r="UQO25" s="600"/>
      <c r="UQP25" s="600"/>
      <c r="UQQ25" s="600"/>
      <c r="UQR25" s="600"/>
      <c r="UQS25" s="600"/>
      <c r="UQT25" s="600"/>
      <c r="UQU25" s="600"/>
      <c r="UQV25" s="600"/>
      <c r="UQW25" s="600"/>
      <c r="UQX25" s="600"/>
      <c r="UQY25" s="600"/>
      <c r="UQZ25" s="600"/>
      <c r="URA25" s="600"/>
      <c r="URB25" s="600"/>
      <c r="URC25" s="600"/>
      <c r="URD25" s="600"/>
      <c r="URE25" s="600"/>
      <c r="URF25" s="600"/>
      <c r="URG25" s="600"/>
      <c r="URH25" s="600"/>
      <c r="URI25" s="600"/>
      <c r="URJ25" s="600"/>
      <c r="URK25" s="600"/>
      <c r="URL25" s="600"/>
      <c r="URM25" s="600"/>
      <c r="URN25" s="600"/>
      <c r="URO25" s="600"/>
      <c r="URP25" s="600"/>
      <c r="URQ25" s="600"/>
      <c r="URR25" s="600"/>
      <c r="URS25" s="600"/>
      <c r="URT25" s="600"/>
      <c r="URU25" s="600"/>
      <c r="URV25" s="600"/>
      <c r="URW25" s="600"/>
      <c r="URX25" s="600"/>
      <c r="URY25" s="600"/>
      <c r="URZ25" s="600"/>
      <c r="USA25" s="600"/>
      <c r="USB25" s="600"/>
      <c r="USC25" s="600"/>
      <c r="USD25" s="600"/>
      <c r="USE25" s="600"/>
      <c r="USF25" s="600"/>
      <c r="USG25" s="600"/>
      <c r="USH25" s="600"/>
      <c r="USI25" s="600"/>
      <c r="USJ25" s="600"/>
      <c r="USK25" s="600"/>
      <c r="USL25" s="600"/>
      <c r="USM25" s="600"/>
      <c r="USN25" s="600"/>
      <c r="USO25" s="600"/>
      <c r="USP25" s="600"/>
      <c r="USQ25" s="600"/>
      <c r="USR25" s="600"/>
      <c r="USS25" s="600"/>
      <c r="UST25" s="600"/>
      <c r="USU25" s="600"/>
      <c r="USV25" s="600"/>
      <c r="USW25" s="600"/>
      <c r="USX25" s="600"/>
      <c r="USY25" s="600"/>
      <c r="USZ25" s="600"/>
      <c r="UTA25" s="600"/>
      <c r="UTB25" s="600"/>
      <c r="UTC25" s="600"/>
      <c r="UTD25" s="600"/>
      <c r="UTE25" s="600"/>
      <c r="UTF25" s="600"/>
      <c r="UTG25" s="600"/>
      <c r="UTH25" s="600"/>
      <c r="UTI25" s="600"/>
      <c r="UTJ25" s="600"/>
      <c r="UTK25" s="600"/>
      <c r="UTL25" s="600"/>
      <c r="UTM25" s="600"/>
      <c r="UTN25" s="600"/>
      <c r="UTO25" s="600"/>
      <c r="UTP25" s="600"/>
      <c r="UTQ25" s="600"/>
      <c r="UTR25" s="600"/>
      <c r="UTS25" s="600"/>
      <c r="UTT25" s="600"/>
      <c r="UTU25" s="600"/>
      <c r="UTV25" s="600"/>
      <c r="UTW25" s="600"/>
      <c r="UTX25" s="600"/>
      <c r="UTY25" s="600"/>
      <c r="UTZ25" s="600"/>
      <c r="UUA25" s="600"/>
      <c r="UUB25" s="600"/>
      <c r="UUC25" s="600"/>
      <c r="UUD25" s="600"/>
      <c r="UUE25" s="600"/>
      <c r="UUF25" s="600"/>
      <c r="UUG25" s="600"/>
      <c r="UUH25" s="600"/>
      <c r="UUI25" s="600"/>
      <c r="UUJ25" s="600"/>
      <c r="UUK25" s="600"/>
      <c r="UUL25" s="600"/>
      <c r="UUM25" s="600"/>
      <c r="UUN25" s="600"/>
      <c r="UUO25" s="600"/>
      <c r="UUP25" s="600"/>
      <c r="UUQ25" s="600"/>
      <c r="UUR25" s="600"/>
      <c r="UUS25" s="600"/>
      <c r="UUT25" s="600"/>
      <c r="UUU25" s="600"/>
      <c r="UUV25" s="600"/>
      <c r="UUW25" s="600"/>
      <c r="UUX25" s="600"/>
      <c r="UUY25" s="600"/>
      <c r="UUZ25" s="600"/>
      <c r="UVA25" s="600"/>
      <c r="UVB25" s="600"/>
      <c r="UVC25" s="600"/>
      <c r="UVD25" s="600"/>
      <c r="UVE25" s="600"/>
      <c r="UVF25" s="600"/>
      <c r="UVG25" s="600"/>
      <c r="UVH25" s="600"/>
      <c r="UVI25" s="600"/>
      <c r="UVJ25" s="600"/>
      <c r="UVK25" s="600"/>
      <c r="UVL25" s="600"/>
      <c r="UVM25" s="600"/>
      <c r="UVN25" s="600"/>
      <c r="UVO25" s="600"/>
      <c r="UVP25" s="600"/>
      <c r="UVQ25" s="600"/>
      <c r="UVR25" s="600"/>
      <c r="UVS25" s="600"/>
      <c r="UVT25" s="600"/>
      <c r="UVU25" s="600"/>
      <c r="UVV25" s="600"/>
      <c r="UVW25" s="600"/>
      <c r="UVX25" s="600"/>
      <c r="UVY25" s="600"/>
      <c r="UVZ25" s="600"/>
      <c r="UWA25" s="600"/>
      <c r="UWB25" s="600"/>
      <c r="UWC25" s="600"/>
      <c r="UWD25" s="600"/>
      <c r="UWE25" s="600"/>
      <c r="UWF25" s="600"/>
      <c r="UWG25" s="600"/>
      <c r="UWH25" s="600"/>
      <c r="UWI25" s="600"/>
      <c r="UWJ25" s="600"/>
      <c r="UWK25" s="600"/>
      <c r="UWL25" s="600"/>
      <c r="UWM25" s="600"/>
      <c r="UWN25" s="600"/>
      <c r="UWO25" s="600"/>
      <c r="UWP25" s="600"/>
      <c r="UWQ25" s="600"/>
      <c r="UWR25" s="600"/>
      <c r="UWS25" s="600"/>
      <c r="UWT25" s="600"/>
      <c r="UWU25" s="600"/>
      <c r="UWV25" s="600"/>
      <c r="UWW25" s="600"/>
      <c r="UWX25" s="600"/>
      <c r="UWY25" s="600"/>
      <c r="UWZ25" s="600"/>
      <c r="UXA25" s="600"/>
      <c r="UXB25" s="600"/>
      <c r="UXC25" s="600"/>
      <c r="UXD25" s="600"/>
      <c r="UXE25" s="600"/>
      <c r="UXF25" s="600"/>
      <c r="UXG25" s="600"/>
      <c r="UXH25" s="600"/>
      <c r="UXI25" s="600"/>
      <c r="UXJ25" s="600"/>
      <c r="UXK25" s="600"/>
      <c r="UXL25" s="600"/>
      <c r="UXM25" s="600"/>
      <c r="UXN25" s="600"/>
      <c r="UXO25" s="600"/>
      <c r="UXP25" s="600"/>
      <c r="UXQ25" s="600"/>
      <c r="UXR25" s="600"/>
      <c r="UXS25" s="600"/>
      <c r="UXT25" s="600"/>
      <c r="UXU25" s="600"/>
      <c r="UXV25" s="600"/>
      <c r="UXW25" s="600"/>
      <c r="UXX25" s="600"/>
      <c r="UXY25" s="600"/>
      <c r="UXZ25" s="600"/>
      <c r="UYA25" s="600"/>
      <c r="UYB25" s="600"/>
      <c r="UYC25" s="600"/>
      <c r="UYD25" s="600"/>
      <c r="UYE25" s="600"/>
      <c r="UYF25" s="600"/>
      <c r="UYG25" s="600"/>
      <c r="UYH25" s="600"/>
      <c r="UYI25" s="600"/>
      <c r="UYJ25" s="600"/>
      <c r="UYK25" s="600"/>
      <c r="UYL25" s="600"/>
      <c r="UYM25" s="600"/>
      <c r="UYN25" s="600"/>
      <c r="UYO25" s="600"/>
      <c r="UYP25" s="600"/>
      <c r="UYQ25" s="600"/>
      <c r="UYR25" s="600"/>
      <c r="UYS25" s="600"/>
      <c r="UYT25" s="600"/>
      <c r="UYU25" s="600"/>
      <c r="UYV25" s="600"/>
      <c r="UYW25" s="600"/>
      <c r="UYX25" s="600"/>
      <c r="UYY25" s="600"/>
      <c r="UYZ25" s="600"/>
      <c r="UZA25" s="600"/>
      <c r="UZB25" s="600"/>
      <c r="UZC25" s="600"/>
      <c r="UZD25" s="600"/>
      <c r="UZE25" s="600"/>
      <c r="UZF25" s="600"/>
      <c r="UZG25" s="600"/>
      <c r="UZH25" s="600"/>
      <c r="UZI25" s="600"/>
      <c r="UZJ25" s="600"/>
      <c r="UZK25" s="600"/>
      <c r="UZL25" s="600"/>
      <c r="UZM25" s="600"/>
      <c r="UZN25" s="600"/>
      <c r="UZO25" s="600"/>
      <c r="UZP25" s="600"/>
      <c r="UZQ25" s="600"/>
      <c r="UZR25" s="600"/>
      <c r="UZS25" s="600"/>
      <c r="UZT25" s="600"/>
      <c r="UZU25" s="600"/>
      <c r="UZV25" s="600"/>
      <c r="UZW25" s="600"/>
      <c r="UZX25" s="600"/>
      <c r="UZY25" s="600"/>
      <c r="UZZ25" s="600"/>
      <c r="VAA25" s="600"/>
      <c r="VAB25" s="600"/>
      <c r="VAC25" s="600"/>
      <c r="VAD25" s="600"/>
      <c r="VAE25" s="600"/>
      <c r="VAF25" s="600"/>
      <c r="VAG25" s="600"/>
      <c r="VAH25" s="600"/>
      <c r="VAI25" s="600"/>
      <c r="VAJ25" s="600"/>
      <c r="VAK25" s="600"/>
      <c r="VAL25" s="600"/>
      <c r="VAM25" s="600"/>
      <c r="VAN25" s="600"/>
      <c r="VAO25" s="600"/>
      <c r="VAP25" s="600"/>
      <c r="VAQ25" s="600"/>
      <c r="VAR25" s="600"/>
      <c r="VAS25" s="600"/>
      <c r="VAT25" s="600"/>
      <c r="VAU25" s="600"/>
      <c r="VAV25" s="600"/>
      <c r="VAW25" s="600"/>
      <c r="VAX25" s="600"/>
      <c r="VAY25" s="600"/>
      <c r="VAZ25" s="600"/>
      <c r="VBA25" s="600"/>
      <c r="VBB25" s="600"/>
      <c r="VBC25" s="600"/>
      <c r="VBD25" s="600"/>
      <c r="VBE25" s="600"/>
      <c r="VBF25" s="600"/>
      <c r="VBG25" s="600"/>
      <c r="VBH25" s="600"/>
      <c r="VBI25" s="600"/>
      <c r="VBJ25" s="600"/>
      <c r="VBK25" s="600"/>
      <c r="VBL25" s="600"/>
      <c r="VBM25" s="600"/>
      <c r="VBN25" s="600"/>
      <c r="VBO25" s="600"/>
      <c r="VBP25" s="600"/>
      <c r="VBQ25" s="600"/>
      <c r="VBR25" s="600"/>
      <c r="VBS25" s="600"/>
      <c r="VBT25" s="600"/>
      <c r="VBU25" s="600"/>
      <c r="VBV25" s="600"/>
      <c r="VBW25" s="600"/>
      <c r="VBX25" s="600"/>
      <c r="VBY25" s="600"/>
      <c r="VBZ25" s="600"/>
      <c r="VCA25" s="600"/>
      <c r="VCB25" s="600"/>
      <c r="VCC25" s="600"/>
      <c r="VCD25" s="600"/>
      <c r="VCE25" s="600"/>
      <c r="VCF25" s="600"/>
      <c r="VCG25" s="600"/>
      <c r="VCH25" s="600"/>
      <c r="VCI25" s="600"/>
      <c r="VCJ25" s="600"/>
      <c r="VCK25" s="600"/>
      <c r="VCL25" s="600"/>
      <c r="VCM25" s="600"/>
      <c r="VCN25" s="600"/>
      <c r="VCO25" s="600"/>
      <c r="VCP25" s="600"/>
      <c r="VCQ25" s="600"/>
      <c r="VCR25" s="600"/>
      <c r="VCS25" s="600"/>
      <c r="VCT25" s="600"/>
      <c r="VCU25" s="600"/>
      <c r="VCV25" s="600"/>
      <c r="VCW25" s="600"/>
      <c r="VCX25" s="600"/>
      <c r="VCY25" s="600"/>
      <c r="VCZ25" s="600"/>
      <c r="VDA25" s="600"/>
      <c r="VDB25" s="600"/>
      <c r="VDC25" s="600"/>
      <c r="VDD25" s="600"/>
      <c r="VDE25" s="600"/>
      <c r="VDF25" s="600"/>
      <c r="VDG25" s="600"/>
      <c r="VDH25" s="600"/>
      <c r="VDI25" s="600"/>
      <c r="VDJ25" s="600"/>
      <c r="VDK25" s="600"/>
      <c r="VDL25" s="600"/>
      <c r="VDM25" s="600"/>
      <c r="VDN25" s="600"/>
      <c r="VDO25" s="600"/>
      <c r="VDP25" s="600"/>
      <c r="VDQ25" s="600"/>
      <c r="VDR25" s="600"/>
      <c r="VDS25" s="600"/>
      <c r="VDT25" s="600"/>
      <c r="VDU25" s="600"/>
      <c r="VDV25" s="600"/>
      <c r="VDW25" s="600"/>
      <c r="VDX25" s="600"/>
      <c r="VDY25" s="600"/>
      <c r="VDZ25" s="600"/>
      <c r="VEA25" s="600"/>
      <c r="VEB25" s="600"/>
      <c r="VEC25" s="600"/>
      <c r="VED25" s="600"/>
      <c r="VEE25" s="600"/>
      <c r="VEF25" s="600"/>
      <c r="VEG25" s="600"/>
      <c r="VEH25" s="600"/>
      <c r="VEI25" s="600"/>
      <c r="VEJ25" s="600"/>
      <c r="VEK25" s="600"/>
      <c r="VEL25" s="600"/>
      <c r="VEM25" s="600"/>
      <c r="VEN25" s="600"/>
      <c r="VEO25" s="600"/>
      <c r="VEP25" s="600"/>
      <c r="VEQ25" s="600"/>
      <c r="VER25" s="600"/>
      <c r="VES25" s="600"/>
      <c r="VET25" s="600"/>
      <c r="VEU25" s="600"/>
      <c r="VEV25" s="600"/>
      <c r="VEW25" s="600"/>
      <c r="VEX25" s="600"/>
      <c r="VEY25" s="600"/>
      <c r="VEZ25" s="600"/>
      <c r="VFA25" s="600"/>
      <c r="VFB25" s="600"/>
      <c r="VFC25" s="600"/>
      <c r="VFD25" s="600"/>
      <c r="VFE25" s="600"/>
      <c r="VFF25" s="600"/>
      <c r="VFG25" s="600"/>
      <c r="VFH25" s="600"/>
      <c r="VFI25" s="600"/>
      <c r="VFJ25" s="600"/>
      <c r="VFK25" s="600"/>
      <c r="VFL25" s="600"/>
      <c r="VFM25" s="600"/>
      <c r="VFN25" s="600"/>
      <c r="VFO25" s="600"/>
      <c r="VFP25" s="600"/>
      <c r="VFQ25" s="600"/>
      <c r="VFR25" s="600"/>
      <c r="VFS25" s="600"/>
      <c r="VFT25" s="600"/>
      <c r="VFU25" s="600"/>
      <c r="VFV25" s="600"/>
      <c r="VFW25" s="600"/>
      <c r="VFX25" s="600"/>
      <c r="VFY25" s="600"/>
      <c r="VFZ25" s="600"/>
      <c r="VGA25" s="600"/>
      <c r="VGB25" s="600"/>
      <c r="VGC25" s="600"/>
      <c r="VGD25" s="600"/>
      <c r="VGE25" s="600"/>
      <c r="VGF25" s="600"/>
      <c r="VGG25" s="600"/>
      <c r="VGH25" s="600"/>
      <c r="VGI25" s="600"/>
      <c r="VGJ25" s="600"/>
      <c r="VGK25" s="600"/>
      <c r="VGL25" s="600"/>
      <c r="VGM25" s="600"/>
      <c r="VGN25" s="600"/>
      <c r="VGO25" s="600"/>
      <c r="VGP25" s="600"/>
      <c r="VGQ25" s="600"/>
      <c r="VGR25" s="600"/>
      <c r="VGS25" s="600"/>
      <c r="VGT25" s="600"/>
      <c r="VGU25" s="600"/>
      <c r="VGV25" s="600"/>
      <c r="VGW25" s="600"/>
      <c r="VGX25" s="600"/>
      <c r="VGY25" s="600"/>
      <c r="VGZ25" s="600"/>
      <c r="VHA25" s="600"/>
      <c r="VHB25" s="600"/>
      <c r="VHC25" s="600"/>
      <c r="VHD25" s="600"/>
      <c r="VHE25" s="600"/>
      <c r="VHF25" s="600"/>
      <c r="VHG25" s="600"/>
      <c r="VHH25" s="600"/>
      <c r="VHI25" s="600"/>
      <c r="VHJ25" s="600"/>
      <c r="VHK25" s="600"/>
      <c r="VHL25" s="600"/>
      <c r="VHM25" s="600"/>
      <c r="VHN25" s="600"/>
      <c r="VHO25" s="600"/>
      <c r="VHP25" s="600"/>
      <c r="VHQ25" s="600"/>
      <c r="VHR25" s="600"/>
      <c r="VHS25" s="600"/>
      <c r="VHT25" s="600"/>
      <c r="VHU25" s="600"/>
      <c r="VHV25" s="600"/>
      <c r="VHW25" s="600"/>
      <c r="VHX25" s="600"/>
      <c r="VHY25" s="600"/>
      <c r="VHZ25" s="600"/>
      <c r="VIA25" s="600"/>
      <c r="VIB25" s="600"/>
      <c r="VIC25" s="600"/>
      <c r="VID25" s="600"/>
      <c r="VIE25" s="600"/>
      <c r="VIF25" s="600"/>
      <c r="VIG25" s="600"/>
      <c r="VIH25" s="600"/>
      <c r="VII25" s="600"/>
      <c r="VIJ25" s="600"/>
      <c r="VIK25" s="600"/>
      <c r="VIL25" s="600"/>
      <c r="VIM25" s="600"/>
      <c r="VIN25" s="600"/>
      <c r="VIO25" s="600"/>
      <c r="VIP25" s="600"/>
      <c r="VIQ25" s="600"/>
      <c r="VIR25" s="600"/>
      <c r="VIS25" s="600"/>
      <c r="VIT25" s="600"/>
      <c r="VIU25" s="600"/>
      <c r="VIV25" s="600"/>
      <c r="VIW25" s="600"/>
      <c r="VIX25" s="600"/>
      <c r="VIY25" s="600"/>
      <c r="VIZ25" s="600"/>
      <c r="VJA25" s="600"/>
      <c r="VJB25" s="600"/>
      <c r="VJC25" s="600"/>
      <c r="VJD25" s="600"/>
      <c r="VJE25" s="600"/>
      <c r="VJF25" s="600"/>
      <c r="VJG25" s="600"/>
      <c r="VJH25" s="600"/>
      <c r="VJI25" s="600"/>
      <c r="VJJ25" s="600"/>
      <c r="VJK25" s="600"/>
      <c r="VJL25" s="600"/>
      <c r="VJM25" s="600"/>
      <c r="VJN25" s="600"/>
      <c r="VJO25" s="600"/>
      <c r="VJP25" s="600"/>
      <c r="VJQ25" s="600"/>
      <c r="VJR25" s="600"/>
      <c r="VJS25" s="600"/>
      <c r="VJT25" s="600"/>
      <c r="VJU25" s="600"/>
      <c r="VJV25" s="600"/>
      <c r="VJW25" s="600"/>
      <c r="VJX25" s="600"/>
      <c r="VJY25" s="600"/>
      <c r="VJZ25" s="600"/>
      <c r="VKA25" s="600"/>
      <c r="VKB25" s="600"/>
      <c r="VKC25" s="600"/>
      <c r="VKD25" s="600"/>
      <c r="VKE25" s="600"/>
      <c r="VKF25" s="600"/>
      <c r="VKG25" s="600"/>
      <c r="VKH25" s="600"/>
      <c r="VKI25" s="600"/>
      <c r="VKJ25" s="600"/>
      <c r="VKK25" s="600"/>
      <c r="VKL25" s="600"/>
      <c r="VKM25" s="600"/>
      <c r="VKN25" s="600"/>
      <c r="VKO25" s="600"/>
      <c r="VKP25" s="600"/>
      <c r="VKQ25" s="600"/>
      <c r="VKR25" s="600"/>
      <c r="VKS25" s="600"/>
      <c r="VKT25" s="600"/>
      <c r="VKU25" s="600"/>
      <c r="VKV25" s="600"/>
      <c r="VKW25" s="600"/>
      <c r="VKX25" s="600"/>
      <c r="VKY25" s="600"/>
      <c r="VKZ25" s="600"/>
      <c r="VLA25" s="600"/>
      <c r="VLB25" s="600"/>
      <c r="VLC25" s="600"/>
      <c r="VLD25" s="600"/>
      <c r="VLE25" s="600"/>
      <c r="VLF25" s="600"/>
      <c r="VLG25" s="600"/>
      <c r="VLH25" s="600"/>
      <c r="VLI25" s="600"/>
      <c r="VLJ25" s="600"/>
      <c r="VLK25" s="600"/>
      <c r="VLL25" s="600"/>
      <c r="VLM25" s="600"/>
      <c r="VLN25" s="600"/>
      <c r="VLO25" s="600"/>
      <c r="VLP25" s="600"/>
      <c r="VLQ25" s="600"/>
      <c r="VLR25" s="600"/>
      <c r="VLS25" s="600"/>
      <c r="VLT25" s="600"/>
      <c r="VLU25" s="600"/>
      <c r="VLV25" s="600"/>
      <c r="VLW25" s="600"/>
      <c r="VLX25" s="600"/>
      <c r="VLY25" s="600"/>
      <c r="VLZ25" s="600"/>
      <c r="VMA25" s="600"/>
      <c r="VMB25" s="600"/>
      <c r="VMC25" s="600"/>
      <c r="VMD25" s="600"/>
      <c r="VME25" s="600"/>
      <c r="VMF25" s="600"/>
      <c r="VMG25" s="600"/>
      <c r="VMH25" s="600"/>
      <c r="VMI25" s="600"/>
      <c r="VMJ25" s="600"/>
      <c r="VMK25" s="600"/>
      <c r="VML25" s="600"/>
      <c r="VMM25" s="600"/>
      <c r="VMN25" s="600"/>
      <c r="VMO25" s="600"/>
      <c r="VMP25" s="600"/>
      <c r="VMQ25" s="600"/>
      <c r="VMR25" s="600"/>
      <c r="VMS25" s="600"/>
      <c r="VMT25" s="600"/>
      <c r="VMU25" s="600"/>
      <c r="VMV25" s="600"/>
      <c r="VMW25" s="600"/>
      <c r="VMX25" s="600"/>
      <c r="VMY25" s="600"/>
      <c r="VMZ25" s="600"/>
      <c r="VNA25" s="600"/>
      <c r="VNB25" s="600"/>
      <c r="VNC25" s="600"/>
      <c r="VND25" s="600"/>
      <c r="VNE25" s="600"/>
      <c r="VNF25" s="600"/>
      <c r="VNG25" s="600"/>
      <c r="VNH25" s="600"/>
      <c r="VNI25" s="600"/>
      <c r="VNJ25" s="600"/>
      <c r="VNK25" s="600"/>
      <c r="VNL25" s="600"/>
      <c r="VNM25" s="600"/>
      <c r="VNN25" s="600"/>
      <c r="VNO25" s="600"/>
      <c r="VNP25" s="600"/>
      <c r="VNQ25" s="600"/>
      <c r="VNR25" s="600"/>
      <c r="VNS25" s="600"/>
      <c r="VNT25" s="600"/>
      <c r="VNU25" s="600"/>
      <c r="VNV25" s="600"/>
      <c r="VNW25" s="600"/>
      <c r="VNX25" s="600"/>
      <c r="VNY25" s="600"/>
      <c r="VNZ25" s="600"/>
      <c r="VOA25" s="600"/>
      <c r="VOB25" s="600"/>
      <c r="VOC25" s="600"/>
      <c r="VOD25" s="600"/>
      <c r="VOE25" s="600"/>
      <c r="VOF25" s="600"/>
      <c r="VOG25" s="600"/>
      <c r="VOH25" s="600"/>
      <c r="VOI25" s="600"/>
      <c r="VOJ25" s="600"/>
      <c r="VOK25" s="600"/>
      <c r="VOL25" s="600"/>
      <c r="VOM25" s="600"/>
      <c r="VON25" s="600"/>
      <c r="VOO25" s="600"/>
      <c r="VOP25" s="600"/>
      <c r="VOQ25" s="600"/>
      <c r="VOR25" s="600"/>
      <c r="VOS25" s="600"/>
      <c r="VOT25" s="600"/>
      <c r="VOU25" s="600"/>
      <c r="VOV25" s="600"/>
      <c r="VOW25" s="600"/>
      <c r="VOX25" s="600"/>
      <c r="VOY25" s="600"/>
      <c r="VOZ25" s="600"/>
      <c r="VPA25" s="600"/>
      <c r="VPB25" s="600"/>
      <c r="VPC25" s="600"/>
      <c r="VPD25" s="600"/>
      <c r="VPE25" s="600"/>
      <c r="VPF25" s="600"/>
      <c r="VPG25" s="600"/>
      <c r="VPH25" s="600"/>
      <c r="VPI25" s="600"/>
      <c r="VPJ25" s="600"/>
      <c r="VPK25" s="600"/>
      <c r="VPL25" s="600"/>
      <c r="VPM25" s="600"/>
      <c r="VPN25" s="600"/>
      <c r="VPO25" s="600"/>
      <c r="VPP25" s="600"/>
      <c r="VPQ25" s="600"/>
      <c r="VPR25" s="600"/>
      <c r="VPS25" s="600"/>
      <c r="VPT25" s="600"/>
      <c r="VPU25" s="600"/>
      <c r="VPV25" s="600"/>
      <c r="VPW25" s="600"/>
      <c r="VPX25" s="600"/>
      <c r="VPY25" s="600"/>
      <c r="VPZ25" s="600"/>
      <c r="VQA25" s="600"/>
      <c r="VQB25" s="600"/>
      <c r="VQC25" s="600"/>
      <c r="VQD25" s="600"/>
      <c r="VQE25" s="600"/>
      <c r="VQF25" s="600"/>
      <c r="VQG25" s="600"/>
      <c r="VQH25" s="600"/>
      <c r="VQI25" s="600"/>
      <c r="VQJ25" s="600"/>
      <c r="VQK25" s="600"/>
      <c r="VQL25" s="600"/>
      <c r="VQM25" s="600"/>
      <c r="VQN25" s="600"/>
      <c r="VQO25" s="600"/>
      <c r="VQP25" s="600"/>
      <c r="VQQ25" s="600"/>
      <c r="VQR25" s="600"/>
      <c r="VQS25" s="600"/>
      <c r="VQT25" s="600"/>
      <c r="VQU25" s="600"/>
      <c r="VQV25" s="600"/>
      <c r="VQW25" s="600"/>
      <c r="VQX25" s="600"/>
      <c r="VQY25" s="600"/>
      <c r="VQZ25" s="600"/>
      <c r="VRA25" s="600"/>
      <c r="VRB25" s="600"/>
      <c r="VRC25" s="600"/>
      <c r="VRD25" s="600"/>
      <c r="VRE25" s="600"/>
      <c r="VRF25" s="600"/>
      <c r="VRG25" s="600"/>
      <c r="VRH25" s="600"/>
      <c r="VRI25" s="600"/>
      <c r="VRJ25" s="600"/>
      <c r="VRK25" s="600"/>
      <c r="VRL25" s="600"/>
      <c r="VRM25" s="600"/>
      <c r="VRN25" s="600"/>
      <c r="VRO25" s="600"/>
      <c r="VRP25" s="600"/>
      <c r="VRQ25" s="600"/>
      <c r="VRR25" s="600"/>
      <c r="VRS25" s="600"/>
      <c r="VRT25" s="600"/>
      <c r="VRU25" s="600"/>
      <c r="VRV25" s="600"/>
      <c r="VRW25" s="600"/>
      <c r="VRX25" s="600"/>
      <c r="VRY25" s="600"/>
      <c r="VRZ25" s="600"/>
      <c r="VSA25" s="600"/>
      <c r="VSB25" s="600"/>
      <c r="VSC25" s="600"/>
      <c r="VSD25" s="600"/>
      <c r="VSE25" s="600"/>
      <c r="VSF25" s="600"/>
      <c r="VSG25" s="600"/>
      <c r="VSH25" s="600"/>
      <c r="VSI25" s="600"/>
      <c r="VSJ25" s="600"/>
      <c r="VSK25" s="600"/>
      <c r="VSL25" s="600"/>
      <c r="VSM25" s="600"/>
      <c r="VSN25" s="600"/>
      <c r="VSO25" s="600"/>
      <c r="VSP25" s="600"/>
      <c r="VSQ25" s="600"/>
      <c r="VSR25" s="600"/>
      <c r="VSS25" s="600"/>
      <c r="VST25" s="600"/>
      <c r="VSU25" s="600"/>
      <c r="VSV25" s="600"/>
      <c r="VSW25" s="600"/>
      <c r="VSX25" s="600"/>
      <c r="VSY25" s="600"/>
      <c r="VSZ25" s="600"/>
      <c r="VTA25" s="600"/>
      <c r="VTB25" s="600"/>
      <c r="VTC25" s="600"/>
      <c r="VTD25" s="600"/>
      <c r="VTE25" s="600"/>
      <c r="VTF25" s="600"/>
      <c r="VTG25" s="600"/>
      <c r="VTH25" s="600"/>
      <c r="VTI25" s="600"/>
      <c r="VTJ25" s="600"/>
      <c r="VTK25" s="600"/>
      <c r="VTL25" s="600"/>
      <c r="VTM25" s="600"/>
      <c r="VTN25" s="600"/>
      <c r="VTO25" s="600"/>
      <c r="VTP25" s="600"/>
      <c r="VTQ25" s="600"/>
      <c r="VTR25" s="600"/>
      <c r="VTS25" s="600"/>
      <c r="VTT25" s="600"/>
      <c r="VTU25" s="600"/>
      <c r="VTV25" s="600"/>
      <c r="VTW25" s="600"/>
      <c r="VTX25" s="600"/>
      <c r="VTY25" s="600"/>
      <c r="VTZ25" s="600"/>
      <c r="VUA25" s="600"/>
      <c r="VUB25" s="600"/>
      <c r="VUC25" s="600"/>
      <c r="VUD25" s="600"/>
      <c r="VUE25" s="600"/>
      <c r="VUF25" s="600"/>
      <c r="VUG25" s="600"/>
      <c r="VUH25" s="600"/>
      <c r="VUI25" s="600"/>
      <c r="VUJ25" s="600"/>
      <c r="VUK25" s="600"/>
      <c r="VUL25" s="600"/>
      <c r="VUM25" s="600"/>
      <c r="VUN25" s="600"/>
      <c r="VUO25" s="600"/>
      <c r="VUP25" s="600"/>
      <c r="VUQ25" s="600"/>
      <c r="VUR25" s="600"/>
      <c r="VUS25" s="600"/>
      <c r="VUT25" s="600"/>
      <c r="VUU25" s="600"/>
      <c r="VUV25" s="600"/>
      <c r="VUW25" s="600"/>
      <c r="VUX25" s="600"/>
      <c r="VUY25" s="600"/>
      <c r="VUZ25" s="600"/>
      <c r="VVA25" s="600"/>
      <c r="VVB25" s="600"/>
      <c r="VVC25" s="600"/>
      <c r="VVD25" s="600"/>
      <c r="VVE25" s="600"/>
      <c r="VVF25" s="600"/>
      <c r="VVG25" s="600"/>
      <c r="VVH25" s="600"/>
      <c r="VVI25" s="600"/>
      <c r="VVJ25" s="600"/>
      <c r="VVK25" s="600"/>
      <c r="VVL25" s="600"/>
      <c r="VVM25" s="600"/>
      <c r="VVN25" s="600"/>
      <c r="VVO25" s="600"/>
      <c r="VVP25" s="600"/>
      <c r="VVQ25" s="600"/>
      <c r="VVR25" s="600"/>
      <c r="VVS25" s="600"/>
      <c r="VVT25" s="600"/>
      <c r="VVU25" s="600"/>
      <c r="VVV25" s="600"/>
      <c r="VVW25" s="600"/>
      <c r="VVX25" s="600"/>
      <c r="VVY25" s="600"/>
      <c r="VVZ25" s="600"/>
      <c r="VWA25" s="600"/>
      <c r="VWB25" s="600"/>
      <c r="VWC25" s="600"/>
      <c r="VWD25" s="600"/>
      <c r="VWE25" s="600"/>
      <c r="VWF25" s="600"/>
      <c r="VWG25" s="600"/>
      <c r="VWH25" s="600"/>
      <c r="VWI25" s="600"/>
      <c r="VWJ25" s="600"/>
      <c r="VWK25" s="600"/>
      <c r="VWL25" s="600"/>
      <c r="VWM25" s="600"/>
      <c r="VWN25" s="600"/>
      <c r="VWO25" s="600"/>
      <c r="VWP25" s="600"/>
      <c r="VWQ25" s="600"/>
      <c r="VWR25" s="600"/>
      <c r="VWS25" s="600"/>
      <c r="VWT25" s="600"/>
      <c r="VWU25" s="600"/>
      <c r="VWV25" s="600"/>
      <c r="VWW25" s="600"/>
      <c r="VWX25" s="600"/>
      <c r="VWY25" s="600"/>
      <c r="VWZ25" s="600"/>
      <c r="VXA25" s="600"/>
      <c r="VXB25" s="600"/>
      <c r="VXC25" s="600"/>
      <c r="VXD25" s="600"/>
      <c r="VXE25" s="600"/>
      <c r="VXF25" s="600"/>
      <c r="VXG25" s="600"/>
      <c r="VXH25" s="600"/>
      <c r="VXI25" s="600"/>
      <c r="VXJ25" s="600"/>
      <c r="VXK25" s="600"/>
      <c r="VXL25" s="600"/>
      <c r="VXM25" s="600"/>
      <c r="VXN25" s="600"/>
      <c r="VXO25" s="600"/>
      <c r="VXP25" s="600"/>
      <c r="VXQ25" s="600"/>
      <c r="VXR25" s="600"/>
      <c r="VXS25" s="600"/>
      <c r="VXT25" s="600"/>
      <c r="VXU25" s="600"/>
      <c r="VXV25" s="600"/>
      <c r="VXW25" s="600"/>
      <c r="VXX25" s="600"/>
      <c r="VXY25" s="600"/>
      <c r="VXZ25" s="600"/>
      <c r="VYA25" s="600"/>
      <c r="VYB25" s="600"/>
      <c r="VYC25" s="600"/>
      <c r="VYD25" s="600"/>
      <c r="VYE25" s="600"/>
      <c r="VYF25" s="600"/>
      <c r="VYG25" s="600"/>
      <c r="VYH25" s="600"/>
      <c r="VYI25" s="600"/>
      <c r="VYJ25" s="600"/>
      <c r="VYK25" s="600"/>
      <c r="VYL25" s="600"/>
      <c r="VYM25" s="600"/>
      <c r="VYN25" s="600"/>
      <c r="VYO25" s="600"/>
      <c r="VYP25" s="600"/>
      <c r="VYQ25" s="600"/>
      <c r="VYR25" s="600"/>
      <c r="VYS25" s="600"/>
      <c r="VYT25" s="600"/>
      <c r="VYU25" s="600"/>
      <c r="VYV25" s="600"/>
      <c r="VYW25" s="600"/>
      <c r="VYX25" s="600"/>
      <c r="VYY25" s="600"/>
      <c r="VYZ25" s="600"/>
      <c r="VZA25" s="600"/>
      <c r="VZB25" s="600"/>
      <c r="VZC25" s="600"/>
      <c r="VZD25" s="600"/>
      <c r="VZE25" s="600"/>
      <c r="VZF25" s="600"/>
      <c r="VZG25" s="600"/>
      <c r="VZH25" s="600"/>
      <c r="VZI25" s="600"/>
      <c r="VZJ25" s="600"/>
      <c r="VZK25" s="600"/>
      <c r="VZL25" s="600"/>
      <c r="VZM25" s="600"/>
      <c r="VZN25" s="600"/>
      <c r="VZO25" s="600"/>
      <c r="VZP25" s="600"/>
      <c r="VZQ25" s="600"/>
      <c r="VZR25" s="600"/>
      <c r="VZS25" s="600"/>
      <c r="VZT25" s="600"/>
      <c r="VZU25" s="600"/>
      <c r="VZV25" s="600"/>
      <c r="VZW25" s="600"/>
      <c r="VZX25" s="600"/>
      <c r="VZY25" s="600"/>
      <c r="VZZ25" s="600"/>
      <c r="WAA25" s="600"/>
      <c r="WAB25" s="600"/>
      <c r="WAC25" s="600"/>
      <c r="WAD25" s="600"/>
      <c r="WAE25" s="600"/>
      <c r="WAF25" s="600"/>
      <c r="WAG25" s="600"/>
      <c r="WAH25" s="600"/>
      <c r="WAI25" s="600"/>
      <c r="WAJ25" s="600"/>
      <c r="WAK25" s="600"/>
      <c r="WAL25" s="600"/>
      <c r="WAM25" s="600"/>
      <c r="WAN25" s="600"/>
      <c r="WAO25" s="600"/>
      <c r="WAP25" s="600"/>
      <c r="WAQ25" s="600"/>
      <c r="WAR25" s="600"/>
      <c r="WAS25" s="600"/>
      <c r="WAT25" s="600"/>
      <c r="WAU25" s="600"/>
      <c r="WAV25" s="600"/>
      <c r="WAW25" s="600"/>
      <c r="WAX25" s="600"/>
      <c r="WAY25" s="600"/>
      <c r="WAZ25" s="600"/>
      <c r="WBA25" s="600"/>
      <c r="WBB25" s="600"/>
      <c r="WBC25" s="600"/>
      <c r="WBD25" s="600"/>
      <c r="WBE25" s="600"/>
      <c r="WBF25" s="600"/>
      <c r="WBG25" s="600"/>
      <c r="WBH25" s="600"/>
      <c r="WBI25" s="600"/>
      <c r="WBJ25" s="600"/>
      <c r="WBK25" s="600"/>
      <c r="WBL25" s="600"/>
      <c r="WBM25" s="600"/>
      <c r="WBN25" s="600"/>
      <c r="WBO25" s="600"/>
      <c r="WBP25" s="600"/>
      <c r="WBQ25" s="600"/>
      <c r="WBR25" s="600"/>
      <c r="WBS25" s="600"/>
      <c r="WBT25" s="600"/>
      <c r="WBU25" s="600"/>
      <c r="WBV25" s="600"/>
      <c r="WBW25" s="600"/>
      <c r="WBX25" s="600"/>
      <c r="WBY25" s="600"/>
      <c r="WBZ25" s="600"/>
      <c r="WCA25" s="600"/>
      <c r="WCB25" s="600"/>
      <c r="WCC25" s="600"/>
      <c r="WCD25" s="600"/>
      <c r="WCE25" s="600"/>
      <c r="WCF25" s="600"/>
      <c r="WCG25" s="600"/>
      <c r="WCH25" s="600"/>
      <c r="WCI25" s="600"/>
      <c r="WCJ25" s="600"/>
      <c r="WCK25" s="600"/>
      <c r="WCL25" s="600"/>
      <c r="WCM25" s="600"/>
      <c r="WCN25" s="600"/>
      <c r="WCO25" s="600"/>
      <c r="WCP25" s="600"/>
      <c r="WCQ25" s="600"/>
      <c r="WCR25" s="600"/>
      <c r="WCS25" s="600"/>
      <c r="WCT25" s="600"/>
      <c r="WCU25" s="600"/>
      <c r="WCV25" s="600"/>
      <c r="WCW25" s="600"/>
      <c r="WCX25" s="600"/>
      <c r="WCY25" s="600"/>
      <c r="WCZ25" s="600"/>
      <c r="WDA25" s="600"/>
      <c r="WDB25" s="600"/>
      <c r="WDC25" s="600"/>
      <c r="WDD25" s="600"/>
      <c r="WDE25" s="600"/>
      <c r="WDF25" s="600"/>
      <c r="WDG25" s="600"/>
      <c r="WDH25" s="600"/>
      <c r="WDI25" s="600"/>
      <c r="WDJ25" s="600"/>
      <c r="WDK25" s="600"/>
      <c r="WDL25" s="600"/>
      <c r="WDM25" s="600"/>
      <c r="WDN25" s="600"/>
      <c r="WDO25" s="600"/>
      <c r="WDP25" s="600"/>
      <c r="WDQ25" s="600"/>
      <c r="WDR25" s="600"/>
      <c r="WDS25" s="600"/>
      <c r="WDT25" s="600"/>
      <c r="WDU25" s="600"/>
      <c r="WDV25" s="600"/>
      <c r="WDW25" s="600"/>
      <c r="WDX25" s="600"/>
      <c r="WDY25" s="600"/>
      <c r="WDZ25" s="600"/>
      <c r="WEA25" s="600"/>
      <c r="WEB25" s="600"/>
      <c r="WEC25" s="600"/>
      <c r="WED25" s="600"/>
      <c r="WEE25" s="600"/>
      <c r="WEF25" s="600"/>
      <c r="WEG25" s="600"/>
      <c r="WEH25" s="600"/>
      <c r="WEI25" s="600"/>
      <c r="WEJ25" s="600"/>
      <c r="WEK25" s="600"/>
      <c r="WEL25" s="600"/>
      <c r="WEM25" s="600"/>
      <c r="WEN25" s="600"/>
      <c r="WEO25" s="600"/>
      <c r="WEP25" s="600"/>
      <c r="WEQ25" s="600"/>
      <c r="WER25" s="600"/>
      <c r="WES25" s="600"/>
      <c r="WET25" s="600"/>
      <c r="WEU25" s="600"/>
      <c r="WEV25" s="600"/>
      <c r="WEW25" s="600"/>
      <c r="WEX25" s="600"/>
      <c r="WEY25" s="600"/>
      <c r="WEZ25" s="600"/>
      <c r="WFA25" s="600"/>
      <c r="WFB25" s="600"/>
      <c r="WFC25" s="600"/>
      <c r="WFD25" s="600"/>
      <c r="WFE25" s="600"/>
      <c r="WFF25" s="600"/>
      <c r="WFG25" s="600"/>
      <c r="WFH25" s="600"/>
      <c r="WFI25" s="600"/>
      <c r="WFJ25" s="600"/>
      <c r="WFK25" s="600"/>
      <c r="WFL25" s="600"/>
      <c r="WFM25" s="600"/>
      <c r="WFN25" s="600"/>
      <c r="WFO25" s="600"/>
      <c r="WFP25" s="600"/>
      <c r="WFQ25" s="600"/>
      <c r="WFR25" s="600"/>
      <c r="WFS25" s="600"/>
      <c r="WFT25" s="600"/>
      <c r="WFU25" s="600"/>
      <c r="WFV25" s="600"/>
      <c r="WFW25" s="600"/>
      <c r="WFX25" s="600"/>
      <c r="WFY25" s="600"/>
      <c r="WFZ25" s="600"/>
      <c r="WGA25" s="600"/>
      <c r="WGB25" s="600"/>
      <c r="WGC25" s="600"/>
      <c r="WGD25" s="600"/>
      <c r="WGE25" s="600"/>
      <c r="WGF25" s="600"/>
      <c r="WGG25" s="600"/>
      <c r="WGH25" s="600"/>
      <c r="WGI25" s="600"/>
      <c r="WGJ25" s="600"/>
      <c r="WGK25" s="600"/>
      <c r="WGL25" s="600"/>
      <c r="WGM25" s="600"/>
      <c r="WGN25" s="600"/>
      <c r="WGO25" s="600"/>
      <c r="WGP25" s="600"/>
      <c r="WGQ25" s="600"/>
      <c r="WGR25" s="600"/>
      <c r="WGS25" s="600"/>
      <c r="WGT25" s="600"/>
      <c r="WGU25" s="600"/>
      <c r="WGV25" s="600"/>
      <c r="WGW25" s="600"/>
      <c r="WGX25" s="600"/>
      <c r="WGY25" s="600"/>
      <c r="WGZ25" s="600"/>
      <c r="WHA25" s="600"/>
      <c r="WHB25" s="600"/>
      <c r="WHC25" s="600"/>
      <c r="WHD25" s="600"/>
      <c r="WHE25" s="600"/>
      <c r="WHF25" s="600"/>
      <c r="WHG25" s="600"/>
      <c r="WHH25" s="600"/>
      <c r="WHI25" s="600"/>
      <c r="WHJ25" s="600"/>
      <c r="WHK25" s="600"/>
      <c r="WHL25" s="600"/>
      <c r="WHM25" s="600"/>
      <c r="WHN25" s="600"/>
      <c r="WHO25" s="600"/>
      <c r="WHP25" s="600"/>
      <c r="WHQ25" s="600"/>
      <c r="WHR25" s="600"/>
      <c r="WHS25" s="600"/>
      <c r="WHT25" s="600"/>
      <c r="WHU25" s="600"/>
      <c r="WHV25" s="600"/>
      <c r="WHW25" s="600"/>
      <c r="WHX25" s="600"/>
      <c r="WHY25" s="600"/>
      <c r="WHZ25" s="600"/>
      <c r="WIA25" s="600"/>
      <c r="WIB25" s="600"/>
      <c r="WIC25" s="600"/>
      <c r="WID25" s="600"/>
      <c r="WIE25" s="600"/>
      <c r="WIF25" s="600"/>
      <c r="WIG25" s="600"/>
      <c r="WIH25" s="600"/>
      <c r="WII25" s="600"/>
      <c r="WIJ25" s="600"/>
      <c r="WIK25" s="600"/>
      <c r="WIL25" s="600"/>
      <c r="WIM25" s="600"/>
      <c r="WIN25" s="600"/>
      <c r="WIO25" s="600"/>
      <c r="WIP25" s="600"/>
      <c r="WIQ25" s="600"/>
      <c r="WIR25" s="600"/>
      <c r="WIS25" s="600"/>
      <c r="WIT25" s="600"/>
      <c r="WIU25" s="600"/>
      <c r="WIV25" s="600"/>
      <c r="WIW25" s="600"/>
      <c r="WIX25" s="600"/>
      <c r="WIY25" s="600"/>
      <c r="WIZ25" s="600"/>
      <c r="WJA25" s="600"/>
      <c r="WJB25" s="600"/>
      <c r="WJC25" s="600"/>
      <c r="WJD25" s="600"/>
      <c r="WJE25" s="600"/>
      <c r="WJF25" s="600"/>
      <c r="WJG25" s="600"/>
      <c r="WJH25" s="600"/>
      <c r="WJI25" s="600"/>
      <c r="WJJ25" s="600"/>
      <c r="WJK25" s="600"/>
      <c r="WJL25" s="600"/>
      <c r="WJM25" s="600"/>
      <c r="WJN25" s="600"/>
      <c r="WJO25" s="600"/>
      <c r="WJP25" s="600"/>
      <c r="WJQ25" s="600"/>
      <c r="WJR25" s="600"/>
      <c r="WJS25" s="600"/>
      <c r="WJT25" s="600"/>
      <c r="WJU25" s="600"/>
      <c r="WJV25" s="600"/>
      <c r="WJW25" s="600"/>
      <c r="WJX25" s="600"/>
      <c r="WJY25" s="600"/>
      <c r="WJZ25" s="600"/>
      <c r="WKA25" s="600"/>
      <c r="WKB25" s="600"/>
      <c r="WKC25" s="600"/>
      <c r="WKD25" s="600"/>
      <c r="WKE25" s="600"/>
      <c r="WKF25" s="600"/>
      <c r="WKG25" s="600"/>
      <c r="WKH25" s="600"/>
      <c r="WKI25" s="600"/>
      <c r="WKJ25" s="600"/>
      <c r="WKK25" s="600"/>
      <c r="WKL25" s="600"/>
      <c r="WKM25" s="600"/>
      <c r="WKN25" s="600"/>
      <c r="WKO25" s="600"/>
      <c r="WKP25" s="600"/>
      <c r="WKQ25" s="600"/>
      <c r="WKR25" s="600"/>
      <c r="WKS25" s="600"/>
      <c r="WKT25" s="600"/>
      <c r="WKU25" s="600"/>
      <c r="WKV25" s="600"/>
      <c r="WKW25" s="600"/>
      <c r="WKX25" s="600"/>
      <c r="WKY25" s="600"/>
      <c r="WKZ25" s="600"/>
      <c r="WLA25" s="600"/>
      <c r="WLB25" s="600"/>
      <c r="WLC25" s="600"/>
      <c r="WLD25" s="600"/>
      <c r="WLE25" s="600"/>
      <c r="WLF25" s="600"/>
      <c r="WLG25" s="600"/>
      <c r="WLH25" s="600"/>
      <c r="WLI25" s="600"/>
      <c r="WLJ25" s="600"/>
      <c r="WLK25" s="600"/>
      <c r="WLL25" s="600"/>
      <c r="WLM25" s="600"/>
      <c r="WLN25" s="600"/>
      <c r="WLO25" s="600"/>
      <c r="WLP25" s="600"/>
      <c r="WLQ25" s="600"/>
      <c r="WLR25" s="600"/>
      <c r="WLS25" s="600"/>
      <c r="WLT25" s="600"/>
      <c r="WLU25" s="600"/>
      <c r="WLV25" s="600"/>
      <c r="WLW25" s="600"/>
      <c r="WLX25" s="600"/>
      <c r="WLY25" s="600"/>
      <c r="WLZ25" s="600"/>
      <c r="WMA25" s="600"/>
      <c r="WMB25" s="600"/>
      <c r="WMC25" s="600"/>
      <c r="WMD25" s="600"/>
      <c r="WME25" s="600"/>
      <c r="WMF25" s="600"/>
      <c r="WMG25" s="600"/>
      <c r="WMH25" s="600"/>
      <c r="WMI25" s="600"/>
      <c r="WMJ25" s="600"/>
      <c r="WMK25" s="600"/>
      <c r="WML25" s="600"/>
      <c r="WMM25" s="600"/>
      <c r="WMN25" s="600"/>
      <c r="WMO25" s="600"/>
      <c r="WMP25" s="600"/>
      <c r="WMQ25" s="600"/>
      <c r="WMR25" s="600"/>
      <c r="WMS25" s="600"/>
      <c r="WMT25" s="600"/>
      <c r="WMU25" s="600"/>
      <c r="WMV25" s="600"/>
      <c r="WMW25" s="600"/>
      <c r="WMX25" s="600"/>
      <c r="WMY25" s="600"/>
      <c r="WMZ25" s="600"/>
      <c r="WNA25" s="600"/>
      <c r="WNB25" s="600"/>
      <c r="WNC25" s="600"/>
      <c r="WND25" s="600"/>
      <c r="WNE25" s="600"/>
      <c r="WNF25" s="600"/>
      <c r="WNG25" s="600"/>
      <c r="WNH25" s="600"/>
      <c r="WNI25" s="600"/>
      <c r="WNJ25" s="600"/>
      <c r="WNK25" s="600"/>
      <c r="WNL25" s="600"/>
      <c r="WNM25" s="600"/>
      <c r="WNN25" s="600"/>
      <c r="WNO25" s="600"/>
      <c r="WNP25" s="600"/>
      <c r="WNQ25" s="600"/>
      <c r="WNR25" s="600"/>
      <c r="WNS25" s="600"/>
      <c r="WNT25" s="600"/>
      <c r="WNU25" s="600"/>
      <c r="WNV25" s="600"/>
      <c r="WNW25" s="600"/>
      <c r="WNX25" s="600"/>
      <c r="WNY25" s="600"/>
      <c r="WNZ25" s="600"/>
      <c r="WOA25" s="600"/>
      <c r="WOB25" s="600"/>
      <c r="WOC25" s="600"/>
      <c r="WOD25" s="600"/>
      <c r="WOE25" s="600"/>
      <c r="WOF25" s="600"/>
      <c r="WOG25" s="600"/>
      <c r="WOH25" s="600"/>
      <c r="WOI25" s="600"/>
      <c r="WOJ25" s="600"/>
      <c r="WOK25" s="600"/>
      <c r="WOL25" s="600"/>
      <c r="WOM25" s="600"/>
      <c r="WON25" s="600"/>
      <c r="WOO25" s="600"/>
      <c r="WOP25" s="600"/>
      <c r="WOQ25" s="600"/>
      <c r="WOR25" s="600"/>
      <c r="WOS25" s="600"/>
      <c r="WOT25" s="600"/>
      <c r="WOU25" s="600"/>
      <c r="WOV25" s="600"/>
      <c r="WOW25" s="600"/>
      <c r="WOX25" s="600"/>
      <c r="WOY25" s="600"/>
      <c r="WOZ25" s="600"/>
      <c r="WPA25" s="600"/>
      <c r="WPB25" s="600"/>
      <c r="WPC25" s="600"/>
      <c r="WPD25" s="600"/>
      <c r="WPE25" s="600"/>
      <c r="WPF25" s="600"/>
      <c r="WPG25" s="600"/>
      <c r="WPH25" s="600"/>
      <c r="WPI25" s="600"/>
      <c r="WPJ25" s="600"/>
      <c r="WPK25" s="600"/>
      <c r="WPL25" s="600"/>
      <c r="WPM25" s="600"/>
      <c r="WPN25" s="600"/>
      <c r="WPO25" s="600"/>
      <c r="WPP25" s="600"/>
      <c r="WPQ25" s="600"/>
      <c r="WPR25" s="600"/>
      <c r="WPS25" s="600"/>
      <c r="WPT25" s="600"/>
      <c r="WPU25" s="600"/>
      <c r="WPV25" s="600"/>
      <c r="WPW25" s="600"/>
      <c r="WPX25" s="600"/>
      <c r="WPY25" s="600"/>
      <c r="WPZ25" s="600"/>
      <c r="WQA25" s="600"/>
      <c r="WQB25" s="600"/>
      <c r="WQC25" s="600"/>
      <c r="WQD25" s="600"/>
      <c r="WQE25" s="600"/>
      <c r="WQF25" s="600"/>
      <c r="WQG25" s="600"/>
      <c r="WQH25" s="600"/>
      <c r="WQI25" s="600"/>
      <c r="WQJ25" s="600"/>
      <c r="WQK25" s="600"/>
      <c r="WQL25" s="600"/>
      <c r="WQM25" s="600"/>
      <c r="WQN25" s="600"/>
      <c r="WQO25" s="600"/>
      <c r="WQP25" s="600"/>
      <c r="WQQ25" s="600"/>
      <c r="WQR25" s="600"/>
      <c r="WQS25" s="600"/>
      <c r="WQT25" s="600"/>
      <c r="WQU25" s="600"/>
      <c r="WQV25" s="600"/>
      <c r="WQW25" s="600"/>
      <c r="WQX25" s="600"/>
      <c r="WQY25" s="600"/>
      <c r="WQZ25" s="600"/>
      <c r="WRA25" s="600"/>
      <c r="WRB25" s="600"/>
      <c r="WRC25" s="600"/>
      <c r="WRD25" s="600"/>
      <c r="WRE25" s="600"/>
      <c r="WRF25" s="600"/>
      <c r="WRG25" s="600"/>
      <c r="WRH25" s="600"/>
      <c r="WRI25" s="600"/>
      <c r="WRJ25" s="600"/>
      <c r="WRK25" s="600"/>
      <c r="WRL25" s="600"/>
      <c r="WRM25" s="600"/>
      <c r="WRN25" s="600"/>
      <c r="WRO25" s="600"/>
      <c r="WRP25" s="600"/>
      <c r="WRQ25" s="600"/>
      <c r="WRR25" s="600"/>
      <c r="WRS25" s="600"/>
      <c r="WRT25" s="600"/>
      <c r="WRU25" s="600"/>
      <c r="WRV25" s="600"/>
      <c r="WRW25" s="600"/>
      <c r="WRX25" s="600"/>
      <c r="WRY25" s="600"/>
      <c r="WRZ25" s="600"/>
      <c r="WSA25" s="600"/>
      <c r="WSB25" s="600"/>
      <c r="WSC25" s="600"/>
      <c r="WSD25" s="600"/>
      <c r="WSE25" s="600"/>
      <c r="WSF25" s="600"/>
      <c r="WSG25" s="600"/>
      <c r="WSH25" s="600"/>
      <c r="WSI25" s="600"/>
      <c r="WSJ25" s="600"/>
      <c r="WSK25" s="600"/>
      <c r="WSL25" s="600"/>
      <c r="WSM25" s="600"/>
      <c r="WSN25" s="600"/>
      <c r="WSO25" s="600"/>
      <c r="WSP25" s="600"/>
      <c r="WSQ25" s="600"/>
      <c r="WSR25" s="600"/>
      <c r="WSS25" s="600"/>
      <c r="WST25" s="600"/>
      <c r="WSU25" s="600"/>
      <c r="WSV25" s="600"/>
      <c r="WSW25" s="600"/>
      <c r="WSX25" s="600"/>
      <c r="WSY25" s="600"/>
      <c r="WSZ25" s="600"/>
      <c r="WTA25" s="600"/>
      <c r="WTB25" s="600"/>
      <c r="WTC25" s="600"/>
      <c r="WTD25" s="600"/>
      <c r="WTE25" s="600"/>
      <c r="WTF25" s="600"/>
      <c r="WTG25" s="600"/>
      <c r="WTH25" s="600"/>
      <c r="WTI25" s="600"/>
      <c r="WTJ25" s="600"/>
      <c r="WTK25" s="600"/>
      <c r="WTL25" s="600"/>
      <c r="WTM25" s="600"/>
      <c r="WTN25" s="600"/>
      <c r="WTO25" s="600"/>
      <c r="WTP25" s="600"/>
      <c r="WTQ25" s="600"/>
      <c r="WTR25" s="600"/>
      <c r="WTS25" s="600"/>
      <c r="WTT25" s="600"/>
      <c r="WTU25" s="600"/>
      <c r="WTV25" s="600"/>
      <c r="WTW25" s="600"/>
      <c r="WTX25" s="600"/>
      <c r="WTY25" s="600"/>
      <c r="WTZ25" s="600"/>
      <c r="WUA25" s="600"/>
      <c r="WUB25" s="600"/>
      <c r="WUC25" s="600"/>
      <c r="WUD25" s="600"/>
      <c r="WUE25" s="600"/>
      <c r="WUF25" s="600"/>
      <c r="WUG25" s="600"/>
      <c r="WUH25" s="600"/>
      <c r="WUI25" s="600"/>
      <c r="WUJ25" s="600"/>
      <c r="WUK25" s="600"/>
      <c r="WUL25" s="600"/>
      <c r="WUM25" s="600"/>
      <c r="WUN25" s="600"/>
      <c r="WUO25" s="600"/>
      <c r="WUP25" s="600"/>
      <c r="WUQ25" s="600"/>
      <c r="WUR25" s="600"/>
      <c r="WUS25" s="600"/>
      <c r="WUT25" s="600"/>
      <c r="WUU25" s="600"/>
      <c r="WUV25" s="600"/>
      <c r="WUW25" s="600"/>
      <c r="WUX25" s="600"/>
      <c r="WUY25" s="600"/>
      <c r="WUZ25" s="600"/>
      <c r="WVA25" s="600"/>
      <c r="WVB25" s="600"/>
      <c r="WVC25" s="600"/>
      <c r="WVD25" s="600"/>
      <c r="WVE25" s="600"/>
      <c r="WVF25" s="600"/>
      <c r="WVG25" s="600"/>
      <c r="WVH25" s="600"/>
      <c r="WVI25" s="600"/>
      <c r="WVJ25" s="600"/>
      <c r="WVK25" s="600"/>
      <c r="WVL25" s="600"/>
      <c r="WVM25" s="600"/>
      <c r="WVN25" s="600"/>
      <c r="WVO25" s="600"/>
      <c r="WVP25" s="600"/>
      <c r="WVQ25" s="600"/>
      <c r="WVR25" s="600"/>
      <c r="WVS25" s="600"/>
      <c r="WVT25" s="600"/>
      <c r="WVU25" s="600"/>
      <c r="WVV25" s="600"/>
      <c r="WVW25" s="600"/>
      <c r="WVX25" s="600"/>
      <c r="WVY25" s="600"/>
      <c r="WVZ25" s="600"/>
      <c r="WWA25" s="600"/>
      <c r="WWB25" s="600"/>
      <c r="WWC25" s="600"/>
      <c r="WWD25" s="600"/>
      <c r="WWE25" s="600"/>
      <c r="WWF25" s="600"/>
      <c r="WWG25" s="600"/>
      <c r="WWH25" s="600"/>
      <c r="WWI25" s="600"/>
      <c r="WWJ25" s="600"/>
      <c r="WWK25" s="600"/>
      <c r="WWL25" s="600"/>
      <c r="WWM25" s="600"/>
      <c r="WWN25" s="600"/>
      <c r="WWO25" s="600"/>
      <c r="WWP25" s="600"/>
      <c r="WWQ25" s="600"/>
      <c r="WWR25" s="600"/>
      <c r="WWS25" s="600"/>
      <c r="WWT25" s="600"/>
      <c r="WWU25" s="600"/>
      <c r="WWV25" s="600"/>
      <c r="WWW25" s="600"/>
      <c r="WWX25" s="600"/>
      <c r="WWY25" s="600"/>
      <c r="WWZ25" s="600"/>
      <c r="WXA25" s="600"/>
      <c r="WXB25" s="600"/>
      <c r="WXC25" s="600"/>
      <c r="WXD25" s="600"/>
      <c r="WXE25" s="600"/>
      <c r="WXF25" s="600"/>
      <c r="WXG25" s="600"/>
      <c r="WXH25" s="600"/>
      <c r="WXI25" s="600"/>
      <c r="WXJ25" s="600"/>
      <c r="WXK25" s="600"/>
      <c r="WXL25" s="600"/>
      <c r="WXM25" s="600"/>
      <c r="WXN25" s="600"/>
      <c r="WXO25" s="600"/>
      <c r="WXP25" s="600"/>
      <c r="WXQ25" s="600"/>
      <c r="WXR25" s="600"/>
      <c r="WXS25" s="600"/>
      <c r="WXT25" s="600"/>
      <c r="WXU25" s="600"/>
      <c r="WXV25" s="600"/>
      <c r="WXW25" s="600"/>
      <c r="WXX25" s="600"/>
      <c r="WXY25" s="600"/>
      <c r="WXZ25" s="600"/>
      <c r="WYA25" s="600"/>
      <c r="WYB25" s="600"/>
      <c r="WYC25" s="600"/>
      <c r="WYD25" s="600"/>
      <c r="WYE25" s="600"/>
      <c r="WYF25" s="600"/>
      <c r="WYG25" s="600"/>
      <c r="WYH25" s="600"/>
      <c r="WYI25" s="600"/>
      <c r="WYJ25" s="600"/>
      <c r="WYK25" s="600"/>
      <c r="WYL25" s="600"/>
      <c r="WYM25" s="600"/>
      <c r="WYN25" s="600"/>
      <c r="WYO25" s="600"/>
      <c r="WYP25" s="600"/>
      <c r="WYQ25" s="600"/>
      <c r="WYR25" s="600"/>
      <c r="WYS25" s="600"/>
      <c r="WYT25" s="600"/>
      <c r="WYU25" s="600"/>
      <c r="WYV25" s="600"/>
      <c r="WYW25" s="600"/>
      <c r="WYX25" s="600"/>
      <c r="WYY25" s="600"/>
      <c r="WYZ25" s="600"/>
      <c r="WZA25" s="600"/>
      <c r="WZB25" s="600"/>
      <c r="WZC25" s="600"/>
      <c r="WZD25" s="600"/>
      <c r="WZE25" s="600"/>
      <c r="WZF25" s="600"/>
      <c r="WZG25" s="600"/>
      <c r="WZH25" s="600"/>
      <c r="WZI25" s="600"/>
      <c r="WZJ25" s="600"/>
      <c r="WZK25" s="600"/>
      <c r="WZL25" s="600"/>
      <c r="WZM25" s="600"/>
      <c r="WZN25" s="600"/>
      <c r="WZO25" s="600"/>
      <c r="WZP25" s="600"/>
      <c r="WZQ25" s="600"/>
      <c r="WZR25" s="600"/>
      <c r="WZS25" s="600"/>
      <c r="WZT25" s="600"/>
      <c r="WZU25" s="600"/>
      <c r="WZV25" s="600"/>
      <c r="WZW25" s="600"/>
      <c r="WZX25" s="600"/>
      <c r="WZY25" s="600"/>
      <c r="WZZ25" s="600"/>
      <c r="XAA25" s="600"/>
      <c r="XAB25" s="600"/>
      <c r="XAC25" s="600"/>
      <c r="XAD25" s="600"/>
      <c r="XAE25" s="600"/>
      <c r="XAF25" s="600"/>
      <c r="XAG25" s="600"/>
      <c r="XAH25" s="600"/>
      <c r="XAI25" s="600"/>
      <c r="XAJ25" s="600"/>
      <c r="XAK25" s="600"/>
      <c r="XAL25" s="600"/>
      <c r="XAM25" s="600"/>
      <c r="XAN25" s="600"/>
      <c r="XAO25" s="600"/>
      <c r="XAP25" s="600"/>
      <c r="XAQ25" s="600"/>
      <c r="XAR25" s="600"/>
      <c r="XAS25" s="600"/>
      <c r="XAT25" s="600"/>
      <c r="XAU25" s="600"/>
      <c r="XAV25" s="600"/>
      <c r="XAW25" s="600"/>
      <c r="XAX25" s="600"/>
      <c r="XAY25" s="600"/>
      <c r="XAZ25" s="600"/>
      <c r="XBA25" s="600"/>
      <c r="XBB25" s="600"/>
      <c r="XBC25" s="600"/>
      <c r="XBD25" s="600"/>
      <c r="XBE25" s="600"/>
      <c r="XBF25" s="600"/>
      <c r="XBG25" s="600"/>
      <c r="XBH25" s="600"/>
      <c r="XBI25" s="600"/>
      <c r="XBJ25" s="600"/>
      <c r="XBK25" s="600"/>
      <c r="XBL25" s="600"/>
      <c r="XBM25" s="600"/>
      <c r="XBN25" s="600"/>
      <c r="XBO25" s="600"/>
      <c r="XBP25" s="600"/>
      <c r="XBQ25" s="600"/>
      <c r="XBR25" s="600"/>
      <c r="XBS25" s="600"/>
      <c r="XBT25" s="600"/>
      <c r="XBU25" s="600"/>
      <c r="XBV25" s="600"/>
      <c r="XBW25" s="600"/>
      <c r="XBX25" s="600"/>
      <c r="XBY25" s="600"/>
      <c r="XBZ25" s="600"/>
      <c r="XCA25" s="600"/>
      <c r="XCB25" s="600"/>
      <c r="XCC25" s="600"/>
      <c r="XCD25" s="600"/>
      <c r="XCE25" s="600"/>
      <c r="XCF25" s="600"/>
      <c r="XCG25" s="600"/>
      <c r="XCH25" s="600"/>
      <c r="XCI25" s="600"/>
      <c r="XCJ25" s="600"/>
      <c r="XCK25" s="600"/>
      <c r="XCL25" s="600"/>
      <c r="XCM25" s="600"/>
      <c r="XCN25" s="600"/>
      <c r="XCO25" s="600"/>
      <c r="XCP25" s="600"/>
      <c r="XCQ25" s="600"/>
      <c r="XCR25" s="600"/>
      <c r="XCS25" s="600"/>
      <c r="XCT25" s="600"/>
      <c r="XCU25" s="600"/>
      <c r="XCV25" s="600"/>
      <c r="XCW25" s="600"/>
      <c r="XCX25" s="600"/>
      <c r="XCY25" s="600"/>
      <c r="XCZ25" s="600"/>
      <c r="XDA25" s="600"/>
      <c r="XDB25" s="600"/>
      <c r="XDC25" s="600"/>
      <c r="XDD25" s="600"/>
      <c r="XDE25" s="600"/>
      <c r="XDF25" s="600"/>
      <c r="XDG25" s="600"/>
      <c r="XDH25" s="600"/>
      <c r="XDI25" s="600"/>
      <c r="XDJ25" s="600"/>
      <c r="XDK25" s="600"/>
      <c r="XDL25" s="600"/>
      <c r="XDM25" s="600"/>
      <c r="XDN25" s="600"/>
      <c r="XDO25" s="600"/>
      <c r="XDP25" s="600"/>
      <c r="XDQ25" s="600"/>
      <c r="XDR25" s="600"/>
      <c r="XDS25" s="600"/>
      <c r="XDT25" s="600"/>
      <c r="XDU25" s="600"/>
      <c r="XDV25" s="600"/>
      <c r="XDW25" s="600"/>
      <c r="XDX25" s="600"/>
      <c r="XDY25" s="600"/>
      <c r="XDZ25" s="600"/>
      <c r="XEA25" s="600"/>
      <c r="XEB25" s="600"/>
      <c r="XEC25" s="600"/>
      <c r="XED25" s="600"/>
      <c r="XEE25" s="600"/>
      <c r="XEF25" s="600"/>
      <c r="XEG25" s="600"/>
      <c r="XEH25" s="600"/>
      <c r="XEI25" s="600"/>
      <c r="XEJ25" s="600"/>
    </row>
    <row r="26" spans="1:16364" s="601" customFormat="1" ht="12.75">
      <c r="A26" s="1563" t="s">
        <v>737</v>
      </c>
      <c r="B26" s="1552">
        <v>24828773</v>
      </c>
      <c r="C26" s="1313">
        <v>9018467</v>
      </c>
      <c r="D26" s="1314"/>
      <c r="E26" s="1315"/>
      <c r="F26" s="1313"/>
      <c r="G26" s="1314"/>
      <c r="H26" s="1313"/>
      <c r="I26" s="1311">
        <f>B26+C26+D26+E26-F26-G26-H26</f>
        <v>33847240</v>
      </c>
      <c r="J26" s="1"/>
      <c r="K26" s="1312">
        <f t="shared" si="7"/>
        <v>0</v>
      </c>
      <c r="L26" s="1313"/>
      <c r="M26" s="1314"/>
      <c r="N26" s="1315"/>
      <c r="O26" s="1313"/>
      <c r="P26" s="1314"/>
      <c r="Q26" s="1313"/>
      <c r="R26" s="1311">
        <f t="shared" si="1"/>
        <v>0</v>
      </c>
      <c r="S26" s="1"/>
      <c r="T26" s="1312">
        <f t="shared" si="4"/>
        <v>0</v>
      </c>
      <c r="U26" s="1313"/>
      <c r="V26" s="1314"/>
      <c r="W26" s="1315"/>
      <c r="X26" s="1313"/>
      <c r="Y26" s="1314"/>
      <c r="Z26" s="1313"/>
      <c r="AA26" s="1311">
        <f t="shared" si="2"/>
        <v>0</v>
      </c>
      <c r="AB26" s="1"/>
      <c r="AC26" s="1312">
        <f t="shared" si="3"/>
        <v>0</v>
      </c>
      <c r="AD26" s="1313"/>
      <c r="AE26" s="1314"/>
      <c r="AF26" s="1315"/>
      <c r="AG26" s="1313"/>
      <c r="AH26" s="1314"/>
      <c r="AI26" s="1313"/>
      <c r="AJ26" s="1311"/>
      <c r="AK26" s="1"/>
      <c r="AL26" s="1541"/>
      <c r="AM26" s="1313"/>
      <c r="AN26" s="1314"/>
      <c r="AO26" s="1315"/>
      <c r="AP26" s="1313"/>
      <c r="AQ26" s="1314"/>
      <c r="AR26" s="1313"/>
      <c r="AS26" s="1311">
        <f t="shared" si="5"/>
        <v>0</v>
      </c>
      <c r="AT26" s="600"/>
      <c r="AU26" s="600"/>
      <c r="AV26" s="600"/>
      <c r="AW26" s="600"/>
      <c r="AX26" s="600"/>
      <c r="AY26" s="600"/>
      <c r="AZ26" s="600"/>
      <c r="BA26" s="600"/>
      <c r="BB26" s="600"/>
      <c r="BC26" s="600"/>
      <c r="BD26" s="600"/>
      <c r="BE26" s="600"/>
      <c r="BF26" s="600"/>
      <c r="BG26" s="600"/>
      <c r="BH26" s="600"/>
      <c r="BI26" s="600"/>
      <c r="BJ26" s="600"/>
      <c r="BK26" s="600"/>
      <c r="BL26" s="600"/>
      <c r="BM26" s="600"/>
      <c r="BN26" s="600"/>
      <c r="BO26" s="600"/>
      <c r="BP26" s="600"/>
      <c r="BQ26" s="600"/>
      <c r="BR26" s="600"/>
      <c r="BS26" s="600"/>
      <c r="BT26" s="600"/>
      <c r="BU26" s="600"/>
      <c r="BV26" s="600"/>
      <c r="BW26" s="600"/>
      <c r="BX26" s="600"/>
      <c r="BY26" s="600"/>
      <c r="BZ26" s="600"/>
      <c r="CA26" s="600"/>
      <c r="CB26" s="600"/>
      <c r="CC26" s="600"/>
      <c r="CD26" s="600"/>
      <c r="CE26" s="600"/>
      <c r="CF26" s="600"/>
      <c r="CG26" s="600"/>
      <c r="CH26" s="600"/>
      <c r="CI26" s="600"/>
      <c r="CJ26" s="600"/>
      <c r="CK26" s="600"/>
      <c r="CL26" s="600"/>
      <c r="CM26" s="600"/>
      <c r="CN26" s="600"/>
      <c r="CO26" s="600"/>
      <c r="CP26" s="600"/>
      <c r="CQ26" s="600"/>
      <c r="CR26" s="600"/>
      <c r="CS26" s="600"/>
      <c r="CT26" s="600"/>
      <c r="CU26" s="600"/>
      <c r="CV26" s="600"/>
      <c r="CW26" s="600"/>
      <c r="CX26" s="600"/>
      <c r="CY26" s="600"/>
      <c r="CZ26" s="600"/>
      <c r="DA26" s="600"/>
      <c r="DB26" s="600"/>
      <c r="DC26" s="600"/>
      <c r="DD26" s="600"/>
      <c r="DE26" s="600"/>
      <c r="DF26" s="600"/>
      <c r="DG26" s="600"/>
      <c r="DH26" s="600"/>
      <c r="DI26" s="600"/>
      <c r="DJ26" s="600"/>
      <c r="DK26" s="600"/>
      <c r="DL26" s="600"/>
      <c r="DM26" s="600"/>
      <c r="DN26" s="600"/>
      <c r="DO26" s="600"/>
      <c r="DP26" s="600"/>
      <c r="DQ26" s="600"/>
      <c r="DR26" s="600"/>
      <c r="DS26" s="600"/>
      <c r="DT26" s="600"/>
      <c r="DU26" s="600"/>
      <c r="DV26" s="600"/>
      <c r="DW26" s="600"/>
      <c r="DX26" s="600"/>
      <c r="DY26" s="600"/>
      <c r="DZ26" s="600"/>
      <c r="EA26" s="600"/>
      <c r="EB26" s="600"/>
      <c r="EC26" s="600"/>
      <c r="ED26" s="600"/>
      <c r="EE26" s="600"/>
      <c r="EF26" s="600"/>
      <c r="EG26" s="600"/>
      <c r="EH26" s="600"/>
      <c r="EI26" s="600"/>
      <c r="EJ26" s="600"/>
      <c r="EK26" s="600"/>
      <c r="EL26" s="600"/>
      <c r="EM26" s="600"/>
      <c r="EN26" s="600"/>
      <c r="EO26" s="600"/>
      <c r="EP26" s="600"/>
      <c r="EQ26" s="600"/>
      <c r="ER26" s="600"/>
      <c r="ES26" s="600"/>
      <c r="ET26" s="600"/>
      <c r="EU26" s="600"/>
      <c r="EV26" s="600"/>
      <c r="EW26" s="600"/>
      <c r="EX26" s="600"/>
      <c r="EY26" s="600"/>
      <c r="EZ26" s="600"/>
      <c r="FA26" s="600"/>
      <c r="FB26" s="600"/>
      <c r="FC26" s="600"/>
      <c r="FD26" s="600"/>
      <c r="FE26" s="600"/>
      <c r="FF26" s="600"/>
      <c r="FG26" s="600"/>
      <c r="FH26" s="600"/>
      <c r="FI26" s="600"/>
      <c r="FJ26" s="600"/>
      <c r="FK26" s="600"/>
      <c r="FL26" s="600"/>
      <c r="FM26" s="600"/>
      <c r="FN26" s="600"/>
      <c r="FO26" s="600"/>
      <c r="FP26" s="600"/>
      <c r="FQ26" s="600"/>
      <c r="FR26" s="600"/>
      <c r="FS26" s="600"/>
      <c r="FT26" s="600"/>
      <c r="FU26" s="600"/>
      <c r="FV26" s="600"/>
      <c r="FW26" s="600"/>
      <c r="FX26" s="600"/>
      <c r="FY26" s="600"/>
      <c r="FZ26" s="600"/>
      <c r="GA26" s="600"/>
      <c r="GB26" s="600"/>
      <c r="GC26" s="600"/>
      <c r="GD26" s="600"/>
      <c r="GE26" s="600"/>
      <c r="GF26" s="600"/>
      <c r="GG26" s="600"/>
      <c r="GH26" s="600"/>
      <c r="GI26" s="600"/>
      <c r="GJ26" s="600"/>
      <c r="GK26" s="600"/>
      <c r="GL26" s="600"/>
      <c r="GM26" s="600"/>
      <c r="GN26" s="600"/>
      <c r="GO26" s="600"/>
      <c r="GP26" s="600"/>
      <c r="GQ26" s="600"/>
      <c r="GR26" s="600"/>
      <c r="GS26" s="600"/>
      <c r="GT26" s="600"/>
      <c r="GU26" s="600"/>
      <c r="GV26" s="600"/>
      <c r="GW26" s="600"/>
      <c r="GX26" s="600"/>
      <c r="GY26" s="600"/>
      <c r="GZ26" s="600"/>
      <c r="HA26" s="600"/>
      <c r="HB26" s="600"/>
      <c r="HC26" s="600"/>
      <c r="HD26" s="600"/>
      <c r="HE26" s="600"/>
      <c r="HF26" s="600"/>
      <c r="HG26" s="600"/>
      <c r="HH26" s="600"/>
      <c r="HI26" s="600"/>
      <c r="HJ26" s="600"/>
      <c r="HK26" s="600"/>
      <c r="HL26" s="600"/>
      <c r="HM26" s="600"/>
      <c r="HN26" s="600"/>
      <c r="HO26" s="600"/>
      <c r="HP26" s="600"/>
      <c r="HQ26" s="600"/>
      <c r="HR26" s="600"/>
      <c r="HS26" s="600"/>
      <c r="HT26" s="600"/>
      <c r="HU26" s="600"/>
      <c r="HV26" s="600"/>
      <c r="HW26" s="600"/>
      <c r="HX26" s="600"/>
      <c r="HY26" s="600"/>
      <c r="HZ26" s="600"/>
      <c r="IA26" s="600"/>
      <c r="IB26" s="600"/>
      <c r="IC26" s="600"/>
      <c r="ID26" s="600"/>
      <c r="IE26" s="600"/>
      <c r="IF26" s="600"/>
      <c r="IG26" s="600"/>
      <c r="IH26" s="600"/>
      <c r="II26" s="600"/>
      <c r="IJ26" s="600"/>
      <c r="IK26" s="600"/>
      <c r="IL26" s="600"/>
      <c r="IM26" s="600"/>
      <c r="IN26" s="600"/>
      <c r="IO26" s="600"/>
      <c r="IP26" s="600"/>
      <c r="IQ26" s="600"/>
      <c r="IR26" s="600"/>
      <c r="IS26" s="600"/>
      <c r="IT26" s="600"/>
      <c r="IU26" s="600"/>
      <c r="IV26" s="600"/>
      <c r="IW26" s="600"/>
      <c r="IX26" s="600"/>
      <c r="IY26" s="600"/>
      <c r="IZ26" s="600"/>
      <c r="JA26" s="600"/>
      <c r="JB26" s="600"/>
      <c r="JC26" s="600"/>
      <c r="JD26" s="600"/>
      <c r="JE26" s="600"/>
      <c r="JF26" s="600"/>
      <c r="JG26" s="600"/>
      <c r="JH26" s="600"/>
      <c r="JI26" s="600"/>
      <c r="JJ26" s="600"/>
      <c r="JK26" s="600"/>
      <c r="JL26" s="600"/>
      <c r="JM26" s="600"/>
      <c r="JN26" s="600"/>
      <c r="JO26" s="600"/>
      <c r="JP26" s="600"/>
      <c r="JQ26" s="600"/>
      <c r="JR26" s="600"/>
      <c r="JS26" s="600"/>
      <c r="JT26" s="600"/>
      <c r="JU26" s="600"/>
      <c r="JV26" s="600"/>
      <c r="JW26" s="600"/>
      <c r="JX26" s="600"/>
      <c r="JY26" s="600"/>
      <c r="JZ26" s="600"/>
      <c r="KA26" s="600"/>
      <c r="KB26" s="600"/>
      <c r="KC26" s="600"/>
      <c r="KD26" s="600"/>
      <c r="KE26" s="600"/>
      <c r="KF26" s="600"/>
      <c r="KG26" s="600"/>
      <c r="KH26" s="600"/>
      <c r="KI26" s="600"/>
      <c r="KJ26" s="600"/>
      <c r="KK26" s="600"/>
      <c r="KL26" s="600"/>
      <c r="KM26" s="600"/>
      <c r="KN26" s="600"/>
      <c r="KO26" s="600"/>
      <c r="KP26" s="600"/>
      <c r="KQ26" s="600"/>
      <c r="KR26" s="600"/>
      <c r="KS26" s="600"/>
      <c r="KT26" s="600"/>
      <c r="KU26" s="600"/>
      <c r="KV26" s="600"/>
      <c r="KW26" s="600"/>
      <c r="KX26" s="600"/>
      <c r="KY26" s="600"/>
      <c r="KZ26" s="600"/>
      <c r="LA26" s="600"/>
      <c r="LB26" s="600"/>
      <c r="LC26" s="600"/>
      <c r="LD26" s="600"/>
      <c r="LE26" s="600"/>
      <c r="LF26" s="600"/>
      <c r="LG26" s="600"/>
      <c r="LH26" s="600"/>
      <c r="LI26" s="600"/>
      <c r="LJ26" s="600"/>
      <c r="LK26" s="600"/>
      <c r="LL26" s="600"/>
      <c r="LM26" s="600"/>
      <c r="LN26" s="600"/>
      <c r="LO26" s="600"/>
      <c r="LP26" s="600"/>
      <c r="LQ26" s="600"/>
      <c r="LR26" s="600"/>
      <c r="LS26" s="600"/>
      <c r="LT26" s="600"/>
      <c r="LU26" s="600"/>
      <c r="LV26" s="600"/>
      <c r="LW26" s="600"/>
      <c r="LX26" s="600"/>
      <c r="LY26" s="600"/>
      <c r="LZ26" s="600"/>
      <c r="MA26" s="600"/>
      <c r="MB26" s="600"/>
      <c r="MC26" s="600"/>
      <c r="MD26" s="600"/>
      <c r="ME26" s="600"/>
      <c r="MF26" s="600"/>
      <c r="MG26" s="600"/>
      <c r="MH26" s="600"/>
      <c r="MI26" s="600"/>
      <c r="MJ26" s="600"/>
      <c r="MK26" s="600"/>
      <c r="ML26" s="600"/>
      <c r="MM26" s="600"/>
      <c r="MN26" s="600"/>
      <c r="MO26" s="600"/>
      <c r="MP26" s="600"/>
      <c r="MQ26" s="600"/>
      <c r="MR26" s="600"/>
      <c r="MS26" s="600"/>
      <c r="MT26" s="600"/>
      <c r="MU26" s="600"/>
      <c r="MV26" s="600"/>
      <c r="MW26" s="600"/>
      <c r="MX26" s="600"/>
      <c r="MY26" s="600"/>
      <c r="MZ26" s="600"/>
      <c r="NA26" s="600"/>
      <c r="NB26" s="600"/>
      <c r="NC26" s="600"/>
      <c r="ND26" s="600"/>
      <c r="NE26" s="600"/>
      <c r="NF26" s="600"/>
      <c r="NG26" s="600"/>
      <c r="NH26" s="600"/>
      <c r="NI26" s="600"/>
      <c r="NJ26" s="600"/>
      <c r="NK26" s="600"/>
      <c r="NL26" s="600"/>
      <c r="NM26" s="600"/>
      <c r="NN26" s="600"/>
      <c r="NO26" s="600"/>
      <c r="NP26" s="600"/>
      <c r="NQ26" s="600"/>
      <c r="NR26" s="600"/>
      <c r="NS26" s="600"/>
      <c r="NT26" s="600"/>
      <c r="NU26" s="600"/>
      <c r="NV26" s="600"/>
      <c r="NW26" s="600"/>
      <c r="NX26" s="600"/>
      <c r="NY26" s="600"/>
      <c r="NZ26" s="600"/>
      <c r="OA26" s="600"/>
      <c r="OB26" s="600"/>
      <c r="OC26" s="600"/>
      <c r="OD26" s="600"/>
      <c r="OE26" s="600"/>
      <c r="OF26" s="600"/>
      <c r="OG26" s="600"/>
      <c r="OH26" s="600"/>
      <c r="OI26" s="600"/>
      <c r="OJ26" s="600"/>
      <c r="OK26" s="600"/>
      <c r="OL26" s="600"/>
      <c r="OM26" s="600"/>
      <c r="ON26" s="600"/>
      <c r="OO26" s="600"/>
      <c r="OP26" s="600"/>
      <c r="OQ26" s="600"/>
      <c r="OR26" s="600"/>
      <c r="OS26" s="600"/>
      <c r="OT26" s="600"/>
      <c r="OU26" s="600"/>
      <c r="OV26" s="600"/>
      <c r="OW26" s="600"/>
      <c r="OX26" s="600"/>
      <c r="OY26" s="600"/>
      <c r="OZ26" s="600"/>
      <c r="PA26" s="600"/>
      <c r="PB26" s="600"/>
      <c r="PC26" s="600"/>
      <c r="PD26" s="600"/>
      <c r="PE26" s="600"/>
      <c r="PF26" s="600"/>
      <c r="PG26" s="600"/>
      <c r="PH26" s="600"/>
      <c r="PI26" s="600"/>
      <c r="PJ26" s="600"/>
      <c r="PK26" s="600"/>
      <c r="PL26" s="600"/>
      <c r="PM26" s="600"/>
      <c r="PN26" s="600"/>
      <c r="PO26" s="600"/>
      <c r="PP26" s="600"/>
      <c r="PQ26" s="600"/>
      <c r="PR26" s="600"/>
      <c r="PS26" s="600"/>
      <c r="PT26" s="600"/>
      <c r="PU26" s="600"/>
      <c r="PV26" s="600"/>
      <c r="PW26" s="600"/>
      <c r="PX26" s="600"/>
      <c r="PY26" s="600"/>
      <c r="PZ26" s="600"/>
      <c r="QA26" s="600"/>
      <c r="QB26" s="600"/>
      <c r="QC26" s="600"/>
      <c r="QD26" s="600"/>
      <c r="QE26" s="600"/>
      <c r="QF26" s="600"/>
      <c r="QG26" s="600"/>
      <c r="QH26" s="600"/>
      <c r="QI26" s="600"/>
      <c r="QJ26" s="600"/>
      <c r="QK26" s="600"/>
      <c r="QL26" s="600"/>
      <c r="QM26" s="600"/>
      <c r="QN26" s="600"/>
      <c r="QO26" s="600"/>
      <c r="QP26" s="600"/>
      <c r="QQ26" s="600"/>
      <c r="QR26" s="600"/>
      <c r="QS26" s="600"/>
      <c r="QT26" s="600"/>
      <c r="QU26" s="600"/>
      <c r="QV26" s="600"/>
      <c r="QW26" s="600"/>
      <c r="QX26" s="600"/>
      <c r="QY26" s="600"/>
      <c r="QZ26" s="600"/>
      <c r="RA26" s="600"/>
      <c r="RB26" s="600"/>
      <c r="RC26" s="600"/>
      <c r="RD26" s="600"/>
      <c r="RE26" s="600"/>
      <c r="RF26" s="600"/>
      <c r="RG26" s="600"/>
      <c r="RH26" s="600"/>
      <c r="RI26" s="600"/>
      <c r="RJ26" s="600"/>
      <c r="RK26" s="600"/>
      <c r="RL26" s="600"/>
      <c r="RM26" s="600"/>
      <c r="RN26" s="600"/>
      <c r="RO26" s="600"/>
      <c r="RP26" s="600"/>
      <c r="RQ26" s="600"/>
      <c r="RR26" s="600"/>
      <c r="RS26" s="600"/>
      <c r="RT26" s="600"/>
      <c r="RU26" s="600"/>
      <c r="RV26" s="600"/>
      <c r="RW26" s="600"/>
      <c r="RX26" s="600"/>
      <c r="RY26" s="600"/>
      <c r="RZ26" s="600"/>
      <c r="SA26" s="600"/>
      <c r="SB26" s="600"/>
      <c r="SC26" s="600"/>
      <c r="SD26" s="600"/>
      <c r="SE26" s="600"/>
      <c r="SF26" s="600"/>
      <c r="SG26" s="600"/>
      <c r="SH26" s="600"/>
      <c r="SI26" s="600"/>
      <c r="SJ26" s="600"/>
      <c r="SK26" s="600"/>
      <c r="SL26" s="600"/>
      <c r="SM26" s="600"/>
      <c r="SN26" s="600"/>
      <c r="SO26" s="600"/>
      <c r="SP26" s="600"/>
      <c r="SQ26" s="600"/>
      <c r="SR26" s="600"/>
      <c r="SS26" s="600"/>
      <c r="ST26" s="600"/>
      <c r="SU26" s="600"/>
      <c r="SV26" s="600"/>
      <c r="SW26" s="600"/>
      <c r="SX26" s="600"/>
      <c r="SY26" s="600"/>
      <c r="SZ26" s="600"/>
      <c r="TA26" s="600"/>
      <c r="TB26" s="600"/>
      <c r="TC26" s="600"/>
      <c r="TD26" s="600"/>
      <c r="TE26" s="600"/>
      <c r="TF26" s="600"/>
      <c r="TG26" s="600"/>
      <c r="TH26" s="600"/>
      <c r="TI26" s="600"/>
      <c r="TJ26" s="600"/>
      <c r="TK26" s="600"/>
      <c r="TL26" s="600"/>
      <c r="TM26" s="600"/>
      <c r="TN26" s="600"/>
      <c r="TO26" s="600"/>
      <c r="TP26" s="600"/>
      <c r="TQ26" s="600"/>
      <c r="TR26" s="600"/>
      <c r="TS26" s="600"/>
      <c r="TT26" s="600"/>
      <c r="TU26" s="600"/>
      <c r="TV26" s="600"/>
      <c r="TW26" s="600"/>
      <c r="TX26" s="600"/>
      <c r="TY26" s="600"/>
      <c r="TZ26" s="600"/>
      <c r="UA26" s="600"/>
      <c r="UB26" s="600"/>
      <c r="UC26" s="600"/>
      <c r="UD26" s="600"/>
      <c r="UE26" s="600"/>
      <c r="UF26" s="600"/>
      <c r="UG26" s="600"/>
      <c r="UH26" s="600"/>
      <c r="UI26" s="600"/>
      <c r="UJ26" s="600"/>
      <c r="UK26" s="600"/>
      <c r="UL26" s="600"/>
      <c r="UM26" s="600"/>
      <c r="UN26" s="600"/>
      <c r="UO26" s="600"/>
      <c r="UP26" s="600"/>
      <c r="UQ26" s="600"/>
      <c r="UR26" s="600"/>
      <c r="US26" s="600"/>
      <c r="UT26" s="600"/>
      <c r="UU26" s="600"/>
      <c r="UV26" s="600"/>
      <c r="UW26" s="600"/>
      <c r="UX26" s="600"/>
      <c r="UY26" s="600"/>
      <c r="UZ26" s="600"/>
      <c r="VA26" s="600"/>
      <c r="VB26" s="600"/>
      <c r="VC26" s="600"/>
      <c r="VD26" s="600"/>
      <c r="VE26" s="600"/>
      <c r="VF26" s="600"/>
      <c r="VG26" s="600"/>
      <c r="VH26" s="600"/>
      <c r="VI26" s="600"/>
      <c r="VJ26" s="600"/>
      <c r="VK26" s="600"/>
      <c r="VL26" s="600"/>
      <c r="VM26" s="600"/>
      <c r="VN26" s="600"/>
      <c r="VO26" s="600"/>
      <c r="VP26" s="600"/>
      <c r="VQ26" s="600"/>
      <c r="VR26" s="600"/>
      <c r="VS26" s="600"/>
      <c r="VT26" s="600"/>
      <c r="VU26" s="600"/>
      <c r="VV26" s="600"/>
      <c r="VW26" s="600"/>
      <c r="VX26" s="600"/>
      <c r="VY26" s="600"/>
      <c r="VZ26" s="600"/>
      <c r="WA26" s="600"/>
      <c r="WB26" s="600"/>
      <c r="WC26" s="600"/>
      <c r="WD26" s="600"/>
      <c r="WE26" s="600"/>
      <c r="WF26" s="600"/>
      <c r="WG26" s="600"/>
      <c r="WH26" s="600"/>
      <c r="WI26" s="600"/>
      <c r="WJ26" s="600"/>
      <c r="WK26" s="600"/>
      <c r="WL26" s="600"/>
      <c r="WM26" s="600"/>
      <c r="WN26" s="600"/>
      <c r="WO26" s="600"/>
      <c r="WP26" s="600"/>
      <c r="WQ26" s="600"/>
      <c r="WR26" s="600"/>
      <c r="WS26" s="600"/>
      <c r="WT26" s="600"/>
      <c r="WU26" s="600"/>
      <c r="WV26" s="600"/>
      <c r="WW26" s="600"/>
      <c r="WX26" s="600"/>
      <c r="WY26" s="600"/>
      <c r="WZ26" s="600"/>
      <c r="XA26" s="600"/>
      <c r="XB26" s="600"/>
      <c r="XC26" s="600"/>
      <c r="XD26" s="600"/>
      <c r="XE26" s="600"/>
      <c r="XF26" s="600"/>
      <c r="XG26" s="600"/>
      <c r="XH26" s="600"/>
      <c r="XI26" s="600"/>
      <c r="XJ26" s="600"/>
      <c r="XK26" s="600"/>
      <c r="XL26" s="600"/>
      <c r="XM26" s="600"/>
      <c r="XN26" s="600"/>
      <c r="XO26" s="600"/>
      <c r="XP26" s="600"/>
      <c r="XQ26" s="600"/>
      <c r="XR26" s="600"/>
      <c r="XS26" s="600"/>
      <c r="XT26" s="600"/>
      <c r="XU26" s="600"/>
      <c r="XV26" s="600"/>
      <c r="XW26" s="600"/>
      <c r="XX26" s="600"/>
      <c r="XY26" s="600"/>
      <c r="XZ26" s="600"/>
      <c r="YA26" s="600"/>
      <c r="YB26" s="600"/>
      <c r="YC26" s="600"/>
      <c r="YD26" s="600"/>
      <c r="YE26" s="600"/>
      <c r="YF26" s="600"/>
      <c r="YG26" s="600"/>
      <c r="YH26" s="600"/>
      <c r="YI26" s="600"/>
      <c r="YJ26" s="600"/>
      <c r="YK26" s="600"/>
      <c r="YL26" s="600"/>
      <c r="YM26" s="600"/>
      <c r="YN26" s="600"/>
      <c r="YO26" s="600"/>
      <c r="YP26" s="600"/>
      <c r="YQ26" s="600"/>
      <c r="YR26" s="600"/>
      <c r="YS26" s="600"/>
      <c r="YT26" s="600"/>
      <c r="YU26" s="600"/>
      <c r="YV26" s="600"/>
      <c r="YW26" s="600"/>
      <c r="YX26" s="600"/>
      <c r="YY26" s="600"/>
      <c r="YZ26" s="600"/>
      <c r="ZA26" s="600"/>
      <c r="ZB26" s="600"/>
      <c r="ZC26" s="600"/>
      <c r="ZD26" s="600"/>
      <c r="ZE26" s="600"/>
      <c r="ZF26" s="600"/>
      <c r="ZG26" s="600"/>
      <c r="ZH26" s="600"/>
      <c r="ZI26" s="600"/>
      <c r="ZJ26" s="600"/>
      <c r="ZK26" s="600"/>
      <c r="ZL26" s="600"/>
      <c r="ZM26" s="600"/>
      <c r="ZN26" s="600"/>
      <c r="ZO26" s="600"/>
      <c r="ZP26" s="600"/>
      <c r="ZQ26" s="600"/>
      <c r="ZR26" s="600"/>
      <c r="ZS26" s="600"/>
      <c r="ZT26" s="600"/>
      <c r="ZU26" s="600"/>
      <c r="ZV26" s="600"/>
      <c r="ZW26" s="600"/>
      <c r="ZX26" s="600"/>
      <c r="ZY26" s="600"/>
      <c r="ZZ26" s="600"/>
      <c r="AAA26" s="600"/>
      <c r="AAB26" s="600"/>
      <c r="AAC26" s="600"/>
      <c r="AAD26" s="600"/>
      <c r="AAE26" s="600"/>
      <c r="AAF26" s="600"/>
      <c r="AAG26" s="600"/>
      <c r="AAH26" s="600"/>
      <c r="AAI26" s="600"/>
      <c r="AAJ26" s="600"/>
      <c r="AAK26" s="600"/>
      <c r="AAL26" s="600"/>
      <c r="AAM26" s="600"/>
      <c r="AAN26" s="600"/>
      <c r="AAO26" s="600"/>
      <c r="AAP26" s="600"/>
      <c r="AAQ26" s="600"/>
      <c r="AAR26" s="600"/>
      <c r="AAS26" s="600"/>
      <c r="AAT26" s="600"/>
      <c r="AAU26" s="600"/>
      <c r="AAV26" s="600"/>
      <c r="AAW26" s="600"/>
      <c r="AAX26" s="600"/>
      <c r="AAY26" s="600"/>
      <c r="AAZ26" s="600"/>
      <c r="ABA26" s="600"/>
      <c r="ABB26" s="600"/>
      <c r="ABC26" s="600"/>
      <c r="ABD26" s="600"/>
      <c r="ABE26" s="600"/>
      <c r="ABF26" s="600"/>
      <c r="ABG26" s="600"/>
      <c r="ABH26" s="600"/>
      <c r="ABI26" s="600"/>
      <c r="ABJ26" s="600"/>
      <c r="ABK26" s="600"/>
      <c r="ABL26" s="600"/>
      <c r="ABM26" s="600"/>
      <c r="ABN26" s="600"/>
      <c r="ABO26" s="600"/>
      <c r="ABP26" s="600"/>
      <c r="ABQ26" s="600"/>
      <c r="ABR26" s="600"/>
      <c r="ABS26" s="600"/>
      <c r="ABT26" s="600"/>
      <c r="ABU26" s="600"/>
      <c r="ABV26" s="600"/>
      <c r="ABW26" s="600"/>
      <c r="ABX26" s="600"/>
      <c r="ABY26" s="600"/>
      <c r="ABZ26" s="600"/>
      <c r="ACA26" s="600"/>
      <c r="ACB26" s="600"/>
      <c r="ACC26" s="600"/>
      <c r="ACD26" s="600"/>
      <c r="ACE26" s="600"/>
      <c r="ACF26" s="600"/>
      <c r="ACG26" s="600"/>
      <c r="ACH26" s="600"/>
      <c r="ACI26" s="600"/>
      <c r="ACJ26" s="600"/>
      <c r="ACK26" s="600"/>
      <c r="ACL26" s="600"/>
      <c r="ACM26" s="600"/>
      <c r="ACN26" s="600"/>
      <c r="ACO26" s="600"/>
      <c r="ACP26" s="600"/>
      <c r="ACQ26" s="600"/>
      <c r="ACR26" s="600"/>
      <c r="ACS26" s="600"/>
      <c r="ACT26" s="600"/>
      <c r="ACU26" s="600"/>
      <c r="ACV26" s="600"/>
      <c r="ACW26" s="600"/>
      <c r="ACX26" s="600"/>
      <c r="ACY26" s="600"/>
      <c r="ACZ26" s="600"/>
      <c r="ADA26" s="600"/>
      <c r="ADB26" s="600"/>
      <c r="ADC26" s="600"/>
      <c r="ADD26" s="600"/>
      <c r="ADE26" s="600"/>
      <c r="ADF26" s="600"/>
      <c r="ADG26" s="600"/>
      <c r="ADH26" s="600"/>
      <c r="ADI26" s="600"/>
      <c r="ADJ26" s="600"/>
      <c r="ADK26" s="600"/>
      <c r="ADL26" s="600"/>
      <c r="ADM26" s="600"/>
      <c r="ADN26" s="600"/>
      <c r="ADO26" s="600"/>
      <c r="ADP26" s="600"/>
      <c r="ADQ26" s="600"/>
      <c r="ADR26" s="600"/>
      <c r="ADS26" s="600"/>
      <c r="ADT26" s="600"/>
      <c r="ADU26" s="600"/>
      <c r="ADV26" s="600"/>
      <c r="ADW26" s="600"/>
      <c r="ADX26" s="600"/>
      <c r="ADY26" s="600"/>
      <c r="ADZ26" s="600"/>
      <c r="AEA26" s="600"/>
      <c r="AEB26" s="600"/>
      <c r="AEC26" s="600"/>
      <c r="AED26" s="600"/>
      <c r="AEE26" s="600"/>
      <c r="AEF26" s="600"/>
      <c r="AEG26" s="600"/>
      <c r="AEH26" s="600"/>
      <c r="AEI26" s="600"/>
      <c r="AEJ26" s="600"/>
      <c r="AEK26" s="600"/>
      <c r="AEL26" s="600"/>
      <c r="AEM26" s="600"/>
      <c r="AEN26" s="600"/>
      <c r="AEO26" s="600"/>
      <c r="AEP26" s="600"/>
      <c r="AEQ26" s="600"/>
      <c r="AER26" s="600"/>
      <c r="AES26" s="600"/>
      <c r="AET26" s="600"/>
      <c r="AEU26" s="600"/>
      <c r="AEV26" s="600"/>
      <c r="AEW26" s="600"/>
      <c r="AEX26" s="600"/>
      <c r="AEY26" s="600"/>
      <c r="AEZ26" s="600"/>
      <c r="AFA26" s="600"/>
      <c r="AFB26" s="600"/>
      <c r="AFC26" s="600"/>
      <c r="AFD26" s="600"/>
      <c r="AFE26" s="600"/>
      <c r="AFF26" s="600"/>
      <c r="AFG26" s="600"/>
      <c r="AFH26" s="600"/>
      <c r="AFI26" s="600"/>
      <c r="AFJ26" s="600"/>
      <c r="AFK26" s="600"/>
      <c r="AFL26" s="600"/>
      <c r="AFM26" s="600"/>
      <c r="AFN26" s="600"/>
      <c r="AFO26" s="600"/>
      <c r="AFP26" s="600"/>
      <c r="AFQ26" s="600"/>
      <c r="AFR26" s="600"/>
      <c r="AFS26" s="600"/>
      <c r="AFT26" s="600"/>
      <c r="AFU26" s="600"/>
      <c r="AFV26" s="600"/>
      <c r="AFW26" s="600"/>
      <c r="AFX26" s="600"/>
      <c r="AFY26" s="600"/>
      <c r="AFZ26" s="600"/>
      <c r="AGA26" s="600"/>
      <c r="AGB26" s="600"/>
      <c r="AGC26" s="600"/>
      <c r="AGD26" s="600"/>
      <c r="AGE26" s="600"/>
      <c r="AGF26" s="600"/>
      <c r="AGG26" s="600"/>
      <c r="AGH26" s="600"/>
      <c r="AGI26" s="600"/>
      <c r="AGJ26" s="600"/>
      <c r="AGK26" s="600"/>
      <c r="AGL26" s="600"/>
      <c r="AGM26" s="600"/>
      <c r="AGN26" s="600"/>
      <c r="AGO26" s="600"/>
      <c r="AGP26" s="600"/>
      <c r="AGQ26" s="600"/>
      <c r="AGR26" s="600"/>
      <c r="AGS26" s="600"/>
      <c r="AGT26" s="600"/>
      <c r="AGU26" s="600"/>
      <c r="AGV26" s="600"/>
      <c r="AGW26" s="600"/>
      <c r="AGX26" s="600"/>
      <c r="AGY26" s="600"/>
      <c r="AGZ26" s="600"/>
      <c r="AHA26" s="600"/>
      <c r="AHB26" s="600"/>
      <c r="AHC26" s="600"/>
      <c r="AHD26" s="600"/>
      <c r="AHE26" s="600"/>
      <c r="AHF26" s="600"/>
      <c r="AHG26" s="600"/>
      <c r="AHH26" s="600"/>
      <c r="AHI26" s="600"/>
      <c r="AHJ26" s="600"/>
      <c r="AHK26" s="600"/>
      <c r="AHL26" s="600"/>
      <c r="AHM26" s="600"/>
      <c r="AHN26" s="600"/>
      <c r="AHO26" s="600"/>
      <c r="AHP26" s="600"/>
      <c r="AHQ26" s="600"/>
      <c r="AHR26" s="600"/>
      <c r="AHS26" s="600"/>
      <c r="AHT26" s="600"/>
      <c r="AHU26" s="600"/>
      <c r="AHV26" s="600"/>
      <c r="AHW26" s="600"/>
      <c r="AHX26" s="600"/>
      <c r="AHY26" s="600"/>
      <c r="AHZ26" s="600"/>
      <c r="AIA26" s="600"/>
      <c r="AIB26" s="600"/>
      <c r="AIC26" s="600"/>
      <c r="AID26" s="600"/>
      <c r="AIE26" s="600"/>
      <c r="AIF26" s="600"/>
      <c r="AIG26" s="600"/>
      <c r="AIH26" s="600"/>
      <c r="AII26" s="600"/>
      <c r="AIJ26" s="600"/>
      <c r="AIK26" s="600"/>
      <c r="AIL26" s="600"/>
      <c r="AIM26" s="600"/>
      <c r="AIN26" s="600"/>
      <c r="AIO26" s="600"/>
      <c r="AIP26" s="600"/>
      <c r="AIQ26" s="600"/>
      <c r="AIR26" s="600"/>
      <c r="AIS26" s="600"/>
      <c r="AIT26" s="600"/>
      <c r="AIU26" s="600"/>
      <c r="AIV26" s="600"/>
      <c r="AIW26" s="600"/>
      <c r="AIX26" s="600"/>
      <c r="AIY26" s="600"/>
      <c r="AIZ26" s="600"/>
      <c r="AJA26" s="600"/>
      <c r="AJB26" s="600"/>
      <c r="AJC26" s="600"/>
      <c r="AJD26" s="600"/>
      <c r="AJE26" s="600"/>
      <c r="AJF26" s="600"/>
      <c r="AJG26" s="600"/>
      <c r="AJH26" s="600"/>
      <c r="AJI26" s="600"/>
      <c r="AJJ26" s="600"/>
      <c r="AJK26" s="600"/>
      <c r="AJL26" s="600"/>
      <c r="AJM26" s="600"/>
      <c r="AJN26" s="600"/>
      <c r="AJO26" s="600"/>
      <c r="AJP26" s="600"/>
      <c r="AJQ26" s="600"/>
      <c r="AJR26" s="600"/>
      <c r="AJS26" s="600"/>
      <c r="AJT26" s="600"/>
      <c r="AJU26" s="600"/>
      <c r="AJV26" s="600"/>
      <c r="AJW26" s="600"/>
      <c r="AJX26" s="600"/>
      <c r="AJY26" s="600"/>
      <c r="AJZ26" s="600"/>
      <c r="AKA26" s="600"/>
      <c r="AKB26" s="600"/>
      <c r="AKC26" s="600"/>
      <c r="AKD26" s="600"/>
      <c r="AKE26" s="600"/>
      <c r="AKF26" s="600"/>
      <c r="AKG26" s="600"/>
      <c r="AKH26" s="600"/>
      <c r="AKI26" s="600"/>
      <c r="AKJ26" s="600"/>
      <c r="AKK26" s="600"/>
      <c r="AKL26" s="600"/>
      <c r="AKM26" s="600"/>
      <c r="AKN26" s="600"/>
      <c r="AKO26" s="600"/>
      <c r="AKP26" s="600"/>
      <c r="AKQ26" s="600"/>
      <c r="AKR26" s="600"/>
      <c r="AKS26" s="600"/>
      <c r="AKT26" s="600"/>
      <c r="AKU26" s="600"/>
      <c r="AKV26" s="600"/>
      <c r="AKW26" s="600"/>
      <c r="AKX26" s="600"/>
      <c r="AKY26" s="600"/>
      <c r="AKZ26" s="600"/>
      <c r="ALA26" s="600"/>
      <c r="ALB26" s="600"/>
      <c r="ALC26" s="600"/>
      <c r="ALD26" s="600"/>
      <c r="ALE26" s="600"/>
      <c r="ALF26" s="600"/>
      <c r="ALG26" s="600"/>
      <c r="ALH26" s="600"/>
      <c r="ALI26" s="600"/>
      <c r="ALJ26" s="600"/>
      <c r="ALK26" s="600"/>
      <c r="ALL26" s="600"/>
      <c r="ALM26" s="600"/>
      <c r="ALN26" s="600"/>
      <c r="ALO26" s="600"/>
      <c r="ALP26" s="600"/>
      <c r="ALQ26" s="600"/>
      <c r="ALR26" s="600"/>
      <c r="ALS26" s="600"/>
      <c r="ALT26" s="600"/>
      <c r="ALU26" s="600"/>
      <c r="ALV26" s="600"/>
      <c r="ALW26" s="600"/>
      <c r="ALX26" s="600"/>
      <c r="ALY26" s="600"/>
      <c r="ALZ26" s="600"/>
      <c r="AMA26" s="600"/>
      <c r="AMB26" s="600"/>
      <c r="AMC26" s="600"/>
      <c r="AMD26" s="600"/>
      <c r="AME26" s="600"/>
      <c r="AMF26" s="600"/>
      <c r="AMG26" s="600"/>
      <c r="AMH26" s="600"/>
      <c r="AMI26" s="600"/>
      <c r="AMJ26" s="600"/>
      <c r="AMK26" s="600"/>
      <c r="AML26" s="600"/>
      <c r="AMM26" s="600"/>
      <c r="AMN26" s="600"/>
      <c r="AMO26" s="600"/>
      <c r="AMP26" s="600"/>
      <c r="AMQ26" s="600"/>
      <c r="AMR26" s="600"/>
      <c r="AMS26" s="600"/>
      <c r="AMT26" s="600"/>
      <c r="AMU26" s="600"/>
      <c r="AMV26" s="600"/>
      <c r="AMW26" s="600"/>
      <c r="AMX26" s="600"/>
      <c r="AMY26" s="600"/>
      <c r="AMZ26" s="600"/>
      <c r="ANA26" s="600"/>
      <c r="ANB26" s="600"/>
      <c r="ANC26" s="600"/>
      <c r="AND26" s="600"/>
      <c r="ANE26" s="600"/>
      <c r="ANF26" s="600"/>
      <c r="ANG26" s="600"/>
      <c r="ANH26" s="600"/>
      <c r="ANI26" s="600"/>
      <c r="ANJ26" s="600"/>
      <c r="ANK26" s="600"/>
      <c r="ANL26" s="600"/>
      <c r="ANM26" s="600"/>
      <c r="ANN26" s="600"/>
      <c r="ANO26" s="600"/>
      <c r="ANP26" s="600"/>
      <c r="ANQ26" s="600"/>
      <c r="ANR26" s="600"/>
      <c r="ANS26" s="600"/>
      <c r="ANT26" s="600"/>
      <c r="ANU26" s="600"/>
      <c r="ANV26" s="600"/>
      <c r="ANW26" s="600"/>
      <c r="ANX26" s="600"/>
      <c r="ANY26" s="600"/>
      <c r="ANZ26" s="600"/>
      <c r="AOA26" s="600"/>
      <c r="AOB26" s="600"/>
      <c r="AOC26" s="600"/>
      <c r="AOD26" s="600"/>
      <c r="AOE26" s="600"/>
      <c r="AOF26" s="600"/>
      <c r="AOG26" s="600"/>
      <c r="AOH26" s="600"/>
      <c r="AOI26" s="600"/>
      <c r="AOJ26" s="600"/>
      <c r="AOK26" s="600"/>
      <c r="AOL26" s="600"/>
      <c r="AOM26" s="600"/>
      <c r="AON26" s="600"/>
      <c r="AOO26" s="600"/>
      <c r="AOP26" s="600"/>
      <c r="AOQ26" s="600"/>
      <c r="AOR26" s="600"/>
      <c r="AOS26" s="600"/>
      <c r="AOT26" s="600"/>
      <c r="AOU26" s="600"/>
      <c r="AOV26" s="600"/>
      <c r="AOW26" s="600"/>
      <c r="AOX26" s="600"/>
      <c r="AOY26" s="600"/>
      <c r="AOZ26" s="600"/>
      <c r="APA26" s="600"/>
      <c r="APB26" s="600"/>
      <c r="APC26" s="600"/>
      <c r="APD26" s="600"/>
      <c r="APE26" s="600"/>
      <c r="APF26" s="600"/>
      <c r="APG26" s="600"/>
      <c r="APH26" s="600"/>
      <c r="API26" s="600"/>
      <c r="APJ26" s="600"/>
      <c r="APK26" s="600"/>
      <c r="APL26" s="600"/>
      <c r="APM26" s="600"/>
      <c r="APN26" s="600"/>
      <c r="APO26" s="600"/>
      <c r="APP26" s="600"/>
      <c r="APQ26" s="600"/>
      <c r="APR26" s="600"/>
      <c r="APS26" s="600"/>
      <c r="APT26" s="600"/>
      <c r="APU26" s="600"/>
      <c r="APV26" s="600"/>
      <c r="APW26" s="600"/>
      <c r="APX26" s="600"/>
      <c r="APY26" s="600"/>
      <c r="APZ26" s="600"/>
      <c r="AQA26" s="600"/>
      <c r="AQB26" s="600"/>
      <c r="AQC26" s="600"/>
      <c r="AQD26" s="600"/>
      <c r="AQE26" s="600"/>
      <c r="AQF26" s="600"/>
      <c r="AQG26" s="600"/>
      <c r="AQH26" s="600"/>
      <c r="AQI26" s="600"/>
      <c r="AQJ26" s="600"/>
      <c r="AQK26" s="600"/>
      <c r="AQL26" s="600"/>
      <c r="AQM26" s="600"/>
      <c r="AQN26" s="600"/>
      <c r="AQO26" s="600"/>
      <c r="AQP26" s="600"/>
      <c r="AQQ26" s="600"/>
      <c r="AQR26" s="600"/>
      <c r="AQS26" s="600"/>
      <c r="AQT26" s="600"/>
      <c r="AQU26" s="600"/>
      <c r="AQV26" s="600"/>
      <c r="AQW26" s="600"/>
      <c r="AQX26" s="600"/>
      <c r="AQY26" s="600"/>
      <c r="AQZ26" s="600"/>
      <c r="ARA26" s="600"/>
      <c r="ARB26" s="600"/>
      <c r="ARC26" s="600"/>
      <c r="ARD26" s="600"/>
      <c r="ARE26" s="600"/>
      <c r="ARF26" s="600"/>
      <c r="ARG26" s="600"/>
      <c r="ARH26" s="600"/>
      <c r="ARI26" s="600"/>
      <c r="ARJ26" s="600"/>
      <c r="ARK26" s="600"/>
      <c r="ARL26" s="600"/>
      <c r="ARM26" s="600"/>
      <c r="ARN26" s="600"/>
      <c r="ARO26" s="600"/>
      <c r="ARP26" s="600"/>
      <c r="ARQ26" s="600"/>
      <c r="ARR26" s="600"/>
      <c r="ARS26" s="600"/>
      <c r="ART26" s="600"/>
      <c r="ARU26" s="600"/>
      <c r="ARV26" s="600"/>
      <c r="ARW26" s="600"/>
      <c r="ARX26" s="600"/>
      <c r="ARY26" s="600"/>
      <c r="ARZ26" s="600"/>
      <c r="ASA26" s="600"/>
      <c r="ASB26" s="600"/>
      <c r="ASC26" s="600"/>
      <c r="ASD26" s="600"/>
      <c r="ASE26" s="600"/>
      <c r="ASF26" s="600"/>
      <c r="ASG26" s="600"/>
      <c r="ASH26" s="600"/>
      <c r="ASI26" s="600"/>
      <c r="ASJ26" s="600"/>
      <c r="ASK26" s="600"/>
      <c r="ASL26" s="600"/>
      <c r="ASM26" s="600"/>
      <c r="ASN26" s="600"/>
      <c r="ASO26" s="600"/>
      <c r="ASP26" s="600"/>
      <c r="ASQ26" s="600"/>
      <c r="ASR26" s="600"/>
      <c r="ASS26" s="600"/>
      <c r="AST26" s="600"/>
      <c r="ASU26" s="600"/>
      <c r="ASV26" s="600"/>
      <c r="ASW26" s="600"/>
      <c r="ASX26" s="600"/>
      <c r="ASY26" s="600"/>
      <c r="ASZ26" s="600"/>
      <c r="ATA26" s="600"/>
      <c r="ATB26" s="600"/>
      <c r="ATC26" s="600"/>
      <c r="ATD26" s="600"/>
      <c r="ATE26" s="600"/>
      <c r="ATF26" s="600"/>
      <c r="ATG26" s="600"/>
      <c r="ATH26" s="600"/>
      <c r="ATI26" s="600"/>
      <c r="ATJ26" s="600"/>
      <c r="ATK26" s="600"/>
      <c r="ATL26" s="600"/>
      <c r="ATM26" s="600"/>
      <c r="ATN26" s="600"/>
      <c r="ATO26" s="600"/>
      <c r="ATP26" s="600"/>
      <c r="ATQ26" s="600"/>
      <c r="ATR26" s="600"/>
      <c r="ATS26" s="600"/>
      <c r="ATT26" s="600"/>
      <c r="ATU26" s="600"/>
      <c r="ATV26" s="600"/>
      <c r="ATW26" s="600"/>
      <c r="ATX26" s="600"/>
      <c r="ATY26" s="600"/>
      <c r="ATZ26" s="600"/>
      <c r="AUA26" s="600"/>
      <c r="AUB26" s="600"/>
      <c r="AUC26" s="600"/>
      <c r="AUD26" s="600"/>
      <c r="AUE26" s="600"/>
      <c r="AUF26" s="600"/>
      <c r="AUG26" s="600"/>
      <c r="AUH26" s="600"/>
      <c r="AUI26" s="600"/>
      <c r="AUJ26" s="600"/>
      <c r="AUK26" s="600"/>
      <c r="AUL26" s="600"/>
      <c r="AUM26" s="600"/>
      <c r="AUN26" s="600"/>
      <c r="AUO26" s="600"/>
      <c r="AUP26" s="600"/>
      <c r="AUQ26" s="600"/>
      <c r="AUR26" s="600"/>
      <c r="AUS26" s="600"/>
      <c r="AUT26" s="600"/>
      <c r="AUU26" s="600"/>
      <c r="AUV26" s="600"/>
      <c r="AUW26" s="600"/>
      <c r="AUX26" s="600"/>
      <c r="AUY26" s="600"/>
      <c r="AUZ26" s="600"/>
      <c r="AVA26" s="600"/>
      <c r="AVB26" s="600"/>
      <c r="AVC26" s="600"/>
      <c r="AVD26" s="600"/>
      <c r="AVE26" s="600"/>
      <c r="AVF26" s="600"/>
      <c r="AVG26" s="600"/>
      <c r="AVH26" s="600"/>
      <c r="AVI26" s="600"/>
      <c r="AVJ26" s="600"/>
      <c r="AVK26" s="600"/>
      <c r="AVL26" s="600"/>
      <c r="AVM26" s="600"/>
      <c r="AVN26" s="600"/>
      <c r="AVO26" s="600"/>
      <c r="AVP26" s="600"/>
      <c r="AVQ26" s="600"/>
      <c r="AVR26" s="600"/>
      <c r="AVS26" s="600"/>
      <c r="AVT26" s="600"/>
      <c r="AVU26" s="600"/>
      <c r="AVV26" s="600"/>
      <c r="AVW26" s="600"/>
      <c r="AVX26" s="600"/>
      <c r="AVY26" s="600"/>
      <c r="AVZ26" s="600"/>
      <c r="AWA26" s="600"/>
      <c r="AWB26" s="600"/>
      <c r="AWC26" s="600"/>
      <c r="AWD26" s="600"/>
      <c r="AWE26" s="600"/>
      <c r="AWF26" s="600"/>
      <c r="AWG26" s="600"/>
      <c r="AWH26" s="600"/>
      <c r="AWI26" s="600"/>
      <c r="AWJ26" s="600"/>
      <c r="AWK26" s="600"/>
      <c r="AWL26" s="600"/>
      <c r="AWM26" s="600"/>
      <c r="AWN26" s="600"/>
      <c r="AWO26" s="600"/>
      <c r="AWP26" s="600"/>
      <c r="AWQ26" s="600"/>
      <c r="AWR26" s="600"/>
      <c r="AWS26" s="600"/>
      <c r="AWT26" s="600"/>
      <c r="AWU26" s="600"/>
      <c r="AWV26" s="600"/>
      <c r="AWW26" s="600"/>
      <c r="AWX26" s="600"/>
      <c r="AWY26" s="600"/>
      <c r="AWZ26" s="600"/>
      <c r="AXA26" s="600"/>
      <c r="AXB26" s="600"/>
      <c r="AXC26" s="600"/>
      <c r="AXD26" s="600"/>
      <c r="AXE26" s="600"/>
      <c r="AXF26" s="600"/>
      <c r="AXG26" s="600"/>
      <c r="AXH26" s="600"/>
      <c r="AXI26" s="600"/>
      <c r="AXJ26" s="600"/>
      <c r="AXK26" s="600"/>
      <c r="AXL26" s="600"/>
      <c r="AXM26" s="600"/>
      <c r="AXN26" s="600"/>
      <c r="AXO26" s="600"/>
      <c r="AXP26" s="600"/>
      <c r="AXQ26" s="600"/>
      <c r="AXR26" s="600"/>
      <c r="AXS26" s="600"/>
      <c r="AXT26" s="600"/>
      <c r="AXU26" s="600"/>
      <c r="AXV26" s="600"/>
      <c r="AXW26" s="600"/>
      <c r="AXX26" s="600"/>
      <c r="AXY26" s="600"/>
      <c r="AXZ26" s="600"/>
      <c r="AYA26" s="600"/>
      <c r="AYB26" s="600"/>
      <c r="AYC26" s="600"/>
      <c r="AYD26" s="600"/>
      <c r="AYE26" s="600"/>
      <c r="AYF26" s="600"/>
      <c r="AYG26" s="600"/>
      <c r="AYH26" s="600"/>
      <c r="AYI26" s="600"/>
      <c r="AYJ26" s="600"/>
      <c r="AYK26" s="600"/>
      <c r="AYL26" s="600"/>
      <c r="AYM26" s="600"/>
      <c r="AYN26" s="600"/>
      <c r="AYO26" s="600"/>
      <c r="AYP26" s="600"/>
      <c r="AYQ26" s="600"/>
      <c r="AYR26" s="600"/>
      <c r="AYS26" s="600"/>
      <c r="AYT26" s="600"/>
      <c r="AYU26" s="600"/>
      <c r="AYV26" s="600"/>
      <c r="AYW26" s="600"/>
      <c r="AYX26" s="600"/>
      <c r="AYY26" s="600"/>
      <c r="AYZ26" s="600"/>
      <c r="AZA26" s="600"/>
      <c r="AZB26" s="600"/>
      <c r="AZC26" s="600"/>
      <c r="AZD26" s="600"/>
      <c r="AZE26" s="600"/>
      <c r="AZF26" s="600"/>
      <c r="AZG26" s="600"/>
      <c r="AZH26" s="600"/>
      <c r="AZI26" s="600"/>
      <c r="AZJ26" s="600"/>
      <c r="AZK26" s="600"/>
      <c r="AZL26" s="600"/>
      <c r="AZM26" s="600"/>
      <c r="AZN26" s="600"/>
      <c r="AZO26" s="600"/>
      <c r="AZP26" s="600"/>
      <c r="AZQ26" s="600"/>
      <c r="AZR26" s="600"/>
      <c r="AZS26" s="600"/>
      <c r="AZT26" s="600"/>
      <c r="AZU26" s="600"/>
      <c r="AZV26" s="600"/>
      <c r="AZW26" s="600"/>
      <c r="AZX26" s="600"/>
      <c r="AZY26" s="600"/>
      <c r="AZZ26" s="600"/>
      <c r="BAA26" s="600"/>
      <c r="BAB26" s="600"/>
      <c r="BAC26" s="600"/>
      <c r="BAD26" s="600"/>
      <c r="BAE26" s="600"/>
      <c r="BAF26" s="600"/>
      <c r="BAG26" s="600"/>
      <c r="BAH26" s="600"/>
      <c r="BAI26" s="600"/>
      <c r="BAJ26" s="600"/>
      <c r="BAK26" s="600"/>
      <c r="BAL26" s="600"/>
      <c r="BAM26" s="600"/>
      <c r="BAN26" s="600"/>
      <c r="BAO26" s="600"/>
      <c r="BAP26" s="600"/>
      <c r="BAQ26" s="600"/>
      <c r="BAR26" s="600"/>
      <c r="BAS26" s="600"/>
      <c r="BAT26" s="600"/>
      <c r="BAU26" s="600"/>
      <c r="BAV26" s="600"/>
      <c r="BAW26" s="600"/>
      <c r="BAX26" s="600"/>
      <c r="BAY26" s="600"/>
      <c r="BAZ26" s="600"/>
      <c r="BBA26" s="600"/>
      <c r="BBB26" s="600"/>
      <c r="BBC26" s="600"/>
      <c r="BBD26" s="600"/>
      <c r="BBE26" s="600"/>
      <c r="BBF26" s="600"/>
      <c r="BBG26" s="600"/>
      <c r="BBH26" s="600"/>
      <c r="BBI26" s="600"/>
      <c r="BBJ26" s="600"/>
      <c r="BBK26" s="600"/>
      <c r="BBL26" s="600"/>
      <c r="BBM26" s="600"/>
      <c r="BBN26" s="600"/>
      <c r="BBO26" s="600"/>
      <c r="BBP26" s="600"/>
      <c r="BBQ26" s="600"/>
      <c r="BBR26" s="600"/>
      <c r="BBS26" s="600"/>
      <c r="BBT26" s="600"/>
      <c r="BBU26" s="600"/>
      <c r="BBV26" s="600"/>
      <c r="BBW26" s="600"/>
      <c r="BBX26" s="600"/>
      <c r="BBY26" s="600"/>
      <c r="BBZ26" s="600"/>
      <c r="BCA26" s="600"/>
      <c r="BCB26" s="600"/>
      <c r="BCC26" s="600"/>
      <c r="BCD26" s="600"/>
      <c r="BCE26" s="600"/>
      <c r="BCF26" s="600"/>
      <c r="BCG26" s="600"/>
      <c r="BCH26" s="600"/>
      <c r="BCI26" s="600"/>
      <c r="BCJ26" s="600"/>
      <c r="BCK26" s="600"/>
      <c r="BCL26" s="600"/>
      <c r="BCM26" s="600"/>
      <c r="BCN26" s="600"/>
      <c r="BCO26" s="600"/>
      <c r="BCP26" s="600"/>
      <c r="BCQ26" s="600"/>
      <c r="BCR26" s="600"/>
      <c r="BCS26" s="600"/>
      <c r="BCT26" s="600"/>
      <c r="BCU26" s="600"/>
      <c r="BCV26" s="600"/>
      <c r="BCW26" s="600"/>
      <c r="BCX26" s="600"/>
      <c r="BCY26" s="600"/>
      <c r="BCZ26" s="600"/>
      <c r="BDA26" s="600"/>
      <c r="BDB26" s="600"/>
      <c r="BDC26" s="600"/>
      <c r="BDD26" s="600"/>
      <c r="BDE26" s="600"/>
      <c r="BDF26" s="600"/>
      <c r="BDG26" s="600"/>
      <c r="BDH26" s="600"/>
      <c r="BDI26" s="600"/>
      <c r="BDJ26" s="600"/>
      <c r="BDK26" s="600"/>
      <c r="BDL26" s="600"/>
      <c r="BDM26" s="600"/>
      <c r="BDN26" s="600"/>
      <c r="BDO26" s="600"/>
      <c r="BDP26" s="600"/>
      <c r="BDQ26" s="600"/>
      <c r="BDR26" s="600"/>
      <c r="BDS26" s="600"/>
      <c r="BDT26" s="600"/>
      <c r="BDU26" s="600"/>
      <c r="BDV26" s="600"/>
      <c r="BDW26" s="600"/>
      <c r="BDX26" s="600"/>
      <c r="BDY26" s="600"/>
      <c r="BDZ26" s="600"/>
      <c r="BEA26" s="600"/>
      <c r="BEB26" s="600"/>
      <c r="BEC26" s="600"/>
      <c r="BED26" s="600"/>
      <c r="BEE26" s="600"/>
      <c r="BEF26" s="600"/>
      <c r="BEG26" s="600"/>
      <c r="BEH26" s="600"/>
      <c r="BEI26" s="600"/>
      <c r="BEJ26" s="600"/>
      <c r="BEK26" s="600"/>
      <c r="BEL26" s="600"/>
      <c r="BEM26" s="600"/>
      <c r="BEN26" s="600"/>
      <c r="BEO26" s="600"/>
      <c r="BEP26" s="600"/>
      <c r="BEQ26" s="600"/>
      <c r="BER26" s="600"/>
      <c r="BES26" s="600"/>
      <c r="BET26" s="600"/>
      <c r="BEU26" s="600"/>
      <c r="BEV26" s="600"/>
      <c r="BEW26" s="600"/>
      <c r="BEX26" s="600"/>
      <c r="BEY26" s="600"/>
      <c r="BEZ26" s="600"/>
      <c r="BFA26" s="600"/>
      <c r="BFB26" s="600"/>
      <c r="BFC26" s="600"/>
      <c r="BFD26" s="600"/>
      <c r="BFE26" s="600"/>
      <c r="BFF26" s="600"/>
      <c r="BFG26" s="600"/>
      <c r="BFH26" s="600"/>
      <c r="BFI26" s="600"/>
      <c r="BFJ26" s="600"/>
      <c r="BFK26" s="600"/>
      <c r="BFL26" s="600"/>
      <c r="BFM26" s="600"/>
      <c r="BFN26" s="600"/>
      <c r="BFO26" s="600"/>
      <c r="BFP26" s="600"/>
      <c r="BFQ26" s="600"/>
      <c r="BFR26" s="600"/>
      <c r="BFS26" s="600"/>
      <c r="BFT26" s="600"/>
      <c r="BFU26" s="600"/>
      <c r="BFV26" s="600"/>
      <c r="BFW26" s="600"/>
      <c r="BFX26" s="600"/>
      <c r="BFY26" s="600"/>
      <c r="BFZ26" s="600"/>
      <c r="BGA26" s="600"/>
      <c r="BGB26" s="600"/>
      <c r="BGC26" s="600"/>
      <c r="BGD26" s="600"/>
      <c r="BGE26" s="600"/>
      <c r="BGF26" s="600"/>
      <c r="BGG26" s="600"/>
      <c r="BGH26" s="600"/>
      <c r="BGI26" s="600"/>
      <c r="BGJ26" s="600"/>
      <c r="BGK26" s="600"/>
      <c r="BGL26" s="600"/>
      <c r="BGM26" s="600"/>
      <c r="BGN26" s="600"/>
      <c r="BGO26" s="600"/>
      <c r="BGP26" s="600"/>
      <c r="BGQ26" s="600"/>
      <c r="BGR26" s="600"/>
      <c r="BGS26" s="600"/>
      <c r="BGT26" s="600"/>
      <c r="BGU26" s="600"/>
      <c r="BGV26" s="600"/>
      <c r="BGW26" s="600"/>
      <c r="BGX26" s="600"/>
      <c r="BGY26" s="600"/>
      <c r="BGZ26" s="600"/>
      <c r="BHA26" s="600"/>
      <c r="BHB26" s="600"/>
      <c r="BHC26" s="600"/>
      <c r="BHD26" s="600"/>
      <c r="BHE26" s="600"/>
      <c r="BHF26" s="600"/>
      <c r="BHG26" s="600"/>
      <c r="BHH26" s="600"/>
      <c r="BHI26" s="600"/>
      <c r="BHJ26" s="600"/>
      <c r="BHK26" s="600"/>
      <c r="BHL26" s="600"/>
      <c r="BHM26" s="600"/>
      <c r="BHN26" s="600"/>
      <c r="BHO26" s="600"/>
      <c r="BHP26" s="600"/>
      <c r="BHQ26" s="600"/>
      <c r="BHR26" s="600"/>
      <c r="BHS26" s="600"/>
      <c r="BHT26" s="600"/>
      <c r="BHU26" s="600"/>
      <c r="BHV26" s="600"/>
      <c r="BHW26" s="600"/>
      <c r="BHX26" s="600"/>
      <c r="BHY26" s="600"/>
      <c r="BHZ26" s="600"/>
      <c r="BIA26" s="600"/>
      <c r="BIB26" s="600"/>
      <c r="BIC26" s="600"/>
      <c r="BID26" s="600"/>
      <c r="BIE26" s="600"/>
      <c r="BIF26" s="600"/>
      <c r="BIG26" s="600"/>
      <c r="BIH26" s="600"/>
      <c r="BII26" s="600"/>
      <c r="BIJ26" s="600"/>
      <c r="BIK26" s="600"/>
      <c r="BIL26" s="600"/>
      <c r="BIM26" s="600"/>
      <c r="BIN26" s="600"/>
      <c r="BIO26" s="600"/>
      <c r="BIP26" s="600"/>
      <c r="BIQ26" s="600"/>
      <c r="BIR26" s="600"/>
      <c r="BIS26" s="600"/>
      <c r="BIT26" s="600"/>
      <c r="BIU26" s="600"/>
      <c r="BIV26" s="600"/>
      <c r="BIW26" s="600"/>
      <c r="BIX26" s="600"/>
      <c r="BIY26" s="600"/>
      <c r="BIZ26" s="600"/>
      <c r="BJA26" s="600"/>
      <c r="BJB26" s="600"/>
      <c r="BJC26" s="600"/>
      <c r="BJD26" s="600"/>
      <c r="BJE26" s="600"/>
      <c r="BJF26" s="600"/>
      <c r="BJG26" s="600"/>
      <c r="BJH26" s="600"/>
      <c r="BJI26" s="600"/>
      <c r="BJJ26" s="600"/>
      <c r="BJK26" s="600"/>
      <c r="BJL26" s="600"/>
      <c r="BJM26" s="600"/>
      <c r="BJN26" s="600"/>
      <c r="BJO26" s="600"/>
      <c r="BJP26" s="600"/>
      <c r="BJQ26" s="600"/>
      <c r="BJR26" s="600"/>
      <c r="BJS26" s="600"/>
      <c r="BJT26" s="600"/>
      <c r="BJU26" s="600"/>
      <c r="BJV26" s="600"/>
      <c r="BJW26" s="600"/>
      <c r="BJX26" s="600"/>
      <c r="BJY26" s="600"/>
      <c r="BJZ26" s="600"/>
      <c r="BKA26" s="600"/>
      <c r="BKB26" s="600"/>
      <c r="BKC26" s="600"/>
      <c r="BKD26" s="600"/>
      <c r="BKE26" s="600"/>
      <c r="BKF26" s="600"/>
      <c r="BKG26" s="600"/>
      <c r="BKH26" s="600"/>
      <c r="BKI26" s="600"/>
      <c r="BKJ26" s="600"/>
      <c r="BKK26" s="600"/>
      <c r="BKL26" s="600"/>
      <c r="BKM26" s="600"/>
      <c r="BKN26" s="600"/>
      <c r="BKO26" s="600"/>
      <c r="BKP26" s="600"/>
      <c r="BKQ26" s="600"/>
      <c r="BKR26" s="600"/>
      <c r="BKS26" s="600"/>
      <c r="BKT26" s="600"/>
      <c r="BKU26" s="600"/>
      <c r="BKV26" s="600"/>
      <c r="BKW26" s="600"/>
      <c r="BKX26" s="600"/>
      <c r="BKY26" s="600"/>
      <c r="BKZ26" s="600"/>
      <c r="BLA26" s="600"/>
      <c r="BLB26" s="600"/>
      <c r="BLC26" s="600"/>
      <c r="BLD26" s="600"/>
      <c r="BLE26" s="600"/>
      <c r="BLF26" s="600"/>
      <c r="BLG26" s="600"/>
      <c r="BLH26" s="600"/>
      <c r="BLI26" s="600"/>
      <c r="BLJ26" s="600"/>
      <c r="BLK26" s="600"/>
      <c r="BLL26" s="600"/>
      <c r="BLM26" s="600"/>
      <c r="BLN26" s="600"/>
      <c r="BLO26" s="600"/>
      <c r="BLP26" s="600"/>
      <c r="BLQ26" s="600"/>
      <c r="BLR26" s="600"/>
      <c r="BLS26" s="600"/>
      <c r="BLT26" s="600"/>
      <c r="BLU26" s="600"/>
      <c r="BLV26" s="600"/>
      <c r="BLW26" s="600"/>
      <c r="BLX26" s="600"/>
      <c r="BLY26" s="600"/>
      <c r="BLZ26" s="600"/>
      <c r="BMA26" s="600"/>
      <c r="BMB26" s="600"/>
      <c r="BMC26" s="600"/>
      <c r="BMD26" s="600"/>
      <c r="BME26" s="600"/>
      <c r="BMF26" s="600"/>
      <c r="BMG26" s="600"/>
      <c r="BMH26" s="600"/>
      <c r="BMI26" s="600"/>
      <c r="BMJ26" s="600"/>
      <c r="BMK26" s="600"/>
      <c r="BML26" s="600"/>
      <c r="BMM26" s="600"/>
      <c r="BMN26" s="600"/>
      <c r="BMO26" s="600"/>
      <c r="BMP26" s="600"/>
      <c r="BMQ26" s="600"/>
      <c r="BMR26" s="600"/>
      <c r="BMS26" s="600"/>
      <c r="BMT26" s="600"/>
      <c r="BMU26" s="600"/>
      <c r="BMV26" s="600"/>
      <c r="BMW26" s="600"/>
      <c r="BMX26" s="600"/>
      <c r="BMY26" s="600"/>
      <c r="BMZ26" s="600"/>
      <c r="BNA26" s="600"/>
      <c r="BNB26" s="600"/>
      <c r="BNC26" s="600"/>
      <c r="BND26" s="600"/>
      <c r="BNE26" s="600"/>
      <c r="BNF26" s="600"/>
      <c r="BNG26" s="600"/>
      <c r="BNH26" s="600"/>
      <c r="BNI26" s="600"/>
      <c r="BNJ26" s="600"/>
      <c r="BNK26" s="600"/>
      <c r="BNL26" s="600"/>
      <c r="BNM26" s="600"/>
      <c r="BNN26" s="600"/>
      <c r="BNO26" s="600"/>
      <c r="BNP26" s="600"/>
      <c r="BNQ26" s="600"/>
      <c r="BNR26" s="600"/>
      <c r="BNS26" s="600"/>
      <c r="BNT26" s="600"/>
      <c r="BNU26" s="600"/>
      <c r="BNV26" s="600"/>
      <c r="BNW26" s="600"/>
      <c r="BNX26" s="600"/>
      <c r="BNY26" s="600"/>
      <c r="BNZ26" s="600"/>
      <c r="BOA26" s="600"/>
      <c r="BOB26" s="600"/>
      <c r="BOC26" s="600"/>
      <c r="BOD26" s="600"/>
      <c r="BOE26" s="600"/>
      <c r="BOF26" s="600"/>
      <c r="BOG26" s="600"/>
      <c r="BOH26" s="600"/>
      <c r="BOI26" s="600"/>
      <c r="BOJ26" s="600"/>
      <c r="BOK26" s="600"/>
      <c r="BOL26" s="600"/>
      <c r="BOM26" s="600"/>
      <c r="BON26" s="600"/>
      <c r="BOO26" s="600"/>
      <c r="BOP26" s="600"/>
      <c r="BOQ26" s="600"/>
      <c r="BOR26" s="600"/>
      <c r="BOS26" s="600"/>
      <c r="BOT26" s="600"/>
      <c r="BOU26" s="600"/>
      <c r="BOV26" s="600"/>
      <c r="BOW26" s="600"/>
      <c r="BOX26" s="600"/>
      <c r="BOY26" s="600"/>
      <c r="BOZ26" s="600"/>
      <c r="BPA26" s="600"/>
      <c r="BPB26" s="600"/>
      <c r="BPC26" s="600"/>
      <c r="BPD26" s="600"/>
      <c r="BPE26" s="600"/>
      <c r="BPF26" s="600"/>
      <c r="BPG26" s="600"/>
      <c r="BPH26" s="600"/>
      <c r="BPI26" s="600"/>
      <c r="BPJ26" s="600"/>
      <c r="BPK26" s="600"/>
      <c r="BPL26" s="600"/>
      <c r="BPM26" s="600"/>
      <c r="BPN26" s="600"/>
      <c r="BPO26" s="600"/>
      <c r="BPP26" s="600"/>
      <c r="BPQ26" s="600"/>
      <c r="BPR26" s="600"/>
      <c r="BPS26" s="600"/>
      <c r="BPT26" s="600"/>
      <c r="BPU26" s="600"/>
      <c r="BPV26" s="600"/>
      <c r="BPW26" s="600"/>
      <c r="BPX26" s="600"/>
      <c r="BPY26" s="600"/>
      <c r="BPZ26" s="600"/>
      <c r="BQA26" s="600"/>
      <c r="BQB26" s="600"/>
      <c r="BQC26" s="600"/>
      <c r="BQD26" s="600"/>
      <c r="BQE26" s="600"/>
      <c r="BQF26" s="600"/>
      <c r="BQG26" s="600"/>
      <c r="BQH26" s="600"/>
      <c r="BQI26" s="600"/>
      <c r="BQJ26" s="600"/>
      <c r="BQK26" s="600"/>
      <c r="BQL26" s="600"/>
      <c r="BQM26" s="600"/>
      <c r="BQN26" s="600"/>
      <c r="BQO26" s="600"/>
      <c r="BQP26" s="600"/>
      <c r="BQQ26" s="600"/>
      <c r="BQR26" s="600"/>
      <c r="BQS26" s="600"/>
      <c r="BQT26" s="600"/>
      <c r="BQU26" s="600"/>
      <c r="BQV26" s="600"/>
      <c r="BQW26" s="600"/>
      <c r="BQX26" s="600"/>
      <c r="BQY26" s="600"/>
      <c r="BQZ26" s="600"/>
      <c r="BRA26" s="600"/>
      <c r="BRB26" s="600"/>
      <c r="BRC26" s="600"/>
      <c r="BRD26" s="600"/>
      <c r="BRE26" s="600"/>
      <c r="BRF26" s="600"/>
      <c r="BRG26" s="600"/>
      <c r="BRH26" s="600"/>
      <c r="BRI26" s="600"/>
      <c r="BRJ26" s="600"/>
      <c r="BRK26" s="600"/>
      <c r="BRL26" s="600"/>
      <c r="BRM26" s="600"/>
      <c r="BRN26" s="600"/>
      <c r="BRO26" s="600"/>
      <c r="BRP26" s="600"/>
      <c r="BRQ26" s="600"/>
      <c r="BRR26" s="600"/>
      <c r="BRS26" s="600"/>
      <c r="BRT26" s="600"/>
      <c r="BRU26" s="600"/>
      <c r="BRV26" s="600"/>
      <c r="BRW26" s="600"/>
      <c r="BRX26" s="600"/>
      <c r="BRY26" s="600"/>
      <c r="BRZ26" s="600"/>
      <c r="BSA26" s="600"/>
      <c r="BSB26" s="600"/>
      <c r="BSC26" s="600"/>
      <c r="BSD26" s="600"/>
      <c r="BSE26" s="600"/>
      <c r="BSF26" s="600"/>
      <c r="BSG26" s="600"/>
      <c r="BSH26" s="600"/>
      <c r="BSI26" s="600"/>
      <c r="BSJ26" s="600"/>
      <c r="BSK26" s="600"/>
      <c r="BSL26" s="600"/>
      <c r="BSM26" s="600"/>
      <c r="BSN26" s="600"/>
      <c r="BSO26" s="600"/>
      <c r="BSP26" s="600"/>
      <c r="BSQ26" s="600"/>
      <c r="BSR26" s="600"/>
      <c r="BSS26" s="600"/>
      <c r="BST26" s="600"/>
      <c r="BSU26" s="600"/>
      <c r="BSV26" s="600"/>
      <c r="BSW26" s="600"/>
      <c r="BSX26" s="600"/>
      <c r="BSY26" s="600"/>
      <c r="BSZ26" s="600"/>
      <c r="BTA26" s="600"/>
      <c r="BTB26" s="600"/>
      <c r="BTC26" s="600"/>
      <c r="BTD26" s="600"/>
      <c r="BTE26" s="600"/>
      <c r="BTF26" s="600"/>
      <c r="BTG26" s="600"/>
      <c r="BTH26" s="600"/>
      <c r="BTI26" s="600"/>
      <c r="BTJ26" s="600"/>
      <c r="BTK26" s="600"/>
      <c r="BTL26" s="600"/>
      <c r="BTM26" s="600"/>
      <c r="BTN26" s="600"/>
      <c r="BTO26" s="600"/>
      <c r="BTP26" s="600"/>
      <c r="BTQ26" s="600"/>
      <c r="BTR26" s="600"/>
      <c r="BTS26" s="600"/>
      <c r="BTT26" s="600"/>
      <c r="BTU26" s="600"/>
      <c r="BTV26" s="600"/>
      <c r="BTW26" s="600"/>
      <c r="BTX26" s="600"/>
      <c r="BTY26" s="600"/>
      <c r="BTZ26" s="600"/>
      <c r="BUA26" s="600"/>
      <c r="BUB26" s="600"/>
      <c r="BUC26" s="600"/>
      <c r="BUD26" s="600"/>
      <c r="BUE26" s="600"/>
      <c r="BUF26" s="600"/>
      <c r="BUG26" s="600"/>
      <c r="BUH26" s="600"/>
      <c r="BUI26" s="600"/>
      <c r="BUJ26" s="600"/>
      <c r="BUK26" s="600"/>
      <c r="BUL26" s="600"/>
      <c r="BUM26" s="600"/>
      <c r="BUN26" s="600"/>
      <c r="BUO26" s="600"/>
      <c r="BUP26" s="600"/>
      <c r="BUQ26" s="600"/>
      <c r="BUR26" s="600"/>
      <c r="BUS26" s="600"/>
      <c r="BUT26" s="600"/>
      <c r="BUU26" s="600"/>
      <c r="BUV26" s="600"/>
      <c r="BUW26" s="600"/>
      <c r="BUX26" s="600"/>
      <c r="BUY26" s="600"/>
      <c r="BUZ26" s="600"/>
      <c r="BVA26" s="600"/>
      <c r="BVB26" s="600"/>
      <c r="BVC26" s="600"/>
      <c r="BVD26" s="600"/>
      <c r="BVE26" s="600"/>
      <c r="BVF26" s="600"/>
      <c r="BVG26" s="600"/>
      <c r="BVH26" s="600"/>
      <c r="BVI26" s="600"/>
      <c r="BVJ26" s="600"/>
      <c r="BVK26" s="600"/>
      <c r="BVL26" s="600"/>
      <c r="BVM26" s="600"/>
      <c r="BVN26" s="600"/>
      <c r="BVO26" s="600"/>
      <c r="BVP26" s="600"/>
      <c r="BVQ26" s="600"/>
      <c r="BVR26" s="600"/>
      <c r="BVS26" s="600"/>
      <c r="BVT26" s="600"/>
      <c r="BVU26" s="600"/>
      <c r="BVV26" s="600"/>
      <c r="BVW26" s="600"/>
      <c r="BVX26" s="600"/>
      <c r="BVY26" s="600"/>
      <c r="BVZ26" s="600"/>
      <c r="BWA26" s="600"/>
      <c r="BWB26" s="600"/>
      <c r="BWC26" s="600"/>
      <c r="BWD26" s="600"/>
      <c r="BWE26" s="600"/>
      <c r="BWF26" s="600"/>
      <c r="BWG26" s="600"/>
      <c r="BWH26" s="600"/>
      <c r="BWI26" s="600"/>
      <c r="BWJ26" s="600"/>
      <c r="BWK26" s="600"/>
      <c r="BWL26" s="600"/>
      <c r="BWM26" s="600"/>
      <c r="BWN26" s="600"/>
      <c r="BWO26" s="600"/>
      <c r="BWP26" s="600"/>
      <c r="BWQ26" s="600"/>
      <c r="BWR26" s="600"/>
      <c r="BWS26" s="600"/>
      <c r="BWT26" s="600"/>
      <c r="BWU26" s="600"/>
      <c r="BWV26" s="600"/>
      <c r="BWW26" s="600"/>
      <c r="BWX26" s="600"/>
      <c r="BWY26" s="600"/>
      <c r="BWZ26" s="600"/>
      <c r="BXA26" s="600"/>
      <c r="BXB26" s="600"/>
      <c r="BXC26" s="600"/>
      <c r="BXD26" s="600"/>
      <c r="BXE26" s="600"/>
      <c r="BXF26" s="600"/>
      <c r="BXG26" s="600"/>
      <c r="BXH26" s="600"/>
      <c r="BXI26" s="600"/>
      <c r="BXJ26" s="600"/>
      <c r="BXK26" s="600"/>
      <c r="BXL26" s="600"/>
      <c r="BXM26" s="600"/>
      <c r="BXN26" s="600"/>
      <c r="BXO26" s="600"/>
      <c r="BXP26" s="600"/>
      <c r="BXQ26" s="600"/>
      <c r="BXR26" s="600"/>
      <c r="BXS26" s="600"/>
      <c r="BXT26" s="600"/>
      <c r="BXU26" s="600"/>
      <c r="BXV26" s="600"/>
      <c r="BXW26" s="600"/>
      <c r="BXX26" s="600"/>
      <c r="BXY26" s="600"/>
      <c r="BXZ26" s="600"/>
      <c r="BYA26" s="600"/>
      <c r="BYB26" s="600"/>
      <c r="BYC26" s="600"/>
      <c r="BYD26" s="600"/>
      <c r="BYE26" s="600"/>
      <c r="BYF26" s="600"/>
      <c r="BYG26" s="600"/>
      <c r="BYH26" s="600"/>
      <c r="BYI26" s="600"/>
      <c r="BYJ26" s="600"/>
      <c r="BYK26" s="600"/>
      <c r="BYL26" s="600"/>
      <c r="BYM26" s="600"/>
      <c r="BYN26" s="600"/>
      <c r="BYO26" s="600"/>
      <c r="BYP26" s="600"/>
      <c r="BYQ26" s="600"/>
      <c r="BYR26" s="600"/>
      <c r="BYS26" s="600"/>
      <c r="BYT26" s="600"/>
      <c r="BYU26" s="600"/>
      <c r="BYV26" s="600"/>
      <c r="BYW26" s="600"/>
      <c r="BYX26" s="600"/>
      <c r="BYY26" s="600"/>
      <c r="BYZ26" s="600"/>
      <c r="BZA26" s="600"/>
      <c r="BZB26" s="600"/>
      <c r="BZC26" s="600"/>
      <c r="BZD26" s="600"/>
      <c r="BZE26" s="600"/>
      <c r="BZF26" s="600"/>
      <c r="BZG26" s="600"/>
      <c r="BZH26" s="600"/>
      <c r="BZI26" s="600"/>
      <c r="BZJ26" s="600"/>
      <c r="BZK26" s="600"/>
      <c r="BZL26" s="600"/>
      <c r="BZM26" s="600"/>
      <c r="BZN26" s="600"/>
      <c r="BZO26" s="600"/>
      <c r="BZP26" s="600"/>
      <c r="BZQ26" s="600"/>
      <c r="BZR26" s="600"/>
      <c r="BZS26" s="600"/>
      <c r="BZT26" s="600"/>
      <c r="BZU26" s="600"/>
      <c r="BZV26" s="600"/>
      <c r="BZW26" s="600"/>
      <c r="BZX26" s="600"/>
      <c r="BZY26" s="600"/>
      <c r="BZZ26" s="600"/>
      <c r="CAA26" s="600"/>
      <c r="CAB26" s="600"/>
      <c r="CAC26" s="600"/>
      <c r="CAD26" s="600"/>
      <c r="CAE26" s="600"/>
      <c r="CAF26" s="600"/>
      <c r="CAG26" s="600"/>
      <c r="CAH26" s="600"/>
      <c r="CAI26" s="600"/>
      <c r="CAJ26" s="600"/>
      <c r="CAK26" s="600"/>
      <c r="CAL26" s="600"/>
      <c r="CAM26" s="600"/>
      <c r="CAN26" s="600"/>
      <c r="CAO26" s="600"/>
      <c r="CAP26" s="600"/>
      <c r="CAQ26" s="600"/>
      <c r="CAR26" s="600"/>
      <c r="CAS26" s="600"/>
      <c r="CAT26" s="600"/>
      <c r="CAU26" s="600"/>
      <c r="CAV26" s="600"/>
      <c r="CAW26" s="600"/>
      <c r="CAX26" s="600"/>
      <c r="CAY26" s="600"/>
      <c r="CAZ26" s="600"/>
      <c r="CBA26" s="600"/>
      <c r="CBB26" s="600"/>
      <c r="CBC26" s="600"/>
      <c r="CBD26" s="600"/>
      <c r="CBE26" s="600"/>
      <c r="CBF26" s="600"/>
      <c r="CBG26" s="600"/>
      <c r="CBH26" s="600"/>
      <c r="CBI26" s="600"/>
      <c r="CBJ26" s="600"/>
      <c r="CBK26" s="600"/>
      <c r="CBL26" s="600"/>
      <c r="CBM26" s="600"/>
      <c r="CBN26" s="600"/>
      <c r="CBO26" s="600"/>
      <c r="CBP26" s="600"/>
      <c r="CBQ26" s="600"/>
      <c r="CBR26" s="600"/>
      <c r="CBS26" s="600"/>
      <c r="CBT26" s="600"/>
      <c r="CBU26" s="600"/>
      <c r="CBV26" s="600"/>
      <c r="CBW26" s="600"/>
      <c r="CBX26" s="600"/>
      <c r="CBY26" s="600"/>
      <c r="CBZ26" s="600"/>
      <c r="CCA26" s="600"/>
      <c r="CCB26" s="600"/>
      <c r="CCC26" s="600"/>
      <c r="CCD26" s="600"/>
      <c r="CCE26" s="600"/>
      <c r="CCF26" s="600"/>
      <c r="CCG26" s="600"/>
      <c r="CCH26" s="600"/>
      <c r="CCI26" s="600"/>
      <c r="CCJ26" s="600"/>
      <c r="CCK26" s="600"/>
      <c r="CCL26" s="600"/>
      <c r="CCM26" s="600"/>
      <c r="CCN26" s="600"/>
      <c r="CCO26" s="600"/>
      <c r="CCP26" s="600"/>
      <c r="CCQ26" s="600"/>
      <c r="CCR26" s="600"/>
      <c r="CCS26" s="600"/>
      <c r="CCT26" s="600"/>
      <c r="CCU26" s="600"/>
      <c r="CCV26" s="600"/>
      <c r="CCW26" s="600"/>
      <c r="CCX26" s="600"/>
      <c r="CCY26" s="600"/>
      <c r="CCZ26" s="600"/>
      <c r="CDA26" s="600"/>
      <c r="CDB26" s="600"/>
      <c r="CDC26" s="600"/>
      <c r="CDD26" s="600"/>
      <c r="CDE26" s="600"/>
      <c r="CDF26" s="600"/>
      <c r="CDG26" s="600"/>
      <c r="CDH26" s="600"/>
      <c r="CDI26" s="600"/>
      <c r="CDJ26" s="600"/>
      <c r="CDK26" s="600"/>
      <c r="CDL26" s="600"/>
      <c r="CDM26" s="600"/>
      <c r="CDN26" s="600"/>
      <c r="CDO26" s="600"/>
      <c r="CDP26" s="600"/>
      <c r="CDQ26" s="600"/>
      <c r="CDR26" s="600"/>
      <c r="CDS26" s="600"/>
      <c r="CDT26" s="600"/>
      <c r="CDU26" s="600"/>
      <c r="CDV26" s="600"/>
      <c r="CDW26" s="600"/>
      <c r="CDX26" s="600"/>
      <c r="CDY26" s="600"/>
      <c r="CDZ26" s="600"/>
      <c r="CEA26" s="600"/>
      <c r="CEB26" s="600"/>
      <c r="CEC26" s="600"/>
      <c r="CED26" s="600"/>
      <c r="CEE26" s="600"/>
      <c r="CEF26" s="600"/>
      <c r="CEG26" s="600"/>
      <c r="CEH26" s="600"/>
      <c r="CEI26" s="600"/>
      <c r="CEJ26" s="600"/>
      <c r="CEK26" s="600"/>
      <c r="CEL26" s="600"/>
      <c r="CEM26" s="600"/>
      <c r="CEN26" s="600"/>
      <c r="CEO26" s="600"/>
      <c r="CEP26" s="600"/>
      <c r="CEQ26" s="600"/>
      <c r="CER26" s="600"/>
      <c r="CES26" s="600"/>
      <c r="CET26" s="600"/>
      <c r="CEU26" s="600"/>
      <c r="CEV26" s="600"/>
      <c r="CEW26" s="600"/>
      <c r="CEX26" s="600"/>
      <c r="CEY26" s="600"/>
      <c r="CEZ26" s="600"/>
      <c r="CFA26" s="600"/>
      <c r="CFB26" s="600"/>
      <c r="CFC26" s="600"/>
      <c r="CFD26" s="600"/>
      <c r="CFE26" s="600"/>
      <c r="CFF26" s="600"/>
      <c r="CFG26" s="600"/>
      <c r="CFH26" s="600"/>
      <c r="CFI26" s="600"/>
      <c r="CFJ26" s="600"/>
      <c r="CFK26" s="600"/>
      <c r="CFL26" s="600"/>
      <c r="CFM26" s="600"/>
      <c r="CFN26" s="600"/>
      <c r="CFO26" s="600"/>
      <c r="CFP26" s="600"/>
      <c r="CFQ26" s="600"/>
      <c r="CFR26" s="600"/>
      <c r="CFS26" s="600"/>
      <c r="CFT26" s="600"/>
      <c r="CFU26" s="600"/>
      <c r="CFV26" s="600"/>
      <c r="CFW26" s="600"/>
      <c r="CFX26" s="600"/>
      <c r="CFY26" s="600"/>
      <c r="CFZ26" s="600"/>
      <c r="CGA26" s="600"/>
      <c r="CGB26" s="600"/>
      <c r="CGC26" s="600"/>
      <c r="CGD26" s="600"/>
      <c r="CGE26" s="600"/>
      <c r="CGF26" s="600"/>
      <c r="CGG26" s="600"/>
      <c r="CGH26" s="600"/>
      <c r="CGI26" s="600"/>
      <c r="CGJ26" s="600"/>
      <c r="CGK26" s="600"/>
      <c r="CGL26" s="600"/>
      <c r="CGM26" s="600"/>
      <c r="CGN26" s="600"/>
      <c r="CGO26" s="600"/>
      <c r="CGP26" s="600"/>
      <c r="CGQ26" s="600"/>
      <c r="CGR26" s="600"/>
      <c r="CGS26" s="600"/>
      <c r="CGT26" s="600"/>
      <c r="CGU26" s="600"/>
      <c r="CGV26" s="600"/>
      <c r="CGW26" s="600"/>
      <c r="CGX26" s="600"/>
      <c r="CGY26" s="600"/>
      <c r="CGZ26" s="600"/>
      <c r="CHA26" s="600"/>
      <c r="CHB26" s="600"/>
      <c r="CHC26" s="600"/>
      <c r="CHD26" s="600"/>
      <c r="CHE26" s="600"/>
      <c r="CHF26" s="600"/>
      <c r="CHG26" s="600"/>
      <c r="CHH26" s="600"/>
      <c r="CHI26" s="600"/>
      <c r="CHJ26" s="600"/>
      <c r="CHK26" s="600"/>
      <c r="CHL26" s="600"/>
      <c r="CHM26" s="600"/>
      <c r="CHN26" s="600"/>
      <c r="CHO26" s="600"/>
      <c r="CHP26" s="600"/>
      <c r="CHQ26" s="600"/>
      <c r="CHR26" s="600"/>
      <c r="CHS26" s="600"/>
      <c r="CHT26" s="600"/>
      <c r="CHU26" s="600"/>
      <c r="CHV26" s="600"/>
      <c r="CHW26" s="600"/>
      <c r="CHX26" s="600"/>
      <c r="CHY26" s="600"/>
      <c r="CHZ26" s="600"/>
      <c r="CIA26" s="600"/>
      <c r="CIB26" s="600"/>
      <c r="CIC26" s="600"/>
      <c r="CID26" s="600"/>
      <c r="CIE26" s="600"/>
      <c r="CIF26" s="600"/>
      <c r="CIG26" s="600"/>
      <c r="CIH26" s="600"/>
      <c r="CII26" s="600"/>
      <c r="CIJ26" s="600"/>
      <c r="CIK26" s="600"/>
      <c r="CIL26" s="600"/>
      <c r="CIM26" s="600"/>
      <c r="CIN26" s="600"/>
      <c r="CIO26" s="600"/>
      <c r="CIP26" s="600"/>
      <c r="CIQ26" s="600"/>
      <c r="CIR26" s="600"/>
      <c r="CIS26" s="600"/>
      <c r="CIT26" s="600"/>
      <c r="CIU26" s="600"/>
      <c r="CIV26" s="600"/>
      <c r="CIW26" s="600"/>
      <c r="CIX26" s="600"/>
      <c r="CIY26" s="600"/>
      <c r="CIZ26" s="600"/>
      <c r="CJA26" s="600"/>
      <c r="CJB26" s="600"/>
      <c r="CJC26" s="600"/>
      <c r="CJD26" s="600"/>
      <c r="CJE26" s="600"/>
      <c r="CJF26" s="600"/>
      <c r="CJG26" s="600"/>
      <c r="CJH26" s="600"/>
      <c r="CJI26" s="600"/>
      <c r="CJJ26" s="600"/>
      <c r="CJK26" s="600"/>
      <c r="CJL26" s="600"/>
      <c r="CJM26" s="600"/>
      <c r="CJN26" s="600"/>
      <c r="CJO26" s="600"/>
      <c r="CJP26" s="600"/>
      <c r="CJQ26" s="600"/>
      <c r="CJR26" s="600"/>
      <c r="CJS26" s="600"/>
      <c r="CJT26" s="600"/>
      <c r="CJU26" s="600"/>
      <c r="CJV26" s="600"/>
      <c r="CJW26" s="600"/>
      <c r="CJX26" s="600"/>
      <c r="CJY26" s="600"/>
      <c r="CJZ26" s="600"/>
      <c r="CKA26" s="600"/>
      <c r="CKB26" s="600"/>
      <c r="CKC26" s="600"/>
      <c r="CKD26" s="600"/>
      <c r="CKE26" s="600"/>
      <c r="CKF26" s="600"/>
      <c r="CKG26" s="600"/>
      <c r="CKH26" s="600"/>
      <c r="CKI26" s="600"/>
      <c r="CKJ26" s="600"/>
      <c r="CKK26" s="600"/>
      <c r="CKL26" s="600"/>
      <c r="CKM26" s="600"/>
      <c r="CKN26" s="600"/>
      <c r="CKO26" s="600"/>
      <c r="CKP26" s="600"/>
      <c r="CKQ26" s="600"/>
      <c r="CKR26" s="600"/>
      <c r="CKS26" s="600"/>
      <c r="CKT26" s="600"/>
      <c r="CKU26" s="600"/>
      <c r="CKV26" s="600"/>
      <c r="CKW26" s="600"/>
      <c r="CKX26" s="600"/>
      <c r="CKY26" s="600"/>
      <c r="CKZ26" s="600"/>
      <c r="CLA26" s="600"/>
      <c r="CLB26" s="600"/>
      <c r="CLC26" s="600"/>
      <c r="CLD26" s="600"/>
      <c r="CLE26" s="600"/>
      <c r="CLF26" s="600"/>
      <c r="CLG26" s="600"/>
      <c r="CLH26" s="600"/>
      <c r="CLI26" s="600"/>
      <c r="CLJ26" s="600"/>
      <c r="CLK26" s="600"/>
      <c r="CLL26" s="600"/>
      <c r="CLM26" s="600"/>
      <c r="CLN26" s="600"/>
      <c r="CLO26" s="600"/>
      <c r="CLP26" s="600"/>
      <c r="CLQ26" s="600"/>
      <c r="CLR26" s="600"/>
      <c r="CLS26" s="600"/>
      <c r="CLT26" s="600"/>
      <c r="CLU26" s="600"/>
      <c r="CLV26" s="600"/>
      <c r="CLW26" s="600"/>
      <c r="CLX26" s="600"/>
      <c r="CLY26" s="600"/>
      <c r="CLZ26" s="600"/>
      <c r="CMA26" s="600"/>
      <c r="CMB26" s="600"/>
      <c r="CMC26" s="600"/>
      <c r="CMD26" s="600"/>
      <c r="CME26" s="600"/>
      <c r="CMF26" s="600"/>
      <c r="CMG26" s="600"/>
      <c r="CMH26" s="600"/>
      <c r="CMI26" s="600"/>
      <c r="CMJ26" s="600"/>
      <c r="CMK26" s="600"/>
      <c r="CML26" s="600"/>
      <c r="CMM26" s="600"/>
      <c r="CMN26" s="600"/>
      <c r="CMO26" s="600"/>
      <c r="CMP26" s="600"/>
      <c r="CMQ26" s="600"/>
      <c r="CMR26" s="600"/>
      <c r="CMS26" s="600"/>
      <c r="CMT26" s="600"/>
      <c r="CMU26" s="600"/>
      <c r="CMV26" s="600"/>
      <c r="CMW26" s="600"/>
      <c r="CMX26" s="600"/>
      <c r="CMY26" s="600"/>
      <c r="CMZ26" s="600"/>
      <c r="CNA26" s="600"/>
      <c r="CNB26" s="600"/>
      <c r="CNC26" s="600"/>
      <c r="CND26" s="600"/>
      <c r="CNE26" s="600"/>
      <c r="CNF26" s="600"/>
      <c r="CNG26" s="600"/>
      <c r="CNH26" s="600"/>
      <c r="CNI26" s="600"/>
      <c r="CNJ26" s="600"/>
      <c r="CNK26" s="600"/>
      <c r="CNL26" s="600"/>
      <c r="CNM26" s="600"/>
      <c r="CNN26" s="600"/>
      <c r="CNO26" s="600"/>
      <c r="CNP26" s="600"/>
      <c r="CNQ26" s="600"/>
      <c r="CNR26" s="600"/>
      <c r="CNS26" s="600"/>
      <c r="CNT26" s="600"/>
      <c r="CNU26" s="600"/>
      <c r="CNV26" s="600"/>
      <c r="CNW26" s="600"/>
      <c r="CNX26" s="600"/>
      <c r="CNY26" s="600"/>
      <c r="CNZ26" s="600"/>
      <c r="COA26" s="600"/>
      <c r="COB26" s="600"/>
      <c r="COC26" s="600"/>
      <c r="COD26" s="600"/>
      <c r="COE26" s="600"/>
      <c r="COF26" s="600"/>
      <c r="COG26" s="600"/>
      <c r="COH26" s="600"/>
      <c r="COI26" s="600"/>
      <c r="COJ26" s="600"/>
      <c r="COK26" s="600"/>
      <c r="COL26" s="600"/>
      <c r="COM26" s="600"/>
      <c r="CON26" s="600"/>
      <c r="COO26" s="600"/>
      <c r="COP26" s="600"/>
      <c r="COQ26" s="600"/>
      <c r="COR26" s="600"/>
      <c r="COS26" s="600"/>
      <c r="COT26" s="600"/>
      <c r="COU26" s="600"/>
      <c r="COV26" s="600"/>
      <c r="COW26" s="600"/>
      <c r="COX26" s="600"/>
      <c r="COY26" s="600"/>
      <c r="COZ26" s="600"/>
      <c r="CPA26" s="600"/>
      <c r="CPB26" s="600"/>
      <c r="CPC26" s="600"/>
      <c r="CPD26" s="600"/>
      <c r="CPE26" s="600"/>
      <c r="CPF26" s="600"/>
      <c r="CPG26" s="600"/>
      <c r="CPH26" s="600"/>
      <c r="CPI26" s="600"/>
      <c r="CPJ26" s="600"/>
      <c r="CPK26" s="600"/>
      <c r="CPL26" s="600"/>
      <c r="CPM26" s="600"/>
      <c r="CPN26" s="600"/>
      <c r="CPO26" s="600"/>
      <c r="CPP26" s="600"/>
      <c r="CPQ26" s="600"/>
      <c r="CPR26" s="600"/>
      <c r="CPS26" s="600"/>
      <c r="CPT26" s="600"/>
      <c r="CPU26" s="600"/>
      <c r="CPV26" s="600"/>
      <c r="CPW26" s="600"/>
      <c r="CPX26" s="600"/>
      <c r="CPY26" s="600"/>
      <c r="CPZ26" s="600"/>
      <c r="CQA26" s="600"/>
      <c r="CQB26" s="600"/>
      <c r="CQC26" s="600"/>
      <c r="CQD26" s="600"/>
      <c r="CQE26" s="600"/>
      <c r="CQF26" s="600"/>
      <c r="CQG26" s="600"/>
      <c r="CQH26" s="600"/>
      <c r="CQI26" s="600"/>
      <c r="CQJ26" s="600"/>
      <c r="CQK26" s="600"/>
      <c r="CQL26" s="600"/>
      <c r="CQM26" s="600"/>
      <c r="CQN26" s="600"/>
      <c r="CQO26" s="600"/>
      <c r="CQP26" s="600"/>
      <c r="CQQ26" s="600"/>
      <c r="CQR26" s="600"/>
      <c r="CQS26" s="600"/>
      <c r="CQT26" s="600"/>
      <c r="CQU26" s="600"/>
      <c r="CQV26" s="600"/>
      <c r="CQW26" s="600"/>
      <c r="CQX26" s="600"/>
      <c r="CQY26" s="600"/>
      <c r="CQZ26" s="600"/>
      <c r="CRA26" s="600"/>
      <c r="CRB26" s="600"/>
      <c r="CRC26" s="600"/>
      <c r="CRD26" s="600"/>
      <c r="CRE26" s="600"/>
      <c r="CRF26" s="600"/>
      <c r="CRG26" s="600"/>
      <c r="CRH26" s="600"/>
      <c r="CRI26" s="600"/>
      <c r="CRJ26" s="600"/>
      <c r="CRK26" s="600"/>
      <c r="CRL26" s="600"/>
      <c r="CRM26" s="600"/>
      <c r="CRN26" s="600"/>
      <c r="CRO26" s="600"/>
      <c r="CRP26" s="600"/>
      <c r="CRQ26" s="600"/>
      <c r="CRR26" s="600"/>
      <c r="CRS26" s="600"/>
      <c r="CRT26" s="600"/>
      <c r="CRU26" s="600"/>
      <c r="CRV26" s="600"/>
      <c r="CRW26" s="600"/>
      <c r="CRX26" s="600"/>
      <c r="CRY26" s="600"/>
      <c r="CRZ26" s="600"/>
      <c r="CSA26" s="600"/>
      <c r="CSB26" s="600"/>
      <c r="CSC26" s="600"/>
      <c r="CSD26" s="600"/>
      <c r="CSE26" s="600"/>
      <c r="CSF26" s="600"/>
      <c r="CSG26" s="600"/>
      <c r="CSH26" s="600"/>
      <c r="CSI26" s="600"/>
      <c r="CSJ26" s="600"/>
      <c r="CSK26" s="600"/>
      <c r="CSL26" s="600"/>
      <c r="CSM26" s="600"/>
      <c r="CSN26" s="600"/>
      <c r="CSO26" s="600"/>
      <c r="CSP26" s="600"/>
      <c r="CSQ26" s="600"/>
      <c r="CSR26" s="600"/>
      <c r="CSS26" s="600"/>
      <c r="CST26" s="600"/>
      <c r="CSU26" s="600"/>
      <c r="CSV26" s="600"/>
      <c r="CSW26" s="600"/>
      <c r="CSX26" s="600"/>
      <c r="CSY26" s="600"/>
      <c r="CSZ26" s="600"/>
      <c r="CTA26" s="600"/>
      <c r="CTB26" s="600"/>
      <c r="CTC26" s="600"/>
      <c r="CTD26" s="600"/>
      <c r="CTE26" s="600"/>
      <c r="CTF26" s="600"/>
      <c r="CTG26" s="600"/>
      <c r="CTH26" s="600"/>
      <c r="CTI26" s="600"/>
      <c r="CTJ26" s="600"/>
      <c r="CTK26" s="600"/>
      <c r="CTL26" s="600"/>
      <c r="CTM26" s="600"/>
      <c r="CTN26" s="600"/>
      <c r="CTO26" s="600"/>
      <c r="CTP26" s="600"/>
      <c r="CTQ26" s="600"/>
      <c r="CTR26" s="600"/>
      <c r="CTS26" s="600"/>
      <c r="CTT26" s="600"/>
      <c r="CTU26" s="600"/>
      <c r="CTV26" s="600"/>
      <c r="CTW26" s="600"/>
      <c r="CTX26" s="600"/>
      <c r="CTY26" s="600"/>
      <c r="CTZ26" s="600"/>
      <c r="CUA26" s="600"/>
      <c r="CUB26" s="600"/>
      <c r="CUC26" s="600"/>
      <c r="CUD26" s="600"/>
      <c r="CUE26" s="600"/>
      <c r="CUF26" s="600"/>
      <c r="CUG26" s="600"/>
      <c r="CUH26" s="600"/>
      <c r="CUI26" s="600"/>
      <c r="CUJ26" s="600"/>
      <c r="CUK26" s="600"/>
      <c r="CUL26" s="600"/>
      <c r="CUM26" s="600"/>
      <c r="CUN26" s="600"/>
      <c r="CUO26" s="600"/>
      <c r="CUP26" s="600"/>
      <c r="CUQ26" s="600"/>
      <c r="CUR26" s="600"/>
      <c r="CUS26" s="600"/>
      <c r="CUT26" s="600"/>
      <c r="CUU26" s="600"/>
      <c r="CUV26" s="600"/>
      <c r="CUW26" s="600"/>
      <c r="CUX26" s="600"/>
      <c r="CUY26" s="600"/>
      <c r="CUZ26" s="600"/>
      <c r="CVA26" s="600"/>
      <c r="CVB26" s="600"/>
      <c r="CVC26" s="600"/>
      <c r="CVD26" s="600"/>
      <c r="CVE26" s="600"/>
      <c r="CVF26" s="600"/>
      <c r="CVG26" s="600"/>
      <c r="CVH26" s="600"/>
      <c r="CVI26" s="600"/>
      <c r="CVJ26" s="600"/>
      <c r="CVK26" s="600"/>
      <c r="CVL26" s="600"/>
      <c r="CVM26" s="600"/>
      <c r="CVN26" s="600"/>
      <c r="CVO26" s="600"/>
      <c r="CVP26" s="600"/>
      <c r="CVQ26" s="600"/>
      <c r="CVR26" s="600"/>
      <c r="CVS26" s="600"/>
      <c r="CVT26" s="600"/>
      <c r="CVU26" s="600"/>
      <c r="CVV26" s="600"/>
      <c r="CVW26" s="600"/>
      <c r="CVX26" s="600"/>
      <c r="CVY26" s="600"/>
      <c r="CVZ26" s="600"/>
      <c r="CWA26" s="600"/>
      <c r="CWB26" s="600"/>
      <c r="CWC26" s="600"/>
      <c r="CWD26" s="600"/>
      <c r="CWE26" s="600"/>
      <c r="CWF26" s="600"/>
      <c r="CWG26" s="600"/>
      <c r="CWH26" s="600"/>
      <c r="CWI26" s="600"/>
      <c r="CWJ26" s="600"/>
      <c r="CWK26" s="600"/>
      <c r="CWL26" s="600"/>
      <c r="CWM26" s="600"/>
      <c r="CWN26" s="600"/>
      <c r="CWO26" s="600"/>
      <c r="CWP26" s="600"/>
      <c r="CWQ26" s="600"/>
      <c r="CWR26" s="600"/>
      <c r="CWS26" s="600"/>
      <c r="CWT26" s="600"/>
      <c r="CWU26" s="600"/>
      <c r="CWV26" s="600"/>
      <c r="CWW26" s="600"/>
      <c r="CWX26" s="600"/>
      <c r="CWY26" s="600"/>
      <c r="CWZ26" s="600"/>
      <c r="CXA26" s="600"/>
      <c r="CXB26" s="600"/>
      <c r="CXC26" s="600"/>
      <c r="CXD26" s="600"/>
      <c r="CXE26" s="600"/>
      <c r="CXF26" s="600"/>
      <c r="CXG26" s="600"/>
      <c r="CXH26" s="600"/>
      <c r="CXI26" s="600"/>
      <c r="CXJ26" s="600"/>
      <c r="CXK26" s="600"/>
      <c r="CXL26" s="600"/>
      <c r="CXM26" s="600"/>
      <c r="CXN26" s="600"/>
      <c r="CXO26" s="600"/>
      <c r="CXP26" s="600"/>
      <c r="CXQ26" s="600"/>
      <c r="CXR26" s="600"/>
      <c r="CXS26" s="600"/>
      <c r="CXT26" s="600"/>
      <c r="CXU26" s="600"/>
      <c r="CXV26" s="600"/>
      <c r="CXW26" s="600"/>
      <c r="CXX26" s="600"/>
      <c r="CXY26" s="600"/>
      <c r="CXZ26" s="600"/>
      <c r="CYA26" s="600"/>
      <c r="CYB26" s="600"/>
      <c r="CYC26" s="600"/>
      <c r="CYD26" s="600"/>
      <c r="CYE26" s="600"/>
      <c r="CYF26" s="600"/>
      <c r="CYG26" s="600"/>
      <c r="CYH26" s="600"/>
      <c r="CYI26" s="600"/>
      <c r="CYJ26" s="600"/>
      <c r="CYK26" s="600"/>
      <c r="CYL26" s="600"/>
      <c r="CYM26" s="600"/>
      <c r="CYN26" s="600"/>
      <c r="CYO26" s="600"/>
      <c r="CYP26" s="600"/>
      <c r="CYQ26" s="600"/>
      <c r="CYR26" s="600"/>
      <c r="CYS26" s="600"/>
      <c r="CYT26" s="600"/>
      <c r="CYU26" s="600"/>
      <c r="CYV26" s="600"/>
      <c r="CYW26" s="600"/>
      <c r="CYX26" s="600"/>
      <c r="CYY26" s="600"/>
      <c r="CYZ26" s="600"/>
      <c r="CZA26" s="600"/>
      <c r="CZB26" s="600"/>
      <c r="CZC26" s="600"/>
      <c r="CZD26" s="600"/>
      <c r="CZE26" s="600"/>
      <c r="CZF26" s="600"/>
      <c r="CZG26" s="600"/>
      <c r="CZH26" s="600"/>
      <c r="CZI26" s="600"/>
      <c r="CZJ26" s="600"/>
      <c r="CZK26" s="600"/>
      <c r="CZL26" s="600"/>
      <c r="CZM26" s="600"/>
      <c r="CZN26" s="600"/>
      <c r="CZO26" s="600"/>
      <c r="CZP26" s="600"/>
      <c r="CZQ26" s="600"/>
      <c r="CZR26" s="600"/>
      <c r="CZS26" s="600"/>
      <c r="CZT26" s="600"/>
      <c r="CZU26" s="600"/>
      <c r="CZV26" s="600"/>
      <c r="CZW26" s="600"/>
      <c r="CZX26" s="600"/>
      <c r="CZY26" s="600"/>
      <c r="CZZ26" s="600"/>
      <c r="DAA26" s="600"/>
      <c r="DAB26" s="600"/>
      <c r="DAC26" s="600"/>
      <c r="DAD26" s="600"/>
      <c r="DAE26" s="600"/>
      <c r="DAF26" s="600"/>
      <c r="DAG26" s="600"/>
      <c r="DAH26" s="600"/>
      <c r="DAI26" s="600"/>
      <c r="DAJ26" s="600"/>
      <c r="DAK26" s="600"/>
      <c r="DAL26" s="600"/>
      <c r="DAM26" s="600"/>
      <c r="DAN26" s="600"/>
      <c r="DAO26" s="600"/>
      <c r="DAP26" s="600"/>
      <c r="DAQ26" s="600"/>
      <c r="DAR26" s="600"/>
      <c r="DAS26" s="600"/>
      <c r="DAT26" s="600"/>
      <c r="DAU26" s="600"/>
      <c r="DAV26" s="600"/>
      <c r="DAW26" s="600"/>
      <c r="DAX26" s="600"/>
      <c r="DAY26" s="600"/>
      <c r="DAZ26" s="600"/>
      <c r="DBA26" s="600"/>
      <c r="DBB26" s="600"/>
      <c r="DBC26" s="600"/>
      <c r="DBD26" s="600"/>
      <c r="DBE26" s="600"/>
      <c r="DBF26" s="600"/>
      <c r="DBG26" s="600"/>
      <c r="DBH26" s="600"/>
      <c r="DBI26" s="600"/>
      <c r="DBJ26" s="600"/>
      <c r="DBK26" s="600"/>
      <c r="DBL26" s="600"/>
      <c r="DBM26" s="600"/>
      <c r="DBN26" s="600"/>
      <c r="DBO26" s="600"/>
      <c r="DBP26" s="600"/>
      <c r="DBQ26" s="600"/>
      <c r="DBR26" s="600"/>
      <c r="DBS26" s="600"/>
      <c r="DBT26" s="600"/>
      <c r="DBU26" s="600"/>
      <c r="DBV26" s="600"/>
      <c r="DBW26" s="600"/>
      <c r="DBX26" s="600"/>
      <c r="DBY26" s="600"/>
      <c r="DBZ26" s="600"/>
      <c r="DCA26" s="600"/>
      <c r="DCB26" s="600"/>
      <c r="DCC26" s="600"/>
      <c r="DCD26" s="600"/>
      <c r="DCE26" s="600"/>
      <c r="DCF26" s="600"/>
      <c r="DCG26" s="600"/>
      <c r="DCH26" s="600"/>
      <c r="DCI26" s="600"/>
      <c r="DCJ26" s="600"/>
      <c r="DCK26" s="600"/>
      <c r="DCL26" s="600"/>
      <c r="DCM26" s="600"/>
      <c r="DCN26" s="600"/>
      <c r="DCO26" s="600"/>
      <c r="DCP26" s="600"/>
      <c r="DCQ26" s="600"/>
      <c r="DCR26" s="600"/>
      <c r="DCS26" s="600"/>
      <c r="DCT26" s="600"/>
      <c r="DCU26" s="600"/>
      <c r="DCV26" s="600"/>
      <c r="DCW26" s="600"/>
      <c r="DCX26" s="600"/>
      <c r="DCY26" s="600"/>
      <c r="DCZ26" s="600"/>
      <c r="DDA26" s="600"/>
      <c r="DDB26" s="600"/>
      <c r="DDC26" s="600"/>
      <c r="DDD26" s="600"/>
      <c r="DDE26" s="600"/>
      <c r="DDF26" s="600"/>
      <c r="DDG26" s="600"/>
      <c r="DDH26" s="600"/>
      <c r="DDI26" s="600"/>
      <c r="DDJ26" s="600"/>
      <c r="DDK26" s="600"/>
      <c r="DDL26" s="600"/>
      <c r="DDM26" s="600"/>
      <c r="DDN26" s="600"/>
      <c r="DDO26" s="600"/>
      <c r="DDP26" s="600"/>
      <c r="DDQ26" s="600"/>
      <c r="DDR26" s="600"/>
      <c r="DDS26" s="600"/>
      <c r="DDT26" s="600"/>
      <c r="DDU26" s="600"/>
      <c r="DDV26" s="600"/>
      <c r="DDW26" s="600"/>
      <c r="DDX26" s="600"/>
      <c r="DDY26" s="600"/>
      <c r="DDZ26" s="600"/>
      <c r="DEA26" s="600"/>
      <c r="DEB26" s="600"/>
      <c r="DEC26" s="600"/>
      <c r="DED26" s="600"/>
      <c r="DEE26" s="600"/>
      <c r="DEF26" s="600"/>
      <c r="DEG26" s="600"/>
      <c r="DEH26" s="600"/>
      <c r="DEI26" s="600"/>
      <c r="DEJ26" s="600"/>
      <c r="DEK26" s="600"/>
      <c r="DEL26" s="600"/>
      <c r="DEM26" s="600"/>
      <c r="DEN26" s="600"/>
      <c r="DEO26" s="600"/>
      <c r="DEP26" s="600"/>
      <c r="DEQ26" s="600"/>
      <c r="DER26" s="600"/>
      <c r="DES26" s="600"/>
      <c r="DET26" s="600"/>
      <c r="DEU26" s="600"/>
      <c r="DEV26" s="600"/>
      <c r="DEW26" s="600"/>
      <c r="DEX26" s="600"/>
      <c r="DEY26" s="600"/>
      <c r="DEZ26" s="600"/>
      <c r="DFA26" s="600"/>
      <c r="DFB26" s="600"/>
      <c r="DFC26" s="600"/>
      <c r="DFD26" s="600"/>
      <c r="DFE26" s="600"/>
      <c r="DFF26" s="600"/>
      <c r="DFG26" s="600"/>
      <c r="DFH26" s="600"/>
      <c r="DFI26" s="600"/>
      <c r="DFJ26" s="600"/>
      <c r="DFK26" s="600"/>
      <c r="DFL26" s="600"/>
      <c r="DFM26" s="600"/>
      <c r="DFN26" s="600"/>
      <c r="DFO26" s="600"/>
      <c r="DFP26" s="600"/>
      <c r="DFQ26" s="600"/>
      <c r="DFR26" s="600"/>
      <c r="DFS26" s="600"/>
      <c r="DFT26" s="600"/>
      <c r="DFU26" s="600"/>
      <c r="DFV26" s="600"/>
      <c r="DFW26" s="600"/>
      <c r="DFX26" s="600"/>
      <c r="DFY26" s="600"/>
      <c r="DFZ26" s="600"/>
      <c r="DGA26" s="600"/>
      <c r="DGB26" s="600"/>
      <c r="DGC26" s="600"/>
      <c r="DGD26" s="600"/>
      <c r="DGE26" s="600"/>
      <c r="DGF26" s="600"/>
      <c r="DGG26" s="600"/>
      <c r="DGH26" s="600"/>
      <c r="DGI26" s="600"/>
      <c r="DGJ26" s="600"/>
      <c r="DGK26" s="600"/>
      <c r="DGL26" s="600"/>
      <c r="DGM26" s="600"/>
      <c r="DGN26" s="600"/>
      <c r="DGO26" s="600"/>
      <c r="DGP26" s="600"/>
      <c r="DGQ26" s="600"/>
      <c r="DGR26" s="600"/>
      <c r="DGS26" s="600"/>
      <c r="DGT26" s="600"/>
      <c r="DGU26" s="600"/>
      <c r="DGV26" s="600"/>
      <c r="DGW26" s="600"/>
      <c r="DGX26" s="600"/>
      <c r="DGY26" s="600"/>
      <c r="DGZ26" s="600"/>
      <c r="DHA26" s="600"/>
      <c r="DHB26" s="600"/>
      <c r="DHC26" s="600"/>
      <c r="DHD26" s="600"/>
      <c r="DHE26" s="600"/>
      <c r="DHF26" s="600"/>
      <c r="DHG26" s="600"/>
      <c r="DHH26" s="600"/>
      <c r="DHI26" s="600"/>
      <c r="DHJ26" s="600"/>
      <c r="DHK26" s="600"/>
      <c r="DHL26" s="600"/>
      <c r="DHM26" s="600"/>
      <c r="DHN26" s="600"/>
      <c r="DHO26" s="600"/>
      <c r="DHP26" s="600"/>
      <c r="DHQ26" s="600"/>
      <c r="DHR26" s="600"/>
      <c r="DHS26" s="600"/>
      <c r="DHT26" s="600"/>
      <c r="DHU26" s="600"/>
      <c r="DHV26" s="600"/>
      <c r="DHW26" s="600"/>
      <c r="DHX26" s="600"/>
      <c r="DHY26" s="600"/>
      <c r="DHZ26" s="600"/>
      <c r="DIA26" s="600"/>
      <c r="DIB26" s="600"/>
      <c r="DIC26" s="600"/>
      <c r="DID26" s="600"/>
      <c r="DIE26" s="600"/>
      <c r="DIF26" s="600"/>
      <c r="DIG26" s="600"/>
      <c r="DIH26" s="600"/>
      <c r="DII26" s="600"/>
      <c r="DIJ26" s="600"/>
      <c r="DIK26" s="600"/>
      <c r="DIL26" s="600"/>
      <c r="DIM26" s="600"/>
      <c r="DIN26" s="600"/>
      <c r="DIO26" s="600"/>
      <c r="DIP26" s="600"/>
      <c r="DIQ26" s="600"/>
      <c r="DIR26" s="600"/>
      <c r="DIS26" s="600"/>
      <c r="DIT26" s="600"/>
      <c r="DIU26" s="600"/>
      <c r="DIV26" s="600"/>
      <c r="DIW26" s="600"/>
      <c r="DIX26" s="600"/>
      <c r="DIY26" s="600"/>
      <c r="DIZ26" s="600"/>
      <c r="DJA26" s="600"/>
      <c r="DJB26" s="600"/>
      <c r="DJC26" s="600"/>
      <c r="DJD26" s="600"/>
      <c r="DJE26" s="600"/>
      <c r="DJF26" s="600"/>
      <c r="DJG26" s="600"/>
      <c r="DJH26" s="600"/>
      <c r="DJI26" s="600"/>
      <c r="DJJ26" s="600"/>
      <c r="DJK26" s="600"/>
      <c r="DJL26" s="600"/>
      <c r="DJM26" s="600"/>
      <c r="DJN26" s="600"/>
      <c r="DJO26" s="600"/>
      <c r="DJP26" s="600"/>
      <c r="DJQ26" s="600"/>
      <c r="DJR26" s="600"/>
      <c r="DJS26" s="600"/>
      <c r="DJT26" s="600"/>
      <c r="DJU26" s="600"/>
      <c r="DJV26" s="600"/>
      <c r="DJW26" s="600"/>
      <c r="DJX26" s="600"/>
      <c r="DJY26" s="600"/>
      <c r="DJZ26" s="600"/>
      <c r="DKA26" s="600"/>
      <c r="DKB26" s="600"/>
      <c r="DKC26" s="600"/>
      <c r="DKD26" s="600"/>
      <c r="DKE26" s="600"/>
      <c r="DKF26" s="600"/>
      <c r="DKG26" s="600"/>
      <c r="DKH26" s="600"/>
      <c r="DKI26" s="600"/>
      <c r="DKJ26" s="600"/>
      <c r="DKK26" s="600"/>
      <c r="DKL26" s="600"/>
      <c r="DKM26" s="600"/>
      <c r="DKN26" s="600"/>
      <c r="DKO26" s="600"/>
      <c r="DKP26" s="600"/>
      <c r="DKQ26" s="600"/>
      <c r="DKR26" s="600"/>
      <c r="DKS26" s="600"/>
      <c r="DKT26" s="600"/>
      <c r="DKU26" s="600"/>
      <c r="DKV26" s="600"/>
      <c r="DKW26" s="600"/>
      <c r="DKX26" s="600"/>
      <c r="DKY26" s="600"/>
      <c r="DKZ26" s="600"/>
      <c r="DLA26" s="600"/>
      <c r="DLB26" s="600"/>
      <c r="DLC26" s="600"/>
      <c r="DLD26" s="600"/>
      <c r="DLE26" s="600"/>
      <c r="DLF26" s="600"/>
      <c r="DLG26" s="600"/>
      <c r="DLH26" s="600"/>
      <c r="DLI26" s="600"/>
      <c r="DLJ26" s="600"/>
      <c r="DLK26" s="600"/>
      <c r="DLL26" s="600"/>
      <c r="DLM26" s="600"/>
      <c r="DLN26" s="600"/>
      <c r="DLO26" s="600"/>
      <c r="DLP26" s="600"/>
      <c r="DLQ26" s="600"/>
      <c r="DLR26" s="600"/>
      <c r="DLS26" s="600"/>
      <c r="DLT26" s="600"/>
      <c r="DLU26" s="600"/>
      <c r="DLV26" s="600"/>
      <c r="DLW26" s="600"/>
      <c r="DLX26" s="600"/>
      <c r="DLY26" s="600"/>
      <c r="DLZ26" s="600"/>
      <c r="DMA26" s="600"/>
      <c r="DMB26" s="600"/>
      <c r="DMC26" s="600"/>
      <c r="DMD26" s="600"/>
      <c r="DME26" s="600"/>
      <c r="DMF26" s="600"/>
      <c r="DMG26" s="600"/>
      <c r="DMH26" s="600"/>
      <c r="DMI26" s="600"/>
      <c r="DMJ26" s="600"/>
      <c r="DMK26" s="600"/>
      <c r="DML26" s="600"/>
      <c r="DMM26" s="600"/>
      <c r="DMN26" s="600"/>
      <c r="DMO26" s="600"/>
      <c r="DMP26" s="600"/>
      <c r="DMQ26" s="600"/>
      <c r="DMR26" s="600"/>
      <c r="DMS26" s="600"/>
      <c r="DMT26" s="600"/>
      <c r="DMU26" s="600"/>
      <c r="DMV26" s="600"/>
      <c r="DMW26" s="600"/>
      <c r="DMX26" s="600"/>
      <c r="DMY26" s="600"/>
      <c r="DMZ26" s="600"/>
      <c r="DNA26" s="600"/>
      <c r="DNB26" s="600"/>
      <c r="DNC26" s="600"/>
      <c r="DND26" s="600"/>
      <c r="DNE26" s="600"/>
      <c r="DNF26" s="600"/>
      <c r="DNG26" s="600"/>
      <c r="DNH26" s="600"/>
      <c r="DNI26" s="600"/>
      <c r="DNJ26" s="600"/>
      <c r="DNK26" s="600"/>
      <c r="DNL26" s="600"/>
      <c r="DNM26" s="600"/>
      <c r="DNN26" s="600"/>
      <c r="DNO26" s="600"/>
      <c r="DNP26" s="600"/>
      <c r="DNQ26" s="600"/>
      <c r="DNR26" s="600"/>
      <c r="DNS26" s="600"/>
      <c r="DNT26" s="600"/>
      <c r="DNU26" s="600"/>
      <c r="DNV26" s="600"/>
      <c r="DNW26" s="600"/>
      <c r="DNX26" s="600"/>
      <c r="DNY26" s="600"/>
      <c r="DNZ26" s="600"/>
      <c r="DOA26" s="600"/>
      <c r="DOB26" s="600"/>
      <c r="DOC26" s="600"/>
      <c r="DOD26" s="600"/>
      <c r="DOE26" s="600"/>
      <c r="DOF26" s="600"/>
      <c r="DOG26" s="600"/>
      <c r="DOH26" s="600"/>
      <c r="DOI26" s="600"/>
      <c r="DOJ26" s="600"/>
      <c r="DOK26" s="600"/>
      <c r="DOL26" s="600"/>
      <c r="DOM26" s="600"/>
      <c r="DON26" s="600"/>
      <c r="DOO26" s="600"/>
      <c r="DOP26" s="600"/>
      <c r="DOQ26" s="600"/>
      <c r="DOR26" s="600"/>
      <c r="DOS26" s="600"/>
      <c r="DOT26" s="600"/>
      <c r="DOU26" s="600"/>
      <c r="DOV26" s="600"/>
      <c r="DOW26" s="600"/>
      <c r="DOX26" s="600"/>
      <c r="DOY26" s="600"/>
      <c r="DOZ26" s="600"/>
      <c r="DPA26" s="600"/>
      <c r="DPB26" s="600"/>
      <c r="DPC26" s="600"/>
      <c r="DPD26" s="600"/>
      <c r="DPE26" s="600"/>
      <c r="DPF26" s="600"/>
      <c r="DPG26" s="600"/>
      <c r="DPH26" s="600"/>
      <c r="DPI26" s="600"/>
      <c r="DPJ26" s="600"/>
      <c r="DPK26" s="600"/>
      <c r="DPL26" s="600"/>
      <c r="DPM26" s="600"/>
      <c r="DPN26" s="600"/>
      <c r="DPO26" s="600"/>
      <c r="DPP26" s="600"/>
      <c r="DPQ26" s="600"/>
      <c r="DPR26" s="600"/>
      <c r="DPS26" s="600"/>
      <c r="DPT26" s="600"/>
      <c r="DPU26" s="600"/>
      <c r="DPV26" s="600"/>
      <c r="DPW26" s="600"/>
      <c r="DPX26" s="600"/>
      <c r="DPY26" s="600"/>
      <c r="DPZ26" s="600"/>
      <c r="DQA26" s="600"/>
      <c r="DQB26" s="600"/>
      <c r="DQC26" s="600"/>
      <c r="DQD26" s="600"/>
      <c r="DQE26" s="600"/>
      <c r="DQF26" s="600"/>
      <c r="DQG26" s="600"/>
      <c r="DQH26" s="600"/>
      <c r="DQI26" s="600"/>
      <c r="DQJ26" s="600"/>
      <c r="DQK26" s="600"/>
      <c r="DQL26" s="600"/>
      <c r="DQM26" s="600"/>
      <c r="DQN26" s="600"/>
      <c r="DQO26" s="600"/>
      <c r="DQP26" s="600"/>
      <c r="DQQ26" s="600"/>
      <c r="DQR26" s="600"/>
      <c r="DQS26" s="600"/>
      <c r="DQT26" s="600"/>
      <c r="DQU26" s="600"/>
      <c r="DQV26" s="600"/>
      <c r="DQW26" s="600"/>
      <c r="DQX26" s="600"/>
      <c r="DQY26" s="600"/>
      <c r="DQZ26" s="600"/>
      <c r="DRA26" s="600"/>
      <c r="DRB26" s="600"/>
      <c r="DRC26" s="600"/>
      <c r="DRD26" s="600"/>
      <c r="DRE26" s="600"/>
      <c r="DRF26" s="600"/>
      <c r="DRG26" s="600"/>
      <c r="DRH26" s="600"/>
      <c r="DRI26" s="600"/>
      <c r="DRJ26" s="600"/>
      <c r="DRK26" s="600"/>
      <c r="DRL26" s="600"/>
      <c r="DRM26" s="600"/>
      <c r="DRN26" s="600"/>
      <c r="DRO26" s="600"/>
      <c r="DRP26" s="600"/>
      <c r="DRQ26" s="600"/>
      <c r="DRR26" s="600"/>
      <c r="DRS26" s="600"/>
      <c r="DRT26" s="600"/>
      <c r="DRU26" s="600"/>
      <c r="DRV26" s="600"/>
      <c r="DRW26" s="600"/>
      <c r="DRX26" s="600"/>
      <c r="DRY26" s="600"/>
      <c r="DRZ26" s="600"/>
      <c r="DSA26" s="600"/>
      <c r="DSB26" s="600"/>
      <c r="DSC26" s="600"/>
      <c r="DSD26" s="600"/>
      <c r="DSE26" s="600"/>
      <c r="DSF26" s="600"/>
      <c r="DSG26" s="600"/>
      <c r="DSH26" s="600"/>
      <c r="DSI26" s="600"/>
      <c r="DSJ26" s="600"/>
      <c r="DSK26" s="600"/>
      <c r="DSL26" s="600"/>
      <c r="DSM26" s="600"/>
      <c r="DSN26" s="600"/>
      <c r="DSO26" s="600"/>
      <c r="DSP26" s="600"/>
      <c r="DSQ26" s="600"/>
      <c r="DSR26" s="600"/>
      <c r="DSS26" s="600"/>
      <c r="DST26" s="600"/>
      <c r="DSU26" s="600"/>
      <c r="DSV26" s="600"/>
      <c r="DSW26" s="600"/>
      <c r="DSX26" s="600"/>
      <c r="DSY26" s="600"/>
      <c r="DSZ26" s="600"/>
      <c r="DTA26" s="600"/>
      <c r="DTB26" s="600"/>
      <c r="DTC26" s="600"/>
      <c r="DTD26" s="600"/>
      <c r="DTE26" s="600"/>
      <c r="DTF26" s="600"/>
      <c r="DTG26" s="600"/>
      <c r="DTH26" s="600"/>
      <c r="DTI26" s="600"/>
      <c r="DTJ26" s="600"/>
      <c r="DTK26" s="600"/>
      <c r="DTL26" s="600"/>
      <c r="DTM26" s="600"/>
      <c r="DTN26" s="600"/>
      <c r="DTO26" s="600"/>
      <c r="DTP26" s="600"/>
      <c r="DTQ26" s="600"/>
      <c r="DTR26" s="600"/>
      <c r="DTS26" s="600"/>
      <c r="DTT26" s="600"/>
      <c r="DTU26" s="600"/>
      <c r="DTV26" s="600"/>
      <c r="DTW26" s="600"/>
      <c r="DTX26" s="600"/>
      <c r="DTY26" s="600"/>
      <c r="DTZ26" s="600"/>
      <c r="DUA26" s="600"/>
      <c r="DUB26" s="600"/>
      <c r="DUC26" s="600"/>
      <c r="DUD26" s="600"/>
      <c r="DUE26" s="600"/>
      <c r="DUF26" s="600"/>
      <c r="DUG26" s="600"/>
      <c r="DUH26" s="600"/>
      <c r="DUI26" s="600"/>
      <c r="DUJ26" s="600"/>
      <c r="DUK26" s="600"/>
      <c r="DUL26" s="600"/>
      <c r="DUM26" s="600"/>
      <c r="DUN26" s="600"/>
      <c r="DUO26" s="600"/>
      <c r="DUP26" s="600"/>
      <c r="DUQ26" s="600"/>
      <c r="DUR26" s="600"/>
      <c r="DUS26" s="600"/>
      <c r="DUT26" s="600"/>
      <c r="DUU26" s="600"/>
      <c r="DUV26" s="600"/>
      <c r="DUW26" s="600"/>
      <c r="DUX26" s="600"/>
      <c r="DUY26" s="600"/>
      <c r="DUZ26" s="600"/>
      <c r="DVA26" s="600"/>
      <c r="DVB26" s="600"/>
      <c r="DVC26" s="600"/>
      <c r="DVD26" s="600"/>
      <c r="DVE26" s="600"/>
      <c r="DVF26" s="600"/>
      <c r="DVG26" s="600"/>
      <c r="DVH26" s="600"/>
      <c r="DVI26" s="600"/>
      <c r="DVJ26" s="600"/>
      <c r="DVK26" s="600"/>
      <c r="DVL26" s="600"/>
      <c r="DVM26" s="600"/>
      <c r="DVN26" s="600"/>
      <c r="DVO26" s="600"/>
      <c r="DVP26" s="600"/>
      <c r="DVQ26" s="600"/>
      <c r="DVR26" s="600"/>
      <c r="DVS26" s="600"/>
      <c r="DVT26" s="600"/>
      <c r="DVU26" s="600"/>
      <c r="DVV26" s="600"/>
      <c r="DVW26" s="600"/>
      <c r="DVX26" s="600"/>
      <c r="DVY26" s="600"/>
      <c r="DVZ26" s="600"/>
      <c r="DWA26" s="600"/>
      <c r="DWB26" s="600"/>
      <c r="DWC26" s="600"/>
      <c r="DWD26" s="600"/>
      <c r="DWE26" s="600"/>
      <c r="DWF26" s="600"/>
      <c r="DWG26" s="600"/>
      <c r="DWH26" s="600"/>
      <c r="DWI26" s="600"/>
      <c r="DWJ26" s="600"/>
      <c r="DWK26" s="600"/>
      <c r="DWL26" s="600"/>
      <c r="DWM26" s="600"/>
      <c r="DWN26" s="600"/>
      <c r="DWO26" s="600"/>
      <c r="DWP26" s="600"/>
      <c r="DWQ26" s="600"/>
      <c r="DWR26" s="600"/>
      <c r="DWS26" s="600"/>
      <c r="DWT26" s="600"/>
      <c r="DWU26" s="600"/>
      <c r="DWV26" s="600"/>
      <c r="DWW26" s="600"/>
      <c r="DWX26" s="600"/>
      <c r="DWY26" s="600"/>
      <c r="DWZ26" s="600"/>
      <c r="DXA26" s="600"/>
      <c r="DXB26" s="600"/>
      <c r="DXC26" s="600"/>
      <c r="DXD26" s="600"/>
      <c r="DXE26" s="600"/>
      <c r="DXF26" s="600"/>
      <c r="DXG26" s="600"/>
      <c r="DXH26" s="600"/>
      <c r="DXI26" s="600"/>
      <c r="DXJ26" s="600"/>
      <c r="DXK26" s="600"/>
      <c r="DXL26" s="600"/>
      <c r="DXM26" s="600"/>
      <c r="DXN26" s="600"/>
      <c r="DXO26" s="600"/>
      <c r="DXP26" s="600"/>
      <c r="DXQ26" s="600"/>
      <c r="DXR26" s="600"/>
      <c r="DXS26" s="600"/>
      <c r="DXT26" s="600"/>
      <c r="DXU26" s="600"/>
      <c r="DXV26" s="600"/>
      <c r="DXW26" s="600"/>
      <c r="DXX26" s="600"/>
      <c r="DXY26" s="600"/>
      <c r="DXZ26" s="600"/>
      <c r="DYA26" s="600"/>
      <c r="DYB26" s="600"/>
      <c r="DYC26" s="600"/>
      <c r="DYD26" s="600"/>
      <c r="DYE26" s="600"/>
      <c r="DYF26" s="600"/>
      <c r="DYG26" s="600"/>
      <c r="DYH26" s="600"/>
      <c r="DYI26" s="600"/>
      <c r="DYJ26" s="600"/>
      <c r="DYK26" s="600"/>
      <c r="DYL26" s="600"/>
      <c r="DYM26" s="600"/>
      <c r="DYN26" s="600"/>
      <c r="DYO26" s="600"/>
      <c r="DYP26" s="600"/>
      <c r="DYQ26" s="600"/>
      <c r="DYR26" s="600"/>
      <c r="DYS26" s="600"/>
      <c r="DYT26" s="600"/>
      <c r="DYU26" s="600"/>
      <c r="DYV26" s="600"/>
      <c r="DYW26" s="600"/>
      <c r="DYX26" s="600"/>
      <c r="DYY26" s="600"/>
      <c r="DYZ26" s="600"/>
      <c r="DZA26" s="600"/>
      <c r="DZB26" s="600"/>
      <c r="DZC26" s="600"/>
      <c r="DZD26" s="600"/>
      <c r="DZE26" s="600"/>
      <c r="DZF26" s="600"/>
      <c r="DZG26" s="600"/>
      <c r="DZH26" s="600"/>
      <c r="DZI26" s="600"/>
      <c r="DZJ26" s="600"/>
      <c r="DZK26" s="600"/>
      <c r="DZL26" s="600"/>
      <c r="DZM26" s="600"/>
      <c r="DZN26" s="600"/>
      <c r="DZO26" s="600"/>
      <c r="DZP26" s="600"/>
      <c r="DZQ26" s="600"/>
      <c r="DZR26" s="600"/>
      <c r="DZS26" s="600"/>
      <c r="DZT26" s="600"/>
      <c r="DZU26" s="600"/>
      <c r="DZV26" s="600"/>
      <c r="DZW26" s="600"/>
      <c r="DZX26" s="600"/>
      <c r="DZY26" s="600"/>
      <c r="DZZ26" s="600"/>
      <c r="EAA26" s="600"/>
      <c r="EAB26" s="600"/>
      <c r="EAC26" s="600"/>
      <c r="EAD26" s="600"/>
      <c r="EAE26" s="600"/>
      <c r="EAF26" s="600"/>
      <c r="EAG26" s="600"/>
      <c r="EAH26" s="600"/>
      <c r="EAI26" s="600"/>
      <c r="EAJ26" s="600"/>
      <c r="EAK26" s="600"/>
      <c r="EAL26" s="600"/>
      <c r="EAM26" s="600"/>
      <c r="EAN26" s="600"/>
      <c r="EAO26" s="600"/>
      <c r="EAP26" s="600"/>
      <c r="EAQ26" s="600"/>
      <c r="EAR26" s="600"/>
      <c r="EAS26" s="600"/>
      <c r="EAT26" s="600"/>
      <c r="EAU26" s="600"/>
      <c r="EAV26" s="600"/>
      <c r="EAW26" s="600"/>
      <c r="EAX26" s="600"/>
      <c r="EAY26" s="600"/>
      <c r="EAZ26" s="600"/>
      <c r="EBA26" s="600"/>
      <c r="EBB26" s="600"/>
      <c r="EBC26" s="600"/>
      <c r="EBD26" s="600"/>
      <c r="EBE26" s="600"/>
      <c r="EBF26" s="600"/>
      <c r="EBG26" s="600"/>
      <c r="EBH26" s="600"/>
      <c r="EBI26" s="600"/>
      <c r="EBJ26" s="600"/>
      <c r="EBK26" s="600"/>
      <c r="EBL26" s="600"/>
      <c r="EBM26" s="600"/>
      <c r="EBN26" s="600"/>
      <c r="EBO26" s="600"/>
      <c r="EBP26" s="600"/>
      <c r="EBQ26" s="600"/>
      <c r="EBR26" s="600"/>
      <c r="EBS26" s="600"/>
      <c r="EBT26" s="600"/>
      <c r="EBU26" s="600"/>
      <c r="EBV26" s="600"/>
      <c r="EBW26" s="600"/>
      <c r="EBX26" s="600"/>
      <c r="EBY26" s="600"/>
      <c r="EBZ26" s="600"/>
      <c r="ECA26" s="600"/>
      <c r="ECB26" s="600"/>
      <c r="ECC26" s="600"/>
      <c r="ECD26" s="600"/>
      <c r="ECE26" s="600"/>
      <c r="ECF26" s="600"/>
      <c r="ECG26" s="600"/>
      <c r="ECH26" s="600"/>
      <c r="ECI26" s="600"/>
      <c r="ECJ26" s="600"/>
      <c r="ECK26" s="600"/>
      <c r="ECL26" s="600"/>
      <c r="ECM26" s="600"/>
      <c r="ECN26" s="600"/>
      <c r="ECO26" s="600"/>
      <c r="ECP26" s="600"/>
      <c r="ECQ26" s="600"/>
      <c r="ECR26" s="600"/>
      <c r="ECS26" s="600"/>
      <c r="ECT26" s="600"/>
      <c r="ECU26" s="600"/>
      <c r="ECV26" s="600"/>
      <c r="ECW26" s="600"/>
      <c r="ECX26" s="600"/>
      <c r="ECY26" s="600"/>
      <c r="ECZ26" s="600"/>
      <c r="EDA26" s="600"/>
      <c r="EDB26" s="600"/>
      <c r="EDC26" s="600"/>
      <c r="EDD26" s="600"/>
      <c r="EDE26" s="600"/>
      <c r="EDF26" s="600"/>
      <c r="EDG26" s="600"/>
      <c r="EDH26" s="600"/>
      <c r="EDI26" s="600"/>
      <c r="EDJ26" s="600"/>
      <c r="EDK26" s="600"/>
      <c r="EDL26" s="600"/>
      <c r="EDM26" s="600"/>
      <c r="EDN26" s="600"/>
      <c r="EDO26" s="600"/>
      <c r="EDP26" s="600"/>
      <c r="EDQ26" s="600"/>
      <c r="EDR26" s="600"/>
      <c r="EDS26" s="600"/>
      <c r="EDT26" s="600"/>
      <c r="EDU26" s="600"/>
      <c r="EDV26" s="600"/>
      <c r="EDW26" s="600"/>
      <c r="EDX26" s="600"/>
      <c r="EDY26" s="600"/>
      <c r="EDZ26" s="600"/>
      <c r="EEA26" s="600"/>
      <c r="EEB26" s="600"/>
      <c r="EEC26" s="600"/>
      <c r="EED26" s="600"/>
      <c r="EEE26" s="600"/>
      <c r="EEF26" s="600"/>
      <c r="EEG26" s="600"/>
      <c r="EEH26" s="600"/>
      <c r="EEI26" s="600"/>
      <c r="EEJ26" s="600"/>
      <c r="EEK26" s="600"/>
      <c r="EEL26" s="600"/>
      <c r="EEM26" s="600"/>
      <c r="EEN26" s="600"/>
      <c r="EEO26" s="600"/>
      <c r="EEP26" s="600"/>
      <c r="EEQ26" s="600"/>
      <c r="EER26" s="600"/>
      <c r="EES26" s="600"/>
      <c r="EET26" s="600"/>
      <c r="EEU26" s="600"/>
      <c r="EEV26" s="600"/>
      <c r="EEW26" s="600"/>
      <c r="EEX26" s="600"/>
      <c r="EEY26" s="600"/>
      <c r="EEZ26" s="600"/>
      <c r="EFA26" s="600"/>
      <c r="EFB26" s="600"/>
      <c r="EFC26" s="600"/>
      <c r="EFD26" s="600"/>
      <c r="EFE26" s="600"/>
      <c r="EFF26" s="600"/>
      <c r="EFG26" s="600"/>
      <c r="EFH26" s="600"/>
      <c r="EFI26" s="600"/>
      <c r="EFJ26" s="600"/>
      <c r="EFK26" s="600"/>
      <c r="EFL26" s="600"/>
      <c r="EFM26" s="600"/>
      <c r="EFN26" s="600"/>
      <c r="EFO26" s="600"/>
      <c r="EFP26" s="600"/>
      <c r="EFQ26" s="600"/>
      <c r="EFR26" s="600"/>
      <c r="EFS26" s="600"/>
      <c r="EFT26" s="600"/>
      <c r="EFU26" s="600"/>
      <c r="EFV26" s="600"/>
      <c r="EFW26" s="600"/>
      <c r="EFX26" s="600"/>
      <c r="EFY26" s="600"/>
      <c r="EFZ26" s="600"/>
      <c r="EGA26" s="600"/>
      <c r="EGB26" s="600"/>
      <c r="EGC26" s="600"/>
      <c r="EGD26" s="600"/>
      <c r="EGE26" s="600"/>
      <c r="EGF26" s="600"/>
      <c r="EGG26" s="600"/>
      <c r="EGH26" s="600"/>
      <c r="EGI26" s="600"/>
      <c r="EGJ26" s="600"/>
      <c r="EGK26" s="600"/>
      <c r="EGL26" s="600"/>
      <c r="EGM26" s="600"/>
      <c r="EGN26" s="600"/>
      <c r="EGO26" s="600"/>
      <c r="EGP26" s="600"/>
      <c r="EGQ26" s="600"/>
      <c r="EGR26" s="600"/>
      <c r="EGS26" s="600"/>
      <c r="EGT26" s="600"/>
      <c r="EGU26" s="600"/>
      <c r="EGV26" s="600"/>
      <c r="EGW26" s="600"/>
      <c r="EGX26" s="600"/>
      <c r="EGY26" s="600"/>
      <c r="EGZ26" s="600"/>
      <c r="EHA26" s="600"/>
      <c r="EHB26" s="600"/>
      <c r="EHC26" s="600"/>
      <c r="EHD26" s="600"/>
      <c r="EHE26" s="600"/>
      <c r="EHF26" s="600"/>
      <c r="EHG26" s="600"/>
      <c r="EHH26" s="600"/>
      <c r="EHI26" s="600"/>
      <c r="EHJ26" s="600"/>
      <c r="EHK26" s="600"/>
      <c r="EHL26" s="600"/>
      <c r="EHM26" s="600"/>
      <c r="EHN26" s="600"/>
      <c r="EHO26" s="600"/>
      <c r="EHP26" s="600"/>
      <c r="EHQ26" s="600"/>
      <c r="EHR26" s="600"/>
      <c r="EHS26" s="600"/>
      <c r="EHT26" s="600"/>
      <c r="EHU26" s="600"/>
      <c r="EHV26" s="600"/>
      <c r="EHW26" s="600"/>
      <c r="EHX26" s="600"/>
      <c r="EHY26" s="600"/>
      <c r="EHZ26" s="600"/>
      <c r="EIA26" s="600"/>
      <c r="EIB26" s="600"/>
      <c r="EIC26" s="600"/>
      <c r="EID26" s="600"/>
      <c r="EIE26" s="600"/>
      <c r="EIF26" s="600"/>
      <c r="EIG26" s="600"/>
      <c r="EIH26" s="600"/>
      <c r="EII26" s="600"/>
      <c r="EIJ26" s="600"/>
      <c r="EIK26" s="600"/>
      <c r="EIL26" s="600"/>
      <c r="EIM26" s="600"/>
      <c r="EIN26" s="600"/>
      <c r="EIO26" s="600"/>
      <c r="EIP26" s="600"/>
      <c r="EIQ26" s="600"/>
      <c r="EIR26" s="600"/>
      <c r="EIS26" s="600"/>
      <c r="EIT26" s="600"/>
      <c r="EIU26" s="600"/>
      <c r="EIV26" s="600"/>
      <c r="EIW26" s="600"/>
      <c r="EIX26" s="600"/>
      <c r="EIY26" s="600"/>
      <c r="EIZ26" s="600"/>
      <c r="EJA26" s="600"/>
      <c r="EJB26" s="600"/>
      <c r="EJC26" s="600"/>
      <c r="EJD26" s="600"/>
      <c r="EJE26" s="600"/>
      <c r="EJF26" s="600"/>
      <c r="EJG26" s="600"/>
      <c r="EJH26" s="600"/>
      <c r="EJI26" s="600"/>
      <c r="EJJ26" s="600"/>
      <c r="EJK26" s="600"/>
      <c r="EJL26" s="600"/>
      <c r="EJM26" s="600"/>
      <c r="EJN26" s="600"/>
      <c r="EJO26" s="600"/>
      <c r="EJP26" s="600"/>
      <c r="EJQ26" s="600"/>
      <c r="EJR26" s="600"/>
      <c r="EJS26" s="600"/>
      <c r="EJT26" s="600"/>
      <c r="EJU26" s="600"/>
      <c r="EJV26" s="600"/>
      <c r="EJW26" s="600"/>
      <c r="EJX26" s="600"/>
      <c r="EJY26" s="600"/>
      <c r="EJZ26" s="600"/>
      <c r="EKA26" s="600"/>
      <c r="EKB26" s="600"/>
      <c r="EKC26" s="600"/>
      <c r="EKD26" s="600"/>
      <c r="EKE26" s="600"/>
      <c r="EKF26" s="600"/>
      <c r="EKG26" s="600"/>
      <c r="EKH26" s="600"/>
      <c r="EKI26" s="600"/>
      <c r="EKJ26" s="600"/>
      <c r="EKK26" s="600"/>
      <c r="EKL26" s="600"/>
      <c r="EKM26" s="600"/>
      <c r="EKN26" s="600"/>
      <c r="EKO26" s="600"/>
      <c r="EKP26" s="600"/>
      <c r="EKQ26" s="600"/>
      <c r="EKR26" s="600"/>
      <c r="EKS26" s="600"/>
      <c r="EKT26" s="600"/>
      <c r="EKU26" s="600"/>
      <c r="EKV26" s="600"/>
      <c r="EKW26" s="600"/>
      <c r="EKX26" s="600"/>
      <c r="EKY26" s="600"/>
      <c r="EKZ26" s="600"/>
      <c r="ELA26" s="600"/>
      <c r="ELB26" s="600"/>
      <c r="ELC26" s="600"/>
      <c r="ELD26" s="600"/>
      <c r="ELE26" s="600"/>
      <c r="ELF26" s="600"/>
      <c r="ELG26" s="600"/>
      <c r="ELH26" s="600"/>
      <c r="ELI26" s="600"/>
      <c r="ELJ26" s="600"/>
      <c r="ELK26" s="600"/>
      <c r="ELL26" s="600"/>
      <c r="ELM26" s="600"/>
      <c r="ELN26" s="600"/>
      <c r="ELO26" s="600"/>
      <c r="ELP26" s="600"/>
      <c r="ELQ26" s="600"/>
      <c r="ELR26" s="600"/>
      <c r="ELS26" s="600"/>
      <c r="ELT26" s="600"/>
      <c r="ELU26" s="600"/>
      <c r="ELV26" s="600"/>
      <c r="ELW26" s="600"/>
      <c r="ELX26" s="600"/>
      <c r="ELY26" s="600"/>
      <c r="ELZ26" s="600"/>
      <c r="EMA26" s="600"/>
      <c r="EMB26" s="600"/>
      <c r="EMC26" s="600"/>
      <c r="EMD26" s="600"/>
      <c r="EME26" s="600"/>
      <c r="EMF26" s="600"/>
      <c r="EMG26" s="600"/>
      <c r="EMH26" s="600"/>
      <c r="EMI26" s="600"/>
      <c r="EMJ26" s="600"/>
      <c r="EMK26" s="600"/>
      <c r="EML26" s="600"/>
      <c r="EMM26" s="600"/>
      <c r="EMN26" s="600"/>
      <c r="EMO26" s="600"/>
      <c r="EMP26" s="600"/>
      <c r="EMQ26" s="600"/>
      <c r="EMR26" s="600"/>
      <c r="EMS26" s="600"/>
      <c r="EMT26" s="600"/>
      <c r="EMU26" s="600"/>
      <c r="EMV26" s="600"/>
      <c r="EMW26" s="600"/>
      <c r="EMX26" s="600"/>
      <c r="EMY26" s="600"/>
      <c r="EMZ26" s="600"/>
      <c r="ENA26" s="600"/>
      <c r="ENB26" s="600"/>
      <c r="ENC26" s="600"/>
      <c r="END26" s="600"/>
      <c r="ENE26" s="600"/>
      <c r="ENF26" s="600"/>
      <c r="ENG26" s="600"/>
      <c r="ENH26" s="600"/>
      <c r="ENI26" s="600"/>
      <c r="ENJ26" s="600"/>
      <c r="ENK26" s="600"/>
      <c r="ENL26" s="600"/>
      <c r="ENM26" s="600"/>
      <c r="ENN26" s="600"/>
      <c r="ENO26" s="600"/>
      <c r="ENP26" s="600"/>
      <c r="ENQ26" s="600"/>
      <c r="ENR26" s="600"/>
      <c r="ENS26" s="600"/>
      <c r="ENT26" s="600"/>
      <c r="ENU26" s="600"/>
      <c r="ENV26" s="600"/>
      <c r="ENW26" s="600"/>
      <c r="ENX26" s="600"/>
      <c r="ENY26" s="600"/>
      <c r="ENZ26" s="600"/>
      <c r="EOA26" s="600"/>
      <c r="EOB26" s="600"/>
      <c r="EOC26" s="600"/>
      <c r="EOD26" s="600"/>
      <c r="EOE26" s="600"/>
      <c r="EOF26" s="600"/>
      <c r="EOG26" s="600"/>
      <c r="EOH26" s="600"/>
      <c r="EOI26" s="600"/>
      <c r="EOJ26" s="600"/>
      <c r="EOK26" s="600"/>
      <c r="EOL26" s="600"/>
      <c r="EOM26" s="600"/>
      <c r="EON26" s="600"/>
      <c r="EOO26" s="600"/>
      <c r="EOP26" s="600"/>
      <c r="EOQ26" s="600"/>
      <c r="EOR26" s="600"/>
      <c r="EOS26" s="600"/>
      <c r="EOT26" s="600"/>
      <c r="EOU26" s="600"/>
      <c r="EOV26" s="600"/>
      <c r="EOW26" s="600"/>
      <c r="EOX26" s="600"/>
      <c r="EOY26" s="600"/>
      <c r="EOZ26" s="600"/>
      <c r="EPA26" s="600"/>
      <c r="EPB26" s="600"/>
      <c r="EPC26" s="600"/>
      <c r="EPD26" s="600"/>
      <c r="EPE26" s="600"/>
      <c r="EPF26" s="600"/>
      <c r="EPG26" s="600"/>
      <c r="EPH26" s="600"/>
      <c r="EPI26" s="600"/>
      <c r="EPJ26" s="600"/>
      <c r="EPK26" s="600"/>
      <c r="EPL26" s="600"/>
      <c r="EPM26" s="600"/>
      <c r="EPN26" s="600"/>
      <c r="EPO26" s="600"/>
      <c r="EPP26" s="600"/>
      <c r="EPQ26" s="600"/>
      <c r="EPR26" s="600"/>
      <c r="EPS26" s="600"/>
      <c r="EPT26" s="600"/>
      <c r="EPU26" s="600"/>
      <c r="EPV26" s="600"/>
      <c r="EPW26" s="600"/>
      <c r="EPX26" s="600"/>
      <c r="EPY26" s="600"/>
      <c r="EPZ26" s="600"/>
      <c r="EQA26" s="600"/>
      <c r="EQB26" s="600"/>
      <c r="EQC26" s="600"/>
      <c r="EQD26" s="600"/>
      <c r="EQE26" s="600"/>
      <c r="EQF26" s="600"/>
      <c r="EQG26" s="600"/>
      <c r="EQH26" s="600"/>
      <c r="EQI26" s="600"/>
      <c r="EQJ26" s="600"/>
      <c r="EQK26" s="600"/>
      <c r="EQL26" s="600"/>
      <c r="EQM26" s="600"/>
      <c r="EQN26" s="600"/>
      <c r="EQO26" s="600"/>
      <c r="EQP26" s="600"/>
      <c r="EQQ26" s="600"/>
      <c r="EQR26" s="600"/>
      <c r="EQS26" s="600"/>
      <c r="EQT26" s="600"/>
      <c r="EQU26" s="600"/>
      <c r="EQV26" s="600"/>
      <c r="EQW26" s="600"/>
      <c r="EQX26" s="600"/>
      <c r="EQY26" s="600"/>
      <c r="EQZ26" s="600"/>
      <c r="ERA26" s="600"/>
      <c r="ERB26" s="600"/>
      <c r="ERC26" s="600"/>
      <c r="ERD26" s="600"/>
      <c r="ERE26" s="600"/>
      <c r="ERF26" s="600"/>
      <c r="ERG26" s="600"/>
      <c r="ERH26" s="600"/>
      <c r="ERI26" s="600"/>
      <c r="ERJ26" s="600"/>
      <c r="ERK26" s="600"/>
      <c r="ERL26" s="600"/>
      <c r="ERM26" s="600"/>
      <c r="ERN26" s="600"/>
      <c r="ERO26" s="600"/>
      <c r="ERP26" s="600"/>
      <c r="ERQ26" s="600"/>
      <c r="ERR26" s="600"/>
      <c r="ERS26" s="600"/>
      <c r="ERT26" s="600"/>
      <c r="ERU26" s="600"/>
      <c r="ERV26" s="600"/>
      <c r="ERW26" s="600"/>
      <c r="ERX26" s="600"/>
      <c r="ERY26" s="600"/>
      <c r="ERZ26" s="600"/>
      <c r="ESA26" s="600"/>
      <c r="ESB26" s="600"/>
      <c r="ESC26" s="600"/>
      <c r="ESD26" s="600"/>
      <c r="ESE26" s="600"/>
      <c r="ESF26" s="600"/>
      <c r="ESG26" s="600"/>
      <c r="ESH26" s="600"/>
      <c r="ESI26" s="600"/>
      <c r="ESJ26" s="600"/>
      <c r="ESK26" s="600"/>
      <c r="ESL26" s="600"/>
      <c r="ESM26" s="600"/>
      <c r="ESN26" s="600"/>
      <c r="ESO26" s="600"/>
      <c r="ESP26" s="600"/>
      <c r="ESQ26" s="600"/>
      <c r="ESR26" s="600"/>
      <c r="ESS26" s="600"/>
      <c r="EST26" s="600"/>
      <c r="ESU26" s="600"/>
      <c r="ESV26" s="600"/>
      <c r="ESW26" s="600"/>
      <c r="ESX26" s="600"/>
      <c r="ESY26" s="600"/>
      <c r="ESZ26" s="600"/>
      <c r="ETA26" s="600"/>
      <c r="ETB26" s="600"/>
      <c r="ETC26" s="600"/>
      <c r="ETD26" s="600"/>
      <c r="ETE26" s="600"/>
      <c r="ETF26" s="600"/>
      <c r="ETG26" s="600"/>
      <c r="ETH26" s="600"/>
      <c r="ETI26" s="600"/>
      <c r="ETJ26" s="600"/>
      <c r="ETK26" s="600"/>
      <c r="ETL26" s="600"/>
      <c r="ETM26" s="600"/>
      <c r="ETN26" s="600"/>
      <c r="ETO26" s="600"/>
      <c r="ETP26" s="600"/>
      <c r="ETQ26" s="600"/>
      <c r="ETR26" s="600"/>
      <c r="ETS26" s="600"/>
      <c r="ETT26" s="600"/>
      <c r="ETU26" s="600"/>
      <c r="ETV26" s="600"/>
      <c r="ETW26" s="600"/>
      <c r="ETX26" s="600"/>
      <c r="ETY26" s="600"/>
      <c r="ETZ26" s="600"/>
      <c r="EUA26" s="600"/>
      <c r="EUB26" s="600"/>
      <c r="EUC26" s="600"/>
      <c r="EUD26" s="600"/>
      <c r="EUE26" s="600"/>
      <c r="EUF26" s="600"/>
      <c r="EUG26" s="600"/>
      <c r="EUH26" s="600"/>
      <c r="EUI26" s="600"/>
      <c r="EUJ26" s="600"/>
      <c r="EUK26" s="600"/>
      <c r="EUL26" s="600"/>
      <c r="EUM26" s="600"/>
      <c r="EUN26" s="600"/>
      <c r="EUO26" s="600"/>
      <c r="EUP26" s="600"/>
      <c r="EUQ26" s="600"/>
      <c r="EUR26" s="600"/>
      <c r="EUS26" s="600"/>
      <c r="EUT26" s="600"/>
      <c r="EUU26" s="600"/>
      <c r="EUV26" s="600"/>
      <c r="EUW26" s="600"/>
      <c r="EUX26" s="600"/>
      <c r="EUY26" s="600"/>
      <c r="EUZ26" s="600"/>
      <c r="EVA26" s="600"/>
      <c r="EVB26" s="600"/>
      <c r="EVC26" s="600"/>
      <c r="EVD26" s="600"/>
      <c r="EVE26" s="600"/>
      <c r="EVF26" s="600"/>
      <c r="EVG26" s="600"/>
      <c r="EVH26" s="600"/>
      <c r="EVI26" s="600"/>
      <c r="EVJ26" s="600"/>
      <c r="EVK26" s="600"/>
      <c r="EVL26" s="600"/>
      <c r="EVM26" s="600"/>
      <c r="EVN26" s="600"/>
      <c r="EVO26" s="600"/>
      <c r="EVP26" s="600"/>
      <c r="EVQ26" s="600"/>
      <c r="EVR26" s="600"/>
      <c r="EVS26" s="600"/>
      <c r="EVT26" s="600"/>
      <c r="EVU26" s="600"/>
      <c r="EVV26" s="600"/>
      <c r="EVW26" s="600"/>
      <c r="EVX26" s="600"/>
      <c r="EVY26" s="600"/>
      <c r="EVZ26" s="600"/>
      <c r="EWA26" s="600"/>
      <c r="EWB26" s="600"/>
      <c r="EWC26" s="600"/>
      <c r="EWD26" s="600"/>
      <c r="EWE26" s="600"/>
      <c r="EWF26" s="600"/>
      <c r="EWG26" s="600"/>
      <c r="EWH26" s="600"/>
      <c r="EWI26" s="600"/>
      <c r="EWJ26" s="600"/>
      <c r="EWK26" s="600"/>
      <c r="EWL26" s="600"/>
      <c r="EWM26" s="600"/>
      <c r="EWN26" s="600"/>
      <c r="EWO26" s="600"/>
      <c r="EWP26" s="600"/>
      <c r="EWQ26" s="600"/>
      <c r="EWR26" s="600"/>
      <c r="EWS26" s="600"/>
      <c r="EWT26" s="600"/>
      <c r="EWU26" s="600"/>
      <c r="EWV26" s="600"/>
      <c r="EWW26" s="600"/>
      <c r="EWX26" s="600"/>
      <c r="EWY26" s="600"/>
      <c r="EWZ26" s="600"/>
      <c r="EXA26" s="600"/>
      <c r="EXB26" s="600"/>
      <c r="EXC26" s="600"/>
      <c r="EXD26" s="600"/>
      <c r="EXE26" s="600"/>
      <c r="EXF26" s="600"/>
      <c r="EXG26" s="600"/>
      <c r="EXH26" s="600"/>
      <c r="EXI26" s="600"/>
      <c r="EXJ26" s="600"/>
      <c r="EXK26" s="600"/>
      <c r="EXL26" s="600"/>
      <c r="EXM26" s="600"/>
      <c r="EXN26" s="600"/>
      <c r="EXO26" s="600"/>
      <c r="EXP26" s="600"/>
      <c r="EXQ26" s="600"/>
      <c r="EXR26" s="600"/>
      <c r="EXS26" s="600"/>
      <c r="EXT26" s="600"/>
      <c r="EXU26" s="600"/>
      <c r="EXV26" s="600"/>
      <c r="EXW26" s="600"/>
      <c r="EXX26" s="600"/>
      <c r="EXY26" s="600"/>
      <c r="EXZ26" s="600"/>
      <c r="EYA26" s="600"/>
      <c r="EYB26" s="600"/>
      <c r="EYC26" s="600"/>
      <c r="EYD26" s="600"/>
      <c r="EYE26" s="600"/>
      <c r="EYF26" s="600"/>
      <c r="EYG26" s="600"/>
      <c r="EYH26" s="600"/>
      <c r="EYI26" s="600"/>
      <c r="EYJ26" s="600"/>
      <c r="EYK26" s="600"/>
      <c r="EYL26" s="600"/>
      <c r="EYM26" s="600"/>
      <c r="EYN26" s="600"/>
      <c r="EYO26" s="600"/>
      <c r="EYP26" s="600"/>
      <c r="EYQ26" s="600"/>
      <c r="EYR26" s="600"/>
      <c r="EYS26" s="600"/>
      <c r="EYT26" s="600"/>
      <c r="EYU26" s="600"/>
      <c r="EYV26" s="600"/>
      <c r="EYW26" s="600"/>
      <c r="EYX26" s="600"/>
      <c r="EYY26" s="600"/>
      <c r="EYZ26" s="600"/>
      <c r="EZA26" s="600"/>
      <c r="EZB26" s="600"/>
      <c r="EZC26" s="600"/>
      <c r="EZD26" s="600"/>
      <c r="EZE26" s="600"/>
      <c r="EZF26" s="600"/>
      <c r="EZG26" s="600"/>
      <c r="EZH26" s="600"/>
      <c r="EZI26" s="600"/>
      <c r="EZJ26" s="600"/>
      <c r="EZK26" s="600"/>
      <c r="EZL26" s="600"/>
      <c r="EZM26" s="600"/>
      <c r="EZN26" s="600"/>
      <c r="EZO26" s="600"/>
      <c r="EZP26" s="600"/>
      <c r="EZQ26" s="600"/>
      <c r="EZR26" s="600"/>
      <c r="EZS26" s="600"/>
      <c r="EZT26" s="600"/>
      <c r="EZU26" s="600"/>
      <c r="EZV26" s="600"/>
      <c r="EZW26" s="600"/>
      <c r="EZX26" s="600"/>
      <c r="EZY26" s="600"/>
      <c r="EZZ26" s="600"/>
      <c r="FAA26" s="600"/>
      <c r="FAB26" s="600"/>
      <c r="FAC26" s="600"/>
      <c r="FAD26" s="600"/>
      <c r="FAE26" s="600"/>
      <c r="FAF26" s="600"/>
      <c r="FAG26" s="600"/>
      <c r="FAH26" s="600"/>
      <c r="FAI26" s="600"/>
      <c r="FAJ26" s="600"/>
      <c r="FAK26" s="600"/>
      <c r="FAL26" s="600"/>
      <c r="FAM26" s="600"/>
      <c r="FAN26" s="600"/>
      <c r="FAO26" s="600"/>
      <c r="FAP26" s="600"/>
      <c r="FAQ26" s="600"/>
      <c r="FAR26" s="600"/>
      <c r="FAS26" s="600"/>
      <c r="FAT26" s="600"/>
      <c r="FAU26" s="600"/>
      <c r="FAV26" s="600"/>
      <c r="FAW26" s="600"/>
      <c r="FAX26" s="600"/>
      <c r="FAY26" s="600"/>
      <c r="FAZ26" s="600"/>
      <c r="FBA26" s="600"/>
      <c r="FBB26" s="600"/>
      <c r="FBC26" s="600"/>
      <c r="FBD26" s="600"/>
      <c r="FBE26" s="600"/>
      <c r="FBF26" s="600"/>
      <c r="FBG26" s="600"/>
      <c r="FBH26" s="600"/>
      <c r="FBI26" s="600"/>
      <c r="FBJ26" s="600"/>
      <c r="FBK26" s="600"/>
      <c r="FBL26" s="600"/>
      <c r="FBM26" s="600"/>
      <c r="FBN26" s="600"/>
      <c r="FBO26" s="600"/>
      <c r="FBP26" s="600"/>
      <c r="FBQ26" s="600"/>
      <c r="FBR26" s="600"/>
      <c r="FBS26" s="600"/>
      <c r="FBT26" s="600"/>
      <c r="FBU26" s="600"/>
      <c r="FBV26" s="600"/>
      <c r="FBW26" s="600"/>
      <c r="FBX26" s="600"/>
      <c r="FBY26" s="600"/>
      <c r="FBZ26" s="600"/>
      <c r="FCA26" s="600"/>
      <c r="FCB26" s="600"/>
      <c r="FCC26" s="600"/>
      <c r="FCD26" s="600"/>
      <c r="FCE26" s="600"/>
      <c r="FCF26" s="600"/>
      <c r="FCG26" s="600"/>
      <c r="FCH26" s="600"/>
      <c r="FCI26" s="600"/>
      <c r="FCJ26" s="600"/>
      <c r="FCK26" s="600"/>
      <c r="FCL26" s="600"/>
      <c r="FCM26" s="600"/>
      <c r="FCN26" s="600"/>
      <c r="FCO26" s="600"/>
      <c r="FCP26" s="600"/>
      <c r="FCQ26" s="600"/>
      <c r="FCR26" s="600"/>
      <c r="FCS26" s="600"/>
      <c r="FCT26" s="600"/>
      <c r="FCU26" s="600"/>
      <c r="FCV26" s="600"/>
      <c r="FCW26" s="600"/>
      <c r="FCX26" s="600"/>
      <c r="FCY26" s="600"/>
      <c r="FCZ26" s="600"/>
      <c r="FDA26" s="600"/>
      <c r="FDB26" s="600"/>
      <c r="FDC26" s="600"/>
      <c r="FDD26" s="600"/>
      <c r="FDE26" s="600"/>
      <c r="FDF26" s="600"/>
      <c r="FDG26" s="600"/>
      <c r="FDH26" s="600"/>
      <c r="FDI26" s="600"/>
      <c r="FDJ26" s="600"/>
      <c r="FDK26" s="600"/>
      <c r="FDL26" s="600"/>
      <c r="FDM26" s="600"/>
      <c r="FDN26" s="600"/>
      <c r="FDO26" s="600"/>
      <c r="FDP26" s="600"/>
      <c r="FDQ26" s="600"/>
      <c r="FDR26" s="600"/>
      <c r="FDS26" s="600"/>
      <c r="FDT26" s="600"/>
      <c r="FDU26" s="600"/>
      <c r="FDV26" s="600"/>
      <c r="FDW26" s="600"/>
      <c r="FDX26" s="600"/>
      <c r="FDY26" s="600"/>
      <c r="FDZ26" s="600"/>
      <c r="FEA26" s="600"/>
      <c r="FEB26" s="600"/>
      <c r="FEC26" s="600"/>
      <c r="FED26" s="600"/>
      <c r="FEE26" s="600"/>
      <c r="FEF26" s="600"/>
      <c r="FEG26" s="600"/>
      <c r="FEH26" s="600"/>
      <c r="FEI26" s="600"/>
      <c r="FEJ26" s="600"/>
      <c r="FEK26" s="600"/>
      <c r="FEL26" s="600"/>
      <c r="FEM26" s="600"/>
      <c r="FEN26" s="600"/>
      <c r="FEO26" s="600"/>
      <c r="FEP26" s="600"/>
      <c r="FEQ26" s="600"/>
      <c r="FER26" s="600"/>
      <c r="FES26" s="600"/>
      <c r="FET26" s="600"/>
      <c r="FEU26" s="600"/>
      <c r="FEV26" s="600"/>
      <c r="FEW26" s="600"/>
      <c r="FEX26" s="600"/>
      <c r="FEY26" s="600"/>
      <c r="FEZ26" s="600"/>
      <c r="FFA26" s="600"/>
      <c r="FFB26" s="600"/>
      <c r="FFC26" s="600"/>
      <c r="FFD26" s="600"/>
      <c r="FFE26" s="600"/>
      <c r="FFF26" s="600"/>
      <c r="FFG26" s="600"/>
      <c r="FFH26" s="600"/>
      <c r="FFI26" s="600"/>
      <c r="FFJ26" s="600"/>
      <c r="FFK26" s="600"/>
      <c r="FFL26" s="600"/>
      <c r="FFM26" s="600"/>
      <c r="FFN26" s="600"/>
      <c r="FFO26" s="600"/>
      <c r="FFP26" s="600"/>
      <c r="FFQ26" s="600"/>
      <c r="FFR26" s="600"/>
      <c r="FFS26" s="600"/>
      <c r="FFT26" s="600"/>
      <c r="FFU26" s="600"/>
      <c r="FFV26" s="600"/>
      <c r="FFW26" s="600"/>
      <c r="FFX26" s="600"/>
      <c r="FFY26" s="600"/>
      <c r="FFZ26" s="600"/>
      <c r="FGA26" s="600"/>
      <c r="FGB26" s="600"/>
      <c r="FGC26" s="600"/>
      <c r="FGD26" s="600"/>
      <c r="FGE26" s="600"/>
      <c r="FGF26" s="600"/>
      <c r="FGG26" s="600"/>
      <c r="FGH26" s="600"/>
      <c r="FGI26" s="600"/>
      <c r="FGJ26" s="600"/>
      <c r="FGK26" s="600"/>
      <c r="FGL26" s="600"/>
      <c r="FGM26" s="600"/>
      <c r="FGN26" s="600"/>
      <c r="FGO26" s="600"/>
      <c r="FGP26" s="600"/>
      <c r="FGQ26" s="600"/>
      <c r="FGR26" s="600"/>
      <c r="FGS26" s="600"/>
      <c r="FGT26" s="600"/>
      <c r="FGU26" s="600"/>
      <c r="FGV26" s="600"/>
      <c r="FGW26" s="600"/>
      <c r="FGX26" s="600"/>
      <c r="FGY26" s="600"/>
      <c r="FGZ26" s="600"/>
      <c r="FHA26" s="600"/>
      <c r="FHB26" s="600"/>
      <c r="FHC26" s="600"/>
      <c r="FHD26" s="600"/>
      <c r="FHE26" s="600"/>
      <c r="FHF26" s="600"/>
      <c r="FHG26" s="600"/>
      <c r="FHH26" s="600"/>
      <c r="FHI26" s="600"/>
      <c r="FHJ26" s="600"/>
      <c r="FHK26" s="600"/>
      <c r="FHL26" s="600"/>
      <c r="FHM26" s="600"/>
      <c r="FHN26" s="600"/>
      <c r="FHO26" s="600"/>
      <c r="FHP26" s="600"/>
      <c r="FHQ26" s="600"/>
      <c r="FHR26" s="600"/>
      <c r="FHS26" s="600"/>
      <c r="FHT26" s="600"/>
      <c r="FHU26" s="600"/>
      <c r="FHV26" s="600"/>
      <c r="FHW26" s="600"/>
      <c r="FHX26" s="600"/>
      <c r="FHY26" s="600"/>
      <c r="FHZ26" s="600"/>
      <c r="FIA26" s="600"/>
      <c r="FIB26" s="600"/>
      <c r="FIC26" s="600"/>
      <c r="FID26" s="600"/>
      <c r="FIE26" s="600"/>
      <c r="FIF26" s="600"/>
      <c r="FIG26" s="600"/>
      <c r="FIH26" s="600"/>
      <c r="FII26" s="600"/>
      <c r="FIJ26" s="600"/>
      <c r="FIK26" s="600"/>
      <c r="FIL26" s="600"/>
      <c r="FIM26" s="600"/>
      <c r="FIN26" s="600"/>
      <c r="FIO26" s="600"/>
      <c r="FIP26" s="600"/>
      <c r="FIQ26" s="600"/>
      <c r="FIR26" s="600"/>
      <c r="FIS26" s="600"/>
      <c r="FIT26" s="600"/>
      <c r="FIU26" s="600"/>
      <c r="FIV26" s="600"/>
      <c r="FIW26" s="600"/>
      <c r="FIX26" s="600"/>
      <c r="FIY26" s="600"/>
      <c r="FIZ26" s="600"/>
      <c r="FJA26" s="600"/>
      <c r="FJB26" s="600"/>
      <c r="FJC26" s="600"/>
      <c r="FJD26" s="600"/>
      <c r="FJE26" s="600"/>
      <c r="FJF26" s="600"/>
      <c r="FJG26" s="600"/>
      <c r="FJH26" s="600"/>
      <c r="FJI26" s="600"/>
      <c r="FJJ26" s="600"/>
      <c r="FJK26" s="600"/>
      <c r="FJL26" s="600"/>
      <c r="FJM26" s="600"/>
      <c r="FJN26" s="600"/>
      <c r="FJO26" s="600"/>
      <c r="FJP26" s="600"/>
      <c r="FJQ26" s="600"/>
      <c r="FJR26" s="600"/>
      <c r="FJS26" s="600"/>
      <c r="FJT26" s="600"/>
      <c r="FJU26" s="600"/>
      <c r="FJV26" s="600"/>
      <c r="FJW26" s="600"/>
      <c r="FJX26" s="600"/>
      <c r="FJY26" s="600"/>
      <c r="FJZ26" s="600"/>
      <c r="FKA26" s="600"/>
      <c r="FKB26" s="600"/>
      <c r="FKC26" s="600"/>
      <c r="FKD26" s="600"/>
      <c r="FKE26" s="600"/>
      <c r="FKF26" s="600"/>
      <c r="FKG26" s="600"/>
      <c r="FKH26" s="600"/>
      <c r="FKI26" s="600"/>
      <c r="FKJ26" s="600"/>
      <c r="FKK26" s="600"/>
      <c r="FKL26" s="600"/>
      <c r="FKM26" s="600"/>
      <c r="FKN26" s="600"/>
      <c r="FKO26" s="600"/>
      <c r="FKP26" s="600"/>
      <c r="FKQ26" s="600"/>
      <c r="FKR26" s="600"/>
      <c r="FKS26" s="600"/>
      <c r="FKT26" s="600"/>
      <c r="FKU26" s="600"/>
      <c r="FKV26" s="600"/>
      <c r="FKW26" s="600"/>
      <c r="FKX26" s="600"/>
      <c r="FKY26" s="600"/>
      <c r="FKZ26" s="600"/>
      <c r="FLA26" s="600"/>
      <c r="FLB26" s="600"/>
      <c r="FLC26" s="600"/>
      <c r="FLD26" s="600"/>
      <c r="FLE26" s="600"/>
      <c r="FLF26" s="600"/>
      <c r="FLG26" s="600"/>
      <c r="FLH26" s="600"/>
      <c r="FLI26" s="600"/>
      <c r="FLJ26" s="600"/>
      <c r="FLK26" s="600"/>
      <c r="FLL26" s="600"/>
      <c r="FLM26" s="600"/>
      <c r="FLN26" s="600"/>
      <c r="FLO26" s="600"/>
      <c r="FLP26" s="600"/>
      <c r="FLQ26" s="600"/>
      <c r="FLR26" s="600"/>
      <c r="FLS26" s="600"/>
      <c r="FLT26" s="600"/>
      <c r="FLU26" s="600"/>
      <c r="FLV26" s="600"/>
      <c r="FLW26" s="600"/>
      <c r="FLX26" s="600"/>
      <c r="FLY26" s="600"/>
      <c r="FLZ26" s="600"/>
      <c r="FMA26" s="600"/>
      <c r="FMB26" s="600"/>
      <c r="FMC26" s="600"/>
      <c r="FMD26" s="600"/>
      <c r="FME26" s="600"/>
      <c r="FMF26" s="600"/>
      <c r="FMG26" s="600"/>
      <c r="FMH26" s="600"/>
      <c r="FMI26" s="600"/>
      <c r="FMJ26" s="600"/>
      <c r="FMK26" s="600"/>
      <c r="FML26" s="600"/>
      <c r="FMM26" s="600"/>
      <c r="FMN26" s="600"/>
      <c r="FMO26" s="600"/>
      <c r="FMP26" s="600"/>
      <c r="FMQ26" s="600"/>
      <c r="FMR26" s="600"/>
      <c r="FMS26" s="600"/>
      <c r="FMT26" s="600"/>
      <c r="FMU26" s="600"/>
      <c r="FMV26" s="600"/>
      <c r="FMW26" s="600"/>
      <c r="FMX26" s="600"/>
      <c r="FMY26" s="600"/>
      <c r="FMZ26" s="600"/>
      <c r="FNA26" s="600"/>
      <c r="FNB26" s="600"/>
      <c r="FNC26" s="600"/>
      <c r="FND26" s="600"/>
      <c r="FNE26" s="600"/>
      <c r="FNF26" s="600"/>
      <c r="FNG26" s="600"/>
      <c r="FNH26" s="600"/>
      <c r="FNI26" s="600"/>
      <c r="FNJ26" s="600"/>
      <c r="FNK26" s="600"/>
      <c r="FNL26" s="600"/>
      <c r="FNM26" s="600"/>
      <c r="FNN26" s="600"/>
      <c r="FNO26" s="600"/>
      <c r="FNP26" s="600"/>
      <c r="FNQ26" s="600"/>
      <c r="FNR26" s="600"/>
      <c r="FNS26" s="600"/>
      <c r="FNT26" s="600"/>
      <c r="FNU26" s="600"/>
      <c r="FNV26" s="600"/>
      <c r="FNW26" s="600"/>
      <c r="FNX26" s="600"/>
      <c r="FNY26" s="600"/>
      <c r="FNZ26" s="600"/>
      <c r="FOA26" s="600"/>
      <c r="FOB26" s="600"/>
      <c r="FOC26" s="600"/>
      <c r="FOD26" s="600"/>
      <c r="FOE26" s="600"/>
      <c r="FOF26" s="600"/>
      <c r="FOG26" s="600"/>
      <c r="FOH26" s="600"/>
      <c r="FOI26" s="600"/>
      <c r="FOJ26" s="600"/>
      <c r="FOK26" s="600"/>
      <c r="FOL26" s="600"/>
      <c r="FOM26" s="600"/>
      <c r="FON26" s="600"/>
      <c r="FOO26" s="600"/>
      <c r="FOP26" s="600"/>
      <c r="FOQ26" s="600"/>
      <c r="FOR26" s="600"/>
      <c r="FOS26" s="600"/>
      <c r="FOT26" s="600"/>
      <c r="FOU26" s="600"/>
      <c r="FOV26" s="600"/>
      <c r="FOW26" s="600"/>
      <c r="FOX26" s="600"/>
      <c r="FOY26" s="600"/>
      <c r="FOZ26" s="600"/>
      <c r="FPA26" s="600"/>
      <c r="FPB26" s="600"/>
      <c r="FPC26" s="600"/>
      <c r="FPD26" s="600"/>
      <c r="FPE26" s="600"/>
      <c r="FPF26" s="600"/>
      <c r="FPG26" s="600"/>
      <c r="FPH26" s="600"/>
      <c r="FPI26" s="600"/>
      <c r="FPJ26" s="600"/>
      <c r="FPK26" s="600"/>
      <c r="FPL26" s="600"/>
      <c r="FPM26" s="600"/>
      <c r="FPN26" s="600"/>
      <c r="FPO26" s="600"/>
      <c r="FPP26" s="600"/>
      <c r="FPQ26" s="600"/>
      <c r="FPR26" s="600"/>
      <c r="FPS26" s="600"/>
      <c r="FPT26" s="600"/>
      <c r="FPU26" s="600"/>
      <c r="FPV26" s="600"/>
      <c r="FPW26" s="600"/>
      <c r="FPX26" s="600"/>
      <c r="FPY26" s="600"/>
      <c r="FPZ26" s="600"/>
      <c r="FQA26" s="600"/>
      <c r="FQB26" s="600"/>
      <c r="FQC26" s="600"/>
      <c r="FQD26" s="600"/>
      <c r="FQE26" s="600"/>
      <c r="FQF26" s="600"/>
      <c r="FQG26" s="600"/>
      <c r="FQH26" s="600"/>
      <c r="FQI26" s="600"/>
      <c r="FQJ26" s="600"/>
      <c r="FQK26" s="600"/>
      <c r="FQL26" s="600"/>
      <c r="FQM26" s="600"/>
      <c r="FQN26" s="600"/>
      <c r="FQO26" s="600"/>
      <c r="FQP26" s="600"/>
      <c r="FQQ26" s="600"/>
      <c r="FQR26" s="600"/>
      <c r="FQS26" s="600"/>
      <c r="FQT26" s="600"/>
      <c r="FQU26" s="600"/>
      <c r="FQV26" s="600"/>
      <c r="FQW26" s="600"/>
      <c r="FQX26" s="600"/>
      <c r="FQY26" s="600"/>
      <c r="FQZ26" s="600"/>
      <c r="FRA26" s="600"/>
      <c r="FRB26" s="600"/>
      <c r="FRC26" s="600"/>
      <c r="FRD26" s="600"/>
      <c r="FRE26" s="600"/>
      <c r="FRF26" s="600"/>
      <c r="FRG26" s="600"/>
      <c r="FRH26" s="600"/>
      <c r="FRI26" s="600"/>
      <c r="FRJ26" s="600"/>
      <c r="FRK26" s="600"/>
      <c r="FRL26" s="600"/>
      <c r="FRM26" s="600"/>
      <c r="FRN26" s="600"/>
      <c r="FRO26" s="600"/>
      <c r="FRP26" s="600"/>
      <c r="FRQ26" s="600"/>
      <c r="FRR26" s="600"/>
      <c r="FRS26" s="600"/>
      <c r="FRT26" s="600"/>
      <c r="FRU26" s="600"/>
      <c r="FRV26" s="600"/>
      <c r="FRW26" s="600"/>
      <c r="FRX26" s="600"/>
      <c r="FRY26" s="600"/>
      <c r="FRZ26" s="600"/>
      <c r="FSA26" s="600"/>
      <c r="FSB26" s="600"/>
      <c r="FSC26" s="600"/>
      <c r="FSD26" s="600"/>
      <c r="FSE26" s="600"/>
      <c r="FSF26" s="600"/>
      <c r="FSG26" s="600"/>
      <c r="FSH26" s="600"/>
      <c r="FSI26" s="600"/>
      <c r="FSJ26" s="600"/>
      <c r="FSK26" s="600"/>
      <c r="FSL26" s="600"/>
      <c r="FSM26" s="600"/>
      <c r="FSN26" s="600"/>
      <c r="FSO26" s="600"/>
      <c r="FSP26" s="600"/>
      <c r="FSQ26" s="600"/>
      <c r="FSR26" s="600"/>
      <c r="FSS26" s="600"/>
      <c r="FST26" s="600"/>
      <c r="FSU26" s="600"/>
      <c r="FSV26" s="600"/>
      <c r="FSW26" s="600"/>
      <c r="FSX26" s="600"/>
      <c r="FSY26" s="600"/>
      <c r="FSZ26" s="600"/>
      <c r="FTA26" s="600"/>
      <c r="FTB26" s="600"/>
      <c r="FTC26" s="600"/>
      <c r="FTD26" s="600"/>
      <c r="FTE26" s="600"/>
      <c r="FTF26" s="600"/>
      <c r="FTG26" s="600"/>
      <c r="FTH26" s="600"/>
      <c r="FTI26" s="600"/>
      <c r="FTJ26" s="600"/>
      <c r="FTK26" s="600"/>
      <c r="FTL26" s="600"/>
      <c r="FTM26" s="600"/>
      <c r="FTN26" s="600"/>
      <c r="FTO26" s="600"/>
      <c r="FTP26" s="600"/>
      <c r="FTQ26" s="600"/>
      <c r="FTR26" s="600"/>
      <c r="FTS26" s="600"/>
      <c r="FTT26" s="600"/>
      <c r="FTU26" s="600"/>
      <c r="FTV26" s="600"/>
      <c r="FTW26" s="600"/>
      <c r="FTX26" s="600"/>
      <c r="FTY26" s="600"/>
      <c r="FTZ26" s="600"/>
      <c r="FUA26" s="600"/>
      <c r="FUB26" s="600"/>
      <c r="FUC26" s="600"/>
      <c r="FUD26" s="600"/>
      <c r="FUE26" s="600"/>
      <c r="FUF26" s="600"/>
      <c r="FUG26" s="600"/>
      <c r="FUH26" s="600"/>
      <c r="FUI26" s="600"/>
      <c r="FUJ26" s="600"/>
      <c r="FUK26" s="600"/>
      <c r="FUL26" s="600"/>
      <c r="FUM26" s="600"/>
      <c r="FUN26" s="600"/>
      <c r="FUO26" s="600"/>
      <c r="FUP26" s="600"/>
      <c r="FUQ26" s="600"/>
      <c r="FUR26" s="600"/>
      <c r="FUS26" s="600"/>
      <c r="FUT26" s="600"/>
      <c r="FUU26" s="600"/>
      <c r="FUV26" s="600"/>
      <c r="FUW26" s="600"/>
      <c r="FUX26" s="600"/>
      <c r="FUY26" s="600"/>
      <c r="FUZ26" s="600"/>
      <c r="FVA26" s="600"/>
      <c r="FVB26" s="600"/>
      <c r="FVC26" s="600"/>
      <c r="FVD26" s="600"/>
      <c r="FVE26" s="600"/>
      <c r="FVF26" s="600"/>
      <c r="FVG26" s="600"/>
      <c r="FVH26" s="600"/>
      <c r="FVI26" s="600"/>
      <c r="FVJ26" s="600"/>
      <c r="FVK26" s="600"/>
      <c r="FVL26" s="600"/>
      <c r="FVM26" s="600"/>
      <c r="FVN26" s="600"/>
      <c r="FVO26" s="600"/>
      <c r="FVP26" s="600"/>
      <c r="FVQ26" s="600"/>
      <c r="FVR26" s="600"/>
      <c r="FVS26" s="600"/>
      <c r="FVT26" s="600"/>
      <c r="FVU26" s="600"/>
      <c r="FVV26" s="600"/>
      <c r="FVW26" s="600"/>
      <c r="FVX26" s="600"/>
      <c r="FVY26" s="600"/>
      <c r="FVZ26" s="600"/>
      <c r="FWA26" s="600"/>
      <c r="FWB26" s="600"/>
      <c r="FWC26" s="600"/>
      <c r="FWD26" s="600"/>
      <c r="FWE26" s="600"/>
      <c r="FWF26" s="600"/>
      <c r="FWG26" s="600"/>
      <c r="FWH26" s="600"/>
      <c r="FWI26" s="600"/>
      <c r="FWJ26" s="600"/>
      <c r="FWK26" s="600"/>
      <c r="FWL26" s="600"/>
      <c r="FWM26" s="600"/>
      <c r="FWN26" s="600"/>
      <c r="FWO26" s="600"/>
      <c r="FWP26" s="600"/>
      <c r="FWQ26" s="600"/>
      <c r="FWR26" s="600"/>
      <c r="FWS26" s="600"/>
      <c r="FWT26" s="600"/>
      <c r="FWU26" s="600"/>
      <c r="FWV26" s="600"/>
      <c r="FWW26" s="600"/>
      <c r="FWX26" s="600"/>
      <c r="FWY26" s="600"/>
      <c r="FWZ26" s="600"/>
      <c r="FXA26" s="600"/>
      <c r="FXB26" s="600"/>
      <c r="FXC26" s="600"/>
      <c r="FXD26" s="600"/>
      <c r="FXE26" s="600"/>
      <c r="FXF26" s="600"/>
      <c r="FXG26" s="600"/>
      <c r="FXH26" s="600"/>
      <c r="FXI26" s="600"/>
      <c r="FXJ26" s="600"/>
      <c r="FXK26" s="600"/>
      <c r="FXL26" s="600"/>
      <c r="FXM26" s="600"/>
      <c r="FXN26" s="600"/>
      <c r="FXO26" s="600"/>
      <c r="FXP26" s="600"/>
      <c r="FXQ26" s="600"/>
      <c r="FXR26" s="600"/>
      <c r="FXS26" s="600"/>
      <c r="FXT26" s="600"/>
      <c r="FXU26" s="600"/>
      <c r="FXV26" s="600"/>
      <c r="FXW26" s="600"/>
      <c r="FXX26" s="600"/>
      <c r="FXY26" s="600"/>
      <c r="FXZ26" s="600"/>
      <c r="FYA26" s="600"/>
      <c r="FYB26" s="600"/>
      <c r="FYC26" s="600"/>
      <c r="FYD26" s="600"/>
      <c r="FYE26" s="600"/>
      <c r="FYF26" s="600"/>
      <c r="FYG26" s="600"/>
      <c r="FYH26" s="600"/>
      <c r="FYI26" s="600"/>
      <c r="FYJ26" s="600"/>
      <c r="FYK26" s="600"/>
      <c r="FYL26" s="600"/>
      <c r="FYM26" s="600"/>
      <c r="FYN26" s="600"/>
      <c r="FYO26" s="600"/>
      <c r="FYP26" s="600"/>
      <c r="FYQ26" s="600"/>
      <c r="FYR26" s="600"/>
      <c r="FYS26" s="600"/>
      <c r="FYT26" s="600"/>
      <c r="FYU26" s="600"/>
      <c r="FYV26" s="600"/>
      <c r="FYW26" s="600"/>
      <c r="FYX26" s="600"/>
      <c r="FYY26" s="600"/>
      <c r="FYZ26" s="600"/>
      <c r="FZA26" s="600"/>
      <c r="FZB26" s="600"/>
      <c r="FZC26" s="600"/>
      <c r="FZD26" s="600"/>
      <c r="FZE26" s="600"/>
      <c r="FZF26" s="600"/>
      <c r="FZG26" s="600"/>
      <c r="FZH26" s="600"/>
      <c r="FZI26" s="600"/>
      <c r="FZJ26" s="600"/>
      <c r="FZK26" s="600"/>
      <c r="FZL26" s="600"/>
      <c r="FZM26" s="600"/>
      <c r="FZN26" s="600"/>
      <c r="FZO26" s="600"/>
      <c r="FZP26" s="600"/>
      <c r="FZQ26" s="600"/>
      <c r="FZR26" s="600"/>
      <c r="FZS26" s="600"/>
      <c r="FZT26" s="600"/>
      <c r="FZU26" s="600"/>
      <c r="FZV26" s="600"/>
      <c r="FZW26" s="600"/>
      <c r="FZX26" s="600"/>
      <c r="FZY26" s="600"/>
      <c r="FZZ26" s="600"/>
      <c r="GAA26" s="600"/>
      <c r="GAB26" s="600"/>
      <c r="GAC26" s="600"/>
      <c r="GAD26" s="600"/>
      <c r="GAE26" s="600"/>
      <c r="GAF26" s="600"/>
      <c r="GAG26" s="600"/>
      <c r="GAH26" s="600"/>
      <c r="GAI26" s="600"/>
      <c r="GAJ26" s="600"/>
      <c r="GAK26" s="600"/>
      <c r="GAL26" s="600"/>
      <c r="GAM26" s="600"/>
      <c r="GAN26" s="600"/>
      <c r="GAO26" s="600"/>
      <c r="GAP26" s="600"/>
      <c r="GAQ26" s="600"/>
      <c r="GAR26" s="600"/>
      <c r="GAS26" s="600"/>
      <c r="GAT26" s="600"/>
      <c r="GAU26" s="600"/>
      <c r="GAV26" s="600"/>
      <c r="GAW26" s="600"/>
      <c r="GAX26" s="600"/>
      <c r="GAY26" s="600"/>
      <c r="GAZ26" s="600"/>
      <c r="GBA26" s="600"/>
      <c r="GBB26" s="600"/>
      <c r="GBC26" s="600"/>
      <c r="GBD26" s="600"/>
      <c r="GBE26" s="600"/>
      <c r="GBF26" s="600"/>
      <c r="GBG26" s="600"/>
      <c r="GBH26" s="600"/>
      <c r="GBI26" s="600"/>
      <c r="GBJ26" s="600"/>
      <c r="GBK26" s="600"/>
      <c r="GBL26" s="600"/>
      <c r="GBM26" s="600"/>
      <c r="GBN26" s="600"/>
      <c r="GBO26" s="600"/>
      <c r="GBP26" s="600"/>
      <c r="GBQ26" s="600"/>
      <c r="GBR26" s="600"/>
      <c r="GBS26" s="600"/>
      <c r="GBT26" s="600"/>
      <c r="GBU26" s="600"/>
      <c r="GBV26" s="600"/>
      <c r="GBW26" s="600"/>
      <c r="GBX26" s="600"/>
      <c r="GBY26" s="600"/>
      <c r="GBZ26" s="600"/>
      <c r="GCA26" s="600"/>
      <c r="GCB26" s="600"/>
      <c r="GCC26" s="600"/>
      <c r="GCD26" s="600"/>
      <c r="GCE26" s="600"/>
      <c r="GCF26" s="600"/>
      <c r="GCG26" s="600"/>
      <c r="GCH26" s="600"/>
      <c r="GCI26" s="600"/>
      <c r="GCJ26" s="600"/>
      <c r="GCK26" s="600"/>
      <c r="GCL26" s="600"/>
      <c r="GCM26" s="600"/>
      <c r="GCN26" s="600"/>
      <c r="GCO26" s="600"/>
      <c r="GCP26" s="600"/>
      <c r="GCQ26" s="600"/>
      <c r="GCR26" s="600"/>
      <c r="GCS26" s="600"/>
      <c r="GCT26" s="600"/>
      <c r="GCU26" s="600"/>
      <c r="GCV26" s="600"/>
      <c r="GCW26" s="600"/>
      <c r="GCX26" s="600"/>
      <c r="GCY26" s="600"/>
      <c r="GCZ26" s="600"/>
      <c r="GDA26" s="600"/>
      <c r="GDB26" s="600"/>
      <c r="GDC26" s="600"/>
      <c r="GDD26" s="600"/>
      <c r="GDE26" s="600"/>
      <c r="GDF26" s="600"/>
      <c r="GDG26" s="600"/>
      <c r="GDH26" s="600"/>
      <c r="GDI26" s="600"/>
      <c r="GDJ26" s="600"/>
      <c r="GDK26" s="600"/>
      <c r="GDL26" s="600"/>
      <c r="GDM26" s="600"/>
      <c r="GDN26" s="600"/>
      <c r="GDO26" s="600"/>
      <c r="GDP26" s="600"/>
      <c r="GDQ26" s="600"/>
      <c r="GDR26" s="600"/>
      <c r="GDS26" s="600"/>
      <c r="GDT26" s="600"/>
      <c r="GDU26" s="600"/>
      <c r="GDV26" s="600"/>
      <c r="GDW26" s="600"/>
      <c r="GDX26" s="600"/>
      <c r="GDY26" s="600"/>
      <c r="GDZ26" s="600"/>
      <c r="GEA26" s="600"/>
      <c r="GEB26" s="600"/>
      <c r="GEC26" s="600"/>
      <c r="GED26" s="600"/>
      <c r="GEE26" s="600"/>
      <c r="GEF26" s="600"/>
      <c r="GEG26" s="600"/>
      <c r="GEH26" s="600"/>
      <c r="GEI26" s="600"/>
      <c r="GEJ26" s="600"/>
      <c r="GEK26" s="600"/>
      <c r="GEL26" s="600"/>
      <c r="GEM26" s="600"/>
      <c r="GEN26" s="600"/>
      <c r="GEO26" s="600"/>
      <c r="GEP26" s="600"/>
      <c r="GEQ26" s="600"/>
      <c r="GER26" s="600"/>
      <c r="GES26" s="600"/>
      <c r="GET26" s="600"/>
      <c r="GEU26" s="600"/>
      <c r="GEV26" s="600"/>
      <c r="GEW26" s="600"/>
      <c r="GEX26" s="600"/>
      <c r="GEY26" s="600"/>
      <c r="GEZ26" s="600"/>
      <c r="GFA26" s="600"/>
      <c r="GFB26" s="600"/>
      <c r="GFC26" s="600"/>
      <c r="GFD26" s="600"/>
      <c r="GFE26" s="600"/>
      <c r="GFF26" s="600"/>
      <c r="GFG26" s="600"/>
      <c r="GFH26" s="600"/>
      <c r="GFI26" s="600"/>
      <c r="GFJ26" s="600"/>
      <c r="GFK26" s="600"/>
      <c r="GFL26" s="600"/>
      <c r="GFM26" s="600"/>
      <c r="GFN26" s="600"/>
      <c r="GFO26" s="600"/>
      <c r="GFP26" s="600"/>
      <c r="GFQ26" s="600"/>
      <c r="GFR26" s="600"/>
      <c r="GFS26" s="600"/>
      <c r="GFT26" s="600"/>
      <c r="GFU26" s="600"/>
      <c r="GFV26" s="600"/>
      <c r="GFW26" s="600"/>
      <c r="GFX26" s="600"/>
      <c r="GFY26" s="600"/>
      <c r="GFZ26" s="600"/>
      <c r="GGA26" s="600"/>
      <c r="GGB26" s="600"/>
      <c r="GGC26" s="600"/>
      <c r="GGD26" s="600"/>
      <c r="GGE26" s="600"/>
      <c r="GGF26" s="600"/>
      <c r="GGG26" s="600"/>
      <c r="GGH26" s="600"/>
      <c r="GGI26" s="600"/>
      <c r="GGJ26" s="600"/>
      <c r="GGK26" s="600"/>
      <c r="GGL26" s="600"/>
      <c r="GGM26" s="600"/>
      <c r="GGN26" s="600"/>
      <c r="GGO26" s="600"/>
      <c r="GGP26" s="600"/>
      <c r="GGQ26" s="600"/>
      <c r="GGR26" s="600"/>
      <c r="GGS26" s="600"/>
      <c r="GGT26" s="600"/>
      <c r="GGU26" s="600"/>
      <c r="GGV26" s="600"/>
      <c r="GGW26" s="600"/>
      <c r="GGX26" s="600"/>
      <c r="GGY26" s="600"/>
      <c r="GGZ26" s="600"/>
      <c r="GHA26" s="600"/>
      <c r="GHB26" s="600"/>
      <c r="GHC26" s="600"/>
      <c r="GHD26" s="600"/>
      <c r="GHE26" s="600"/>
      <c r="GHF26" s="600"/>
      <c r="GHG26" s="600"/>
      <c r="GHH26" s="600"/>
      <c r="GHI26" s="600"/>
      <c r="GHJ26" s="600"/>
      <c r="GHK26" s="600"/>
      <c r="GHL26" s="600"/>
      <c r="GHM26" s="600"/>
      <c r="GHN26" s="600"/>
      <c r="GHO26" s="600"/>
      <c r="GHP26" s="600"/>
      <c r="GHQ26" s="600"/>
      <c r="GHR26" s="600"/>
      <c r="GHS26" s="600"/>
      <c r="GHT26" s="600"/>
      <c r="GHU26" s="600"/>
      <c r="GHV26" s="600"/>
      <c r="GHW26" s="600"/>
      <c r="GHX26" s="600"/>
      <c r="GHY26" s="600"/>
      <c r="GHZ26" s="600"/>
      <c r="GIA26" s="600"/>
      <c r="GIB26" s="600"/>
      <c r="GIC26" s="600"/>
      <c r="GID26" s="600"/>
      <c r="GIE26" s="600"/>
      <c r="GIF26" s="600"/>
      <c r="GIG26" s="600"/>
      <c r="GIH26" s="600"/>
      <c r="GII26" s="600"/>
      <c r="GIJ26" s="600"/>
      <c r="GIK26" s="600"/>
      <c r="GIL26" s="600"/>
      <c r="GIM26" s="600"/>
      <c r="GIN26" s="600"/>
      <c r="GIO26" s="600"/>
      <c r="GIP26" s="600"/>
      <c r="GIQ26" s="600"/>
      <c r="GIR26" s="600"/>
      <c r="GIS26" s="600"/>
      <c r="GIT26" s="600"/>
      <c r="GIU26" s="600"/>
      <c r="GIV26" s="600"/>
      <c r="GIW26" s="600"/>
      <c r="GIX26" s="600"/>
      <c r="GIY26" s="600"/>
      <c r="GIZ26" s="600"/>
      <c r="GJA26" s="600"/>
      <c r="GJB26" s="600"/>
      <c r="GJC26" s="600"/>
      <c r="GJD26" s="600"/>
      <c r="GJE26" s="600"/>
      <c r="GJF26" s="600"/>
      <c r="GJG26" s="600"/>
      <c r="GJH26" s="600"/>
      <c r="GJI26" s="600"/>
      <c r="GJJ26" s="600"/>
      <c r="GJK26" s="600"/>
      <c r="GJL26" s="600"/>
      <c r="GJM26" s="600"/>
      <c r="GJN26" s="600"/>
      <c r="GJO26" s="600"/>
      <c r="GJP26" s="600"/>
      <c r="GJQ26" s="600"/>
      <c r="GJR26" s="600"/>
      <c r="GJS26" s="600"/>
      <c r="GJT26" s="600"/>
      <c r="GJU26" s="600"/>
      <c r="GJV26" s="600"/>
      <c r="GJW26" s="600"/>
      <c r="GJX26" s="600"/>
      <c r="GJY26" s="600"/>
      <c r="GJZ26" s="600"/>
      <c r="GKA26" s="600"/>
      <c r="GKB26" s="600"/>
      <c r="GKC26" s="600"/>
      <c r="GKD26" s="600"/>
      <c r="GKE26" s="600"/>
      <c r="GKF26" s="600"/>
      <c r="GKG26" s="600"/>
      <c r="GKH26" s="600"/>
      <c r="GKI26" s="600"/>
      <c r="GKJ26" s="600"/>
      <c r="GKK26" s="600"/>
      <c r="GKL26" s="600"/>
      <c r="GKM26" s="600"/>
      <c r="GKN26" s="600"/>
      <c r="GKO26" s="600"/>
      <c r="GKP26" s="600"/>
      <c r="GKQ26" s="600"/>
      <c r="GKR26" s="600"/>
      <c r="GKS26" s="600"/>
      <c r="GKT26" s="600"/>
      <c r="GKU26" s="600"/>
      <c r="GKV26" s="600"/>
      <c r="GKW26" s="600"/>
      <c r="GKX26" s="600"/>
      <c r="GKY26" s="600"/>
      <c r="GKZ26" s="600"/>
      <c r="GLA26" s="600"/>
      <c r="GLB26" s="600"/>
      <c r="GLC26" s="600"/>
      <c r="GLD26" s="600"/>
      <c r="GLE26" s="600"/>
      <c r="GLF26" s="600"/>
      <c r="GLG26" s="600"/>
      <c r="GLH26" s="600"/>
      <c r="GLI26" s="600"/>
      <c r="GLJ26" s="600"/>
      <c r="GLK26" s="600"/>
      <c r="GLL26" s="600"/>
      <c r="GLM26" s="600"/>
      <c r="GLN26" s="600"/>
      <c r="GLO26" s="600"/>
      <c r="GLP26" s="600"/>
      <c r="GLQ26" s="600"/>
      <c r="GLR26" s="600"/>
      <c r="GLS26" s="600"/>
      <c r="GLT26" s="600"/>
      <c r="GLU26" s="600"/>
      <c r="GLV26" s="600"/>
      <c r="GLW26" s="600"/>
      <c r="GLX26" s="600"/>
      <c r="GLY26" s="600"/>
      <c r="GLZ26" s="600"/>
      <c r="GMA26" s="600"/>
      <c r="GMB26" s="600"/>
      <c r="GMC26" s="600"/>
      <c r="GMD26" s="600"/>
      <c r="GME26" s="600"/>
      <c r="GMF26" s="600"/>
      <c r="GMG26" s="600"/>
      <c r="GMH26" s="600"/>
      <c r="GMI26" s="600"/>
      <c r="GMJ26" s="600"/>
      <c r="GMK26" s="600"/>
      <c r="GML26" s="600"/>
      <c r="GMM26" s="600"/>
      <c r="GMN26" s="600"/>
      <c r="GMO26" s="600"/>
      <c r="GMP26" s="600"/>
      <c r="GMQ26" s="600"/>
      <c r="GMR26" s="600"/>
      <c r="GMS26" s="600"/>
      <c r="GMT26" s="600"/>
      <c r="GMU26" s="600"/>
      <c r="GMV26" s="600"/>
      <c r="GMW26" s="600"/>
      <c r="GMX26" s="600"/>
      <c r="GMY26" s="600"/>
      <c r="GMZ26" s="600"/>
      <c r="GNA26" s="600"/>
      <c r="GNB26" s="600"/>
      <c r="GNC26" s="600"/>
      <c r="GND26" s="600"/>
      <c r="GNE26" s="600"/>
      <c r="GNF26" s="600"/>
      <c r="GNG26" s="600"/>
      <c r="GNH26" s="600"/>
      <c r="GNI26" s="600"/>
      <c r="GNJ26" s="600"/>
      <c r="GNK26" s="600"/>
      <c r="GNL26" s="600"/>
      <c r="GNM26" s="600"/>
      <c r="GNN26" s="600"/>
      <c r="GNO26" s="600"/>
      <c r="GNP26" s="600"/>
      <c r="GNQ26" s="600"/>
      <c r="GNR26" s="600"/>
      <c r="GNS26" s="600"/>
      <c r="GNT26" s="600"/>
      <c r="GNU26" s="600"/>
      <c r="GNV26" s="600"/>
      <c r="GNW26" s="600"/>
      <c r="GNX26" s="600"/>
      <c r="GNY26" s="600"/>
      <c r="GNZ26" s="600"/>
      <c r="GOA26" s="600"/>
      <c r="GOB26" s="600"/>
      <c r="GOC26" s="600"/>
      <c r="GOD26" s="600"/>
      <c r="GOE26" s="600"/>
      <c r="GOF26" s="600"/>
      <c r="GOG26" s="600"/>
      <c r="GOH26" s="600"/>
      <c r="GOI26" s="600"/>
      <c r="GOJ26" s="600"/>
      <c r="GOK26" s="600"/>
      <c r="GOL26" s="600"/>
      <c r="GOM26" s="600"/>
      <c r="GON26" s="600"/>
      <c r="GOO26" s="600"/>
      <c r="GOP26" s="600"/>
      <c r="GOQ26" s="600"/>
      <c r="GOR26" s="600"/>
      <c r="GOS26" s="600"/>
      <c r="GOT26" s="600"/>
      <c r="GOU26" s="600"/>
      <c r="GOV26" s="600"/>
      <c r="GOW26" s="600"/>
      <c r="GOX26" s="600"/>
      <c r="GOY26" s="600"/>
      <c r="GOZ26" s="600"/>
      <c r="GPA26" s="600"/>
      <c r="GPB26" s="600"/>
      <c r="GPC26" s="600"/>
      <c r="GPD26" s="600"/>
      <c r="GPE26" s="600"/>
      <c r="GPF26" s="600"/>
      <c r="GPG26" s="600"/>
      <c r="GPH26" s="600"/>
      <c r="GPI26" s="600"/>
      <c r="GPJ26" s="600"/>
      <c r="GPK26" s="600"/>
      <c r="GPL26" s="600"/>
      <c r="GPM26" s="600"/>
      <c r="GPN26" s="600"/>
      <c r="GPO26" s="600"/>
      <c r="GPP26" s="600"/>
      <c r="GPQ26" s="600"/>
      <c r="GPR26" s="600"/>
      <c r="GPS26" s="600"/>
      <c r="GPT26" s="600"/>
      <c r="GPU26" s="600"/>
      <c r="GPV26" s="600"/>
      <c r="GPW26" s="600"/>
      <c r="GPX26" s="600"/>
      <c r="GPY26" s="600"/>
      <c r="GPZ26" s="600"/>
      <c r="GQA26" s="600"/>
      <c r="GQB26" s="600"/>
      <c r="GQC26" s="600"/>
      <c r="GQD26" s="600"/>
      <c r="GQE26" s="600"/>
      <c r="GQF26" s="600"/>
      <c r="GQG26" s="600"/>
      <c r="GQH26" s="600"/>
      <c r="GQI26" s="600"/>
      <c r="GQJ26" s="600"/>
      <c r="GQK26" s="600"/>
      <c r="GQL26" s="600"/>
      <c r="GQM26" s="600"/>
      <c r="GQN26" s="600"/>
      <c r="GQO26" s="600"/>
      <c r="GQP26" s="600"/>
      <c r="GQQ26" s="600"/>
      <c r="GQR26" s="600"/>
      <c r="GQS26" s="600"/>
      <c r="GQT26" s="600"/>
      <c r="GQU26" s="600"/>
      <c r="GQV26" s="600"/>
      <c r="GQW26" s="600"/>
      <c r="GQX26" s="600"/>
      <c r="GQY26" s="600"/>
      <c r="GQZ26" s="600"/>
      <c r="GRA26" s="600"/>
      <c r="GRB26" s="600"/>
      <c r="GRC26" s="600"/>
      <c r="GRD26" s="600"/>
      <c r="GRE26" s="600"/>
      <c r="GRF26" s="600"/>
      <c r="GRG26" s="600"/>
      <c r="GRH26" s="600"/>
      <c r="GRI26" s="600"/>
      <c r="GRJ26" s="600"/>
      <c r="GRK26" s="600"/>
      <c r="GRL26" s="600"/>
      <c r="GRM26" s="600"/>
      <c r="GRN26" s="600"/>
      <c r="GRO26" s="600"/>
      <c r="GRP26" s="600"/>
      <c r="GRQ26" s="600"/>
      <c r="GRR26" s="600"/>
      <c r="GRS26" s="600"/>
      <c r="GRT26" s="600"/>
      <c r="GRU26" s="600"/>
      <c r="GRV26" s="600"/>
      <c r="GRW26" s="600"/>
      <c r="GRX26" s="600"/>
      <c r="GRY26" s="600"/>
      <c r="GRZ26" s="600"/>
      <c r="GSA26" s="600"/>
      <c r="GSB26" s="600"/>
      <c r="GSC26" s="600"/>
      <c r="GSD26" s="600"/>
      <c r="GSE26" s="600"/>
      <c r="GSF26" s="600"/>
      <c r="GSG26" s="600"/>
      <c r="GSH26" s="600"/>
      <c r="GSI26" s="600"/>
      <c r="GSJ26" s="600"/>
      <c r="GSK26" s="600"/>
      <c r="GSL26" s="600"/>
      <c r="GSM26" s="600"/>
      <c r="GSN26" s="600"/>
      <c r="GSO26" s="600"/>
      <c r="GSP26" s="600"/>
      <c r="GSQ26" s="600"/>
      <c r="GSR26" s="600"/>
      <c r="GSS26" s="600"/>
      <c r="GST26" s="600"/>
      <c r="GSU26" s="600"/>
      <c r="GSV26" s="600"/>
      <c r="GSW26" s="600"/>
      <c r="GSX26" s="600"/>
      <c r="GSY26" s="600"/>
      <c r="GSZ26" s="600"/>
      <c r="GTA26" s="600"/>
      <c r="GTB26" s="600"/>
      <c r="GTC26" s="600"/>
      <c r="GTD26" s="600"/>
      <c r="GTE26" s="600"/>
      <c r="GTF26" s="600"/>
      <c r="GTG26" s="600"/>
      <c r="GTH26" s="600"/>
      <c r="GTI26" s="600"/>
      <c r="GTJ26" s="600"/>
      <c r="GTK26" s="600"/>
      <c r="GTL26" s="600"/>
      <c r="GTM26" s="600"/>
      <c r="GTN26" s="600"/>
      <c r="GTO26" s="600"/>
      <c r="GTP26" s="600"/>
      <c r="GTQ26" s="600"/>
      <c r="GTR26" s="600"/>
      <c r="GTS26" s="600"/>
      <c r="GTT26" s="600"/>
      <c r="GTU26" s="600"/>
      <c r="GTV26" s="600"/>
      <c r="GTW26" s="600"/>
      <c r="GTX26" s="600"/>
      <c r="GTY26" s="600"/>
      <c r="GTZ26" s="600"/>
      <c r="GUA26" s="600"/>
      <c r="GUB26" s="600"/>
      <c r="GUC26" s="600"/>
      <c r="GUD26" s="600"/>
      <c r="GUE26" s="600"/>
      <c r="GUF26" s="600"/>
      <c r="GUG26" s="600"/>
      <c r="GUH26" s="600"/>
      <c r="GUI26" s="600"/>
      <c r="GUJ26" s="600"/>
      <c r="GUK26" s="600"/>
      <c r="GUL26" s="600"/>
      <c r="GUM26" s="600"/>
      <c r="GUN26" s="600"/>
      <c r="GUO26" s="600"/>
      <c r="GUP26" s="600"/>
      <c r="GUQ26" s="600"/>
      <c r="GUR26" s="600"/>
      <c r="GUS26" s="600"/>
      <c r="GUT26" s="600"/>
      <c r="GUU26" s="600"/>
      <c r="GUV26" s="600"/>
      <c r="GUW26" s="600"/>
      <c r="GUX26" s="600"/>
      <c r="GUY26" s="600"/>
      <c r="GUZ26" s="600"/>
      <c r="GVA26" s="600"/>
      <c r="GVB26" s="600"/>
      <c r="GVC26" s="600"/>
      <c r="GVD26" s="600"/>
      <c r="GVE26" s="600"/>
      <c r="GVF26" s="600"/>
      <c r="GVG26" s="600"/>
      <c r="GVH26" s="600"/>
      <c r="GVI26" s="600"/>
      <c r="GVJ26" s="600"/>
      <c r="GVK26" s="600"/>
      <c r="GVL26" s="600"/>
      <c r="GVM26" s="600"/>
      <c r="GVN26" s="600"/>
      <c r="GVO26" s="600"/>
      <c r="GVP26" s="600"/>
      <c r="GVQ26" s="600"/>
      <c r="GVR26" s="600"/>
      <c r="GVS26" s="600"/>
      <c r="GVT26" s="600"/>
      <c r="GVU26" s="600"/>
      <c r="GVV26" s="600"/>
      <c r="GVW26" s="600"/>
      <c r="GVX26" s="600"/>
      <c r="GVY26" s="600"/>
      <c r="GVZ26" s="600"/>
      <c r="GWA26" s="600"/>
      <c r="GWB26" s="600"/>
      <c r="GWC26" s="600"/>
      <c r="GWD26" s="600"/>
      <c r="GWE26" s="600"/>
      <c r="GWF26" s="600"/>
      <c r="GWG26" s="600"/>
      <c r="GWH26" s="600"/>
      <c r="GWI26" s="600"/>
      <c r="GWJ26" s="600"/>
      <c r="GWK26" s="600"/>
      <c r="GWL26" s="600"/>
      <c r="GWM26" s="600"/>
      <c r="GWN26" s="600"/>
      <c r="GWO26" s="600"/>
      <c r="GWP26" s="600"/>
      <c r="GWQ26" s="600"/>
      <c r="GWR26" s="600"/>
      <c r="GWS26" s="600"/>
      <c r="GWT26" s="600"/>
      <c r="GWU26" s="600"/>
      <c r="GWV26" s="600"/>
      <c r="GWW26" s="600"/>
      <c r="GWX26" s="600"/>
      <c r="GWY26" s="600"/>
      <c r="GWZ26" s="600"/>
      <c r="GXA26" s="600"/>
      <c r="GXB26" s="600"/>
      <c r="GXC26" s="600"/>
      <c r="GXD26" s="600"/>
      <c r="GXE26" s="600"/>
      <c r="GXF26" s="600"/>
      <c r="GXG26" s="600"/>
      <c r="GXH26" s="600"/>
      <c r="GXI26" s="600"/>
      <c r="GXJ26" s="600"/>
      <c r="GXK26" s="600"/>
      <c r="GXL26" s="600"/>
      <c r="GXM26" s="600"/>
      <c r="GXN26" s="600"/>
      <c r="GXO26" s="600"/>
      <c r="GXP26" s="600"/>
      <c r="GXQ26" s="600"/>
      <c r="GXR26" s="600"/>
      <c r="GXS26" s="600"/>
      <c r="GXT26" s="600"/>
      <c r="GXU26" s="600"/>
      <c r="GXV26" s="600"/>
      <c r="GXW26" s="600"/>
      <c r="GXX26" s="600"/>
      <c r="GXY26" s="600"/>
      <c r="GXZ26" s="600"/>
      <c r="GYA26" s="600"/>
      <c r="GYB26" s="600"/>
      <c r="GYC26" s="600"/>
      <c r="GYD26" s="600"/>
      <c r="GYE26" s="600"/>
      <c r="GYF26" s="600"/>
      <c r="GYG26" s="600"/>
      <c r="GYH26" s="600"/>
      <c r="GYI26" s="600"/>
      <c r="GYJ26" s="600"/>
      <c r="GYK26" s="600"/>
      <c r="GYL26" s="600"/>
      <c r="GYM26" s="600"/>
      <c r="GYN26" s="600"/>
      <c r="GYO26" s="600"/>
      <c r="GYP26" s="600"/>
      <c r="GYQ26" s="600"/>
      <c r="GYR26" s="600"/>
      <c r="GYS26" s="600"/>
      <c r="GYT26" s="600"/>
      <c r="GYU26" s="600"/>
      <c r="GYV26" s="600"/>
      <c r="GYW26" s="600"/>
      <c r="GYX26" s="600"/>
      <c r="GYY26" s="600"/>
      <c r="GYZ26" s="600"/>
      <c r="GZA26" s="600"/>
      <c r="GZB26" s="600"/>
      <c r="GZC26" s="600"/>
      <c r="GZD26" s="600"/>
      <c r="GZE26" s="600"/>
      <c r="GZF26" s="600"/>
      <c r="GZG26" s="600"/>
      <c r="GZH26" s="600"/>
      <c r="GZI26" s="600"/>
      <c r="GZJ26" s="600"/>
      <c r="GZK26" s="600"/>
      <c r="GZL26" s="600"/>
      <c r="GZM26" s="600"/>
      <c r="GZN26" s="600"/>
      <c r="GZO26" s="600"/>
      <c r="GZP26" s="600"/>
      <c r="GZQ26" s="600"/>
      <c r="GZR26" s="600"/>
      <c r="GZS26" s="600"/>
      <c r="GZT26" s="600"/>
      <c r="GZU26" s="600"/>
      <c r="GZV26" s="600"/>
      <c r="GZW26" s="600"/>
      <c r="GZX26" s="600"/>
      <c r="GZY26" s="600"/>
      <c r="GZZ26" s="600"/>
      <c r="HAA26" s="600"/>
      <c r="HAB26" s="600"/>
      <c r="HAC26" s="600"/>
      <c r="HAD26" s="600"/>
      <c r="HAE26" s="600"/>
      <c r="HAF26" s="600"/>
      <c r="HAG26" s="600"/>
      <c r="HAH26" s="600"/>
      <c r="HAI26" s="600"/>
      <c r="HAJ26" s="600"/>
      <c r="HAK26" s="600"/>
      <c r="HAL26" s="600"/>
      <c r="HAM26" s="600"/>
      <c r="HAN26" s="600"/>
      <c r="HAO26" s="600"/>
      <c r="HAP26" s="600"/>
      <c r="HAQ26" s="600"/>
      <c r="HAR26" s="600"/>
      <c r="HAS26" s="600"/>
      <c r="HAT26" s="600"/>
      <c r="HAU26" s="600"/>
      <c r="HAV26" s="600"/>
      <c r="HAW26" s="600"/>
      <c r="HAX26" s="600"/>
      <c r="HAY26" s="600"/>
      <c r="HAZ26" s="600"/>
      <c r="HBA26" s="600"/>
      <c r="HBB26" s="600"/>
      <c r="HBC26" s="600"/>
      <c r="HBD26" s="600"/>
      <c r="HBE26" s="600"/>
      <c r="HBF26" s="600"/>
      <c r="HBG26" s="600"/>
      <c r="HBH26" s="600"/>
      <c r="HBI26" s="600"/>
      <c r="HBJ26" s="600"/>
      <c r="HBK26" s="600"/>
      <c r="HBL26" s="600"/>
      <c r="HBM26" s="600"/>
      <c r="HBN26" s="600"/>
      <c r="HBO26" s="600"/>
      <c r="HBP26" s="600"/>
      <c r="HBQ26" s="600"/>
      <c r="HBR26" s="600"/>
      <c r="HBS26" s="600"/>
      <c r="HBT26" s="600"/>
      <c r="HBU26" s="600"/>
      <c r="HBV26" s="600"/>
      <c r="HBW26" s="600"/>
      <c r="HBX26" s="600"/>
      <c r="HBY26" s="600"/>
      <c r="HBZ26" s="600"/>
      <c r="HCA26" s="600"/>
      <c r="HCB26" s="600"/>
      <c r="HCC26" s="600"/>
      <c r="HCD26" s="600"/>
      <c r="HCE26" s="600"/>
      <c r="HCF26" s="600"/>
      <c r="HCG26" s="600"/>
      <c r="HCH26" s="600"/>
      <c r="HCI26" s="600"/>
      <c r="HCJ26" s="600"/>
      <c r="HCK26" s="600"/>
      <c r="HCL26" s="600"/>
      <c r="HCM26" s="600"/>
      <c r="HCN26" s="600"/>
      <c r="HCO26" s="600"/>
      <c r="HCP26" s="600"/>
      <c r="HCQ26" s="600"/>
      <c r="HCR26" s="600"/>
      <c r="HCS26" s="600"/>
      <c r="HCT26" s="600"/>
      <c r="HCU26" s="600"/>
      <c r="HCV26" s="600"/>
      <c r="HCW26" s="600"/>
      <c r="HCX26" s="600"/>
      <c r="HCY26" s="600"/>
      <c r="HCZ26" s="600"/>
      <c r="HDA26" s="600"/>
      <c r="HDB26" s="600"/>
      <c r="HDC26" s="600"/>
      <c r="HDD26" s="600"/>
      <c r="HDE26" s="600"/>
      <c r="HDF26" s="600"/>
      <c r="HDG26" s="600"/>
      <c r="HDH26" s="600"/>
      <c r="HDI26" s="600"/>
      <c r="HDJ26" s="600"/>
      <c r="HDK26" s="600"/>
      <c r="HDL26" s="600"/>
      <c r="HDM26" s="600"/>
      <c r="HDN26" s="600"/>
      <c r="HDO26" s="600"/>
      <c r="HDP26" s="600"/>
      <c r="HDQ26" s="600"/>
      <c r="HDR26" s="600"/>
      <c r="HDS26" s="600"/>
      <c r="HDT26" s="600"/>
      <c r="HDU26" s="600"/>
      <c r="HDV26" s="600"/>
      <c r="HDW26" s="600"/>
      <c r="HDX26" s="600"/>
      <c r="HDY26" s="600"/>
      <c r="HDZ26" s="600"/>
      <c r="HEA26" s="600"/>
      <c r="HEB26" s="600"/>
      <c r="HEC26" s="600"/>
      <c r="HED26" s="600"/>
      <c r="HEE26" s="600"/>
      <c r="HEF26" s="600"/>
      <c r="HEG26" s="600"/>
      <c r="HEH26" s="600"/>
      <c r="HEI26" s="600"/>
      <c r="HEJ26" s="600"/>
      <c r="HEK26" s="600"/>
      <c r="HEL26" s="600"/>
      <c r="HEM26" s="600"/>
      <c r="HEN26" s="600"/>
      <c r="HEO26" s="600"/>
      <c r="HEP26" s="600"/>
      <c r="HEQ26" s="600"/>
      <c r="HER26" s="600"/>
      <c r="HES26" s="600"/>
      <c r="HET26" s="600"/>
      <c r="HEU26" s="600"/>
      <c r="HEV26" s="600"/>
      <c r="HEW26" s="600"/>
      <c r="HEX26" s="600"/>
      <c r="HEY26" s="600"/>
      <c r="HEZ26" s="600"/>
      <c r="HFA26" s="600"/>
      <c r="HFB26" s="600"/>
      <c r="HFC26" s="600"/>
      <c r="HFD26" s="600"/>
      <c r="HFE26" s="600"/>
      <c r="HFF26" s="600"/>
      <c r="HFG26" s="600"/>
      <c r="HFH26" s="600"/>
      <c r="HFI26" s="600"/>
      <c r="HFJ26" s="600"/>
      <c r="HFK26" s="600"/>
      <c r="HFL26" s="600"/>
      <c r="HFM26" s="600"/>
      <c r="HFN26" s="600"/>
      <c r="HFO26" s="600"/>
      <c r="HFP26" s="600"/>
      <c r="HFQ26" s="600"/>
      <c r="HFR26" s="600"/>
      <c r="HFS26" s="600"/>
      <c r="HFT26" s="600"/>
      <c r="HFU26" s="600"/>
      <c r="HFV26" s="600"/>
      <c r="HFW26" s="600"/>
      <c r="HFX26" s="600"/>
      <c r="HFY26" s="600"/>
      <c r="HFZ26" s="600"/>
      <c r="HGA26" s="600"/>
      <c r="HGB26" s="600"/>
      <c r="HGC26" s="600"/>
      <c r="HGD26" s="600"/>
      <c r="HGE26" s="600"/>
      <c r="HGF26" s="600"/>
      <c r="HGG26" s="600"/>
      <c r="HGH26" s="600"/>
      <c r="HGI26" s="600"/>
      <c r="HGJ26" s="600"/>
      <c r="HGK26" s="600"/>
      <c r="HGL26" s="600"/>
      <c r="HGM26" s="600"/>
      <c r="HGN26" s="600"/>
      <c r="HGO26" s="600"/>
      <c r="HGP26" s="600"/>
      <c r="HGQ26" s="600"/>
      <c r="HGR26" s="600"/>
      <c r="HGS26" s="600"/>
      <c r="HGT26" s="600"/>
      <c r="HGU26" s="600"/>
      <c r="HGV26" s="600"/>
      <c r="HGW26" s="600"/>
      <c r="HGX26" s="600"/>
      <c r="HGY26" s="600"/>
      <c r="HGZ26" s="600"/>
      <c r="HHA26" s="600"/>
      <c r="HHB26" s="600"/>
      <c r="HHC26" s="600"/>
      <c r="HHD26" s="600"/>
      <c r="HHE26" s="600"/>
      <c r="HHF26" s="600"/>
      <c r="HHG26" s="600"/>
      <c r="HHH26" s="600"/>
      <c r="HHI26" s="600"/>
      <c r="HHJ26" s="600"/>
      <c r="HHK26" s="600"/>
      <c r="HHL26" s="600"/>
      <c r="HHM26" s="600"/>
      <c r="HHN26" s="600"/>
      <c r="HHO26" s="600"/>
      <c r="HHP26" s="600"/>
      <c r="HHQ26" s="600"/>
      <c r="HHR26" s="600"/>
      <c r="HHS26" s="600"/>
      <c r="HHT26" s="600"/>
      <c r="HHU26" s="600"/>
      <c r="HHV26" s="600"/>
      <c r="HHW26" s="600"/>
      <c r="HHX26" s="600"/>
      <c r="HHY26" s="600"/>
      <c r="HHZ26" s="600"/>
      <c r="HIA26" s="600"/>
      <c r="HIB26" s="600"/>
      <c r="HIC26" s="600"/>
      <c r="HID26" s="600"/>
      <c r="HIE26" s="600"/>
      <c r="HIF26" s="600"/>
      <c r="HIG26" s="600"/>
      <c r="HIH26" s="600"/>
      <c r="HII26" s="600"/>
      <c r="HIJ26" s="600"/>
      <c r="HIK26" s="600"/>
      <c r="HIL26" s="600"/>
      <c r="HIM26" s="600"/>
      <c r="HIN26" s="600"/>
      <c r="HIO26" s="600"/>
      <c r="HIP26" s="600"/>
      <c r="HIQ26" s="600"/>
      <c r="HIR26" s="600"/>
      <c r="HIS26" s="600"/>
      <c r="HIT26" s="600"/>
      <c r="HIU26" s="600"/>
      <c r="HIV26" s="600"/>
      <c r="HIW26" s="600"/>
      <c r="HIX26" s="600"/>
      <c r="HIY26" s="600"/>
      <c r="HIZ26" s="600"/>
      <c r="HJA26" s="600"/>
      <c r="HJB26" s="600"/>
      <c r="HJC26" s="600"/>
      <c r="HJD26" s="600"/>
      <c r="HJE26" s="600"/>
      <c r="HJF26" s="600"/>
      <c r="HJG26" s="600"/>
      <c r="HJH26" s="600"/>
      <c r="HJI26" s="600"/>
      <c r="HJJ26" s="600"/>
      <c r="HJK26" s="600"/>
      <c r="HJL26" s="600"/>
      <c r="HJM26" s="600"/>
      <c r="HJN26" s="600"/>
      <c r="HJO26" s="600"/>
      <c r="HJP26" s="600"/>
      <c r="HJQ26" s="600"/>
      <c r="HJR26" s="600"/>
      <c r="HJS26" s="600"/>
      <c r="HJT26" s="600"/>
      <c r="HJU26" s="600"/>
      <c r="HJV26" s="600"/>
      <c r="HJW26" s="600"/>
      <c r="HJX26" s="600"/>
      <c r="HJY26" s="600"/>
      <c r="HJZ26" s="600"/>
      <c r="HKA26" s="600"/>
      <c r="HKB26" s="600"/>
      <c r="HKC26" s="600"/>
      <c r="HKD26" s="600"/>
      <c r="HKE26" s="600"/>
      <c r="HKF26" s="600"/>
      <c r="HKG26" s="600"/>
      <c r="HKH26" s="600"/>
      <c r="HKI26" s="600"/>
      <c r="HKJ26" s="600"/>
      <c r="HKK26" s="600"/>
      <c r="HKL26" s="600"/>
      <c r="HKM26" s="600"/>
      <c r="HKN26" s="600"/>
      <c r="HKO26" s="600"/>
      <c r="HKP26" s="600"/>
      <c r="HKQ26" s="600"/>
      <c r="HKR26" s="600"/>
      <c r="HKS26" s="600"/>
      <c r="HKT26" s="600"/>
      <c r="HKU26" s="600"/>
      <c r="HKV26" s="600"/>
      <c r="HKW26" s="600"/>
      <c r="HKX26" s="600"/>
      <c r="HKY26" s="600"/>
      <c r="HKZ26" s="600"/>
      <c r="HLA26" s="600"/>
      <c r="HLB26" s="600"/>
      <c r="HLC26" s="600"/>
      <c r="HLD26" s="600"/>
      <c r="HLE26" s="600"/>
      <c r="HLF26" s="600"/>
      <c r="HLG26" s="600"/>
      <c r="HLH26" s="600"/>
      <c r="HLI26" s="600"/>
      <c r="HLJ26" s="600"/>
      <c r="HLK26" s="600"/>
      <c r="HLL26" s="600"/>
      <c r="HLM26" s="600"/>
      <c r="HLN26" s="600"/>
      <c r="HLO26" s="600"/>
      <c r="HLP26" s="600"/>
      <c r="HLQ26" s="600"/>
      <c r="HLR26" s="600"/>
      <c r="HLS26" s="600"/>
      <c r="HLT26" s="600"/>
      <c r="HLU26" s="600"/>
      <c r="HLV26" s="600"/>
      <c r="HLW26" s="600"/>
      <c r="HLX26" s="600"/>
      <c r="HLY26" s="600"/>
      <c r="HLZ26" s="600"/>
      <c r="HMA26" s="600"/>
      <c r="HMB26" s="600"/>
      <c r="HMC26" s="600"/>
      <c r="HMD26" s="600"/>
      <c r="HME26" s="600"/>
      <c r="HMF26" s="600"/>
      <c r="HMG26" s="600"/>
      <c r="HMH26" s="600"/>
      <c r="HMI26" s="600"/>
      <c r="HMJ26" s="600"/>
      <c r="HMK26" s="600"/>
      <c r="HML26" s="600"/>
      <c r="HMM26" s="600"/>
      <c r="HMN26" s="600"/>
      <c r="HMO26" s="600"/>
      <c r="HMP26" s="600"/>
      <c r="HMQ26" s="600"/>
      <c r="HMR26" s="600"/>
      <c r="HMS26" s="600"/>
      <c r="HMT26" s="600"/>
      <c r="HMU26" s="600"/>
      <c r="HMV26" s="600"/>
      <c r="HMW26" s="600"/>
      <c r="HMX26" s="600"/>
      <c r="HMY26" s="600"/>
      <c r="HMZ26" s="600"/>
      <c r="HNA26" s="600"/>
      <c r="HNB26" s="600"/>
      <c r="HNC26" s="600"/>
      <c r="HND26" s="600"/>
      <c r="HNE26" s="600"/>
      <c r="HNF26" s="600"/>
      <c r="HNG26" s="600"/>
      <c r="HNH26" s="600"/>
      <c r="HNI26" s="600"/>
      <c r="HNJ26" s="600"/>
      <c r="HNK26" s="600"/>
      <c r="HNL26" s="600"/>
      <c r="HNM26" s="600"/>
      <c r="HNN26" s="600"/>
      <c r="HNO26" s="600"/>
      <c r="HNP26" s="600"/>
      <c r="HNQ26" s="600"/>
      <c r="HNR26" s="600"/>
      <c r="HNS26" s="600"/>
      <c r="HNT26" s="600"/>
      <c r="HNU26" s="600"/>
      <c r="HNV26" s="600"/>
      <c r="HNW26" s="600"/>
      <c r="HNX26" s="600"/>
      <c r="HNY26" s="600"/>
      <c r="HNZ26" s="600"/>
      <c r="HOA26" s="600"/>
      <c r="HOB26" s="600"/>
      <c r="HOC26" s="600"/>
      <c r="HOD26" s="600"/>
      <c r="HOE26" s="600"/>
      <c r="HOF26" s="600"/>
      <c r="HOG26" s="600"/>
      <c r="HOH26" s="600"/>
      <c r="HOI26" s="600"/>
      <c r="HOJ26" s="600"/>
      <c r="HOK26" s="600"/>
      <c r="HOL26" s="600"/>
      <c r="HOM26" s="600"/>
      <c r="HON26" s="600"/>
      <c r="HOO26" s="600"/>
      <c r="HOP26" s="600"/>
      <c r="HOQ26" s="600"/>
      <c r="HOR26" s="600"/>
      <c r="HOS26" s="600"/>
      <c r="HOT26" s="600"/>
      <c r="HOU26" s="600"/>
      <c r="HOV26" s="600"/>
      <c r="HOW26" s="600"/>
      <c r="HOX26" s="600"/>
      <c r="HOY26" s="600"/>
      <c r="HOZ26" s="600"/>
      <c r="HPA26" s="600"/>
      <c r="HPB26" s="600"/>
      <c r="HPC26" s="600"/>
      <c r="HPD26" s="600"/>
      <c r="HPE26" s="600"/>
      <c r="HPF26" s="600"/>
      <c r="HPG26" s="600"/>
      <c r="HPH26" s="600"/>
      <c r="HPI26" s="600"/>
      <c r="HPJ26" s="600"/>
      <c r="HPK26" s="600"/>
      <c r="HPL26" s="600"/>
      <c r="HPM26" s="600"/>
      <c r="HPN26" s="600"/>
      <c r="HPO26" s="600"/>
      <c r="HPP26" s="600"/>
      <c r="HPQ26" s="600"/>
      <c r="HPR26" s="600"/>
      <c r="HPS26" s="600"/>
      <c r="HPT26" s="600"/>
      <c r="HPU26" s="600"/>
      <c r="HPV26" s="600"/>
      <c r="HPW26" s="600"/>
      <c r="HPX26" s="600"/>
      <c r="HPY26" s="600"/>
      <c r="HPZ26" s="600"/>
      <c r="HQA26" s="600"/>
      <c r="HQB26" s="600"/>
      <c r="HQC26" s="600"/>
      <c r="HQD26" s="600"/>
      <c r="HQE26" s="600"/>
      <c r="HQF26" s="600"/>
      <c r="HQG26" s="600"/>
      <c r="HQH26" s="600"/>
      <c r="HQI26" s="600"/>
      <c r="HQJ26" s="600"/>
      <c r="HQK26" s="600"/>
      <c r="HQL26" s="600"/>
      <c r="HQM26" s="600"/>
      <c r="HQN26" s="600"/>
      <c r="HQO26" s="600"/>
      <c r="HQP26" s="600"/>
      <c r="HQQ26" s="600"/>
      <c r="HQR26" s="600"/>
      <c r="HQS26" s="600"/>
      <c r="HQT26" s="600"/>
      <c r="HQU26" s="600"/>
      <c r="HQV26" s="600"/>
      <c r="HQW26" s="600"/>
      <c r="HQX26" s="600"/>
      <c r="HQY26" s="600"/>
      <c r="HQZ26" s="600"/>
      <c r="HRA26" s="600"/>
      <c r="HRB26" s="600"/>
      <c r="HRC26" s="600"/>
      <c r="HRD26" s="600"/>
      <c r="HRE26" s="600"/>
      <c r="HRF26" s="600"/>
      <c r="HRG26" s="600"/>
      <c r="HRH26" s="600"/>
      <c r="HRI26" s="600"/>
      <c r="HRJ26" s="600"/>
      <c r="HRK26" s="600"/>
      <c r="HRL26" s="600"/>
      <c r="HRM26" s="600"/>
      <c r="HRN26" s="600"/>
      <c r="HRO26" s="600"/>
      <c r="HRP26" s="600"/>
      <c r="HRQ26" s="600"/>
      <c r="HRR26" s="600"/>
      <c r="HRS26" s="600"/>
      <c r="HRT26" s="600"/>
      <c r="HRU26" s="600"/>
      <c r="HRV26" s="600"/>
      <c r="HRW26" s="600"/>
      <c r="HRX26" s="600"/>
      <c r="HRY26" s="600"/>
      <c r="HRZ26" s="600"/>
      <c r="HSA26" s="600"/>
      <c r="HSB26" s="600"/>
      <c r="HSC26" s="600"/>
      <c r="HSD26" s="600"/>
      <c r="HSE26" s="600"/>
      <c r="HSF26" s="600"/>
      <c r="HSG26" s="600"/>
      <c r="HSH26" s="600"/>
      <c r="HSI26" s="600"/>
      <c r="HSJ26" s="600"/>
      <c r="HSK26" s="600"/>
      <c r="HSL26" s="600"/>
      <c r="HSM26" s="600"/>
      <c r="HSN26" s="600"/>
      <c r="HSO26" s="600"/>
      <c r="HSP26" s="600"/>
      <c r="HSQ26" s="600"/>
      <c r="HSR26" s="600"/>
      <c r="HSS26" s="600"/>
      <c r="HST26" s="600"/>
      <c r="HSU26" s="600"/>
      <c r="HSV26" s="600"/>
      <c r="HSW26" s="600"/>
      <c r="HSX26" s="600"/>
      <c r="HSY26" s="600"/>
      <c r="HSZ26" s="600"/>
      <c r="HTA26" s="600"/>
      <c r="HTB26" s="600"/>
      <c r="HTC26" s="600"/>
      <c r="HTD26" s="600"/>
      <c r="HTE26" s="600"/>
      <c r="HTF26" s="600"/>
      <c r="HTG26" s="600"/>
      <c r="HTH26" s="600"/>
      <c r="HTI26" s="600"/>
      <c r="HTJ26" s="600"/>
      <c r="HTK26" s="600"/>
      <c r="HTL26" s="600"/>
      <c r="HTM26" s="600"/>
      <c r="HTN26" s="600"/>
      <c r="HTO26" s="600"/>
      <c r="HTP26" s="600"/>
      <c r="HTQ26" s="600"/>
      <c r="HTR26" s="600"/>
      <c r="HTS26" s="600"/>
      <c r="HTT26" s="600"/>
      <c r="HTU26" s="600"/>
      <c r="HTV26" s="600"/>
      <c r="HTW26" s="600"/>
      <c r="HTX26" s="600"/>
      <c r="HTY26" s="600"/>
      <c r="HTZ26" s="600"/>
      <c r="HUA26" s="600"/>
      <c r="HUB26" s="600"/>
      <c r="HUC26" s="600"/>
      <c r="HUD26" s="600"/>
      <c r="HUE26" s="600"/>
      <c r="HUF26" s="600"/>
      <c r="HUG26" s="600"/>
      <c r="HUH26" s="600"/>
      <c r="HUI26" s="600"/>
      <c r="HUJ26" s="600"/>
      <c r="HUK26" s="600"/>
      <c r="HUL26" s="600"/>
      <c r="HUM26" s="600"/>
      <c r="HUN26" s="600"/>
      <c r="HUO26" s="600"/>
      <c r="HUP26" s="600"/>
      <c r="HUQ26" s="600"/>
      <c r="HUR26" s="600"/>
      <c r="HUS26" s="600"/>
      <c r="HUT26" s="600"/>
      <c r="HUU26" s="600"/>
      <c r="HUV26" s="600"/>
      <c r="HUW26" s="600"/>
      <c r="HUX26" s="600"/>
      <c r="HUY26" s="600"/>
      <c r="HUZ26" s="600"/>
      <c r="HVA26" s="600"/>
      <c r="HVB26" s="600"/>
      <c r="HVC26" s="600"/>
      <c r="HVD26" s="600"/>
      <c r="HVE26" s="600"/>
      <c r="HVF26" s="600"/>
      <c r="HVG26" s="600"/>
      <c r="HVH26" s="600"/>
      <c r="HVI26" s="600"/>
      <c r="HVJ26" s="600"/>
      <c r="HVK26" s="600"/>
      <c r="HVL26" s="600"/>
      <c r="HVM26" s="600"/>
      <c r="HVN26" s="600"/>
      <c r="HVO26" s="600"/>
      <c r="HVP26" s="600"/>
      <c r="HVQ26" s="600"/>
      <c r="HVR26" s="600"/>
      <c r="HVS26" s="600"/>
      <c r="HVT26" s="600"/>
      <c r="HVU26" s="600"/>
      <c r="HVV26" s="600"/>
      <c r="HVW26" s="600"/>
      <c r="HVX26" s="600"/>
      <c r="HVY26" s="600"/>
      <c r="HVZ26" s="600"/>
      <c r="HWA26" s="600"/>
      <c r="HWB26" s="600"/>
      <c r="HWC26" s="600"/>
      <c r="HWD26" s="600"/>
      <c r="HWE26" s="600"/>
      <c r="HWF26" s="600"/>
      <c r="HWG26" s="600"/>
      <c r="HWH26" s="600"/>
      <c r="HWI26" s="600"/>
      <c r="HWJ26" s="600"/>
      <c r="HWK26" s="600"/>
      <c r="HWL26" s="600"/>
      <c r="HWM26" s="600"/>
      <c r="HWN26" s="600"/>
      <c r="HWO26" s="600"/>
      <c r="HWP26" s="600"/>
      <c r="HWQ26" s="600"/>
      <c r="HWR26" s="600"/>
      <c r="HWS26" s="600"/>
      <c r="HWT26" s="600"/>
      <c r="HWU26" s="600"/>
      <c r="HWV26" s="600"/>
      <c r="HWW26" s="600"/>
      <c r="HWX26" s="600"/>
      <c r="HWY26" s="600"/>
      <c r="HWZ26" s="600"/>
      <c r="HXA26" s="600"/>
      <c r="HXB26" s="600"/>
      <c r="HXC26" s="600"/>
      <c r="HXD26" s="600"/>
      <c r="HXE26" s="600"/>
      <c r="HXF26" s="600"/>
      <c r="HXG26" s="600"/>
      <c r="HXH26" s="600"/>
      <c r="HXI26" s="600"/>
      <c r="HXJ26" s="600"/>
      <c r="HXK26" s="600"/>
      <c r="HXL26" s="600"/>
      <c r="HXM26" s="600"/>
      <c r="HXN26" s="600"/>
      <c r="HXO26" s="600"/>
      <c r="HXP26" s="600"/>
      <c r="HXQ26" s="600"/>
      <c r="HXR26" s="600"/>
      <c r="HXS26" s="600"/>
      <c r="HXT26" s="600"/>
      <c r="HXU26" s="600"/>
      <c r="HXV26" s="600"/>
      <c r="HXW26" s="600"/>
      <c r="HXX26" s="600"/>
      <c r="HXY26" s="600"/>
      <c r="HXZ26" s="600"/>
      <c r="HYA26" s="600"/>
      <c r="HYB26" s="600"/>
      <c r="HYC26" s="600"/>
      <c r="HYD26" s="600"/>
      <c r="HYE26" s="600"/>
      <c r="HYF26" s="600"/>
      <c r="HYG26" s="600"/>
      <c r="HYH26" s="600"/>
      <c r="HYI26" s="600"/>
      <c r="HYJ26" s="600"/>
      <c r="HYK26" s="600"/>
      <c r="HYL26" s="600"/>
      <c r="HYM26" s="600"/>
      <c r="HYN26" s="600"/>
      <c r="HYO26" s="600"/>
      <c r="HYP26" s="600"/>
      <c r="HYQ26" s="600"/>
      <c r="HYR26" s="600"/>
      <c r="HYS26" s="600"/>
      <c r="HYT26" s="600"/>
      <c r="HYU26" s="600"/>
      <c r="HYV26" s="600"/>
      <c r="HYW26" s="600"/>
      <c r="HYX26" s="600"/>
      <c r="HYY26" s="600"/>
      <c r="HYZ26" s="600"/>
      <c r="HZA26" s="600"/>
      <c r="HZB26" s="600"/>
      <c r="HZC26" s="600"/>
      <c r="HZD26" s="600"/>
      <c r="HZE26" s="600"/>
      <c r="HZF26" s="600"/>
      <c r="HZG26" s="600"/>
      <c r="HZH26" s="600"/>
      <c r="HZI26" s="600"/>
      <c r="HZJ26" s="600"/>
      <c r="HZK26" s="600"/>
      <c r="HZL26" s="600"/>
      <c r="HZM26" s="600"/>
      <c r="HZN26" s="600"/>
      <c r="HZO26" s="600"/>
      <c r="HZP26" s="600"/>
      <c r="HZQ26" s="600"/>
      <c r="HZR26" s="600"/>
      <c r="HZS26" s="600"/>
      <c r="HZT26" s="600"/>
      <c r="HZU26" s="600"/>
      <c r="HZV26" s="600"/>
      <c r="HZW26" s="600"/>
      <c r="HZX26" s="600"/>
      <c r="HZY26" s="600"/>
      <c r="HZZ26" s="600"/>
      <c r="IAA26" s="600"/>
      <c r="IAB26" s="600"/>
      <c r="IAC26" s="600"/>
      <c r="IAD26" s="600"/>
      <c r="IAE26" s="600"/>
      <c r="IAF26" s="600"/>
      <c r="IAG26" s="600"/>
      <c r="IAH26" s="600"/>
      <c r="IAI26" s="600"/>
      <c r="IAJ26" s="600"/>
      <c r="IAK26" s="600"/>
      <c r="IAL26" s="600"/>
      <c r="IAM26" s="600"/>
      <c r="IAN26" s="600"/>
      <c r="IAO26" s="600"/>
      <c r="IAP26" s="600"/>
      <c r="IAQ26" s="600"/>
      <c r="IAR26" s="600"/>
      <c r="IAS26" s="600"/>
      <c r="IAT26" s="600"/>
      <c r="IAU26" s="600"/>
      <c r="IAV26" s="600"/>
      <c r="IAW26" s="600"/>
      <c r="IAX26" s="600"/>
      <c r="IAY26" s="600"/>
      <c r="IAZ26" s="600"/>
      <c r="IBA26" s="600"/>
      <c r="IBB26" s="600"/>
      <c r="IBC26" s="600"/>
      <c r="IBD26" s="600"/>
      <c r="IBE26" s="600"/>
      <c r="IBF26" s="600"/>
      <c r="IBG26" s="600"/>
      <c r="IBH26" s="600"/>
      <c r="IBI26" s="600"/>
      <c r="IBJ26" s="600"/>
      <c r="IBK26" s="600"/>
      <c r="IBL26" s="600"/>
      <c r="IBM26" s="600"/>
      <c r="IBN26" s="600"/>
      <c r="IBO26" s="600"/>
      <c r="IBP26" s="600"/>
      <c r="IBQ26" s="600"/>
      <c r="IBR26" s="600"/>
      <c r="IBS26" s="600"/>
      <c r="IBT26" s="600"/>
      <c r="IBU26" s="600"/>
      <c r="IBV26" s="600"/>
      <c r="IBW26" s="600"/>
      <c r="IBX26" s="600"/>
      <c r="IBY26" s="600"/>
      <c r="IBZ26" s="600"/>
      <c r="ICA26" s="600"/>
      <c r="ICB26" s="600"/>
      <c r="ICC26" s="600"/>
      <c r="ICD26" s="600"/>
      <c r="ICE26" s="600"/>
      <c r="ICF26" s="600"/>
      <c r="ICG26" s="600"/>
      <c r="ICH26" s="600"/>
      <c r="ICI26" s="600"/>
      <c r="ICJ26" s="600"/>
      <c r="ICK26" s="600"/>
      <c r="ICL26" s="600"/>
      <c r="ICM26" s="600"/>
      <c r="ICN26" s="600"/>
      <c r="ICO26" s="600"/>
      <c r="ICP26" s="600"/>
      <c r="ICQ26" s="600"/>
      <c r="ICR26" s="600"/>
      <c r="ICS26" s="600"/>
      <c r="ICT26" s="600"/>
      <c r="ICU26" s="600"/>
      <c r="ICV26" s="600"/>
      <c r="ICW26" s="600"/>
      <c r="ICX26" s="600"/>
      <c r="ICY26" s="600"/>
      <c r="ICZ26" s="600"/>
      <c r="IDA26" s="600"/>
      <c r="IDB26" s="600"/>
      <c r="IDC26" s="600"/>
      <c r="IDD26" s="600"/>
      <c r="IDE26" s="600"/>
      <c r="IDF26" s="600"/>
      <c r="IDG26" s="600"/>
      <c r="IDH26" s="600"/>
      <c r="IDI26" s="600"/>
      <c r="IDJ26" s="600"/>
      <c r="IDK26" s="600"/>
      <c r="IDL26" s="600"/>
      <c r="IDM26" s="600"/>
      <c r="IDN26" s="600"/>
      <c r="IDO26" s="600"/>
      <c r="IDP26" s="600"/>
      <c r="IDQ26" s="600"/>
      <c r="IDR26" s="600"/>
      <c r="IDS26" s="600"/>
      <c r="IDT26" s="600"/>
      <c r="IDU26" s="600"/>
      <c r="IDV26" s="600"/>
      <c r="IDW26" s="600"/>
      <c r="IDX26" s="600"/>
      <c r="IDY26" s="600"/>
      <c r="IDZ26" s="600"/>
      <c r="IEA26" s="600"/>
      <c r="IEB26" s="600"/>
      <c r="IEC26" s="600"/>
      <c r="IED26" s="600"/>
      <c r="IEE26" s="600"/>
      <c r="IEF26" s="600"/>
      <c r="IEG26" s="600"/>
      <c r="IEH26" s="600"/>
      <c r="IEI26" s="600"/>
      <c r="IEJ26" s="600"/>
      <c r="IEK26" s="600"/>
      <c r="IEL26" s="600"/>
      <c r="IEM26" s="600"/>
      <c r="IEN26" s="600"/>
      <c r="IEO26" s="600"/>
      <c r="IEP26" s="600"/>
      <c r="IEQ26" s="600"/>
      <c r="IER26" s="600"/>
      <c r="IES26" s="600"/>
      <c r="IET26" s="600"/>
      <c r="IEU26" s="600"/>
      <c r="IEV26" s="600"/>
      <c r="IEW26" s="600"/>
      <c r="IEX26" s="600"/>
      <c r="IEY26" s="600"/>
      <c r="IEZ26" s="600"/>
      <c r="IFA26" s="600"/>
      <c r="IFB26" s="600"/>
      <c r="IFC26" s="600"/>
      <c r="IFD26" s="600"/>
      <c r="IFE26" s="600"/>
      <c r="IFF26" s="600"/>
      <c r="IFG26" s="600"/>
      <c r="IFH26" s="600"/>
      <c r="IFI26" s="600"/>
      <c r="IFJ26" s="600"/>
      <c r="IFK26" s="600"/>
      <c r="IFL26" s="600"/>
      <c r="IFM26" s="600"/>
      <c r="IFN26" s="600"/>
      <c r="IFO26" s="600"/>
      <c r="IFP26" s="600"/>
      <c r="IFQ26" s="600"/>
      <c r="IFR26" s="600"/>
      <c r="IFS26" s="600"/>
      <c r="IFT26" s="600"/>
      <c r="IFU26" s="600"/>
      <c r="IFV26" s="600"/>
      <c r="IFW26" s="600"/>
      <c r="IFX26" s="600"/>
      <c r="IFY26" s="600"/>
      <c r="IFZ26" s="600"/>
      <c r="IGA26" s="600"/>
      <c r="IGB26" s="600"/>
      <c r="IGC26" s="600"/>
      <c r="IGD26" s="600"/>
      <c r="IGE26" s="600"/>
      <c r="IGF26" s="600"/>
      <c r="IGG26" s="600"/>
      <c r="IGH26" s="600"/>
      <c r="IGI26" s="600"/>
      <c r="IGJ26" s="600"/>
      <c r="IGK26" s="600"/>
      <c r="IGL26" s="600"/>
      <c r="IGM26" s="600"/>
      <c r="IGN26" s="600"/>
      <c r="IGO26" s="600"/>
      <c r="IGP26" s="600"/>
      <c r="IGQ26" s="600"/>
      <c r="IGR26" s="600"/>
      <c r="IGS26" s="600"/>
      <c r="IGT26" s="600"/>
      <c r="IGU26" s="600"/>
      <c r="IGV26" s="600"/>
      <c r="IGW26" s="600"/>
      <c r="IGX26" s="600"/>
      <c r="IGY26" s="600"/>
      <c r="IGZ26" s="600"/>
      <c r="IHA26" s="600"/>
      <c r="IHB26" s="600"/>
      <c r="IHC26" s="600"/>
      <c r="IHD26" s="600"/>
      <c r="IHE26" s="600"/>
      <c r="IHF26" s="600"/>
      <c r="IHG26" s="600"/>
      <c r="IHH26" s="600"/>
      <c r="IHI26" s="600"/>
      <c r="IHJ26" s="600"/>
      <c r="IHK26" s="600"/>
      <c r="IHL26" s="600"/>
      <c r="IHM26" s="600"/>
      <c r="IHN26" s="600"/>
      <c r="IHO26" s="600"/>
      <c r="IHP26" s="600"/>
      <c r="IHQ26" s="600"/>
      <c r="IHR26" s="600"/>
      <c r="IHS26" s="600"/>
      <c r="IHT26" s="600"/>
      <c r="IHU26" s="600"/>
      <c r="IHV26" s="600"/>
      <c r="IHW26" s="600"/>
      <c r="IHX26" s="600"/>
      <c r="IHY26" s="600"/>
      <c r="IHZ26" s="600"/>
      <c r="IIA26" s="600"/>
      <c r="IIB26" s="600"/>
      <c r="IIC26" s="600"/>
      <c r="IID26" s="600"/>
      <c r="IIE26" s="600"/>
      <c r="IIF26" s="600"/>
      <c r="IIG26" s="600"/>
      <c r="IIH26" s="600"/>
      <c r="III26" s="600"/>
      <c r="IIJ26" s="600"/>
      <c r="IIK26" s="600"/>
      <c r="IIL26" s="600"/>
      <c r="IIM26" s="600"/>
      <c r="IIN26" s="600"/>
      <c r="IIO26" s="600"/>
      <c r="IIP26" s="600"/>
      <c r="IIQ26" s="600"/>
      <c r="IIR26" s="600"/>
      <c r="IIS26" s="600"/>
      <c r="IIT26" s="600"/>
      <c r="IIU26" s="600"/>
      <c r="IIV26" s="600"/>
      <c r="IIW26" s="600"/>
      <c r="IIX26" s="600"/>
      <c r="IIY26" s="600"/>
      <c r="IIZ26" s="600"/>
      <c r="IJA26" s="600"/>
      <c r="IJB26" s="600"/>
      <c r="IJC26" s="600"/>
      <c r="IJD26" s="600"/>
      <c r="IJE26" s="600"/>
      <c r="IJF26" s="600"/>
      <c r="IJG26" s="600"/>
      <c r="IJH26" s="600"/>
      <c r="IJI26" s="600"/>
      <c r="IJJ26" s="600"/>
      <c r="IJK26" s="600"/>
      <c r="IJL26" s="600"/>
      <c r="IJM26" s="600"/>
      <c r="IJN26" s="600"/>
      <c r="IJO26" s="600"/>
      <c r="IJP26" s="600"/>
      <c r="IJQ26" s="600"/>
      <c r="IJR26" s="600"/>
      <c r="IJS26" s="600"/>
      <c r="IJT26" s="600"/>
      <c r="IJU26" s="600"/>
      <c r="IJV26" s="600"/>
      <c r="IJW26" s="600"/>
      <c r="IJX26" s="600"/>
      <c r="IJY26" s="600"/>
      <c r="IJZ26" s="600"/>
      <c r="IKA26" s="600"/>
      <c r="IKB26" s="600"/>
      <c r="IKC26" s="600"/>
      <c r="IKD26" s="600"/>
      <c r="IKE26" s="600"/>
      <c r="IKF26" s="600"/>
      <c r="IKG26" s="600"/>
      <c r="IKH26" s="600"/>
      <c r="IKI26" s="600"/>
      <c r="IKJ26" s="600"/>
      <c r="IKK26" s="600"/>
      <c r="IKL26" s="600"/>
      <c r="IKM26" s="600"/>
      <c r="IKN26" s="600"/>
      <c r="IKO26" s="600"/>
      <c r="IKP26" s="600"/>
      <c r="IKQ26" s="600"/>
      <c r="IKR26" s="600"/>
      <c r="IKS26" s="600"/>
      <c r="IKT26" s="600"/>
      <c r="IKU26" s="600"/>
      <c r="IKV26" s="600"/>
      <c r="IKW26" s="600"/>
      <c r="IKX26" s="600"/>
      <c r="IKY26" s="600"/>
      <c r="IKZ26" s="600"/>
      <c r="ILA26" s="600"/>
      <c r="ILB26" s="600"/>
      <c r="ILC26" s="600"/>
      <c r="ILD26" s="600"/>
      <c r="ILE26" s="600"/>
      <c r="ILF26" s="600"/>
      <c r="ILG26" s="600"/>
      <c r="ILH26" s="600"/>
      <c r="ILI26" s="600"/>
      <c r="ILJ26" s="600"/>
      <c r="ILK26" s="600"/>
      <c r="ILL26" s="600"/>
      <c r="ILM26" s="600"/>
      <c r="ILN26" s="600"/>
      <c r="ILO26" s="600"/>
      <c r="ILP26" s="600"/>
      <c r="ILQ26" s="600"/>
      <c r="ILR26" s="600"/>
      <c r="ILS26" s="600"/>
      <c r="ILT26" s="600"/>
      <c r="ILU26" s="600"/>
      <c r="ILV26" s="600"/>
      <c r="ILW26" s="600"/>
      <c r="ILX26" s="600"/>
      <c r="ILY26" s="600"/>
      <c r="ILZ26" s="600"/>
      <c r="IMA26" s="600"/>
      <c r="IMB26" s="600"/>
      <c r="IMC26" s="600"/>
      <c r="IMD26" s="600"/>
      <c r="IME26" s="600"/>
      <c r="IMF26" s="600"/>
      <c r="IMG26" s="600"/>
      <c r="IMH26" s="600"/>
      <c r="IMI26" s="600"/>
      <c r="IMJ26" s="600"/>
      <c r="IMK26" s="600"/>
      <c r="IML26" s="600"/>
      <c r="IMM26" s="600"/>
      <c r="IMN26" s="600"/>
      <c r="IMO26" s="600"/>
      <c r="IMP26" s="600"/>
      <c r="IMQ26" s="600"/>
      <c r="IMR26" s="600"/>
      <c r="IMS26" s="600"/>
      <c r="IMT26" s="600"/>
      <c r="IMU26" s="600"/>
      <c r="IMV26" s="600"/>
      <c r="IMW26" s="600"/>
      <c r="IMX26" s="600"/>
      <c r="IMY26" s="600"/>
      <c r="IMZ26" s="600"/>
      <c r="INA26" s="600"/>
      <c r="INB26" s="600"/>
      <c r="INC26" s="600"/>
      <c r="IND26" s="600"/>
      <c r="INE26" s="600"/>
      <c r="INF26" s="600"/>
      <c r="ING26" s="600"/>
      <c r="INH26" s="600"/>
      <c r="INI26" s="600"/>
      <c r="INJ26" s="600"/>
      <c r="INK26" s="600"/>
      <c r="INL26" s="600"/>
      <c r="INM26" s="600"/>
      <c r="INN26" s="600"/>
      <c r="INO26" s="600"/>
      <c r="INP26" s="600"/>
      <c r="INQ26" s="600"/>
      <c r="INR26" s="600"/>
      <c r="INS26" s="600"/>
      <c r="INT26" s="600"/>
      <c r="INU26" s="600"/>
      <c r="INV26" s="600"/>
      <c r="INW26" s="600"/>
      <c r="INX26" s="600"/>
      <c r="INY26" s="600"/>
      <c r="INZ26" s="600"/>
      <c r="IOA26" s="600"/>
      <c r="IOB26" s="600"/>
      <c r="IOC26" s="600"/>
      <c r="IOD26" s="600"/>
      <c r="IOE26" s="600"/>
      <c r="IOF26" s="600"/>
      <c r="IOG26" s="600"/>
      <c r="IOH26" s="600"/>
      <c r="IOI26" s="600"/>
      <c r="IOJ26" s="600"/>
      <c r="IOK26" s="600"/>
      <c r="IOL26" s="600"/>
      <c r="IOM26" s="600"/>
      <c r="ION26" s="600"/>
      <c r="IOO26" s="600"/>
      <c r="IOP26" s="600"/>
      <c r="IOQ26" s="600"/>
      <c r="IOR26" s="600"/>
      <c r="IOS26" s="600"/>
      <c r="IOT26" s="600"/>
      <c r="IOU26" s="600"/>
      <c r="IOV26" s="600"/>
      <c r="IOW26" s="600"/>
      <c r="IOX26" s="600"/>
      <c r="IOY26" s="600"/>
      <c r="IOZ26" s="600"/>
      <c r="IPA26" s="600"/>
      <c r="IPB26" s="600"/>
      <c r="IPC26" s="600"/>
      <c r="IPD26" s="600"/>
      <c r="IPE26" s="600"/>
      <c r="IPF26" s="600"/>
      <c r="IPG26" s="600"/>
      <c r="IPH26" s="600"/>
      <c r="IPI26" s="600"/>
      <c r="IPJ26" s="600"/>
      <c r="IPK26" s="600"/>
      <c r="IPL26" s="600"/>
      <c r="IPM26" s="600"/>
      <c r="IPN26" s="600"/>
      <c r="IPO26" s="600"/>
      <c r="IPP26" s="600"/>
      <c r="IPQ26" s="600"/>
      <c r="IPR26" s="600"/>
      <c r="IPS26" s="600"/>
      <c r="IPT26" s="600"/>
      <c r="IPU26" s="600"/>
      <c r="IPV26" s="600"/>
      <c r="IPW26" s="600"/>
      <c r="IPX26" s="600"/>
      <c r="IPY26" s="600"/>
      <c r="IPZ26" s="600"/>
      <c r="IQA26" s="600"/>
      <c r="IQB26" s="600"/>
      <c r="IQC26" s="600"/>
      <c r="IQD26" s="600"/>
      <c r="IQE26" s="600"/>
      <c r="IQF26" s="600"/>
      <c r="IQG26" s="600"/>
      <c r="IQH26" s="600"/>
      <c r="IQI26" s="600"/>
      <c r="IQJ26" s="600"/>
      <c r="IQK26" s="600"/>
      <c r="IQL26" s="600"/>
      <c r="IQM26" s="600"/>
      <c r="IQN26" s="600"/>
      <c r="IQO26" s="600"/>
      <c r="IQP26" s="600"/>
      <c r="IQQ26" s="600"/>
      <c r="IQR26" s="600"/>
      <c r="IQS26" s="600"/>
      <c r="IQT26" s="600"/>
      <c r="IQU26" s="600"/>
      <c r="IQV26" s="600"/>
      <c r="IQW26" s="600"/>
      <c r="IQX26" s="600"/>
      <c r="IQY26" s="600"/>
      <c r="IQZ26" s="600"/>
      <c r="IRA26" s="600"/>
      <c r="IRB26" s="600"/>
      <c r="IRC26" s="600"/>
      <c r="IRD26" s="600"/>
      <c r="IRE26" s="600"/>
      <c r="IRF26" s="600"/>
      <c r="IRG26" s="600"/>
      <c r="IRH26" s="600"/>
      <c r="IRI26" s="600"/>
      <c r="IRJ26" s="600"/>
      <c r="IRK26" s="600"/>
      <c r="IRL26" s="600"/>
      <c r="IRM26" s="600"/>
      <c r="IRN26" s="600"/>
      <c r="IRO26" s="600"/>
      <c r="IRP26" s="600"/>
      <c r="IRQ26" s="600"/>
      <c r="IRR26" s="600"/>
      <c r="IRS26" s="600"/>
      <c r="IRT26" s="600"/>
      <c r="IRU26" s="600"/>
      <c r="IRV26" s="600"/>
      <c r="IRW26" s="600"/>
      <c r="IRX26" s="600"/>
      <c r="IRY26" s="600"/>
      <c r="IRZ26" s="600"/>
      <c r="ISA26" s="600"/>
      <c r="ISB26" s="600"/>
      <c r="ISC26" s="600"/>
      <c r="ISD26" s="600"/>
      <c r="ISE26" s="600"/>
      <c r="ISF26" s="600"/>
      <c r="ISG26" s="600"/>
      <c r="ISH26" s="600"/>
      <c r="ISI26" s="600"/>
      <c r="ISJ26" s="600"/>
      <c r="ISK26" s="600"/>
      <c r="ISL26" s="600"/>
      <c r="ISM26" s="600"/>
      <c r="ISN26" s="600"/>
      <c r="ISO26" s="600"/>
      <c r="ISP26" s="600"/>
      <c r="ISQ26" s="600"/>
      <c r="ISR26" s="600"/>
      <c r="ISS26" s="600"/>
      <c r="IST26" s="600"/>
      <c r="ISU26" s="600"/>
      <c r="ISV26" s="600"/>
      <c r="ISW26" s="600"/>
      <c r="ISX26" s="600"/>
      <c r="ISY26" s="600"/>
      <c r="ISZ26" s="600"/>
      <c r="ITA26" s="600"/>
      <c r="ITB26" s="600"/>
      <c r="ITC26" s="600"/>
      <c r="ITD26" s="600"/>
      <c r="ITE26" s="600"/>
      <c r="ITF26" s="600"/>
      <c r="ITG26" s="600"/>
      <c r="ITH26" s="600"/>
      <c r="ITI26" s="600"/>
      <c r="ITJ26" s="600"/>
      <c r="ITK26" s="600"/>
      <c r="ITL26" s="600"/>
      <c r="ITM26" s="600"/>
      <c r="ITN26" s="600"/>
      <c r="ITO26" s="600"/>
      <c r="ITP26" s="600"/>
      <c r="ITQ26" s="600"/>
      <c r="ITR26" s="600"/>
      <c r="ITS26" s="600"/>
      <c r="ITT26" s="600"/>
      <c r="ITU26" s="600"/>
      <c r="ITV26" s="600"/>
      <c r="ITW26" s="600"/>
      <c r="ITX26" s="600"/>
      <c r="ITY26" s="600"/>
      <c r="ITZ26" s="600"/>
      <c r="IUA26" s="600"/>
      <c r="IUB26" s="600"/>
      <c r="IUC26" s="600"/>
      <c r="IUD26" s="600"/>
      <c r="IUE26" s="600"/>
      <c r="IUF26" s="600"/>
      <c r="IUG26" s="600"/>
      <c r="IUH26" s="600"/>
      <c r="IUI26" s="600"/>
      <c r="IUJ26" s="600"/>
      <c r="IUK26" s="600"/>
      <c r="IUL26" s="600"/>
      <c r="IUM26" s="600"/>
      <c r="IUN26" s="600"/>
      <c r="IUO26" s="600"/>
      <c r="IUP26" s="600"/>
      <c r="IUQ26" s="600"/>
      <c r="IUR26" s="600"/>
      <c r="IUS26" s="600"/>
      <c r="IUT26" s="600"/>
      <c r="IUU26" s="600"/>
      <c r="IUV26" s="600"/>
      <c r="IUW26" s="600"/>
      <c r="IUX26" s="600"/>
      <c r="IUY26" s="600"/>
      <c r="IUZ26" s="600"/>
      <c r="IVA26" s="600"/>
      <c r="IVB26" s="600"/>
      <c r="IVC26" s="600"/>
      <c r="IVD26" s="600"/>
      <c r="IVE26" s="600"/>
      <c r="IVF26" s="600"/>
      <c r="IVG26" s="600"/>
      <c r="IVH26" s="600"/>
      <c r="IVI26" s="600"/>
      <c r="IVJ26" s="600"/>
      <c r="IVK26" s="600"/>
      <c r="IVL26" s="600"/>
      <c r="IVM26" s="600"/>
      <c r="IVN26" s="600"/>
      <c r="IVO26" s="600"/>
      <c r="IVP26" s="600"/>
      <c r="IVQ26" s="600"/>
      <c r="IVR26" s="600"/>
      <c r="IVS26" s="600"/>
      <c r="IVT26" s="600"/>
      <c r="IVU26" s="600"/>
      <c r="IVV26" s="600"/>
      <c r="IVW26" s="600"/>
      <c r="IVX26" s="600"/>
      <c r="IVY26" s="600"/>
      <c r="IVZ26" s="600"/>
      <c r="IWA26" s="600"/>
      <c r="IWB26" s="600"/>
      <c r="IWC26" s="600"/>
      <c r="IWD26" s="600"/>
      <c r="IWE26" s="600"/>
      <c r="IWF26" s="600"/>
      <c r="IWG26" s="600"/>
      <c r="IWH26" s="600"/>
      <c r="IWI26" s="600"/>
      <c r="IWJ26" s="600"/>
      <c r="IWK26" s="600"/>
      <c r="IWL26" s="600"/>
      <c r="IWM26" s="600"/>
      <c r="IWN26" s="600"/>
      <c r="IWO26" s="600"/>
      <c r="IWP26" s="600"/>
      <c r="IWQ26" s="600"/>
      <c r="IWR26" s="600"/>
      <c r="IWS26" s="600"/>
      <c r="IWT26" s="600"/>
      <c r="IWU26" s="600"/>
      <c r="IWV26" s="600"/>
      <c r="IWW26" s="600"/>
      <c r="IWX26" s="600"/>
      <c r="IWY26" s="600"/>
      <c r="IWZ26" s="600"/>
      <c r="IXA26" s="600"/>
      <c r="IXB26" s="600"/>
      <c r="IXC26" s="600"/>
      <c r="IXD26" s="600"/>
      <c r="IXE26" s="600"/>
      <c r="IXF26" s="600"/>
      <c r="IXG26" s="600"/>
      <c r="IXH26" s="600"/>
      <c r="IXI26" s="600"/>
      <c r="IXJ26" s="600"/>
      <c r="IXK26" s="600"/>
      <c r="IXL26" s="600"/>
      <c r="IXM26" s="600"/>
      <c r="IXN26" s="600"/>
      <c r="IXO26" s="600"/>
      <c r="IXP26" s="600"/>
      <c r="IXQ26" s="600"/>
      <c r="IXR26" s="600"/>
      <c r="IXS26" s="600"/>
      <c r="IXT26" s="600"/>
      <c r="IXU26" s="600"/>
      <c r="IXV26" s="600"/>
      <c r="IXW26" s="600"/>
      <c r="IXX26" s="600"/>
      <c r="IXY26" s="600"/>
      <c r="IXZ26" s="600"/>
      <c r="IYA26" s="600"/>
      <c r="IYB26" s="600"/>
      <c r="IYC26" s="600"/>
      <c r="IYD26" s="600"/>
      <c r="IYE26" s="600"/>
      <c r="IYF26" s="600"/>
      <c r="IYG26" s="600"/>
      <c r="IYH26" s="600"/>
      <c r="IYI26" s="600"/>
      <c r="IYJ26" s="600"/>
      <c r="IYK26" s="600"/>
      <c r="IYL26" s="600"/>
      <c r="IYM26" s="600"/>
      <c r="IYN26" s="600"/>
      <c r="IYO26" s="600"/>
      <c r="IYP26" s="600"/>
      <c r="IYQ26" s="600"/>
      <c r="IYR26" s="600"/>
      <c r="IYS26" s="600"/>
      <c r="IYT26" s="600"/>
      <c r="IYU26" s="600"/>
      <c r="IYV26" s="600"/>
      <c r="IYW26" s="600"/>
      <c r="IYX26" s="600"/>
      <c r="IYY26" s="600"/>
      <c r="IYZ26" s="600"/>
      <c r="IZA26" s="600"/>
      <c r="IZB26" s="600"/>
      <c r="IZC26" s="600"/>
      <c r="IZD26" s="600"/>
      <c r="IZE26" s="600"/>
      <c r="IZF26" s="600"/>
      <c r="IZG26" s="600"/>
      <c r="IZH26" s="600"/>
      <c r="IZI26" s="600"/>
      <c r="IZJ26" s="600"/>
      <c r="IZK26" s="600"/>
      <c r="IZL26" s="600"/>
      <c r="IZM26" s="600"/>
      <c r="IZN26" s="600"/>
      <c r="IZO26" s="600"/>
      <c r="IZP26" s="600"/>
      <c r="IZQ26" s="600"/>
      <c r="IZR26" s="600"/>
      <c r="IZS26" s="600"/>
      <c r="IZT26" s="600"/>
      <c r="IZU26" s="600"/>
      <c r="IZV26" s="600"/>
      <c r="IZW26" s="600"/>
      <c r="IZX26" s="600"/>
      <c r="IZY26" s="600"/>
      <c r="IZZ26" s="600"/>
      <c r="JAA26" s="600"/>
      <c r="JAB26" s="600"/>
      <c r="JAC26" s="600"/>
      <c r="JAD26" s="600"/>
      <c r="JAE26" s="600"/>
      <c r="JAF26" s="600"/>
      <c r="JAG26" s="600"/>
      <c r="JAH26" s="600"/>
      <c r="JAI26" s="600"/>
      <c r="JAJ26" s="600"/>
      <c r="JAK26" s="600"/>
      <c r="JAL26" s="600"/>
      <c r="JAM26" s="600"/>
      <c r="JAN26" s="600"/>
      <c r="JAO26" s="600"/>
      <c r="JAP26" s="600"/>
      <c r="JAQ26" s="600"/>
      <c r="JAR26" s="600"/>
      <c r="JAS26" s="600"/>
      <c r="JAT26" s="600"/>
      <c r="JAU26" s="600"/>
      <c r="JAV26" s="600"/>
      <c r="JAW26" s="600"/>
      <c r="JAX26" s="600"/>
      <c r="JAY26" s="600"/>
      <c r="JAZ26" s="600"/>
      <c r="JBA26" s="600"/>
      <c r="JBB26" s="600"/>
      <c r="JBC26" s="600"/>
      <c r="JBD26" s="600"/>
      <c r="JBE26" s="600"/>
      <c r="JBF26" s="600"/>
      <c r="JBG26" s="600"/>
      <c r="JBH26" s="600"/>
      <c r="JBI26" s="600"/>
      <c r="JBJ26" s="600"/>
      <c r="JBK26" s="600"/>
      <c r="JBL26" s="600"/>
      <c r="JBM26" s="600"/>
      <c r="JBN26" s="600"/>
      <c r="JBO26" s="600"/>
      <c r="JBP26" s="600"/>
      <c r="JBQ26" s="600"/>
      <c r="JBR26" s="600"/>
      <c r="JBS26" s="600"/>
      <c r="JBT26" s="600"/>
      <c r="JBU26" s="600"/>
      <c r="JBV26" s="600"/>
      <c r="JBW26" s="600"/>
      <c r="JBX26" s="600"/>
      <c r="JBY26" s="600"/>
      <c r="JBZ26" s="600"/>
      <c r="JCA26" s="600"/>
      <c r="JCB26" s="600"/>
      <c r="JCC26" s="600"/>
      <c r="JCD26" s="600"/>
      <c r="JCE26" s="600"/>
      <c r="JCF26" s="600"/>
      <c r="JCG26" s="600"/>
      <c r="JCH26" s="600"/>
      <c r="JCI26" s="600"/>
      <c r="JCJ26" s="600"/>
      <c r="JCK26" s="600"/>
      <c r="JCL26" s="600"/>
      <c r="JCM26" s="600"/>
      <c r="JCN26" s="600"/>
      <c r="JCO26" s="600"/>
      <c r="JCP26" s="600"/>
      <c r="JCQ26" s="600"/>
      <c r="JCR26" s="600"/>
      <c r="JCS26" s="600"/>
      <c r="JCT26" s="600"/>
      <c r="JCU26" s="600"/>
      <c r="JCV26" s="600"/>
      <c r="JCW26" s="600"/>
      <c r="JCX26" s="600"/>
      <c r="JCY26" s="600"/>
      <c r="JCZ26" s="600"/>
      <c r="JDA26" s="600"/>
      <c r="JDB26" s="600"/>
      <c r="JDC26" s="600"/>
      <c r="JDD26" s="600"/>
      <c r="JDE26" s="600"/>
      <c r="JDF26" s="600"/>
      <c r="JDG26" s="600"/>
      <c r="JDH26" s="600"/>
      <c r="JDI26" s="600"/>
      <c r="JDJ26" s="600"/>
      <c r="JDK26" s="600"/>
      <c r="JDL26" s="600"/>
      <c r="JDM26" s="600"/>
      <c r="JDN26" s="600"/>
      <c r="JDO26" s="600"/>
      <c r="JDP26" s="600"/>
      <c r="JDQ26" s="600"/>
      <c r="JDR26" s="600"/>
      <c r="JDS26" s="600"/>
      <c r="JDT26" s="600"/>
      <c r="JDU26" s="600"/>
      <c r="JDV26" s="600"/>
      <c r="JDW26" s="600"/>
      <c r="JDX26" s="600"/>
      <c r="JDY26" s="600"/>
      <c r="JDZ26" s="600"/>
      <c r="JEA26" s="600"/>
      <c r="JEB26" s="600"/>
      <c r="JEC26" s="600"/>
      <c r="JED26" s="600"/>
      <c r="JEE26" s="600"/>
      <c r="JEF26" s="600"/>
      <c r="JEG26" s="600"/>
      <c r="JEH26" s="600"/>
      <c r="JEI26" s="600"/>
      <c r="JEJ26" s="600"/>
      <c r="JEK26" s="600"/>
      <c r="JEL26" s="600"/>
      <c r="JEM26" s="600"/>
      <c r="JEN26" s="600"/>
      <c r="JEO26" s="600"/>
      <c r="JEP26" s="600"/>
      <c r="JEQ26" s="600"/>
      <c r="JER26" s="600"/>
      <c r="JES26" s="600"/>
      <c r="JET26" s="600"/>
      <c r="JEU26" s="600"/>
      <c r="JEV26" s="600"/>
      <c r="JEW26" s="600"/>
      <c r="JEX26" s="600"/>
      <c r="JEY26" s="600"/>
      <c r="JEZ26" s="600"/>
      <c r="JFA26" s="600"/>
      <c r="JFB26" s="600"/>
      <c r="JFC26" s="600"/>
      <c r="JFD26" s="600"/>
      <c r="JFE26" s="600"/>
      <c r="JFF26" s="600"/>
      <c r="JFG26" s="600"/>
      <c r="JFH26" s="600"/>
      <c r="JFI26" s="600"/>
      <c r="JFJ26" s="600"/>
      <c r="JFK26" s="600"/>
      <c r="JFL26" s="600"/>
      <c r="JFM26" s="600"/>
      <c r="JFN26" s="600"/>
      <c r="JFO26" s="600"/>
      <c r="JFP26" s="600"/>
      <c r="JFQ26" s="600"/>
      <c r="JFR26" s="600"/>
      <c r="JFS26" s="600"/>
      <c r="JFT26" s="600"/>
      <c r="JFU26" s="600"/>
      <c r="JFV26" s="600"/>
      <c r="JFW26" s="600"/>
      <c r="JFX26" s="600"/>
      <c r="JFY26" s="600"/>
      <c r="JFZ26" s="600"/>
      <c r="JGA26" s="600"/>
      <c r="JGB26" s="600"/>
      <c r="JGC26" s="600"/>
      <c r="JGD26" s="600"/>
      <c r="JGE26" s="600"/>
      <c r="JGF26" s="600"/>
      <c r="JGG26" s="600"/>
      <c r="JGH26" s="600"/>
      <c r="JGI26" s="600"/>
      <c r="JGJ26" s="600"/>
      <c r="JGK26" s="600"/>
      <c r="JGL26" s="600"/>
      <c r="JGM26" s="600"/>
      <c r="JGN26" s="600"/>
      <c r="JGO26" s="600"/>
      <c r="JGP26" s="600"/>
      <c r="JGQ26" s="600"/>
      <c r="JGR26" s="600"/>
      <c r="JGS26" s="600"/>
      <c r="JGT26" s="600"/>
      <c r="JGU26" s="600"/>
      <c r="JGV26" s="600"/>
      <c r="JGW26" s="600"/>
      <c r="JGX26" s="600"/>
      <c r="JGY26" s="600"/>
      <c r="JGZ26" s="600"/>
      <c r="JHA26" s="600"/>
      <c r="JHB26" s="600"/>
      <c r="JHC26" s="600"/>
      <c r="JHD26" s="600"/>
      <c r="JHE26" s="600"/>
      <c r="JHF26" s="600"/>
      <c r="JHG26" s="600"/>
      <c r="JHH26" s="600"/>
      <c r="JHI26" s="600"/>
      <c r="JHJ26" s="600"/>
      <c r="JHK26" s="600"/>
      <c r="JHL26" s="600"/>
      <c r="JHM26" s="600"/>
      <c r="JHN26" s="600"/>
      <c r="JHO26" s="600"/>
      <c r="JHP26" s="600"/>
      <c r="JHQ26" s="600"/>
      <c r="JHR26" s="600"/>
      <c r="JHS26" s="600"/>
      <c r="JHT26" s="600"/>
      <c r="JHU26" s="600"/>
      <c r="JHV26" s="600"/>
      <c r="JHW26" s="600"/>
      <c r="JHX26" s="600"/>
      <c r="JHY26" s="600"/>
      <c r="JHZ26" s="600"/>
      <c r="JIA26" s="600"/>
      <c r="JIB26" s="600"/>
      <c r="JIC26" s="600"/>
      <c r="JID26" s="600"/>
      <c r="JIE26" s="600"/>
      <c r="JIF26" s="600"/>
      <c r="JIG26" s="600"/>
      <c r="JIH26" s="600"/>
      <c r="JII26" s="600"/>
      <c r="JIJ26" s="600"/>
      <c r="JIK26" s="600"/>
      <c r="JIL26" s="600"/>
      <c r="JIM26" s="600"/>
      <c r="JIN26" s="600"/>
      <c r="JIO26" s="600"/>
      <c r="JIP26" s="600"/>
      <c r="JIQ26" s="600"/>
      <c r="JIR26" s="600"/>
      <c r="JIS26" s="600"/>
      <c r="JIT26" s="600"/>
      <c r="JIU26" s="600"/>
      <c r="JIV26" s="600"/>
      <c r="JIW26" s="600"/>
      <c r="JIX26" s="600"/>
      <c r="JIY26" s="600"/>
      <c r="JIZ26" s="600"/>
      <c r="JJA26" s="600"/>
      <c r="JJB26" s="600"/>
      <c r="JJC26" s="600"/>
      <c r="JJD26" s="600"/>
      <c r="JJE26" s="600"/>
      <c r="JJF26" s="600"/>
      <c r="JJG26" s="600"/>
      <c r="JJH26" s="600"/>
      <c r="JJI26" s="600"/>
      <c r="JJJ26" s="600"/>
      <c r="JJK26" s="600"/>
      <c r="JJL26" s="600"/>
      <c r="JJM26" s="600"/>
      <c r="JJN26" s="600"/>
      <c r="JJO26" s="600"/>
      <c r="JJP26" s="600"/>
      <c r="JJQ26" s="600"/>
      <c r="JJR26" s="600"/>
      <c r="JJS26" s="600"/>
      <c r="JJT26" s="600"/>
      <c r="JJU26" s="600"/>
      <c r="JJV26" s="600"/>
      <c r="JJW26" s="600"/>
      <c r="JJX26" s="600"/>
      <c r="JJY26" s="600"/>
      <c r="JJZ26" s="600"/>
      <c r="JKA26" s="600"/>
      <c r="JKB26" s="600"/>
      <c r="JKC26" s="600"/>
      <c r="JKD26" s="600"/>
      <c r="JKE26" s="600"/>
      <c r="JKF26" s="600"/>
      <c r="JKG26" s="600"/>
      <c r="JKH26" s="600"/>
      <c r="JKI26" s="600"/>
      <c r="JKJ26" s="600"/>
      <c r="JKK26" s="600"/>
      <c r="JKL26" s="600"/>
      <c r="JKM26" s="600"/>
      <c r="JKN26" s="600"/>
      <c r="JKO26" s="600"/>
      <c r="JKP26" s="600"/>
      <c r="JKQ26" s="600"/>
      <c r="JKR26" s="600"/>
      <c r="JKS26" s="600"/>
      <c r="JKT26" s="600"/>
      <c r="JKU26" s="600"/>
      <c r="JKV26" s="600"/>
      <c r="JKW26" s="600"/>
      <c r="JKX26" s="600"/>
      <c r="JKY26" s="600"/>
      <c r="JKZ26" s="600"/>
      <c r="JLA26" s="600"/>
      <c r="JLB26" s="600"/>
      <c r="JLC26" s="600"/>
      <c r="JLD26" s="600"/>
      <c r="JLE26" s="600"/>
      <c r="JLF26" s="600"/>
      <c r="JLG26" s="600"/>
      <c r="JLH26" s="600"/>
      <c r="JLI26" s="600"/>
      <c r="JLJ26" s="600"/>
      <c r="JLK26" s="600"/>
      <c r="JLL26" s="600"/>
      <c r="JLM26" s="600"/>
      <c r="JLN26" s="600"/>
      <c r="JLO26" s="600"/>
      <c r="JLP26" s="600"/>
      <c r="JLQ26" s="600"/>
      <c r="JLR26" s="600"/>
      <c r="JLS26" s="600"/>
      <c r="JLT26" s="600"/>
      <c r="JLU26" s="600"/>
      <c r="JLV26" s="600"/>
      <c r="JLW26" s="600"/>
      <c r="JLX26" s="600"/>
      <c r="JLY26" s="600"/>
      <c r="JLZ26" s="600"/>
      <c r="JMA26" s="600"/>
      <c r="JMB26" s="600"/>
      <c r="JMC26" s="600"/>
      <c r="JMD26" s="600"/>
      <c r="JME26" s="600"/>
      <c r="JMF26" s="600"/>
      <c r="JMG26" s="600"/>
      <c r="JMH26" s="600"/>
      <c r="JMI26" s="600"/>
      <c r="JMJ26" s="600"/>
      <c r="JMK26" s="600"/>
      <c r="JML26" s="600"/>
      <c r="JMM26" s="600"/>
      <c r="JMN26" s="600"/>
      <c r="JMO26" s="600"/>
      <c r="JMP26" s="600"/>
      <c r="JMQ26" s="600"/>
      <c r="JMR26" s="600"/>
      <c r="JMS26" s="600"/>
      <c r="JMT26" s="600"/>
      <c r="JMU26" s="600"/>
      <c r="JMV26" s="600"/>
      <c r="JMW26" s="600"/>
      <c r="JMX26" s="600"/>
      <c r="JMY26" s="600"/>
      <c r="JMZ26" s="600"/>
      <c r="JNA26" s="600"/>
      <c r="JNB26" s="600"/>
      <c r="JNC26" s="600"/>
      <c r="JND26" s="600"/>
      <c r="JNE26" s="600"/>
      <c r="JNF26" s="600"/>
      <c r="JNG26" s="600"/>
      <c r="JNH26" s="600"/>
      <c r="JNI26" s="600"/>
      <c r="JNJ26" s="600"/>
      <c r="JNK26" s="600"/>
      <c r="JNL26" s="600"/>
      <c r="JNM26" s="600"/>
      <c r="JNN26" s="600"/>
      <c r="JNO26" s="600"/>
      <c r="JNP26" s="600"/>
      <c r="JNQ26" s="600"/>
      <c r="JNR26" s="600"/>
      <c r="JNS26" s="600"/>
      <c r="JNT26" s="600"/>
      <c r="JNU26" s="600"/>
      <c r="JNV26" s="600"/>
      <c r="JNW26" s="600"/>
      <c r="JNX26" s="600"/>
      <c r="JNY26" s="600"/>
      <c r="JNZ26" s="600"/>
      <c r="JOA26" s="600"/>
      <c r="JOB26" s="600"/>
      <c r="JOC26" s="600"/>
      <c r="JOD26" s="600"/>
      <c r="JOE26" s="600"/>
      <c r="JOF26" s="600"/>
      <c r="JOG26" s="600"/>
      <c r="JOH26" s="600"/>
      <c r="JOI26" s="600"/>
      <c r="JOJ26" s="600"/>
      <c r="JOK26" s="600"/>
      <c r="JOL26" s="600"/>
      <c r="JOM26" s="600"/>
      <c r="JON26" s="600"/>
      <c r="JOO26" s="600"/>
      <c r="JOP26" s="600"/>
      <c r="JOQ26" s="600"/>
      <c r="JOR26" s="600"/>
      <c r="JOS26" s="600"/>
      <c r="JOT26" s="600"/>
      <c r="JOU26" s="600"/>
      <c r="JOV26" s="600"/>
      <c r="JOW26" s="600"/>
      <c r="JOX26" s="600"/>
      <c r="JOY26" s="600"/>
      <c r="JOZ26" s="600"/>
      <c r="JPA26" s="600"/>
      <c r="JPB26" s="600"/>
      <c r="JPC26" s="600"/>
      <c r="JPD26" s="600"/>
      <c r="JPE26" s="600"/>
      <c r="JPF26" s="600"/>
      <c r="JPG26" s="600"/>
      <c r="JPH26" s="600"/>
      <c r="JPI26" s="600"/>
      <c r="JPJ26" s="600"/>
      <c r="JPK26" s="600"/>
      <c r="JPL26" s="600"/>
      <c r="JPM26" s="600"/>
      <c r="JPN26" s="600"/>
      <c r="JPO26" s="600"/>
      <c r="JPP26" s="600"/>
      <c r="JPQ26" s="600"/>
      <c r="JPR26" s="600"/>
      <c r="JPS26" s="600"/>
      <c r="JPT26" s="600"/>
      <c r="JPU26" s="600"/>
      <c r="JPV26" s="600"/>
      <c r="JPW26" s="600"/>
      <c r="JPX26" s="600"/>
      <c r="JPY26" s="600"/>
      <c r="JPZ26" s="600"/>
      <c r="JQA26" s="600"/>
      <c r="JQB26" s="600"/>
      <c r="JQC26" s="600"/>
      <c r="JQD26" s="600"/>
      <c r="JQE26" s="600"/>
      <c r="JQF26" s="600"/>
      <c r="JQG26" s="600"/>
      <c r="JQH26" s="600"/>
      <c r="JQI26" s="600"/>
      <c r="JQJ26" s="600"/>
      <c r="JQK26" s="600"/>
      <c r="JQL26" s="600"/>
      <c r="JQM26" s="600"/>
      <c r="JQN26" s="600"/>
      <c r="JQO26" s="600"/>
      <c r="JQP26" s="600"/>
      <c r="JQQ26" s="600"/>
      <c r="JQR26" s="600"/>
      <c r="JQS26" s="600"/>
      <c r="JQT26" s="600"/>
      <c r="JQU26" s="600"/>
      <c r="JQV26" s="600"/>
      <c r="JQW26" s="600"/>
      <c r="JQX26" s="600"/>
      <c r="JQY26" s="600"/>
      <c r="JQZ26" s="600"/>
      <c r="JRA26" s="600"/>
      <c r="JRB26" s="600"/>
      <c r="JRC26" s="600"/>
      <c r="JRD26" s="600"/>
      <c r="JRE26" s="600"/>
      <c r="JRF26" s="600"/>
      <c r="JRG26" s="600"/>
      <c r="JRH26" s="600"/>
      <c r="JRI26" s="600"/>
      <c r="JRJ26" s="600"/>
      <c r="JRK26" s="600"/>
      <c r="JRL26" s="600"/>
      <c r="JRM26" s="600"/>
      <c r="JRN26" s="600"/>
      <c r="JRO26" s="600"/>
      <c r="JRP26" s="600"/>
      <c r="JRQ26" s="600"/>
      <c r="JRR26" s="600"/>
      <c r="JRS26" s="600"/>
      <c r="JRT26" s="600"/>
      <c r="JRU26" s="600"/>
      <c r="JRV26" s="600"/>
      <c r="JRW26" s="600"/>
      <c r="JRX26" s="600"/>
      <c r="JRY26" s="600"/>
      <c r="JRZ26" s="600"/>
      <c r="JSA26" s="600"/>
      <c r="JSB26" s="600"/>
      <c r="JSC26" s="600"/>
      <c r="JSD26" s="600"/>
      <c r="JSE26" s="600"/>
      <c r="JSF26" s="600"/>
      <c r="JSG26" s="600"/>
      <c r="JSH26" s="600"/>
      <c r="JSI26" s="600"/>
      <c r="JSJ26" s="600"/>
      <c r="JSK26" s="600"/>
      <c r="JSL26" s="600"/>
      <c r="JSM26" s="600"/>
      <c r="JSN26" s="600"/>
      <c r="JSO26" s="600"/>
      <c r="JSP26" s="600"/>
      <c r="JSQ26" s="600"/>
      <c r="JSR26" s="600"/>
      <c r="JSS26" s="600"/>
      <c r="JST26" s="600"/>
      <c r="JSU26" s="600"/>
      <c r="JSV26" s="600"/>
      <c r="JSW26" s="600"/>
      <c r="JSX26" s="600"/>
      <c r="JSY26" s="600"/>
      <c r="JSZ26" s="600"/>
      <c r="JTA26" s="600"/>
      <c r="JTB26" s="600"/>
      <c r="JTC26" s="600"/>
      <c r="JTD26" s="600"/>
      <c r="JTE26" s="600"/>
      <c r="JTF26" s="600"/>
      <c r="JTG26" s="600"/>
      <c r="JTH26" s="600"/>
      <c r="JTI26" s="600"/>
      <c r="JTJ26" s="600"/>
      <c r="JTK26" s="600"/>
      <c r="JTL26" s="600"/>
      <c r="JTM26" s="600"/>
      <c r="JTN26" s="600"/>
      <c r="JTO26" s="600"/>
      <c r="JTP26" s="600"/>
      <c r="JTQ26" s="600"/>
      <c r="JTR26" s="600"/>
      <c r="JTS26" s="600"/>
      <c r="JTT26" s="600"/>
      <c r="JTU26" s="600"/>
      <c r="JTV26" s="600"/>
      <c r="JTW26" s="600"/>
      <c r="JTX26" s="600"/>
      <c r="JTY26" s="600"/>
      <c r="JTZ26" s="600"/>
      <c r="JUA26" s="600"/>
      <c r="JUB26" s="600"/>
      <c r="JUC26" s="600"/>
      <c r="JUD26" s="600"/>
      <c r="JUE26" s="600"/>
      <c r="JUF26" s="600"/>
      <c r="JUG26" s="600"/>
      <c r="JUH26" s="600"/>
      <c r="JUI26" s="600"/>
      <c r="JUJ26" s="600"/>
      <c r="JUK26" s="600"/>
      <c r="JUL26" s="600"/>
      <c r="JUM26" s="600"/>
      <c r="JUN26" s="600"/>
      <c r="JUO26" s="600"/>
      <c r="JUP26" s="600"/>
      <c r="JUQ26" s="600"/>
      <c r="JUR26" s="600"/>
      <c r="JUS26" s="600"/>
      <c r="JUT26" s="600"/>
      <c r="JUU26" s="600"/>
      <c r="JUV26" s="600"/>
      <c r="JUW26" s="600"/>
      <c r="JUX26" s="600"/>
      <c r="JUY26" s="600"/>
      <c r="JUZ26" s="600"/>
      <c r="JVA26" s="600"/>
      <c r="JVB26" s="600"/>
      <c r="JVC26" s="600"/>
      <c r="JVD26" s="600"/>
      <c r="JVE26" s="600"/>
      <c r="JVF26" s="600"/>
      <c r="JVG26" s="600"/>
      <c r="JVH26" s="600"/>
      <c r="JVI26" s="600"/>
      <c r="JVJ26" s="600"/>
      <c r="JVK26" s="600"/>
      <c r="JVL26" s="600"/>
      <c r="JVM26" s="600"/>
      <c r="JVN26" s="600"/>
      <c r="JVO26" s="600"/>
      <c r="JVP26" s="600"/>
      <c r="JVQ26" s="600"/>
      <c r="JVR26" s="600"/>
      <c r="JVS26" s="600"/>
      <c r="JVT26" s="600"/>
      <c r="JVU26" s="600"/>
      <c r="JVV26" s="600"/>
      <c r="JVW26" s="600"/>
      <c r="JVX26" s="600"/>
      <c r="JVY26" s="600"/>
      <c r="JVZ26" s="600"/>
      <c r="JWA26" s="600"/>
      <c r="JWB26" s="600"/>
      <c r="JWC26" s="600"/>
      <c r="JWD26" s="600"/>
      <c r="JWE26" s="600"/>
      <c r="JWF26" s="600"/>
      <c r="JWG26" s="600"/>
      <c r="JWH26" s="600"/>
      <c r="JWI26" s="600"/>
      <c r="JWJ26" s="600"/>
      <c r="JWK26" s="600"/>
      <c r="JWL26" s="600"/>
      <c r="JWM26" s="600"/>
      <c r="JWN26" s="600"/>
      <c r="JWO26" s="600"/>
      <c r="JWP26" s="600"/>
      <c r="JWQ26" s="600"/>
      <c r="JWR26" s="600"/>
      <c r="JWS26" s="600"/>
      <c r="JWT26" s="600"/>
      <c r="JWU26" s="600"/>
      <c r="JWV26" s="600"/>
      <c r="JWW26" s="600"/>
      <c r="JWX26" s="600"/>
      <c r="JWY26" s="600"/>
      <c r="JWZ26" s="600"/>
      <c r="JXA26" s="600"/>
      <c r="JXB26" s="600"/>
      <c r="JXC26" s="600"/>
      <c r="JXD26" s="600"/>
      <c r="JXE26" s="600"/>
      <c r="JXF26" s="600"/>
      <c r="JXG26" s="600"/>
      <c r="JXH26" s="600"/>
      <c r="JXI26" s="600"/>
      <c r="JXJ26" s="600"/>
      <c r="JXK26" s="600"/>
      <c r="JXL26" s="600"/>
      <c r="JXM26" s="600"/>
      <c r="JXN26" s="600"/>
      <c r="JXO26" s="600"/>
      <c r="JXP26" s="600"/>
      <c r="JXQ26" s="600"/>
      <c r="JXR26" s="600"/>
      <c r="JXS26" s="600"/>
      <c r="JXT26" s="600"/>
      <c r="JXU26" s="600"/>
      <c r="JXV26" s="600"/>
      <c r="JXW26" s="600"/>
      <c r="JXX26" s="600"/>
      <c r="JXY26" s="600"/>
      <c r="JXZ26" s="600"/>
      <c r="JYA26" s="600"/>
      <c r="JYB26" s="600"/>
      <c r="JYC26" s="600"/>
      <c r="JYD26" s="600"/>
      <c r="JYE26" s="600"/>
      <c r="JYF26" s="600"/>
      <c r="JYG26" s="600"/>
      <c r="JYH26" s="600"/>
      <c r="JYI26" s="600"/>
      <c r="JYJ26" s="600"/>
      <c r="JYK26" s="600"/>
      <c r="JYL26" s="600"/>
      <c r="JYM26" s="600"/>
      <c r="JYN26" s="600"/>
      <c r="JYO26" s="600"/>
      <c r="JYP26" s="600"/>
      <c r="JYQ26" s="600"/>
      <c r="JYR26" s="600"/>
      <c r="JYS26" s="600"/>
      <c r="JYT26" s="600"/>
      <c r="JYU26" s="600"/>
      <c r="JYV26" s="600"/>
      <c r="JYW26" s="600"/>
      <c r="JYX26" s="600"/>
      <c r="JYY26" s="600"/>
      <c r="JYZ26" s="600"/>
      <c r="JZA26" s="600"/>
      <c r="JZB26" s="600"/>
      <c r="JZC26" s="600"/>
      <c r="JZD26" s="600"/>
      <c r="JZE26" s="600"/>
      <c r="JZF26" s="600"/>
      <c r="JZG26" s="600"/>
      <c r="JZH26" s="600"/>
      <c r="JZI26" s="600"/>
      <c r="JZJ26" s="600"/>
      <c r="JZK26" s="600"/>
      <c r="JZL26" s="600"/>
      <c r="JZM26" s="600"/>
      <c r="JZN26" s="600"/>
      <c r="JZO26" s="600"/>
      <c r="JZP26" s="600"/>
      <c r="JZQ26" s="600"/>
      <c r="JZR26" s="600"/>
      <c r="JZS26" s="600"/>
      <c r="JZT26" s="600"/>
      <c r="JZU26" s="600"/>
      <c r="JZV26" s="600"/>
      <c r="JZW26" s="600"/>
      <c r="JZX26" s="600"/>
      <c r="JZY26" s="600"/>
      <c r="JZZ26" s="600"/>
      <c r="KAA26" s="600"/>
      <c r="KAB26" s="600"/>
      <c r="KAC26" s="600"/>
      <c r="KAD26" s="600"/>
      <c r="KAE26" s="600"/>
      <c r="KAF26" s="600"/>
      <c r="KAG26" s="600"/>
      <c r="KAH26" s="600"/>
      <c r="KAI26" s="600"/>
      <c r="KAJ26" s="600"/>
      <c r="KAK26" s="600"/>
      <c r="KAL26" s="600"/>
      <c r="KAM26" s="600"/>
      <c r="KAN26" s="600"/>
      <c r="KAO26" s="600"/>
      <c r="KAP26" s="600"/>
      <c r="KAQ26" s="600"/>
      <c r="KAR26" s="600"/>
      <c r="KAS26" s="600"/>
      <c r="KAT26" s="600"/>
      <c r="KAU26" s="600"/>
      <c r="KAV26" s="600"/>
      <c r="KAW26" s="600"/>
      <c r="KAX26" s="600"/>
      <c r="KAY26" s="600"/>
      <c r="KAZ26" s="600"/>
      <c r="KBA26" s="600"/>
      <c r="KBB26" s="600"/>
      <c r="KBC26" s="600"/>
      <c r="KBD26" s="600"/>
      <c r="KBE26" s="600"/>
      <c r="KBF26" s="600"/>
      <c r="KBG26" s="600"/>
      <c r="KBH26" s="600"/>
      <c r="KBI26" s="600"/>
      <c r="KBJ26" s="600"/>
      <c r="KBK26" s="600"/>
      <c r="KBL26" s="600"/>
      <c r="KBM26" s="600"/>
      <c r="KBN26" s="600"/>
      <c r="KBO26" s="600"/>
      <c r="KBP26" s="600"/>
      <c r="KBQ26" s="600"/>
      <c r="KBR26" s="600"/>
      <c r="KBS26" s="600"/>
      <c r="KBT26" s="600"/>
      <c r="KBU26" s="600"/>
      <c r="KBV26" s="600"/>
      <c r="KBW26" s="600"/>
      <c r="KBX26" s="600"/>
      <c r="KBY26" s="600"/>
      <c r="KBZ26" s="600"/>
      <c r="KCA26" s="600"/>
      <c r="KCB26" s="600"/>
      <c r="KCC26" s="600"/>
      <c r="KCD26" s="600"/>
      <c r="KCE26" s="600"/>
      <c r="KCF26" s="600"/>
      <c r="KCG26" s="600"/>
      <c r="KCH26" s="600"/>
      <c r="KCI26" s="600"/>
      <c r="KCJ26" s="600"/>
      <c r="KCK26" s="600"/>
      <c r="KCL26" s="600"/>
      <c r="KCM26" s="600"/>
      <c r="KCN26" s="600"/>
      <c r="KCO26" s="600"/>
      <c r="KCP26" s="600"/>
      <c r="KCQ26" s="600"/>
      <c r="KCR26" s="600"/>
      <c r="KCS26" s="600"/>
      <c r="KCT26" s="600"/>
      <c r="KCU26" s="600"/>
      <c r="KCV26" s="600"/>
      <c r="KCW26" s="600"/>
      <c r="KCX26" s="600"/>
      <c r="KCY26" s="600"/>
      <c r="KCZ26" s="600"/>
      <c r="KDA26" s="600"/>
      <c r="KDB26" s="600"/>
      <c r="KDC26" s="600"/>
      <c r="KDD26" s="600"/>
      <c r="KDE26" s="600"/>
      <c r="KDF26" s="600"/>
      <c r="KDG26" s="600"/>
      <c r="KDH26" s="600"/>
      <c r="KDI26" s="600"/>
      <c r="KDJ26" s="600"/>
      <c r="KDK26" s="600"/>
      <c r="KDL26" s="600"/>
      <c r="KDM26" s="600"/>
      <c r="KDN26" s="600"/>
      <c r="KDO26" s="600"/>
      <c r="KDP26" s="600"/>
      <c r="KDQ26" s="600"/>
      <c r="KDR26" s="600"/>
      <c r="KDS26" s="600"/>
      <c r="KDT26" s="600"/>
      <c r="KDU26" s="600"/>
      <c r="KDV26" s="600"/>
      <c r="KDW26" s="600"/>
      <c r="KDX26" s="600"/>
      <c r="KDY26" s="600"/>
      <c r="KDZ26" s="600"/>
      <c r="KEA26" s="600"/>
      <c r="KEB26" s="600"/>
      <c r="KEC26" s="600"/>
      <c r="KED26" s="600"/>
      <c r="KEE26" s="600"/>
      <c r="KEF26" s="600"/>
      <c r="KEG26" s="600"/>
      <c r="KEH26" s="600"/>
      <c r="KEI26" s="600"/>
      <c r="KEJ26" s="600"/>
      <c r="KEK26" s="600"/>
      <c r="KEL26" s="600"/>
      <c r="KEM26" s="600"/>
      <c r="KEN26" s="600"/>
      <c r="KEO26" s="600"/>
      <c r="KEP26" s="600"/>
      <c r="KEQ26" s="600"/>
      <c r="KER26" s="600"/>
      <c r="KES26" s="600"/>
      <c r="KET26" s="600"/>
      <c r="KEU26" s="600"/>
      <c r="KEV26" s="600"/>
      <c r="KEW26" s="600"/>
      <c r="KEX26" s="600"/>
      <c r="KEY26" s="600"/>
      <c r="KEZ26" s="600"/>
      <c r="KFA26" s="600"/>
      <c r="KFB26" s="600"/>
      <c r="KFC26" s="600"/>
      <c r="KFD26" s="600"/>
      <c r="KFE26" s="600"/>
      <c r="KFF26" s="600"/>
      <c r="KFG26" s="600"/>
      <c r="KFH26" s="600"/>
      <c r="KFI26" s="600"/>
      <c r="KFJ26" s="600"/>
      <c r="KFK26" s="600"/>
      <c r="KFL26" s="600"/>
      <c r="KFM26" s="600"/>
      <c r="KFN26" s="600"/>
      <c r="KFO26" s="600"/>
      <c r="KFP26" s="600"/>
      <c r="KFQ26" s="600"/>
      <c r="KFR26" s="600"/>
      <c r="KFS26" s="600"/>
      <c r="KFT26" s="600"/>
      <c r="KFU26" s="600"/>
      <c r="KFV26" s="600"/>
      <c r="KFW26" s="600"/>
      <c r="KFX26" s="600"/>
      <c r="KFY26" s="600"/>
      <c r="KFZ26" s="600"/>
      <c r="KGA26" s="600"/>
      <c r="KGB26" s="600"/>
      <c r="KGC26" s="600"/>
      <c r="KGD26" s="600"/>
      <c r="KGE26" s="600"/>
      <c r="KGF26" s="600"/>
      <c r="KGG26" s="600"/>
      <c r="KGH26" s="600"/>
      <c r="KGI26" s="600"/>
      <c r="KGJ26" s="600"/>
      <c r="KGK26" s="600"/>
      <c r="KGL26" s="600"/>
      <c r="KGM26" s="600"/>
      <c r="KGN26" s="600"/>
      <c r="KGO26" s="600"/>
      <c r="KGP26" s="600"/>
      <c r="KGQ26" s="600"/>
      <c r="KGR26" s="600"/>
      <c r="KGS26" s="600"/>
      <c r="KGT26" s="600"/>
      <c r="KGU26" s="600"/>
      <c r="KGV26" s="600"/>
      <c r="KGW26" s="600"/>
      <c r="KGX26" s="600"/>
      <c r="KGY26" s="600"/>
      <c r="KGZ26" s="600"/>
      <c r="KHA26" s="600"/>
      <c r="KHB26" s="600"/>
      <c r="KHC26" s="600"/>
      <c r="KHD26" s="600"/>
      <c r="KHE26" s="600"/>
      <c r="KHF26" s="600"/>
      <c r="KHG26" s="600"/>
      <c r="KHH26" s="600"/>
      <c r="KHI26" s="600"/>
      <c r="KHJ26" s="600"/>
      <c r="KHK26" s="600"/>
      <c r="KHL26" s="600"/>
      <c r="KHM26" s="600"/>
      <c r="KHN26" s="600"/>
      <c r="KHO26" s="600"/>
      <c r="KHP26" s="600"/>
      <c r="KHQ26" s="600"/>
      <c r="KHR26" s="600"/>
      <c r="KHS26" s="600"/>
      <c r="KHT26" s="600"/>
      <c r="KHU26" s="600"/>
      <c r="KHV26" s="600"/>
      <c r="KHW26" s="600"/>
      <c r="KHX26" s="600"/>
      <c r="KHY26" s="600"/>
      <c r="KHZ26" s="600"/>
      <c r="KIA26" s="600"/>
      <c r="KIB26" s="600"/>
      <c r="KIC26" s="600"/>
      <c r="KID26" s="600"/>
      <c r="KIE26" s="600"/>
      <c r="KIF26" s="600"/>
      <c r="KIG26" s="600"/>
      <c r="KIH26" s="600"/>
      <c r="KII26" s="600"/>
      <c r="KIJ26" s="600"/>
      <c r="KIK26" s="600"/>
      <c r="KIL26" s="600"/>
      <c r="KIM26" s="600"/>
      <c r="KIN26" s="600"/>
      <c r="KIO26" s="600"/>
      <c r="KIP26" s="600"/>
      <c r="KIQ26" s="600"/>
      <c r="KIR26" s="600"/>
      <c r="KIS26" s="600"/>
      <c r="KIT26" s="600"/>
      <c r="KIU26" s="600"/>
      <c r="KIV26" s="600"/>
      <c r="KIW26" s="600"/>
      <c r="KIX26" s="600"/>
      <c r="KIY26" s="600"/>
      <c r="KIZ26" s="600"/>
      <c r="KJA26" s="600"/>
      <c r="KJB26" s="600"/>
      <c r="KJC26" s="600"/>
      <c r="KJD26" s="600"/>
      <c r="KJE26" s="600"/>
      <c r="KJF26" s="600"/>
      <c r="KJG26" s="600"/>
      <c r="KJH26" s="600"/>
      <c r="KJI26" s="600"/>
      <c r="KJJ26" s="600"/>
      <c r="KJK26" s="600"/>
      <c r="KJL26" s="600"/>
      <c r="KJM26" s="600"/>
      <c r="KJN26" s="600"/>
      <c r="KJO26" s="600"/>
      <c r="KJP26" s="600"/>
      <c r="KJQ26" s="600"/>
      <c r="KJR26" s="600"/>
      <c r="KJS26" s="600"/>
      <c r="KJT26" s="600"/>
      <c r="KJU26" s="600"/>
      <c r="KJV26" s="600"/>
      <c r="KJW26" s="600"/>
      <c r="KJX26" s="600"/>
      <c r="KJY26" s="600"/>
      <c r="KJZ26" s="600"/>
      <c r="KKA26" s="600"/>
      <c r="KKB26" s="600"/>
      <c r="KKC26" s="600"/>
      <c r="KKD26" s="600"/>
      <c r="KKE26" s="600"/>
      <c r="KKF26" s="600"/>
      <c r="KKG26" s="600"/>
      <c r="KKH26" s="600"/>
      <c r="KKI26" s="600"/>
      <c r="KKJ26" s="600"/>
      <c r="KKK26" s="600"/>
      <c r="KKL26" s="600"/>
      <c r="KKM26" s="600"/>
      <c r="KKN26" s="600"/>
      <c r="KKO26" s="600"/>
      <c r="KKP26" s="600"/>
      <c r="KKQ26" s="600"/>
      <c r="KKR26" s="600"/>
      <c r="KKS26" s="600"/>
      <c r="KKT26" s="600"/>
      <c r="KKU26" s="600"/>
      <c r="KKV26" s="600"/>
      <c r="KKW26" s="600"/>
      <c r="KKX26" s="600"/>
      <c r="KKY26" s="600"/>
      <c r="KKZ26" s="600"/>
      <c r="KLA26" s="600"/>
      <c r="KLB26" s="600"/>
      <c r="KLC26" s="600"/>
      <c r="KLD26" s="600"/>
      <c r="KLE26" s="600"/>
      <c r="KLF26" s="600"/>
      <c r="KLG26" s="600"/>
      <c r="KLH26" s="600"/>
      <c r="KLI26" s="600"/>
      <c r="KLJ26" s="600"/>
      <c r="KLK26" s="600"/>
      <c r="KLL26" s="600"/>
      <c r="KLM26" s="600"/>
      <c r="KLN26" s="600"/>
      <c r="KLO26" s="600"/>
      <c r="KLP26" s="600"/>
      <c r="KLQ26" s="600"/>
      <c r="KLR26" s="600"/>
      <c r="KLS26" s="600"/>
      <c r="KLT26" s="600"/>
      <c r="KLU26" s="600"/>
      <c r="KLV26" s="600"/>
      <c r="KLW26" s="600"/>
      <c r="KLX26" s="600"/>
      <c r="KLY26" s="600"/>
      <c r="KLZ26" s="600"/>
      <c r="KMA26" s="600"/>
      <c r="KMB26" s="600"/>
      <c r="KMC26" s="600"/>
      <c r="KMD26" s="600"/>
      <c r="KME26" s="600"/>
      <c r="KMF26" s="600"/>
      <c r="KMG26" s="600"/>
      <c r="KMH26" s="600"/>
      <c r="KMI26" s="600"/>
      <c r="KMJ26" s="600"/>
      <c r="KMK26" s="600"/>
      <c r="KML26" s="600"/>
      <c r="KMM26" s="600"/>
      <c r="KMN26" s="600"/>
      <c r="KMO26" s="600"/>
      <c r="KMP26" s="600"/>
      <c r="KMQ26" s="600"/>
      <c r="KMR26" s="600"/>
      <c r="KMS26" s="600"/>
      <c r="KMT26" s="600"/>
      <c r="KMU26" s="600"/>
      <c r="KMV26" s="600"/>
      <c r="KMW26" s="600"/>
      <c r="KMX26" s="600"/>
      <c r="KMY26" s="600"/>
      <c r="KMZ26" s="600"/>
      <c r="KNA26" s="600"/>
      <c r="KNB26" s="600"/>
      <c r="KNC26" s="600"/>
      <c r="KND26" s="600"/>
      <c r="KNE26" s="600"/>
      <c r="KNF26" s="600"/>
      <c r="KNG26" s="600"/>
      <c r="KNH26" s="600"/>
      <c r="KNI26" s="600"/>
      <c r="KNJ26" s="600"/>
      <c r="KNK26" s="600"/>
      <c r="KNL26" s="600"/>
      <c r="KNM26" s="600"/>
      <c r="KNN26" s="600"/>
      <c r="KNO26" s="600"/>
      <c r="KNP26" s="600"/>
      <c r="KNQ26" s="600"/>
      <c r="KNR26" s="600"/>
      <c r="KNS26" s="600"/>
      <c r="KNT26" s="600"/>
      <c r="KNU26" s="600"/>
      <c r="KNV26" s="600"/>
      <c r="KNW26" s="600"/>
      <c r="KNX26" s="600"/>
      <c r="KNY26" s="600"/>
      <c r="KNZ26" s="600"/>
      <c r="KOA26" s="600"/>
      <c r="KOB26" s="600"/>
      <c r="KOC26" s="600"/>
      <c r="KOD26" s="600"/>
      <c r="KOE26" s="600"/>
      <c r="KOF26" s="600"/>
      <c r="KOG26" s="600"/>
      <c r="KOH26" s="600"/>
      <c r="KOI26" s="600"/>
      <c r="KOJ26" s="600"/>
      <c r="KOK26" s="600"/>
      <c r="KOL26" s="600"/>
      <c r="KOM26" s="600"/>
      <c r="KON26" s="600"/>
      <c r="KOO26" s="600"/>
      <c r="KOP26" s="600"/>
      <c r="KOQ26" s="600"/>
      <c r="KOR26" s="600"/>
      <c r="KOS26" s="600"/>
      <c r="KOT26" s="600"/>
      <c r="KOU26" s="600"/>
      <c r="KOV26" s="600"/>
      <c r="KOW26" s="600"/>
      <c r="KOX26" s="600"/>
      <c r="KOY26" s="600"/>
      <c r="KOZ26" s="600"/>
      <c r="KPA26" s="600"/>
      <c r="KPB26" s="600"/>
      <c r="KPC26" s="600"/>
      <c r="KPD26" s="600"/>
      <c r="KPE26" s="600"/>
      <c r="KPF26" s="600"/>
      <c r="KPG26" s="600"/>
      <c r="KPH26" s="600"/>
      <c r="KPI26" s="600"/>
      <c r="KPJ26" s="600"/>
      <c r="KPK26" s="600"/>
      <c r="KPL26" s="600"/>
      <c r="KPM26" s="600"/>
      <c r="KPN26" s="600"/>
      <c r="KPO26" s="600"/>
      <c r="KPP26" s="600"/>
      <c r="KPQ26" s="600"/>
      <c r="KPR26" s="600"/>
      <c r="KPS26" s="600"/>
      <c r="KPT26" s="600"/>
      <c r="KPU26" s="600"/>
      <c r="KPV26" s="600"/>
      <c r="KPW26" s="600"/>
      <c r="KPX26" s="600"/>
      <c r="KPY26" s="600"/>
      <c r="KPZ26" s="600"/>
      <c r="KQA26" s="600"/>
      <c r="KQB26" s="600"/>
      <c r="KQC26" s="600"/>
      <c r="KQD26" s="600"/>
      <c r="KQE26" s="600"/>
      <c r="KQF26" s="600"/>
      <c r="KQG26" s="600"/>
      <c r="KQH26" s="600"/>
      <c r="KQI26" s="600"/>
      <c r="KQJ26" s="600"/>
      <c r="KQK26" s="600"/>
      <c r="KQL26" s="600"/>
      <c r="KQM26" s="600"/>
      <c r="KQN26" s="600"/>
      <c r="KQO26" s="600"/>
      <c r="KQP26" s="600"/>
      <c r="KQQ26" s="600"/>
      <c r="KQR26" s="600"/>
      <c r="KQS26" s="600"/>
      <c r="KQT26" s="600"/>
      <c r="KQU26" s="600"/>
      <c r="KQV26" s="600"/>
      <c r="KQW26" s="600"/>
      <c r="KQX26" s="600"/>
      <c r="KQY26" s="600"/>
      <c r="KQZ26" s="600"/>
      <c r="KRA26" s="600"/>
      <c r="KRB26" s="600"/>
      <c r="KRC26" s="600"/>
      <c r="KRD26" s="600"/>
      <c r="KRE26" s="600"/>
      <c r="KRF26" s="600"/>
      <c r="KRG26" s="600"/>
      <c r="KRH26" s="600"/>
      <c r="KRI26" s="600"/>
      <c r="KRJ26" s="600"/>
      <c r="KRK26" s="600"/>
      <c r="KRL26" s="600"/>
      <c r="KRM26" s="600"/>
      <c r="KRN26" s="600"/>
      <c r="KRO26" s="600"/>
      <c r="KRP26" s="600"/>
      <c r="KRQ26" s="600"/>
      <c r="KRR26" s="600"/>
      <c r="KRS26" s="600"/>
      <c r="KRT26" s="600"/>
      <c r="KRU26" s="600"/>
      <c r="KRV26" s="600"/>
      <c r="KRW26" s="600"/>
      <c r="KRX26" s="600"/>
      <c r="KRY26" s="600"/>
      <c r="KRZ26" s="600"/>
      <c r="KSA26" s="600"/>
      <c r="KSB26" s="600"/>
      <c r="KSC26" s="600"/>
      <c r="KSD26" s="600"/>
      <c r="KSE26" s="600"/>
      <c r="KSF26" s="600"/>
      <c r="KSG26" s="600"/>
      <c r="KSH26" s="600"/>
      <c r="KSI26" s="600"/>
      <c r="KSJ26" s="600"/>
      <c r="KSK26" s="600"/>
      <c r="KSL26" s="600"/>
      <c r="KSM26" s="600"/>
      <c r="KSN26" s="600"/>
      <c r="KSO26" s="600"/>
      <c r="KSP26" s="600"/>
      <c r="KSQ26" s="600"/>
      <c r="KSR26" s="600"/>
      <c r="KSS26" s="600"/>
      <c r="KST26" s="600"/>
      <c r="KSU26" s="600"/>
      <c r="KSV26" s="600"/>
      <c r="KSW26" s="600"/>
      <c r="KSX26" s="600"/>
      <c r="KSY26" s="600"/>
      <c r="KSZ26" s="600"/>
      <c r="KTA26" s="600"/>
      <c r="KTB26" s="600"/>
      <c r="KTC26" s="600"/>
      <c r="KTD26" s="600"/>
      <c r="KTE26" s="600"/>
      <c r="KTF26" s="600"/>
      <c r="KTG26" s="600"/>
      <c r="KTH26" s="600"/>
      <c r="KTI26" s="600"/>
      <c r="KTJ26" s="600"/>
      <c r="KTK26" s="600"/>
      <c r="KTL26" s="600"/>
      <c r="KTM26" s="600"/>
      <c r="KTN26" s="600"/>
      <c r="KTO26" s="600"/>
      <c r="KTP26" s="600"/>
      <c r="KTQ26" s="600"/>
      <c r="KTR26" s="600"/>
      <c r="KTS26" s="600"/>
      <c r="KTT26" s="600"/>
      <c r="KTU26" s="600"/>
      <c r="KTV26" s="600"/>
      <c r="KTW26" s="600"/>
      <c r="KTX26" s="600"/>
      <c r="KTY26" s="600"/>
      <c r="KTZ26" s="600"/>
      <c r="KUA26" s="600"/>
      <c r="KUB26" s="600"/>
      <c r="KUC26" s="600"/>
      <c r="KUD26" s="600"/>
      <c r="KUE26" s="600"/>
      <c r="KUF26" s="600"/>
      <c r="KUG26" s="600"/>
      <c r="KUH26" s="600"/>
      <c r="KUI26" s="600"/>
      <c r="KUJ26" s="600"/>
      <c r="KUK26" s="600"/>
      <c r="KUL26" s="600"/>
      <c r="KUM26" s="600"/>
      <c r="KUN26" s="600"/>
      <c r="KUO26" s="600"/>
      <c r="KUP26" s="600"/>
      <c r="KUQ26" s="600"/>
      <c r="KUR26" s="600"/>
      <c r="KUS26" s="600"/>
      <c r="KUT26" s="600"/>
      <c r="KUU26" s="600"/>
      <c r="KUV26" s="600"/>
      <c r="KUW26" s="600"/>
      <c r="KUX26" s="600"/>
      <c r="KUY26" s="600"/>
      <c r="KUZ26" s="600"/>
      <c r="KVA26" s="600"/>
      <c r="KVB26" s="600"/>
      <c r="KVC26" s="600"/>
      <c r="KVD26" s="600"/>
      <c r="KVE26" s="600"/>
      <c r="KVF26" s="600"/>
      <c r="KVG26" s="600"/>
      <c r="KVH26" s="600"/>
      <c r="KVI26" s="600"/>
      <c r="KVJ26" s="600"/>
      <c r="KVK26" s="600"/>
      <c r="KVL26" s="600"/>
      <c r="KVM26" s="600"/>
      <c r="KVN26" s="600"/>
      <c r="KVO26" s="600"/>
      <c r="KVP26" s="600"/>
      <c r="KVQ26" s="600"/>
      <c r="KVR26" s="600"/>
      <c r="KVS26" s="600"/>
      <c r="KVT26" s="600"/>
      <c r="KVU26" s="600"/>
      <c r="KVV26" s="600"/>
      <c r="KVW26" s="600"/>
      <c r="KVX26" s="600"/>
      <c r="KVY26" s="600"/>
      <c r="KVZ26" s="600"/>
      <c r="KWA26" s="600"/>
      <c r="KWB26" s="600"/>
      <c r="KWC26" s="600"/>
      <c r="KWD26" s="600"/>
      <c r="KWE26" s="600"/>
      <c r="KWF26" s="600"/>
      <c r="KWG26" s="600"/>
      <c r="KWH26" s="600"/>
      <c r="KWI26" s="600"/>
      <c r="KWJ26" s="600"/>
      <c r="KWK26" s="600"/>
      <c r="KWL26" s="600"/>
      <c r="KWM26" s="600"/>
      <c r="KWN26" s="600"/>
      <c r="KWO26" s="600"/>
      <c r="KWP26" s="600"/>
      <c r="KWQ26" s="600"/>
      <c r="KWR26" s="600"/>
      <c r="KWS26" s="600"/>
      <c r="KWT26" s="600"/>
      <c r="KWU26" s="600"/>
      <c r="KWV26" s="600"/>
      <c r="KWW26" s="600"/>
      <c r="KWX26" s="600"/>
      <c r="KWY26" s="600"/>
      <c r="KWZ26" s="600"/>
      <c r="KXA26" s="600"/>
      <c r="KXB26" s="600"/>
      <c r="KXC26" s="600"/>
      <c r="KXD26" s="600"/>
      <c r="KXE26" s="600"/>
      <c r="KXF26" s="600"/>
      <c r="KXG26" s="600"/>
      <c r="KXH26" s="600"/>
      <c r="KXI26" s="600"/>
      <c r="KXJ26" s="600"/>
      <c r="KXK26" s="600"/>
      <c r="KXL26" s="600"/>
      <c r="KXM26" s="600"/>
      <c r="KXN26" s="600"/>
      <c r="KXO26" s="600"/>
      <c r="KXP26" s="600"/>
      <c r="KXQ26" s="600"/>
      <c r="KXR26" s="600"/>
      <c r="KXS26" s="600"/>
      <c r="KXT26" s="600"/>
      <c r="KXU26" s="600"/>
      <c r="KXV26" s="600"/>
      <c r="KXW26" s="600"/>
      <c r="KXX26" s="600"/>
      <c r="KXY26" s="600"/>
      <c r="KXZ26" s="600"/>
      <c r="KYA26" s="600"/>
      <c r="KYB26" s="600"/>
      <c r="KYC26" s="600"/>
      <c r="KYD26" s="600"/>
      <c r="KYE26" s="600"/>
      <c r="KYF26" s="600"/>
      <c r="KYG26" s="600"/>
      <c r="KYH26" s="600"/>
      <c r="KYI26" s="600"/>
      <c r="KYJ26" s="600"/>
      <c r="KYK26" s="600"/>
      <c r="KYL26" s="600"/>
      <c r="KYM26" s="600"/>
      <c r="KYN26" s="600"/>
      <c r="KYO26" s="600"/>
      <c r="KYP26" s="600"/>
      <c r="KYQ26" s="600"/>
      <c r="KYR26" s="600"/>
      <c r="KYS26" s="600"/>
      <c r="KYT26" s="600"/>
      <c r="KYU26" s="600"/>
      <c r="KYV26" s="600"/>
      <c r="KYW26" s="600"/>
      <c r="KYX26" s="600"/>
      <c r="KYY26" s="600"/>
      <c r="KYZ26" s="600"/>
      <c r="KZA26" s="600"/>
      <c r="KZB26" s="600"/>
      <c r="KZC26" s="600"/>
      <c r="KZD26" s="600"/>
      <c r="KZE26" s="600"/>
      <c r="KZF26" s="600"/>
      <c r="KZG26" s="600"/>
      <c r="KZH26" s="600"/>
      <c r="KZI26" s="600"/>
      <c r="KZJ26" s="600"/>
      <c r="KZK26" s="600"/>
      <c r="KZL26" s="600"/>
      <c r="KZM26" s="600"/>
      <c r="KZN26" s="600"/>
      <c r="KZO26" s="600"/>
      <c r="KZP26" s="600"/>
      <c r="KZQ26" s="600"/>
      <c r="KZR26" s="600"/>
      <c r="KZS26" s="600"/>
      <c r="KZT26" s="600"/>
      <c r="KZU26" s="600"/>
      <c r="KZV26" s="600"/>
      <c r="KZW26" s="600"/>
      <c r="KZX26" s="600"/>
      <c r="KZY26" s="600"/>
      <c r="KZZ26" s="600"/>
      <c r="LAA26" s="600"/>
      <c r="LAB26" s="600"/>
      <c r="LAC26" s="600"/>
      <c r="LAD26" s="600"/>
      <c r="LAE26" s="600"/>
      <c r="LAF26" s="600"/>
      <c r="LAG26" s="600"/>
      <c r="LAH26" s="600"/>
      <c r="LAI26" s="600"/>
      <c r="LAJ26" s="600"/>
      <c r="LAK26" s="600"/>
      <c r="LAL26" s="600"/>
      <c r="LAM26" s="600"/>
      <c r="LAN26" s="600"/>
      <c r="LAO26" s="600"/>
      <c r="LAP26" s="600"/>
      <c r="LAQ26" s="600"/>
      <c r="LAR26" s="600"/>
      <c r="LAS26" s="600"/>
      <c r="LAT26" s="600"/>
      <c r="LAU26" s="600"/>
      <c r="LAV26" s="600"/>
      <c r="LAW26" s="600"/>
      <c r="LAX26" s="600"/>
      <c r="LAY26" s="600"/>
      <c r="LAZ26" s="600"/>
      <c r="LBA26" s="600"/>
      <c r="LBB26" s="600"/>
      <c r="LBC26" s="600"/>
      <c r="LBD26" s="600"/>
      <c r="LBE26" s="600"/>
      <c r="LBF26" s="600"/>
      <c r="LBG26" s="600"/>
      <c r="LBH26" s="600"/>
      <c r="LBI26" s="600"/>
      <c r="LBJ26" s="600"/>
      <c r="LBK26" s="600"/>
      <c r="LBL26" s="600"/>
      <c r="LBM26" s="600"/>
      <c r="LBN26" s="600"/>
      <c r="LBO26" s="600"/>
      <c r="LBP26" s="600"/>
      <c r="LBQ26" s="600"/>
      <c r="LBR26" s="600"/>
      <c r="LBS26" s="600"/>
      <c r="LBT26" s="600"/>
      <c r="LBU26" s="600"/>
      <c r="LBV26" s="600"/>
      <c r="LBW26" s="600"/>
      <c r="LBX26" s="600"/>
      <c r="LBY26" s="600"/>
      <c r="LBZ26" s="600"/>
      <c r="LCA26" s="600"/>
      <c r="LCB26" s="600"/>
      <c r="LCC26" s="600"/>
      <c r="LCD26" s="600"/>
      <c r="LCE26" s="600"/>
      <c r="LCF26" s="600"/>
      <c r="LCG26" s="600"/>
      <c r="LCH26" s="600"/>
      <c r="LCI26" s="600"/>
      <c r="LCJ26" s="600"/>
      <c r="LCK26" s="600"/>
      <c r="LCL26" s="600"/>
      <c r="LCM26" s="600"/>
      <c r="LCN26" s="600"/>
      <c r="LCO26" s="600"/>
      <c r="LCP26" s="600"/>
      <c r="LCQ26" s="600"/>
      <c r="LCR26" s="600"/>
      <c r="LCS26" s="600"/>
      <c r="LCT26" s="600"/>
      <c r="LCU26" s="600"/>
      <c r="LCV26" s="600"/>
      <c r="LCW26" s="600"/>
      <c r="LCX26" s="600"/>
      <c r="LCY26" s="600"/>
      <c r="LCZ26" s="600"/>
      <c r="LDA26" s="600"/>
      <c r="LDB26" s="600"/>
      <c r="LDC26" s="600"/>
      <c r="LDD26" s="600"/>
      <c r="LDE26" s="600"/>
      <c r="LDF26" s="600"/>
      <c r="LDG26" s="600"/>
      <c r="LDH26" s="600"/>
      <c r="LDI26" s="600"/>
      <c r="LDJ26" s="600"/>
      <c r="LDK26" s="600"/>
      <c r="LDL26" s="600"/>
      <c r="LDM26" s="600"/>
      <c r="LDN26" s="600"/>
      <c r="LDO26" s="600"/>
      <c r="LDP26" s="600"/>
      <c r="LDQ26" s="600"/>
      <c r="LDR26" s="600"/>
      <c r="LDS26" s="600"/>
      <c r="LDT26" s="600"/>
      <c r="LDU26" s="600"/>
      <c r="LDV26" s="600"/>
      <c r="LDW26" s="600"/>
      <c r="LDX26" s="600"/>
      <c r="LDY26" s="600"/>
      <c r="LDZ26" s="600"/>
      <c r="LEA26" s="600"/>
      <c r="LEB26" s="600"/>
      <c r="LEC26" s="600"/>
      <c r="LED26" s="600"/>
      <c r="LEE26" s="600"/>
      <c r="LEF26" s="600"/>
      <c r="LEG26" s="600"/>
      <c r="LEH26" s="600"/>
      <c r="LEI26" s="600"/>
      <c r="LEJ26" s="600"/>
      <c r="LEK26" s="600"/>
      <c r="LEL26" s="600"/>
      <c r="LEM26" s="600"/>
      <c r="LEN26" s="600"/>
      <c r="LEO26" s="600"/>
      <c r="LEP26" s="600"/>
      <c r="LEQ26" s="600"/>
      <c r="LER26" s="600"/>
      <c r="LES26" s="600"/>
      <c r="LET26" s="600"/>
      <c r="LEU26" s="600"/>
      <c r="LEV26" s="600"/>
      <c r="LEW26" s="600"/>
      <c r="LEX26" s="600"/>
      <c r="LEY26" s="600"/>
      <c r="LEZ26" s="600"/>
      <c r="LFA26" s="600"/>
      <c r="LFB26" s="600"/>
      <c r="LFC26" s="600"/>
      <c r="LFD26" s="600"/>
      <c r="LFE26" s="600"/>
      <c r="LFF26" s="600"/>
      <c r="LFG26" s="600"/>
      <c r="LFH26" s="600"/>
      <c r="LFI26" s="600"/>
      <c r="LFJ26" s="600"/>
      <c r="LFK26" s="600"/>
      <c r="LFL26" s="600"/>
      <c r="LFM26" s="600"/>
      <c r="LFN26" s="600"/>
      <c r="LFO26" s="600"/>
      <c r="LFP26" s="600"/>
      <c r="LFQ26" s="600"/>
      <c r="LFR26" s="600"/>
      <c r="LFS26" s="600"/>
      <c r="LFT26" s="600"/>
      <c r="LFU26" s="600"/>
      <c r="LFV26" s="600"/>
      <c r="LFW26" s="600"/>
      <c r="LFX26" s="600"/>
      <c r="LFY26" s="600"/>
      <c r="LFZ26" s="600"/>
      <c r="LGA26" s="600"/>
      <c r="LGB26" s="600"/>
      <c r="LGC26" s="600"/>
      <c r="LGD26" s="600"/>
      <c r="LGE26" s="600"/>
      <c r="LGF26" s="600"/>
      <c r="LGG26" s="600"/>
      <c r="LGH26" s="600"/>
      <c r="LGI26" s="600"/>
      <c r="LGJ26" s="600"/>
      <c r="LGK26" s="600"/>
      <c r="LGL26" s="600"/>
      <c r="LGM26" s="600"/>
      <c r="LGN26" s="600"/>
      <c r="LGO26" s="600"/>
      <c r="LGP26" s="600"/>
      <c r="LGQ26" s="600"/>
      <c r="LGR26" s="600"/>
      <c r="LGS26" s="600"/>
      <c r="LGT26" s="600"/>
      <c r="LGU26" s="600"/>
      <c r="LGV26" s="600"/>
      <c r="LGW26" s="600"/>
      <c r="LGX26" s="600"/>
      <c r="LGY26" s="600"/>
      <c r="LGZ26" s="600"/>
      <c r="LHA26" s="600"/>
      <c r="LHB26" s="600"/>
      <c r="LHC26" s="600"/>
      <c r="LHD26" s="600"/>
      <c r="LHE26" s="600"/>
      <c r="LHF26" s="600"/>
      <c r="LHG26" s="600"/>
      <c r="LHH26" s="600"/>
      <c r="LHI26" s="600"/>
      <c r="LHJ26" s="600"/>
      <c r="LHK26" s="600"/>
      <c r="LHL26" s="600"/>
      <c r="LHM26" s="600"/>
      <c r="LHN26" s="600"/>
      <c r="LHO26" s="600"/>
      <c r="LHP26" s="600"/>
      <c r="LHQ26" s="600"/>
      <c r="LHR26" s="600"/>
      <c r="LHS26" s="600"/>
      <c r="LHT26" s="600"/>
      <c r="LHU26" s="600"/>
      <c r="LHV26" s="600"/>
      <c r="LHW26" s="600"/>
      <c r="LHX26" s="600"/>
      <c r="LHY26" s="600"/>
      <c r="LHZ26" s="600"/>
      <c r="LIA26" s="600"/>
      <c r="LIB26" s="600"/>
      <c r="LIC26" s="600"/>
      <c r="LID26" s="600"/>
      <c r="LIE26" s="600"/>
      <c r="LIF26" s="600"/>
      <c r="LIG26" s="600"/>
      <c r="LIH26" s="600"/>
      <c r="LII26" s="600"/>
      <c r="LIJ26" s="600"/>
      <c r="LIK26" s="600"/>
      <c r="LIL26" s="600"/>
      <c r="LIM26" s="600"/>
      <c r="LIN26" s="600"/>
      <c r="LIO26" s="600"/>
      <c r="LIP26" s="600"/>
      <c r="LIQ26" s="600"/>
      <c r="LIR26" s="600"/>
      <c r="LIS26" s="600"/>
      <c r="LIT26" s="600"/>
      <c r="LIU26" s="600"/>
      <c r="LIV26" s="600"/>
      <c r="LIW26" s="600"/>
      <c r="LIX26" s="600"/>
      <c r="LIY26" s="600"/>
      <c r="LIZ26" s="600"/>
      <c r="LJA26" s="600"/>
      <c r="LJB26" s="600"/>
      <c r="LJC26" s="600"/>
      <c r="LJD26" s="600"/>
      <c r="LJE26" s="600"/>
      <c r="LJF26" s="600"/>
      <c r="LJG26" s="600"/>
      <c r="LJH26" s="600"/>
      <c r="LJI26" s="600"/>
      <c r="LJJ26" s="600"/>
      <c r="LJK26" s="600"/>
      <c r="LJL26" s="600"/>
      <c r="LJM26" s="600"/>
      <c r="LJN26" s="600"/>
      <c r="LJO26" s="600"/>
      <c r="LJP26" s="600"/>
      <c r="LJQ26" s="600"/>
      <c r="LJR26" s="600"/>
      <c r="LJS26" s="600"/>
      <c r="LJT26" s="600"/>
      <c r="LJU26" s="600"/>
      <c r="LJV26" s="600"/>
      <c r="LJW26" s="600"/>
      <c r="LJX26" s="600"/>
      <c r="LJY26" s="600"/>
      <c r="LJZ26" s="600"/>
      <c r="LKA26" s="600"/>
      <c r="LKB26" s="600"/>
      <c r="LKC26" s="600"/>
      <c r="LKD26" s="600"/>
      <c r="LKE26" s="600"/>
      <c r="LKF26" s="600"/>
      <c r="LKG26" s="600"/>
      <c r="LKH26" s="600"/>
      <c r="LKI26" s="600"/>
      <c r="LKJ26" s="600"/>
      <c r="LKK26" s="600"/>
      <c r="LKL26" s="600"/>
      <c r="LKM26" s="600"/>
      <c r="LKN26" s="600"/>
      <c r="LKO26" s="600"/>
      <c r="LKP26" s="600"/>
      <c r="LKQ26" s="600"/>
      <c r="LKR26" s="600"/>
      <c r="LKS26" s="600"/>
      <c r="LKT26" s="600"/>
      <c r="LKU26" s="600"/>
      <c r="LKV26" s="600"/>
      <c r="LKW26" s="600"/>
      <c r="LKX26" s="600"/>
      <c r="LKY26" s="600"/>
      <c r="LKZ26" s="600"/>
      <c r="LLA26" s="600"/>
      <c r="LLB26" s="600"/>
      <c r="LLC26" s="600"/>
      <c r="LLD26" s="600"/>
      <c r="LLE26" s="600"/>
      <c r="LLF26" s="600"/>
      <c r="LLG26" s="600"/>
      <c r="LLH26" s="600"/>
      <c r="LLI26" s="600"/>
      <c r="LLJ26" s="600"/>
      <c r="LLK26" s="600"/>
      <c r="LLL26" s="600"/>
      <c r="LLM26" s="600"/>
      <c r="LLN26" s="600"/>
      <c r="LLO26" s="600"/>
      <c r="LLP26" s="600"/>
      <c r="LLQ26" s="600"/>
      <c r="LLR26" s="600"/>
      <c r="LLS26" s="600"/>
      <c r="LLT26" s="600"/>
      <c r="LLU26" s="600"/>
      <c r="LLV26" s="600"/>
      <c r="LLW26" s="600"/>
      <c r="LLX26" s="600"/>
      <c r="LLY26" s="600"/>
      <c r="LLZ26" s="600"/>
      <c r="LMA26" s="600"/>
      <c r="LMB26" s="600"/>
      <c r="LMC26" s="600"/>
      <c r="LMD26" s="600"/>
      <c r="LME26" s="600"/>
      <c r="LMF26" s="600"/>
      <c r="LMG26" s="600"/>
      <c r="LMH26" s="600"/>
      <c r="LMI26" s="600"/>
      <c r="LMJ26" s="600"/>
      <c r="LMK26" s="600"/>
      <c r="LML26" s="600"/>
      <c r="LMM26" s="600"/>
      <c r="LMN26" s="600"/>
      <c r="LMO26" s="600"/>
      <c r="LMP26" s="600"/>
      <c r="LMQ26" s="600"/>
      <c r="LMR26" s="600"/>
      <c r="LMS26" s="600"/>
      <c r="LMT26" s="600"/>
      <c r="LMU26" s="600"/>
      <c r="LMV26" s="600"/>
      <c r="LMW26" s="600"/>
      <c r="LMX26" s="600"/>
      <c r="LMY26" s="600"/>
      <c r="LMZ26" s="600"/>
      <c r="LNA26" s="600"/>
      <c r="LNB26" s="600"/>
      <c r="LNC26" s="600"/>
      <c r="LND26" s="600"/>
      <c r="LNE26" s="600"/>
      <c r="LNF26" s="600"/>
      <c r="LNG26" s="600"/>
      <c r="LNH26" s="600"/>
      <c r="LNI26" s="600"/>
      <c r="LNJ26" s="600"/>
      <c r="LNK26" s="600"/>
      <c r="LNL26" s="600"/>
      <c r="LNM26" s="600"/>
      <c r="LNN26" s="600"/>
      <c r="LNO26" s="600"/>
      <c r="LNP26" s="600"/>
      <c r="LNQ26" s="600"/>
      <c r="LNR26" s="600"/>
      <c r="LNS26" s="600"/>
      <c r="LNT26" s="600"/>
      <c r="LNU26" s="600"/>
      <c r="LNV26" s="600"/>
      <c r="LNW26" s="600"/>
      <c r="LNX26" s="600"/>
      <c r="LNY26" s="600"/>
      <c r="LNZ26" s="600"/>
      <c r="LOA26" s="600"/>
      <c r="LOB26" s="600"/>
      <c r="LOC26" s="600"/>
      <c r="LOD26" s="600"/>
      <c r="LOE26" s="600"/>
      <c r="LOF26" s="600"/>
      <c r="LOG26" s="600"/>
      <c r="LOH26" s="600"/>
      <c r="LOI26" s="600"/>
      <c r="LOJ26" s="600"/>
      <c r="LOK26" s="600"/>
      <c r="LOL26" s="600"/>
      <c r="LOM26" s="600"/>
      <c r="LON26" s="600"/>
      <c r="LOO26" s="600"/>
      <c r="LOP26" s="600"/>
      <c r="LOQ26" s="600"/>
      <c r="LOR26" s="600"/>
      <c r="LOS26" s="600"/>
      <c r="LOT26" s="600"/>
      <c r="LOU26" s="600"/>
      <c r="LOV26" s="600"/>
      <c r="LOW26" s="600"/>
      <c r="LOX26" s="600"/>
      <c r="LOY26" s="600"/>
      <c r="LOZ26" s="600"/>
      <c r="LPA26" s="600"/>
      <c r="LPB26" s="600"/>
      <c r="LPC26" s="600"/>
      <c r="LPD26" s="600"/>
      <c r="LPE26" s="600"/>
      <c r="LPF26" s="600"/>
      <c r="LPG26" s="600"/>
      <c r="LPH26" s="600"/>
      <c r="LPI26" s="600"/>
      <c r="LPJ26" s="600"/>
      <c r="LPK26" s="600"/>
      <c r="LPL26" s="600"/>
      <c r="LPM26" s="600"/>
      <c r="LPN26" s="600"/>
      <c r="LPO26" s="600"/>
      <c r="LPP26" s="600"/>
      <c r="LPQ26" s="600"/>
      <c r="LPR26" s="600"/>
      <c r="LPS26" s="600"/>
      <c r="LPT26" s="600"/>
      <c r="LPU26" s="600"/>
      <c r="LPV26" s="600"/>
      <c r="LPW26" s="600"/>
      <c r="LPX26" s="600"/>
      <c r="LPY26" s="600"/>
      <c r="LPZ26" s="600"/>
      <c r="LQA26" s="600"/>
      <c r="LQB26" s="600"/>
      <c r="LQC26" s="600"/>
      <c r="LQD26" s="600"/>
      <c r="LQE26" s="600"/>
      <c r="LQF26" s="600"/>
      <c r="LQG26" s="600"/>
      <c r="LQH26" s="600"/>
      <c r="LQI26" s="600"/>
      <c r="LQJ26" s="600"/>
      <c r="LQK26" s="600"/>
      <c r="LQL26" s="600"/>
      <c r="LQM26" s="600"/>
      <c r="LQN26" s="600"/>
      <c r="LQO26" s="600"/>
      <c r="LQP26" s="600"/>
      <c r="LQQ26" s="600"/>
      <c r="LQR26" s="600"/>
      <c r="LQS26" s="600"/>
      <c r="LQT26" s="600"/>
      <c r="LQU26" s="600"/>
      <c r="LQV26" s="600"/>
      <c r="LQW26" s="600"/>
      <c r="LQX26" s="600"/>
      <c r="LQY26" s="600"/>
      <c r="LQZ26" s="600"/>
      <c r="LRA26" s="600"/>
      <c r="LRB26" s="600"/>
      <c r="LRC26" s="600"/>
      <c r="LRD26" s="600"/>
      <c r="LRE26" s="600"/>
      <c r="LRF26" s="600"/>
      <c r="LRG26" s="600"/>
      <c r="LRH26" s="600"/>
      <c r="LRI26" s="600"/>
      <c r="LRJ26" s="600"/>
      <c r="LRK26" s="600"/>
      <c r="LRL26" s="600"/>
      <c r="LRM26" s="600"/>
      <c r="LRN26" s="600"/>
      <c r="LRO26" s="600"/>
      <c r="LRP26" s="600"/>
      <c r="LRQ26" s="600"/>
      <c r="LRR26" s="600"/>
      <c r="LRS26" s="600"/>
      <c r="LRT26" s="600"/>
      <c r="LRU26" s="600"/>
      <c r="LRV26" s="600"/>
      <c r="LRW26" s="600"/>
      <c r="LRX26" s="600"/>
      <c r="LRY26" s="600"/>
      <c r="LRZ26" s="600"/>
      <c r="LSA26" s="600"/>
      <c r="LSB26" s="600"/>
      <c r="LSC26" s="600"/>
      <c r="LSD26" s="600"/>
      <c r="LSE26" s="600"/>
      <c r="LSF26" s="600"/>
      <c r="LSG26" s="600"/>
      <c r="LSH26" s="600"/>
      <c r="LSI26" s="600"/>
      <c r="LSJ26" s="600"/>
      <c r="LSK26" s="600"/>
      <c r="LSL26" s="600"/>
      <c r="LSM26" s="600"/>
      <c r="LSN26" s="600"/>
      <c r="LSO26" s="600"/>
      <c r="LSP26" s="600"/>
      <c r="LSQ26" s="600"/>
      <c r="LSR26" s="600"/>
      <c r="LSS26" s="600"/>
      <c r="LST26" s="600"/>
      <c r="LSU26" s="600"/>
      <c r="LSV26" s="600"/>
      <c r="LSW26" s="600"/>
      <c r="LSX26" s="600"/>
      <c r="LSY26" s="600"/>
      <c r="LSZ26" s="600"/>
      <c r="LTA26" s="600"/>
      <c r="LTB26" s="600"/>
      <c r="LTC26" s="600"/>
      <c r="LTD26" s="600"/>
      <c r="LTE26" s="600"/>
      <c r="LTF26" s="600"/>
      <c r="LTG26" s="600"/>
      <c r="LTH26" s="600"/>
      <c r="LTI26" s="600"/>
      <c r="LTJ26" s="600"/>
      <c r="LTK26" s="600"/>
      <c r="LTL26" s="600"/>
      <c r="LTM26" s="600"/>
      <c r="LTN26" s="600"/>
      <c r="LTO26" s="600"/>
      <c r="LTP26" s="600"/>
      <c r="LTQ26" s="600"/>
      <c r="LTR26" s="600"/>
      <c r="LTS26" s="600"/>
      <c r="LTT26" s="600"/>
      <c r="LTU26" s="600"/>
      <c r="LTV26" s="600"/>
      <c r="LTW26" s="600"/>
      <c r="LTX26" s="600"/>
      <c r="LTY26" s="600"/>
      <c r="LTZ26" s="600"/>
      <c r="LUA26" s="600"/>
      <c r="LUB26" s="600"/>
      <c r="LUC26" s="600"/>
      <c r="LUD26" s="600"/>
      <c r="LUE26" s="600"/>
      <c r="LUF26" s="600"/>
      <c r="LUG26" s="600"/>
      <c r="LUH26" s="600"/>
      <c r="LUI26" s="600"/>
      <c r="LUJ26" s="600"/>
      <c r="LUK26" s="600"/>
      <c r="LUL26" s="600"/>
      <c r="LUM26" s="600"/>
      <c r="LUN26" s="600"/>
      <c r="LUO26" s="600"/>
      <c r="LUP26" s="600"/>
      <c r="LUQ26" s="600"/>
      <c r="LUR26" s="600"/>
      <c r="LUS26" s="600"/>
      <c r="LUT26" s="600"/>
      <c r="LUU26" s="600"/>
      <c r="LUV26" s="600"/>
      <c r="LUW26" s="600"/>
      <c r="LUX26" s="600"/>
      <c r="LUY26" s="600"/>
      <c r="LUZ26" s="600"/>
      <c r="LVA26" s="600"/>
      <c r="LVB26" s="600"/>
      <c r="LVC26" s="600"/>
      <c r="LVD26" s="600"/>
      <c r="LVE26" s="600"/>
      <c r="LVF26" s="600"/>
      <c r="LVG26" s="600"/>
      <c r="LVH26" s="600"/>
      <c r="LVI26" s="600"/>
      <c r="LVJ26" s="600"/>
      <c r="LVK26" s="600"/>
      <c r="LVL26" s="600"/>
      <c r="LVM26" s="600"/>
      <c r="LVN26" s="600"/>
      <c r="LVO26" s="600"/>
      <c r="LVP26" s="600"/>
      <c r="LVQ26" s="600"/>
      <c r="LVR26" s="600"/>
      <c r="LVS26" s="600"/>
      <c r="LVT26" s="600"/>
      <c r="LVU26" s="600"/>
      <c r="LVV26" s="600"/>
      <c r="LVW26" s="600"/>
      <c r="LVX26" s="600"/>
      <c r="LVY26" s="600"/>
      <c r="LVZ26" s="600"/>
      <c r="LWA26" s="600"/>
      <c r="LWB26" s="600"/>
      <c r="LWC26" s="600"/>
      <c r="LWD26" s="600"/>
      <c r="LWE26" s="600"/>
      <c r="LWF26" s="600"/>
      <c r="LWG26" s="600"/>
      <c r="LWH26" s="600"/>
      <c r="LWI26" s="600"/>
      <c r="LWJ26" s="600"/>
      <c r="LWK26" s="600"/>
      <c r="LWL26" s="600"/>
      <c r="LWM26" s="600"/>
      <c r="LWN26" s="600"/>
      <c r="LWO26" s="600"/>
      <c r="LWP26" s="600"/>
      <c r="LWQ26" s="600"/>
      <c r="LWR26" s="600"/>
      <c r="LWS26" s="600"/>
      <c r="LWT26" s="600"/>
      <c r="LWU26" s="600"/>
      <c r="LWV26" s="600"/>
      <c r="LWW26" s="600"/>
      <c r="LWX26" s="600"/>
      <c r="LWY26" s="600"/>
      <c r="LWZ26" s="600"/>
      <c r="LXA26" s="600"/>
      <c r="LXB26" s="600"/>
      <c r="LXC26" s="600"/>
      <c r="LXD26" s="600"/>
      <c r="LXE26" s="600"/>
      <c r="LXF26" s="600"/>
      <c r="LXG26" s="600"/>
      <c r="LXH26" s="600"/>
      <c r="LXI26" s="600"/>
      <c r="LXJ26" s="600"/>
      <c r="LXK26" s="600"/>
      <c r="LXL26" s="600"/>
      <c r="LXM26" s="600"/>
      <c r="LXN26" s="600"/>
      <c r="LXO26" s="600"/>
      <c r="LXP26" s="600"/>
      <c r="LXQ26" s="600"/>
      <c r="LXR26" s="600"/>
      <c r="LXS26" s="600"/>
      <c r="LXT26" s="600"/>
      <c r="LXU26" s="600"/>
      <c r="LXV26" s="600"/>
      <c r="LXW26" s="600"/>
      <c r="LXX26" s="600"/>
      <c r="LXY26" s="600"/>
      <c r="LXZ26" s="600"/>
      <c r="LYA26" s="600"/>
      <c r="LYB26" s="600"/>
      <c r="LYC26" s="600"/>
      <c r="LYD26" s="600"/>
      <c r="LYE26" s="600"/>
      <c r="LYF26" s="600"/>
      <c r="LYG26" s="600"/>
      <c r="LYH26" s="600"/>
      <c r="LYI26" s="600"/>
      <c r="LYJ26" s="600"/>
      <c r="LYK26" s="600"/>
      <c r="LYL26" s="600"/>
      <c r="LYM26" s="600"/>
      <c r="LYN26" s="600"/>
      <c r="LYO26" s="600"/>
      <c r="LYP26" s="600"/>
      <c r="LYQ26" s="600"/>
      <c r="LYR26" s="600"/>
      <c r="LYS26" s="600"/>
      <c r="LYT26" s="600"/>
      <c r="LYU26" s="600"/>
      <c r="LYV26" s="600"/>
      <c r="LYW26" s="600"/>
      <c r="LYX26" s="600"/>
      <c r="LYY26" s="600"/>
      <c r="LYZ26" s="600"/>
      <c r="LZA26" s="600"/>
      <c r="LZB26" s="600"/>
      <c r="LZC26" s="600"/>
      <c r="LZD26" s="600"/>
      <c r="LZE26" s="600"/>
      <c r="LZF26" s="600"/>
      <c r="LZG26" s="600"/>
      <c r="LZH26" s="600"/>
      <c r="LZI26" s="600"/>
      <c r="LZJ26" s="600"/>
      <c r="LZK26" s="600"/>
      <c r="LZL26" s="600"/>
      <c r="LZM26" s="600"/>
      <c r="LZN26" s="600"/>
      <c r="LZO26" s="600"/>
      <c r="LZP26" s="600"/>
      <c r="LZQ26" s="600"/>
      <c r="LZR26" s="600"/>
      <c r="LZS26" s="600"/>
      <c r="LZT26" s="600"/>
      <c r="LZU26" s="600"/>
      <c r="LZV26" s="600"/>
      <c r="LZW26" s="600"/>
      <c r="LZX26" s="600"/>
      <c r="LZY26" s="600"/>
      <c r="LZZ26" s="600"/>
      <c r="MAA26" s="600"/>
      <c r="MAB26" s="600"/>
      <c r="MAC26" s="600"/>
      <c r="MAD26" s="600"/>
      <c r="MAE26" s="600"/>
      <c r="MAF26" s="600"/>
      <c r="MAG26" s="600"/>
      <c r="MAH26" s="600"/>
      <c r="MAI26" s="600"/>
      <c r="MAJ26" s="600"/>
      <c r="MAK26" s="600"/>
      <c r="MAL26" s="600"/>
      <c r="MAM26" s="600"/>
      <c r="MAN26" s="600"/>
      <c r="MAO26" s="600"/>
      <c r="MAP26" s="600"/>
      <c r="MAQ26" s="600"/>
      <c r="MAR26" s="600"/>
      <c r="MAS26" s="600"/>
      <c r="MAT26" s="600"/>
      <c r="MAU26" s="600"/>
      <c r="MAV26" s="600"/>
      <c r="MAW26" s="600"/>
      <c r="MAX26" s="600"/>
      <c r="MAY26" s="600"/>
      <c r="MAZ26" s="600"/>
      <c r="MBA26" s="600"/>
      <c r="MBB26" s="600"/>
      <c r="MBC26" s="600"/>
      <c r="MBD26" s="600"/>
      <c r="MBE26" s="600"/>
      <c r="MBF26" s="600"/>
      <c r="MBG26" s="600"/>
      <c r="MBH26" s="600"/>
      <c r="MBI26" s="600"/>
      <c r="MBJ26" s="600"/>
      <c r="MBK26" s="600"/>
      <c r="MBL26" s="600"/>
      <c r="MBM26" s="600"/>
      <c r="MBN26" s="600"/>
      <c r="MBO26" s="600"/>
      <c r="MBP26" s="600"/>
      <c r="MBQ26" s="600"/>
      <c r="MBR26" s="600"/>
      <c r="MBS26" s="600"/>
      <c r="MBT26" s="600"/>
      <c r="MBU26" s="600"/>
      <c r="MBV26" s="600"/>
      <c r="MBW26" s="600"/>
      <c r="MBX26" s="600"/>
      <c r="MBY26" s="600"/>
      <c r="MBZ26" s="600"/>
      <c r="MCA26" s="600"/>
      <c r="MCB26" s="600"/>
      <c r="MCC26" s="600"/>
      <c r="MCD26" s="600"/>
      <c r="MCE26" s="600"/>
      <c r="MCF26" s="600"/>
      <c r="MCG26" s="600"/>
      <c r="MCH26" s="600"/>
      <c r="MCI26" s="600"/>
      <c r="MCJ26" s="600"/>
      <c r="MCK26" s="600"/>
      <c r="MCL26" s="600"/>
      <c r="MCM26" s="600"/>
      <c r="MCN26" s="600"/>
      <c r="MCO26" s="600"/>
      <c r="MCP26" s="600"/>
      <c r="MCQ26" s="600"/>
      <c r="MCR26" s="600"/>
      <c r="MCS26" s="600"/>
      <c r="MCT26" s="600"/>
      <c r="MCU26" s="600"/>
      <c r="MCV26" s="600"/>
      <c r="MCW26" s="600"/>
      <c r="MCX26" s="600"/>
      <c r="MCY26" s="600"/>
      <c r="MCZ26" s="600"/>
      <c r="MDA26" s="600"/>
      <c r="MDB26" s="600"/>
      <c r="MDC26" s="600"/>
      <c r="MDD26" s="600"/>
      <c r="MDE26" s="600"/>
      <c r="MDF26" s="600"/>
      <c r="MDG26" s="600"/>
      <c r="MDH26" s="600"/>
      <c r="MDI26" s="600"/>
      <c r="MDJ26" s="600"/>
      <c r="MDK26" s="600"/>
      <c r="MDL26" s="600"/>
      <c r="MDM26" s="600"/>
      <c r="MDN26" s="600"/>
      <c r="MDO26" s="600"/>
      <c r="MDP26" s="600"/>
      <c r="MDQ26" s="600"/>
      <c r="MDR26" s="600"/>
      <c r="MDS26" s="600"/>
      <c r="MDT26" s="600"/>
      <c r="MDU26" s="600"/>
      <c r="MDV26" s="600"/>
      <c r="MDW26" s="600"/>
      <c r="MDX26" s="600"/>
      <c r="MDY26" s="600"/>
      <c r="MDZ26" s="600"/>
      <c r="MEA26" s="600"/>
      <c r="MEB26" s="600"/>
      <c r="MEC26" s="600"/>
      <c r="MED26" s="600"/>
      <c r="MEE26" s="600"/>
      <c r="MEF26" s="600"/>
      <c r="MEG26" s="600"/>
      <c r="MEH26" s="600"/>
      <c r="MEI26" s="600"/>
      <c r="MEJ26" s="600"/>
      <c r="MEK26" s="600"/>
      <c r="MEL26" s="600"/>
      <c r="MEM26" s="600"/>
      <c r="MEN26" s="600"/>
      <c r="MEO26" s="600"/>
      <c r="MEP26" s="600"/>
      <c r="MEQ26" s="600"/>
      <c r="MER26" s="600"/>
      <c r="MES26" s="600"/>
      <c r="MET26" s="600"/>
      <c r="MEU26" s="600"/>
      <c r="MEV26" s="600"/>
      <c r="MEW26" s="600"/>
      <c r="MEX26" s="600"/>
      <c r="MEY26" s="600"/>
      <c r="MEZ26" s="600"/>
      <c r="MFA26" s="600"/>
      <c r="MFB26" s="600"/>
      <c r="MFC26" s="600"/>
      <c r="MFD26" s="600"/>
      <c r="MFE26" s="600"/>
      <c r="MFF26" s="600"/>
      <c r="MFG26" s="600"/>
      <c r="MFH26" s="600"/>
      <c r="MFI26" s="600"/>
      <c r="MFJ26" s="600"/>
      <c r="MFK26" s="600"/>
      <c r="MFL26" s="600"/>
      <c r="MFM26" s="600"/>
      <c r="MFN26" s="600"/>
      <c r="MFO26" s="600"/>
      <c r="MFP26" s="600"/>
      <c r="MFQ26" s="600"/>
      <c r="MFR26" s="600"/>
      <c r="MFS26" s="600"/>
      <c r="MFT26" s="600"/>
      <c r="MFU26" s="600"/>
      <c r="MFV26" s="600"/>
      <c r="MFW26" s="600"/>
      <c r="MFX26" s="600"/>
      <c r="MFY26" s="600"/>
      <c r="MFZ26" s="600"/>
      <c r="MGA26" s="600"/>
      <c r="MGB26" s="600"/>
      <c r="MGC26" s="600"/>
      <c r="MGD26" s="600"/>
      <c r="MGE26" s="600"/>
      <c r="MGF26" s="600"/>
      <c r="MGG26" s="600"/>
      <c r="MGH26" s="600"/>
      <c r="MGI26" s="600"/>
      <c r="MGJ26" s="600"/>
      <c r="MGK26" s="600"/>
      <c r="MGL26" s="600"/>
      <c r="MGM26" s="600"/>
      <c r="MGN26" s="600"/>
      <c r="MGO26" s="600"/>
      <c r="MGP26" s="600"/>
      <c r="MGQ26" s="600"/>
      <c r="MGR26" s="600"/>
      <c r="MGS26" s="600"/>
      <c r="MGT26" s="600"/>
      <c r="MGU26" s="600"/>
      <c r="MGV26" s="600"/>
      <c r="MGW26" s="600"/>
      <c r="MGX26" s="600"/>
      <c r="MGY26" s="600"/>
      <c r="MGZ26" s="600"/>
      <c r="MHA26" s="600"/>
      <c r="MHB26" s="600"/>
      <c r="MHC26" s="600"/>
      <c r="MHD26" s="600"/>
      <c r="MHE26" s="600"/>
      <c r="MHF26" s="600"/>
      <c r="MHG26" s="600"/>
      <c r="MHH26" s="600"/>
      <c r="MHI26" s="600"/>
      <c r="MHJ26" s="600"/>
      <c r="MHK26" s="600"/>
      <c r="MHL26" s="600"/>
      <c r="MHM26" s="600"/>
      <c r="MHN26" s="600"/>
      <c r="MHO26" s="600"/>
      <c r="MHP26" s="600"/>
      <c r="MHQ26" s="600"/>
      <c r="MHR26" s="600"/>
      <c r="MHS26" s="600"/>
      <c r="MHT26" s="600"/>
      <c r="MHU26" s="600"/>
      <c r="MHV26" s="600"/>
      <c r="MHW26" s="600"/>
      <c r="MHX26" s="600"/>
      <c r="MHY26" s="600"/>
      <c r="MHZ26" s="600"/>
      <c r="MIA26" s="600"/>
      <c r="MIB26" s="600"/>
      <c r="MIC26" s="600"/>
      <c r="MID26" s="600"/>
      <c r="MIE26" s="600"/>
      <c r="MIF26" s="600"/>
      <c r="MIG26" s="600"/>
      <c r="MIH26" s="600"/>
      <c r="MII26" s="600"/>
      <c r="MIJ26" s="600"/>
      <c r="MIK26" s="600"/>
      <c r="MIL26" s="600"/>
      <c r="MIM26" s="600"/>
      <c r="MIN26" s="600"/>
      <c r="MIO26" s="600"/>
      <c r="MIP26" s="600"/>
      <c r="MIQ26" s="600"/>
      <c r="MIR26" s="600"/>
      <c r="MIS26" s="600"/>
      <c r="MIT26" s="600"/>
      <c r="MIU26" s="600"/>
      <c r="MIV26" s="600"/>
      <c r="MIW26" s="600"/>
      <c r="MIX26" s="600"/>
      <c r="MIY26" s="600"/>
      <c r="MIZ26" s="600"/>
      <c r="MJA26" s="600"/>
      <c r="MJB26" s="600"/>
      <c r="MJC26" s="600"/>
      <c r="MJD26" s="600"/>
      <c r="MJE26" s="600"/>
      <c r="MJF26" s="600"/>
      <c r="MJG26" s="600"/>
      <c r="MJH26" s="600"/>
      <c r="MJI26" s="600"/>
      <c r="MJJ26" s="600"/>
      <c r="MJK26" s="600"/>
      <c r="MJL26" s="600"/>
      <c r="MJM26" s="600"/>
      <c r="MJN26" s="600"/>
      <c r="MJO26" s="600"/>
      <c r="MJP26" s="600"/>
      <c r="MJQ26" s="600"/>
      <c r="MJR26" s="600"/>
      <c r="MJS26" s="600"/>
      <c r="MJT26" s="600"/>
      <c r="MJU26" s="600"/>
      <c r="MJV26" s="600"/>
      <c r="MJW26" s="600"/>
      <c r="MJX26" s="600"/>
      <c r="MJY26" s="600"/>
      <c r="MJZ26" s="600"/>
      <c r="MKA26" s="600"/>
      <c r="MKB26" s="600"/>
      <c r="MKC26" s="600"/>
      <c r="MKD26" s="600"/>
      <c r="MKE26" s="600"/>
      <c r="MKF26" s="600"/>
      <c r="MKG26" s="600"/>
      <c r="MKH26" s="600"/>
      <c r="MKI26" s="600"/>
      <c r="MKJ26" s="600"/>
      <c r="MKK26" s="600"/>
      <c r="MKL26" s="600"/>
      <c r="MKM26" s="600"/>
      <c r="MKN26" s="600"/>
      <c r="MKO26" s="600"/>
      <c r="MKP26" s="600"/>
      <c r="MKQ26" s="600"/>
      <c r="MKR26" s="600"/>
      <c r="MKS26" s="600"/>
      <c r="MKT26" s="600"/>
      <c r="MKU26" s="600"/>
      <c r="MKV26" s="600"/>
      <c r="MKW26" s="600"/>
      <c r="MKX26" s="600"/>
      <c r="MKY26" s="600"/>
      <c r="MKZ26" s="600"/>
      <c r="MLA26" s="600"/>
      <c r="MLB26" s="600"/>
      <c r="MLC26" s="600"/>
      <c r="MLD26" s="600"/>
      <c r="MLE26" s="600"/>
      <c r="MLF26" s="600"/>
      <c r="MLG26" s="600"/>
      <c r="MLH26" s="600"/>
      <c r="MLI26" s="600"/>
      <c r="MLJ26" s="600"/>
      <c r="MLK26" s="600"/>
      <c r="MLL26" s="600"/>
      <c r="MLM26" s="600"/>
      <c r="MLN26" s="600"/>
      <c r="MLO26" s="600"/>
      <c r="MLP26" s="600"/>
      <c r="MLQ26" s="600"/>
      <c r="MLR26" s="600"/>
      <c r="MLS26" s="600"/>
      <c r="MLT26" s="600"/>
      <c r="MLU26" s="600"/>
      <c r="MLV26" s="600"/>
      <c r="MLW26" s="600"/>
      <c r="MLX26" s="600"/>
      <c r="MLY26" s="600"/>
      <c r="MLZ26" s="600"/>
      <c r="MMA26" s="600"/>
      <c r="MMB26" s="600"/>
      <c r="MMC26" s="600"/>
      <c r="MMD26" s="600"/>
      <c r="MME26" s="600"/>
      <c r="MMF26" s="600"/>
      <c r="MMG26" s="600"/>
      <c r="MMH26" s="600"/>
      <c r="MMI26" s="600"/>
      <c r="MMJ26" s="600"/>
      <c r="MMK26" s="600"/>
      <c r="MML26" s="600"/>
      <c r="MMM26" s="600"/>
      <c r="MMN26" s="600"/>
      <c r="MMO26" s="600"/>
      <c r="MMP26" s="600"/>
      <c r="MMQ26" s="600"/>
      <c r="MMR26" s="600"/>
      <c r="MMS26" s="600"/>
      <c r="MMT26" s="600"/>
      <c r="MMU26" s="600"/>
      <c r="MMV26" s="600"/>
      <c r="MMW26" s="600"/>
      <c r="MMX26" s="600"/>
      <c r="MMY26" s="600"/>
      <c r="MMZ26" s="600"/>
      <c r="MNA26" s="600"/>
      <c r="MNB26" s="600"/>
      <c r="MNC26" s="600"/>
      <c r="MND26" s="600"/>
      <c r="MNE26" s="600"/>
      <c r="MNF26" s="600"/>
      <c r="MNG26" s="600"/>
      <c r="MNH26" s="600"/>
      <c r="MNI26" s="600"/>
      <c r="MNJ26" s="600"/>
      <c r="MNK26" s="600"/>
      <c r="MNL26" s="600"/>
      <c r="MNM26" s="600"/>
      <c r="MNN26" s="600"/>
      <c r="MNO26" s="600"/>
      <c r="MNP26" s="600"/>
      <c r="MNQ26" s="600"/>
      <c r="MNR26" s="600"/>
      <c r="MNS26" s="600"/>
      <c r="MNT26" s="600"/>
      <c r="MNU26" s="600"/>
      <c r="MNV26" s="600"/>
      <c r="MNW26" s="600"/>
      <c r="MNX26" s="600"/>
      <c r="MNY26" s="600"/>
      <c r="MNZ26" s="600"/>
      <c r="MOA26" s="600"/>
      <c r="MOB26" s="600"/>
      <c r="MOC26" s="600"/>
      <c r="MOD26" s="600"/>
      <c r="MOE26" s="600"/>
      <c r="MOF26" s="600"/>
      <c r="MOG26" s="600"/>
      <c r="MOH26" s="600"/>
      <c r="MOI26" s="600"/>
      <c r="MOJ26" s="600"/>
      <c r="MOK26" s="600"/>
      <c r="MOL26" s="600"/>
      <c r="MOM26" s="600"/>
      <c r="MON26" s="600"/>
      <c r="MOO26" s="600"/>
      <c r="MOP26" s="600"/>
      <c r="MOQ26" s="600"/>
      <c r="MOR26" s="600"/>
      <c r="MOS26" s="600"/>
      <c r="MOT26" s="600"/>
      <c r="MOU26" s="600"/>
      <c r="MOV26" s="600"/>
      <c r="MOW26" s="600"/>
      <c r="MOX26" s="600"/>
      <c r="MOY26" s="600"/>
      <c r="MOZ26" s="600"/>
      <c r="MPA26" s="600"/>
      <c r="MPB26" s="600"/>
      <c r="MPC26" s="600"/>
      <c r="MPD26" s="600"/>
      <c r="MPE26" s="600"/>
      <c r="MPF26" s="600"/>
      <c r="MPG26" s="600"/>
      <c r="MPH26" s="600"/>
      <c r="MPI26" s="600"/>
      <c r="MPJ26" s="600"/>
      <c r="MPK26" s="600"/>
      <c r="MPL26" s="600"/>
      <c r="MPM26" s="600"/>
      <c r="MPN26" s="600"/>
      <c r="MPO26" s="600"/>
      <c r="MPP26" s="600"/>
      <c r="MPQ26" s="600"/>
      <c r="MPR26" s="600"/>
      <c r="MPS26" s="600"/>
      <c r="MPT26" s="600"/>
      <c r="MPU26" s="600"/>
      <c r="MPV26" s="600"/>
      <c r="MPW26" s="600"/>
      <c r="MPX26" s="600"/>
      <c r="MPY26" s="600"/>
      <c r="MPZ26" s="600"/>
      <c r="MQA26" s="600"/>
      <c r="MQB26" s="600"/>
      <c r="MQC26" s="600"/>
      <c r="MQD26" s="600"/>
      <c r="MQE26" s="600"/>
      <c r="MQF26" s="600"/>
      <c r="MQG26" s="600"/>
      <c r="MQH26" s="600"/>
      <c r="MQI26" s="600"/>
      <c r="MQJ26" s="600"/>
      <c r="MQK26" s="600"/>
      <c r="MQL26" s="600"/>
      <c r="MQM26" s="600"/>
      <c r="MQN26" s="600"/>
      <c r="MQO26" s="600"/>
      <c r="MQP26" s="600"/>
      <c r="MQQ26" s="600"/>
      <c r="MQR26" s="600"/>
      <c r="MQS26" s="600"/>
      <c r="MQT26" s="600"/>
      <c r="MQU26" s="600"/>
      <c r="MQV26" s="600"/>
      <c r="MQW26" s="600"/>
      <c r="MQX26" s="600"/>
      <c r="MQY26" s="600"/>
      <c r="MQZ26" s="600"/>
      <c r="MRA26" s="600"/>
      <c r="MRB26" s="600"/>
      <c r="MRC26" s="600"/>
      <c r="MRD26" s="600"/>
      <c r="MRE26" s="600"/>
      <c r="MRF26" s="600"/>
      <c r="MRG26" s="600"/>
      <c r="MRH26" s="600"/>
      <c r="MRI26" s="600"/>
      <c r="MRJ26" s="600"/>
      <c r="MRK26" s="600"/>
      <c r="MRL26" s="600"/>
      <c r="MRM26" s="600"/>
      <c r="MRN26" s="600"/>
      <c r="MRO26" s="600"/>
      <c r="MRP26" s="600"/>
      <c r="MRQ26" s="600"/>
      <c r="MRR26" s="600"/>
      <c r="MRS26" s="600"/>
      <c r="MRT26" s="600"/>
      <c r="MRU26" s="600"/>
      <c r="MRV26" s="600"/>
      <c r="MRW26" s="600"/>
      <c r="MRX26" s="600"/>
      <c r="MRY26" s="600"/>
      <c r="MRZ26" s="600"/>
      <c r="MSA26" s="600"/>
      <c r="MSB26" s="600"/>
      <c r="MSC26" s="600"/>
      <c r="MSD26" s="600"/>
      <c r="MSE26" s="600"/>
      <c r="MSF26" s="600"/>
      <c r="MSG26" s="600"/>
      <c r="MSH26" s="600"/>
      <c r="MSI26" s="600"/>
      <c r="MSJ26" s="600"/>
      <c r="MSK26" s="600"/>
      <c r="MSL26" s="600"/>
      <c r="MSM26" s="600"/>
      <c r="MSN26" s="600"/>
      <c r="MSO26" s="600"/>
      <c r="MSP26" s="600"/>
      <c r="MSQ26" s="600"/>
      <c r="MSR26" s="600"/>
      <c r="MSS26" s="600"/>
      <c r="MST26" s="600"/>
      <c r="MSU26" s="600"/>
      <c r="MSV26" s="600"/>
      <c r="MSW26" s="600"/>
      <c r="MSX26" s="600"/>
      <c r="MSY26" s="600"/>
      <c r="MSZ26" s="600"/>
      <c r="MTA26" s="600"/>
      <c r="MTB26" s="600"/>
      <c r="MTC26" s="600"/>
      <c r="MTD26" s="600"/>
      <c r="MTE26" s="600"/>
      <c r="MTF26" s="600"/>
      <c r="MTG26" s="600"/>
      <c r="MTH26" s="600"/>
      <c r="MTI26" s="600"/>
      <c r="MTJ26" s="600"/>
      <c r="MTK26" s="600"/>
      <c r="MTL26" s="600"/>
      <c r="MTM26" s="600"/>
      <c r="MTN26" s="600"/>
      <c r="MTO26" s="600"/>
      <c r="MTP26" s="600"/>
      <c r="MTQ26" s="600"/>
      <c r="MTR26" s="600"/>
      <c r="MTS26" s="600"/>
      <c r="MTT26" s="600"/>
      <c r="MTU26" s="600"/>
      <c r="MTV26" s="600"/>
      <c r="MTW26" s="600"/>
      <c r="MTX26" s="600"/>
      <c r="MTY26" s="600"/>
      <c r="MTZ26" s="600"/>
      <c r="MUA26" s="600"/>
      <c r="MUB26" s="600"/>
      <c r="MUC26" s="600"/>
      <c r="MUD26" s="600"/>
      <c r="MUE26" s="600"/>
      <c r="MUF26" s="600"/>
      <c r="MUG26" s="600"/>
      <c r="MUH26" s="600"/>
      <c r="MUI26" s="600"/>
      <c r="MUJ26" s="600"/>
      <c r="MUK26" s="600"/>
      <c r="MUL26" s="600"/>
      <c r="MUM26" s="600"/>
      <c r="MUN26" s="600"/>
      <c r="MUO26" s="600"/>
      <c r="MUP26" s="600"/>
      <c r="MUQ26" s="600"/>
      <c r="MUR26" s="600"/>
      <c r="MUS26" s="600"/>
      <c r="MUT26" s="600"/>
      <c r="MUU26" s="600"/>
      <c r="MUV26" s="600"/>
      <c r="MUW26" s="600"/>
      <c r="MUX26" s="600"/>
      <c r="MUY26" s="600"/>
      <c r="MUZ26" s="600"/>
      <c r="MVA26" s="600"/>
      <c r="MVB26" s="600"/>
      <c r="MVC26" s="600"/>
      <c r="MVD26" s="600"/>
      <c r="MVE26" s="600"/>
      <c r="MVF26" s="600"/>
      <c r="MVG26" s="600"/>
      <c r="MVH26" s="600"/>
      <c r="MVI26" s="600"/>
      <c r="MVJ26" s="600"/>
      <c r="MVK26" s="600"/>
      <c r="MVL26" s="600"/>
      <c r="MVM26" s="600"/>
      <c r="MVN26" s="600"/>
      <c r="MVO26" s="600"/>
      <c r="MVP26" s="600"/>
      <c r="MVQ26" s="600"/>
      <c r="MVR26" s="600"/>
      <c r="MVS26" s="600"/>
      <c r="MVT26" s="600"/>
      <c r="MVU26" s="600"/>
      <c r="MVV26" s="600"/>
      <c r="MVW26" s="600"/>
      <c r="MVX26" s="600"/>
      <c r="MVY26" s="600"/>
      <c r="MVZ26" s="600"/>
      <c r="MWA26" s="600"/>
      <c r="MWB26" s="600"/>
      <c r="MWC26" s="600"/>
      <c r="MWD26" s="600"/>
      <c r="MWE26" s="600"/>
      <c r="MWF26" s="600"/>
      <c r="MWG26" s="600"/>
      <c r="MWH26" s="600"/>
      <c r="MWI26" s="600"/>
      <c r="MWJ26" s="600"/>
      <c r="MWK26" s="600"/>
      <c r="MWL26" s="600"/>
      <c r="MWM26" s="600"/>
      <c r="MWN26" s="600"/>
      <c r="MWO26" s="600"/>
      <c r="MWP26" s="600"/>
      <c r="MWQ26" s="600"/>
      <c r="MWR26" s="600"/>
      <c r="MWS26" s="600"/>
      <c r="MWT26" s="600"/>
      <c r="MWU26" s="600"/>
      <c r="MWV26" s="600"/>
      <c r="MWW26" s="600"/>
      <c r="MWX26" s="600"/>
      <c r="MWY26" s="600"/>
      <c r="MWZ26" s="600"/>
      <c r="MXA26" s="600"/>
      <c r="MXB26" s="600"/>
      <c r="MXC26" s="600"/>
      <c r="MXD26" s="600"/>
      <c r="MXE26" s="600"/>
      <c r="MXF26" s="600"/>
      <c r="MXG26" s="600"/>
      <c r="MXH26" s="600"/>
      <c r="MXI26" s="600"/>
      <c r="MXJ26" s="600"/>
      <c r="MXK26" s="600"/>
      <c r="MXL26" s="600"/>
      <c r="MXM26" s="600"/>
      <c r="MXN26" s="600"/>
      <c r="MXO26" s="600"/>
      <c r="MXP26" s="600"/>
      <c r="MXQ26" s="600"/>
      <c r="MXR26" s="600"/>
      <c r="MXS26" s="600"/>
      <c r="MXT26" s="600"/>
      <c r="MXU26" s="600"/>
      <c r="MXV26" s="600"/>
      <c r="MXW26" s="600"/>
      <c r="MXX26" s="600"/>
      <c r="MXY26" s="600"/>
      <c r="MXZ26" s="600"/>
      <c r="MYA26" s="600"/>
      <c r="MYB26" s="600"/>
      <c r="MYC26" s="600"/>
      <c r="MYD26" s="600"/>
      <c r="MYE26" s="600"/>
      <c r="MYF26" s="600"/>
      <c r="MYG26" s="600"/>
      <c r="MYH26" s="600"/>
      <c r="MYI26" s="600"/>
      <c r="MYJ26" s="600"/>
      <c r="MYK26" s="600"/>
      <c r="MYL26" s="600"/>
      <c r="MYM26" s="600"/>
      <c r="MYN26" s="600"/>
      <c r="MYO26" s="600"/>
      <c r="MYP26" s="600"/>
      <c r="MYQ26" s="600"/>
      <c r="MYR26" s="600"/>
      <c r="MYS26" s="600"/>
      <c r="MYT26" s="600"/>
      <c r="MYU26" s="600"/>
      <c r="MYV26" s="600"/>
      <c r="MYW26" s="600"/>
      <c r="MYX26" s="600"/>
      <c r="MYY26" s="600"/>
      <c r="MYZ26" s="600"/>
      <c r="MZA26" s="600"/>
      <c r="MZB26" s="600"/>
      <c r="MZC26" s="600"/>
      <c r="MZD26" s="600"/>
      <c r="MZE26" s="600"/>
      <c r="MZF26" s="600"/>
      <c r="MZG26" s="600"/>
      <c r="MZH26" s="600"/>
      <c r="MZI26" s="600"/>
      <c r="MZJ26" s="600"/>
      <c r="MZK26" s="600"/>
      <c r="MZL26" s="600"/>
      <c r="MZM26" s="600"/>
      <c r="MZN26" s="600"/>
      <c r="MZO26" s="600"/>
      <c r="MZP26" s="600"/>
      <c r="MZQ26" s="600"/>
      <c r="MZR26" s="600"/>
      <c r="MZS26" s="600"/>
      <c r="MZT26" s="600"/>
      <c r="MZU26" s="600"/>
      <c r="MZV26" s="600"/>
      <c r="MZW26" s="600"/>
      <c r="MZX26" s="600"/>
      <c r="MZY26" s="600"/>
      <c r="MZZ26" s="600"/>
      <c r="NAA26" s="600"/>
      <c r="NAB26" s="600"/>
      <c r="NAC26" s="600"/>
      <c r="NAD26" s="600"/>
      <c r="NAE26" s="600"/>
      <c r="NAF26" s="600"/>
      <c r="NAG26" s="600"/>
      <c r="NAH26" s="600"/>
      <c r="NAI26" s="600"/>
      <c r="NAJ26" s="600"/>
      <c r="NAK26" s="600"/>
      <c r="NAL26" s="600"/>
      <c r="NAM26" s="600"/>
      <c r="NAN26" s="600"/>
      <c r="NAO26" s="600"/>
      <c r="NAP26" s="600"/>
      <c r="NAQ26" s="600"/>
      <c r="NAR26" s="600"/>
      <c r="NAS26" s="600"/>
      <c r="NAT26" s="600"/>
      <c r="NAU26" s="600"/>
      <c r="NAV26" s="600"/>
      <c r="NAW26" s="600"/>
      <c r="NAX26" s="600"/>
      <c r="NAY26" s="600"/>
      <c r="NAZ26" s="600"/>
      <c r="NBA26" s="600"/>
      <c r="NBB26" s="600"/>
      <c r="NBC26" s="600"/>
      <c r="NBD26" s="600"/>
      <c r="NBE26" s="600"/>
      <c r="NBF26" s="600"/>
      <c r="NBG26" s="600"/>
      <c r="NBH26" s="600"/>
      <c r="NBI26" s="600"/>
      <c r="NBJ26" s="600"/>
      <c r="NBK26" s="600"/>
      <c r="NBL26" s="600"/>
      <c r="NBM26" s="600"/>
      <c r="NBN26" s="600"/>
      <c r="NBO26" s="600"/>
      <c r="NBP26" s="600"/>
      <c r="NBQ26" s="600"/>
      <c r="NBR26" s="600"/>
      <c r="NBS26" s="600"/>
      <c r="NBT26" s="600"/>
      <c r="NBU26" s="600"/>
      <c r="NBV26" s="600"/>
      <c r="NBW26" s="600"/>
      <c r="NBX26" s="600"/>
      <c r="NBY26" s="600"/>
      <c r="NBZ26" s="600"/>
      <c r="NCA26" s="600"/>
      <c r="NCB26" s="600"/>
      <c r="NCC26" s="600"/>
      <c r="NCD26" s="600"/>
      <c r="NCE26" s="600"/>
      <c r="NCF26" s="600"/>
      <c r="NCG26" s="600"/>
      <c r="NCH26" s="600"/>
      <c r="NCI26" s="600"/>
      <c r="NCJ26" s="600"/>
      <c r="NCK26" s="600"/>
      <c r="NCL26" s="600"/>
      <c r="NCM26" s="600"/>
      <c r="NCN26" s="600"/>
      <c r="NCO26" s="600"/>
      <c r="NCP26" s="600"/>
      <c r="NCQ26" s="600"/>
      <c r="NCR26" s="600"/>
      <c r="NCS26" s="600"/>
      <c r="NCT26" s="600"/>
      <c r="NCU26" s="600"/>
      <c r="NCV26" s="600"/>
      <c r="NCW26" s="600"/>
      <c r="NCX26" s="600"/>
      <c r="NCY26" s="600"/>
      <c r="NCZ26" s="600"/>
      <c r="NDA26" s="600"/>
      <c r="NDB26" s="600"/>
      <c r="NDC26" s="600"/>
      <c r="NDD26" s="600"/>
      <c r="NDE26" s="600"/>
      <c r="NDF26" s="600"/>
      <c r="NDG26" s="600"/>
      <c r="NDH26" s="600"/>
      <c r="NDI26" s="600"/>
      <c r="NDJ26" s="600"/>
      <c r="NDK26" s="600"/>
      <c r="NDL26" s="600"/>
      <c r="NDM26" s="600"/>
      <c r="NDN26" s="600"/>
      <c r="NDO26" s="600"/>
      <c r="NDP26" s="600"/>
      <c r="NDQ26" s="600"/>
      <c r="NDR26" s="600"/>
      <c r="NDS26" s="600"/>
      <c r="NDT26" s="600"/>
      <c r="NDU26" s="600"/>
      <c r="NDV26" s="600"/>
      <c r="NDW26" s="600"/>
      <c r="NDX26" s="600"/>
      <c r="NDY26" s="600"/>
      <c r="NDZ26" s="600"/>
      <c r="NEA26" s="600"/>
      <c r="NEB26" s="600"/>
      <c r="NEC26" s="600"/>
      <c r="NED26" s="600"/>
      <c r="NEE26" s="600"/>
      <c r="NEF26" s="600"/>
      <c r="NEG26" s="600"/>
      <c r="NEH26" s="600"/>
      <c r="NEI26" s="600"/>
      <c r="NEJ26" s="600"/>
      <c r="NEK26" s="600"/>
      <c r="NEL26" s="600"/>
      <c r="NEM26" s="600"/>
      <c r="NEN26" s="600"/>
      <c r="NEO26" s="600"/>
      <c r="NEP26" s="600"/>
      <c r="NEQ26" s="600"/>
      <c r="NER26" s="600"/>
      <c r="NES26" s="600"/>
      <c r="NET26" s="600"/>
      <c r="NEU26" s="600"/>
      <c r="NEV26" s="600"/>
      <c r="NEW26" s="600"/>
      <c r="NEX26" s="600"/>
      <c r="NEY26" s="600"/>
      <c r="NEZ26" s="600"/>
      <c r="NFA26" s="600"/>
      <c r="NFB26" s="600"/>
      <c r="NFC26" s="600"/>
      <c r="NFD26" s="600"/>
      <c r="NFE26" s="600"/>
      <c r="NFF26" s="600"/>
      <c r="NFG26" s="600"/>
      <c r="NFH26" s="600"/>
      <c r="NFI26" s="600"/>
      <c r="NFJ26" s="600"/>
      <c r="NFK26" s="600"/>
      <c r="NFL26" s="600"/>
      <c r="NFM26" s="600"/>
      <c r="NFN26" s="600"/>
      <c r="NFO26" s="600"/>
      <c r="NFP26" s="600"/>
      <c r="NFQ26" s="600"/>
      <c r="NFR26" s="600"/>
      <c r="NFS26" s="600"/>
      <c r="NFT26" s="600"/>
      <c r="NFU26" s="600"/>
      <c r="NFV26" s="600"/>
      <c r="NFW26" s="600"/>
      <c r="NFX26" s="600"/>
      <c r="NFY26" s="600"/>
      <c r="NFZ26" s="600"/>
      <c r="NGA26" s="600"/>
      <c r="NGB26" s="600"/>
      <c r="NGC26" s="600"/>
      <c r="NGD26" s="600"/>
      <c r="NGE26" s="600"/>
      <c r="NGF26" s="600"/>
      <c r="NGG26" s="600"/>
      <c r="NGH26" s="600"/>
      <c r="NGI26" s="600"/>
      <c r="NGJ26" s="600"/>
      <c r="NGK26" s="600"/>
      <c r="NGL26" s="600"/>
      <c r="NGM26" s="600"/>
      <c r="NGN26" s="600"/>
      <c r="NGO26" s="600"/>
      <c r="NGP26" s="600"/>
      <c r="NGQ26" s="600"/>
      <c r="NGR26" s="600"/>
      <c r="NGS26" s="600"/>
      <c r="NGT26" s="600"/>
      <c r="NGU26" s="600"/>
      <c r="NGV26" s="600"/>
      <c r="NGW26" s="600"/>
      <c r="NGX26" s="600"/>
      <c r="NGY26" s="600"/>
      <c r="NGZ26" s="600"/>
      <c r="NHA26" s="600"/>
      <c r="NHB26" s="600"/>
      <c r="NHC26" s="600"/>
      <c r="NHD26" s="600"/>
      <c r="NHE26" s="600"/>
      <c r="NHF26" s="600"/>
      <c r="NHG26" s="600"/>
      <c r="NHH26" s="600"/>
      <c r="NHI26" s="600"/>
      <c r="NHJ26" s="600"/>
      <c r="NHK26" s="600"/>
      <c r="NHL26" s="600"/>
      <c r="NHM26" s="600"/>
      <c r="NHN26" s="600"/>
      <c r="NHO26" s="600"/>
      <c r="NHP26" s="600"/>
      <c r="NHQ26" s="600"/>
      <c r="NHR26" s="600"/>
      <c r="NHS26" s="600"/>
      <c r="NHT26" s="600"/>
      <c r="NHU26" s="600"/>
      <c r="NHV26" s="600"/>
      <c r="NHW26" s="600"/>
      <c r="NHX26" s="600"/>
      <c r="NHY26" s="600"/>
      <c r="NHZ26" s="600"/>
      <c r="NIA26" s="600"/>
      <c r="NIB26" s="600"/>
      <c r="NIC26" s="600"/>
      <c r="NID26" s="600"/>
      <c r="NIE26" s="600"/>
      <c r="NIF26" s="600"/>
      <c r="NIG26" s="600"/>
      <c r="NIH26" s="600"/>
      <c r="NII26" s="600"/>
      <c r="NIJ26" s="600"/>
      <c r="NIK26" s="600"/>
      <c r="NIL26" s="600"/>
      <c r="NIM26" s="600"/>
      <c r="NIN26" s="600"/>
      <c r="NIO26" s="600"/>
      <c r="NIP26" s="600"/>
      <c r="NIQ26" s="600"/>
      <c r="NIR26" s="600"/>
      <c r="NIS26" s="600"/>
      <c r="NIT26" s="600"/>
      <c r="NIU26" s="600"/>
      <c r="NIV26" s="600"/>
      <c r="NIW26" s="600"/>
      <c r="NIX26" s="600"/>
      <c r="NIY26" s="600"/>
      <c r="NIZ26" s="600"/>
      <c r="NJA26" s="600"/>
      <c r="NJB26" s="600"/>
      <c r="NJC26" s="600"/>
      <c r="NJD26" s="600"/>
      <c r="NJE26" s="600"/>
      <c r="NJF26" s="600"/>
      <c r="NJG26" s="600"/>
      <c r="NJH26" s="600"/>
      <c r="NJI26" s="600"/>
      <c r="NJJ26" s="600"/>
      <c r="NJK26" s="600"/>
      <c r="NJL26" s="600"/>
      <c r="NJM26" s="600"/>
      <c r="NJN26" s="600"/>
      <c r="NJO26" s="600"/>
      <c r="NJP26" s="600"/>
      <c r="NJQ26" s="600"/>
      <c r="NJR26" s="600"/>
      <c r="NJS26" s="600"/>
      <c r="NJT26" s="600"/>
      <c r="NJU26" s="600"/>
      <c r="NJV26" s="600"/>
      <c r="NJW26" s="600"/>
      <c r="NJX26" s="600"/>
      <c r="NJY26" s="600"/>
      <c r="NJZ26" s="600"/>
      <c r="NKA26" s="600"/>
      <c r="NKB26" s="600"/>
      <c r="NKC26" s="600"/>
      <c r="NKD26" s="600"/>
      <c r="NKE26" s="600"/>
      <c r="NKF26" s="600"/>
      <c r="NKG26" s="600"/>
      <c r="NKH26" s="600"/>
      <c r="NKI26" s="600"/>
      <c r="NKJ26" s="600"/>
      <c r="NKK26" s="600"/>
      <c r="NKL26" s="600"/>
      <c r="NKM26" s="600"/>
      <c r="NKN26" s="600"/>
      <c r="NKO26" s="600"/>
      <c r="NKP26" s="600"/>
      <c r="NKQ26" s="600"/>
      <c r="NKR26" s="600"/>
      <c r="NKS26" s="600"/>
      <c r="NKT26" s="600"/>
      <c r="NKU26" s="600"/>
      <c r="NKV26" s="600"/>
      <c r="NKW26" s="600"/>
      <c r="NKX26" s="600"/>
      <c r="NKY26" s="600"/>
      <c r="NKZ26" s="600"/>
      <c r="NLA26" s="600"/>
      <c r="NLB26" s="600"/>
      <c r="NLC26" s="600"/>
      <c r="NLD26" s="600"/>
      <c r="NLE26" s="600"/>
      <c r="NLF26" s="600"/>
      <c r="NLG26" s="600"/>
      <c r="NLH26" s="600"/>
      <c r="NLI26" s="600"/>
      <c r="NLJ26" s="600"/>
      <c r="NLK26" s="600"/>
      <c r="NLL26" s="600"/>
      <c r="NLM26" s="600"/>
      <c r="NLN26" s="600"/>
      <c r="NLO26" s="600"/>
      <c r="NLP26" s="600"/>
      <c r="NLQ26" s="600"/>
      <c r="NLR26" s="600"/>
      <c r="NLS26" s="600"/>
      <c r="NLT26" s="600"/>
      <c r="NLU26" s="600"/>
      <c r="NLV26" s="600"/>
      <c r="NLW26" s="600"/>
      <c r="NLX26" s="600"/>
      <c r="NLY26" s="600"/>
      <c r="NLZ26" s="600"/>
      <c r="NMA26" s="600"/>
      <c r="NMB26" s="600"/>
      <c r="NMC26" s="600"/>
      <c r="NMD26" s="600"/>
      <c r="NME26" s="600"/>
      <c r="NMF26" s="600"/>
      <c r="NMG26" s="600"/>
      <c r="NMH26" s="600"/>
      <c r="NMI26" s="600"/>
      <c r="NMJ26" s="600"/>
      <c r="NMK26" s="600"/>
      <c r="NML26" s="600"/>
      <c r="NMM26" s="600"/>
      <c r="NMN26" s="600"/>
      <c r="NMO26" s="600"/>
      <c r="NMP26" s="600"/>
      <c r="NMQ26" s="600"/>
      <c r="NMR26" s="600"/>
      <c r="NMS26" s="600"/>
      <c r="NMT26" s="600"/>
      <c r="NMU26" s="600"/>
      <c r="NMV26" s="600"/>
      <c r="NMW26" s="600"/>
      <c r="NMX26" s="600"/>
      <c r="NMY26" s="600"/>
      <c r="NMZ26" s="600"/>
      <c r="NNA26" s="600"/>
      <c r="NNB26" s="600"/>
      <c r="NNC26" s="600"/>
      <c r="NND26" s="600"/>
      <c r="NNE26" s="600"/>
      <c r="NNF26" s="600"/>
      <c r="NNG26" s="600"/>
      <c r="NNH26" s="600"/>
      <c r="NNI26" s="600"/>
      <c r="NNJ26" s="600"/>
      <c r="NNK26" s="600"/>
      <c r="NNL26" s="600"/>
      <c r="NNM26" s="600"/>
      <c r="NNN26" s="600"/>
      <c r="NNO26" s="600"/>
      <c r="NNP26" s="600"/>
      <c r="NNQ26" s="600"/>
      <c r="NNR26" s="600"/>
      <c r="NNS26" s="600"/>
      <c r="NNT26" s="600"/>
      <c r="NNU26" s="600"/>
      <c r="NNV26" s="600"/>
      <c r="NNW26" s="600"/>
      <c r="NNX26" s="600"/>
      <c r="NNY26" s="600"/>
      <c r="NNZ26" s="600"/>
      <c r="NOA26" s="600"/>
      <c r="NOB26" s="600"/>
      <c r="NOC26" s="600"/>
      <c r="NOD26" s="600"/>
      <c r="NOE26" s="600"/>
      <c r="NOF26" s="600"/>
      <c r="NOG26" s="600"/>
      <c r="NOH26" s="600"/>
      <c r="NOI26" s="600"/>
      <c r="NOJ26" s="600"/>
      <c r="NOK26" s="600"/>
      <c r="NOL26" s="600"/>
      <c r="NOM26" s="600"/>
      <c r="NON26" s="600"/>
      <c r="NOO26" s="600"/>
      <c r="NOP26" s="600"/>
      <c r="NOQ26" s="600"/>
      <c r="NOR26" s="600"/>
      <c r="NOS26" s="600"/>
      <c r="NOT26" s="600"/>
      <c r="NOU26" s="600"/>
      <c r="NOV26" s="600"/>
      <c r="NOW26" s="600"/>
      <c r="NOX26" s="600"/>
      <c r="NOY26" s="600"/>
      <c r="NOZ26" s="600"/>
      <c r="NPA26" s="600"/>
      <c r="NPB26" s="600"/>
      <c r="NPC26" s="600"/>
      <c r="NPD26" s="600"/>
      <c r="NPE26" s="600"/>
      <c r="NPF26" s="600"/>
      <c r="NPG26" s="600"/>
      <c r="NPH26" s="600"/>
      <c r="NPI26" s="600"/>
      <c r="NPJ26" s="600"/>
      <c r="NPK26" s="600"/>
      <c r="NPL26" s="600"/>
      <c r="NPM26" s="600"/>
      <c r="NPN26" s="600"/>
      <c r="NPO26" s="600"/>
      <c r="NPP26" s="600"/>
      <c r="NPQ26" s="600"/>
      <c r="NPR26" s="600"/>
      <c r="NPS26" s="600"/>
      <c r="NPT26" s="600"/>
      <c r="NPU26" s="600"/>
      <c r="NPV26" s="600"/>
      <c r="NPW26" s="600"/>
      <c r="NPX26" s="600"/>
      <c r="NPY26" s="600"/>
      <c r="NPZ26" s="600"/>
      <c r="NQA26" s="600"/>
      <c r="NQB26" s="600"/>
      <c r="NQC26" s="600"/>
      <c r="NQD26" s="600"/>
      <c r="NQE26" s="600"/>
      <c r="NQF26" s="600"/>
      <c r="NQG26" s="600"/>
      <c r="NQH26" s="600"/>
      <c r="NQI26" s="600"/>
      <c r="NQJ26" s="600"/>
      <c r="NQK26" s="600"/>
      <c r="NQL26" s="600"/>
      <c r="NQM26" s="600"/>
      <c r="NQN26" s="600"/>
      <c r="NQO26" s="600"/>
      <c r="NQP26" s="600"/>
      <c r="NQQ26" s="600"/>
      <c r="NQR26" s="600"/>
      <c r="NQS26" s="600"/>
      <c r="NQT26" s="600"/>
      <c r="NQU26" s="600"/>
      <c r="NQV26" s="600"/>
      <c r="NQW26" s="600"/>
      <c r="NQX26" s="600"/>
      <c r="NQY26" s="600"/>
      <c r="NQZ26" s="600"/>
      <c r="NRA26" s="600"/>
      <c r="NRB26" s="600"/>
      <c r="NRC26" s="600"/>
      <c r="NRD26" s="600"/>
      <c r="NRE26" s="600"/>
      <c r="NRF26" s="600"/>
      <c r="NRG26" s="600"/>
      <c r="NRH26" s="600"/>
      <c r="NRI26" s="600"/>
      <c r="NRJ26" s="600"/>
      <c r="NRK26" s="600"/>
      <c r="NRL26" s="600"/>
      <c r="NRM26" s="600"/>
      <c r="NRN26" s="600"/>
      <c r="NRO26" s="600"/>
      <c r="NRP26" s="600"/>
      <c r="NRQ26" s="600"/>
      <c r="NRR26" s="600"/>
      <c r="NRS26" s="600"/>
      <c r="NRT26" s="600"/>
      <c r="NRU26" s="600"/>
      <c r="NRV26" s="600"/>
      <c r="NRW26" s="600"/>
      <c r="NRX26" s="600"/>
      <c r="NRY26" s="600"/>
      <c r="NRZ26" s="600"/>
      <c r="NSA26" s="600"/>
      <c r="NSB26" s="600"/>
      <c r="NSC26" s="600"/>
      <c r="NSD26" s="600"/>
      <c r="NSE26" s="600"/>
      <c r="NSF26" s="600"/>
      <c r="NSG26" s="600"/>
      <c r="NSH26" s="600"/>
      <c r="NSI26" s="600"/>
      <c r="NSJ26" s="600"/>
      <c r="NSK26" s="600"/>
      <c r="NSL26" s="600"/>
      <c r="NSM26" s="600"/>
      <c r="NSN26" s="600"/>
      <c r="NSO26" s="600"/>
      <c r="NSP26" s="600"/>
      <c r="NSQ26" s="600"/>
      <c r="NSR26" s="600"/>
      <c r="NSS26" s="600"/>
      <c r="NST26" s="600"/>
      <c r="NSU26" s="600"/>
      <c r="NSV26" s="600"/>
      <c r="NSW26" s="600"/>
      <c r="NSX26" s="600"/>
      <c r="NSY26" s="600"/>
      <c r="NSZ26" s="600"/>
      <c r="NTA26" s="600"/>
      <c r="NTB26" s="600"/>
      <c r="NTC26" s="600"/>
      <c r="NTD26" s="600"/>
      <c r="NTE26" s="600"/>
      <c r="NTF26" s="600"/>
      <c r="NTG26" s="600"/>
      <c r="NTH26" s="600"/>
      <c r="NTI26" s="600"/>
      <c r="NTJ26" s="600"/>
      <c r="NTK26" s="600"/>
      <c r="NTL26" s="600"/>
      <c r="NTM26" s="600"/>
      <c r="NTN26" s="600"/>
      <c r="NTO26" s="600"/>
      <c r="NTP26" s="600"/>
      <c r="NTQ26" s="600"/>
      <c r="NTR26" s="600"/>
      <c r="NTS26" s="600"/>
      <c r="NTT26" s="600"/>
      <c r="NTU26" s="600"/>
      <c r="NTV26" s="600"/>
      <c r="NTW26" s="600"/>
      <c r="NTX26" s="600"/>
      <c r="NTY26" s="600"/>
      <c r="NTZ26" s="600"/>
      <c r="NUA26" s="600"/>
      <c r="NUB26" s="600"/>
      <c r="NUC26" s="600"/>
      <c r="NUD26" s="600"/>
      <c r="NUE26" s="600"/>
      <c r="NUF26" s="600"/>
      <c r="NUG26" s="600"/>
      <c r="NUH26" s="600"/>
      <c r="NUI26" s="600"/>
      <c r="NUJ26" s="600"/>
      <c r="NUK26" s="600"/>
      <c r="NUL26" s="600"/>
      <c r="NUM26" s="600"/>
      <c r="NUN26" s="600"/>
      <c r="NUO26" s="600"/>
      <c r="NUP26" s="600"/>
      <c r="NUQ26" s="600"/>
      <c r="NUR26" s="600"/>
      <c r="NUS26" s="600"/>
      <c r="NUT26" s="600"/>
      <c r="NUU26" s="600"/>
      <c r="NUV26" s="600"/>
      <c r="NUW26" s="600"/>
      <c r="NUX26" s="600"/>
      <c r="NUY26" s="600"/>
      <c r="NUZ26" s="600"/>
      <c r="NVA26" s="600"/>
      <c r="NVB26" s="600"/>
      <c r="NVC26" s="600"/>
      <c r="NVD26" s="600"/>
      <c r="NVE26" s="600"/>
      <c r="NVF26" s="600"/>
      <c r="NVG26" s="600"/>
      <c r="NVH26" s="600"/>
      <c r="NVI26" s="600"/>
      <c r="NVJ26" s="600"/>
      <c r="NVK26" s="600"/>
      <c r="NVL26" s="600"/>
      <c r="NVM26" s="600"/>
      <c r="NVN26" s="600"/>
      <c r="NVO26" s="600"/>
      <c r="NVP26" s="600"/>
      <c r="NVQ26" s="600"/>
      <c r="NVR26" s="600"/>
      <c r="NVS26" s="600"/>
      <c r="NVT26" s="600"/>
      <c r="NVU26" s="600"/>
      <c r="NVV26" s="600"/>
      <c r="NVW26" s="600"/>
      <c r="NVX26" s="600"/>
      <c r="NVY26" s="600"/>
      <c r="NVZ26" s="600"/>
      <c r="NWA26" s="600"/>
      <c r="NWB26" s="600"/>
      <c r="NWC26" s="600"/>
      <c r="NWD26" s="600"/>
      <c r="NWE26" s="600"/>
      <c r="NWF26" s="600"/>
      <c r="NWG26" s="600"/>
      <c r="NWH26" s="600"/>
      <c r="NWI26" s="600"/>
      <c r="NWJ26" s="600"/>
      <c r="NWK26" s="600"/>
      <c r="NWL26" s="600"/>
      <c r="NWM26" s="600"/>
      <c r="NWN26" s="600"/>
      <c r="NWO26" s="600"/>
      <c r="NWP26" s="600"/>
      <c r="NWQ26" s="600"/>
      <c r="NWR26" s="600"/>
      <c r="NWS26" s="600"/>
      <c r="NWT26" s="600"/>
      <c r="NWU26" s="600"/>
      <c r="NWV26" s="600"/>
      <c r="NWW26" s="600"/>
      <c r="NWX26" s="600"/>
      <c r="NWY26" s="600"/>
      <c r="NWZ26" s="600"/>
      <c r="NXA26" s="600"/>
      <c r="NXB26" s="600"/>
      <c r="NXC26" s="600"/>
      <c r="NXD26" s="600"/>
      <c r="NXE26" s="600"/>
      <c r="NXF26" s="600"/>
      <c r="NXG26" s="600"/>
      <c r="NXH26" s="600"/>
      <c r="NXI26" s="600"/>
      <c r="NXJ26" s="600"/>
      <c r="NXK26" s="600"/>
      <c r="NXL26" s="600"/>
      <c r="NXM26" s="600"/>
      <c r="NXN26" s="600"/>
      <c r="NXO26" s="600"/>
      <c r="NXP26" s="600"/>
      <c r="NXQ26" s="600"/>
      <c r="NXR26" s="600"/>
      <c r="NXS26" s="600"/>
      <c r="NXT26" s="600"/>
      <c r="NXU26" s="600"/>
      <c r="NXV26" s="600"/>
      <c r="NXW26" s="600"/>
      <c r="NXX26" s="600"/>
      <c r="NXY26" s="600"/>
      <c r="NXZ26" s="600"/>
      <c r="NYA26" s="600"/>
      <c r="NYB26" s="600"/>
      <c r="NYC26" s="600"/>
      <c r="NYD26" s="600"/>
      <c r="NYE26" s="600"/>
      <c r="NYF26" s="600"/>
      <c r="NYG26" s="600"/>
      <c r="NYH26" s="600"/>
      <c r="NYI26" s="600"/>
      <c r="NYJ26" s="600"/>
      <c r="NYK26" s="600"/>
      <c r="NYL26" s="600"/>
      <c r="NYM26" s="600"/>
      <c r="NYN26" s="600"/>
      <c r="NYO26" s="600"/>
      <c r="NYP26" s="600"/>
      <c r="NYQ26" s="600"/>
      <c r="NYR26" s="600"/>
      <c r="NYS26" s="600"/>
      <c r="NYT26" s="600"/>
      <c r="NYU26" s="600"/>
      <c r="NYV26" s="600"/>
      <c r="NYW26" s="600"/>
      <c r="NYX26" s="600"/>
      <c r="NYY26" s="600"/>
      <c r="NYZ26" s="600"/>
      <c r="NZA26" s="600"/>
      <c r="NZB26" s="600"/>
      <c r="NZC26" s="600"/>
      <c r="NZD26" s="600"/>
      <c r="NZE26" s="600"/>
      <c r="NZF26" s="600"/>
      <c r="NZG26" s="600"/>
      <c r="NZH26" s="600"/>
      <c r="NZI26" s="600"/>
      <c r="NZJ26" s="600"/>
      <c r="NZK26" s="600"/>
      <c r="NZL26" s="600"/>
      <c r="NZM26" s="600"/>
      <c r="NZN26" s="600"/>
      <c r="NZO26" s="600"/>
      <c r="NZP26" s="600"/>
      <c r="NZQ26" s="600"/>
      <c r="NZR26" s="600"/>
      <c r="NZS26" s="600"/>
      <c r="NZT26" s="600"/>
      <c r="NZU26" s="600"/>
      <c r="NZV26" s="600"/>
      <c r="NZW26" s="600"/>
      <c r="NZX26" s="600"/>
      <c r="NZY26" s="600"/>
      <c r="NZZ26" s="600"/>
      <c r="OAA26" s="600"/>
      <c r="OAB26" s="600"/>
      <c r="OAC26" s="600"/>
      <c r="OAD26" s="600"/>
      <c r="OAE26" s="600"/>
      <c r="OAF26" s="600"/>
      <c r="OAG26" s="600"/>
      <c r="OAH26" s="600"/>
      <c r="OAI26" s="600"/>
      <c r="OAJ26" s="600"/>
      <c r="OAK26" s="600"/>
      <c r="OAL26" s="600"/>
      <c r="OAM26" s="600"/>
      <c r="OAN26" s="600"/>
      <c r="OAO26" s="600"/>
      <c r="OAP26" s="600"/>
      <c r="OAQ26" s="600"/>
      <c r="OAR26" s="600"/>
      <c r="OAS26" s="600"/>
      <c r="OAT26" s="600"/>
      <c r="OAU26" s="600"/>
      <c r="OAV26" s="600"/>
      <c r="OAW26" s="600"/>
      <c r="OAX26" s="600"/>
      <c r="OAY26" s="600"/>
      <c r="OAZ26" s="600"/>
      <c r="OBA26" s="600"/>
      <c r="OBB26" s="600"/>
      <c r="OBC26" s="600"/>
      <c r="OBD26" s="600"/>
      <c r="OBE26" s="600"/>
      <c r="OBF26" s="600"/>
      <c r="OBG26" s="600"/>
      <c r="OBH26" s="600"/>
      <c r="OBI26" s="600"/>
      <c r="OBJ26" s="600"/>
      <c r="OBK26" s="600"/>
      <c r="OBL26" s="600"/>
      <c r="OBM26" s="600"/>
      <c r="OBN26" s="600"/>
      <c r="OBO26" s="600"/>
      <c r="OBP26" s="600"/>
      <c r="OBQ26" s="600"/>
      <c r="OBR26" s="600"/>
      <c r="OBS26" s="600"/>
      <c r="OBT26" s="600"/>
      <c r="OBU26" s="600"/>
      <c r="OBV26" s="600"/>
      <c r="OBW26" s="600"/>
      <c r="OBX26" s="600"/>
      <c r="OBY26" s="600"/>
      <c r="OBZ26" s="600"/>
      <c r="OCA26" s="600"/>
      <c r="OCB26" s="600"/>
      <c r="OCC26" s="600"/>
      <c r="OCD26" s="600"/>
      <c r="OCE26" s="600"/>
      <c r="OCF26" s="600"/>
      <c r="OCG26" s="600"/>
      <c r="OCH26" s="600"/>
      <c r="OCI26" s="600"/>
      <c r="OCJ26" s="600"/>
      <c r="OCK26" s="600"/>
      <c r="OCL26" s="600"/>
      <c r="OCM26" s="600"/>
      <c r="OCN26" s="600"/>
      <c r="OCO26" s="600"/>
      <c r="OCP26" s="600"/>
      <c r="OCQ26" s="600"/>
      <c r="OCR26" s="600"/>
      <c r="OCS26" s="600"/>
      <c r="OCT26" s="600"/>
      <c r="OCU26" s="600"/>
      <c r="OCV26" s="600"/>
      <c r="OCW26" s="600"/>
      <c r="OCX26" s="600"/>
      <c r="OCY26" s="600"/>
      <c r="OCZ26" s="600"/>
      <c r="ODA26" s="600"/>
      <c r="ODB26" s="600"/>
      <c r="ODC26" s="600"/>
      <c r="ODD26" s="600"/>
      <c r="ODE26" s="600"/>
      <c r="ODF26" s="600"/>
      <c r="ODG26" s="600"/>
      <c r="ODH26" s="600"/>
      <c r="ODI26" s="600"/>
      <c r="ODJ26" s="600"/>
      <c r="ODK26" s="600"/>
      <c r="ODL26" s="600"/>
      <c r="ODM26" s="600"/>
      <c r="ODN26" s="600"/>
      <c r="ODO26" s="600"/>
      <c r="ODP26" s="600"/>
      <c r="ODQ26" s="600"/>
      <c r="ODR26" s="600"/>
      <c r="ODS26" s="600"/>
      <c r="ODT26" s="600"/>
      <c r="ODU26" s="600"/>
      <c r="ODV26" s="600"/>
      <c r="ODW26" s="600"/>
      <c r="ODX26" s="600"/>
      <c r="ODY26" s="600"/>
      <c r="ODZ26" s="600"/>
      <c r="OEA26" s="600"/>
      <c r="OEB26" s="600"/>
      <c r="OEC26" s="600"/>
      <c r="OED26" s="600"/>
      <c r="OEE26" s="600"/>
      <c r="OEF26" s="600"/>
      <c r="OEG26" s="600"/>
      <c r="OEH26" s="600"/>
      <c r="OEI26" s="600"/>
      <c r="OEJ26" s="600"/>
      <c r="OEK26" s="600"/>
      <c r="OEL26" s="600"/>
      <c r="OEM26" s="600"/>
      <c r="OEN26" s="600"/>
      <c r="OEO26" s="600"/>
      <c r="OEP26" s="600"/>
      <c r="OEQ26" s="600"/>
      <c r="OER26" s="600"/>
      <c r="OES26" s="600"/>
      <c r="OET26" s="600"/>
      <c r="OEU26" s="600"/>
      <c r="OEV26" s="600"/>
      <c r="OEW26" s="600"/>
      <c r="OEX26" s="600"/>
      <c r="OEY26" s="600"/>
      <c r="OEZ26" s="600"/>
      <c r="OFA26" s="600"/>
      <c r="OFB26" s="600"/>
      <c r="OFC26" s="600"/>
      <c r="OFD26" s="600"/>
      <c r="OFE26" s="600"/>
      <c r="OFF26" s="600"/>
      <c r="OFG26" s="600"/>
      <c r="OFH26" s="600"/>
      <c r="OFI26" s="600"/>
      <c r="OFJ26" s="600"/>
      <c r="OFK26" s="600"/>
      <c r="OFL26" s="600"/>
      <c r="OFM26" s="600"/>
      <c r="OFN26" s="600"/>
      <c r="OFO26" s="600"/>
      <c r="OFP26" s="600"/>
      <c r="OFQ26" s="600"/>
      <c r="OFR26" s="600"/>
      <c r="OFS26" s="600"/>
      <c r="OFT26" s="600"/>
      <c r="OFU26" s="600"/>
      <c r="OFV26" s="600"/>
      <c r="OFW26" s="600"/>
      <c r="OFX26" s="600"/>
      <c r="OFY26" s="600"/>
      <c r="OFZ26" s="600"/>
      <c r="OGA26" s="600"/>
      <c r="OGB26" s="600"/>
      <c r="OGC26" s="600"/>
      <c r="OGD26" s="600"/>
      <c r="OGE26" s="600"/>
      <c r="OGF26" s="600"/>
      <c r="OGG26" s="600"/>
      <c r="OGH26" s="600"/>
      <c r="OGI26" s="600"/>
      <c r="OGJ26" s="600"/>
      <c r="OGK26" s="600"/>
      <c r="OGL26" s="600"/>
      <c r="OGM26" s="600"/>
      <c r="OGN26" s="600"/>
      <c r="OGO26" s="600"/>
      <c r="OGP26" s="600"/>
      <c r="OGQ26" s="600"/>
      <c r="OGR26" s="600"/>
      <c r="OGS26" s="600"/>
      <c r="OGT26" s="600"/>
      <c r="OGU26" s="600"/>
      <c r="OGV26" s="600"/>
      <c r="OGW26" s="600"/>
      <c r="OGX26" s="600"/>
      <c r="OGY26" s="600"/>
      <c r="OGZ26" s="600"/>
      <c r="OHA26" s="600"/>
      <c r="OHB26" s="600"/>
      <c r="OHC26" s="600"/>
      <c r="OHD26" s="600"/>
      <c r="OHE26" s="600"/>
      <c r="OHF26" s="600"/>
      <c r="OHG26" s="600"/>
      <c r="OHH26" s="600"/>
      <c r="OHI26" s="600"/>
      <c r="OHJ26" s="600"/>
      <c r="OHK26" s="600"/>
      <c r="OHL26" s="600"/>
      <c r="OHM26" s="600"/>
      <c r="OHN26" s="600"/>
      <c r="OHO26" s="600"/>
      <c r="OHP26" s="600"/>
      <c r="OHQ26" s="600"/>
      <c r="OHR26" s="600"/>
      <c r="OHS26" s="600"/>
      <c r="OHT26" s="600"/>
      <c r="OHU26" s="600"/>
      <c r="OHV26" s="600"/>
      <c r="OHW26" s="600"/>
      <c r="OHX26" s="600"/>
      <c r="OHY26" s="600"/>
      <c r="OHZ26" s="600"/>
      <c r="OIA26" s="600"/>
      <c r="OIB26" s="600"/>
      <c r="OIC26" s="600"/>
      <c r="OID26" s="600"/>
      <c r="OIE26" s="600"/>
      <c r="OIF26" s="600"/>
      <c r="OIG26" s="600"/>
      <c r="OIH26" s="600"/>
      <c r="OII26" s="600"/>
      <c r="OIJ26" s="600"/>
      <c r="OIK26" s="600"/>
      <c r="OIL26" s="600"/>
      <c r="OIM26" s="600"/>
      <c r="OIN26" s="600"/>
      <c r="OIO26" s="600"/>
      <c r="OIP26" s="600"/>
      <c r="OIQ26" s="600"/>
      <c r="OIR26" s="600"/>
      <c r="OIS26" s="600"/>
      <c r="OIT26" s="600"/>
      <c r="OIU26" s="600"/>
      <c r="OIV26" s="600"/>
      <c r="OIW26" s="600"/>
      <c r="OIX26" s="600"/>
      <c r="OIY26" s="600"/>
      <c r="OIZ26" s="600"/>
      <c r="OJA26" s="600"/>
      <c r="OJB26" s="600"/>
      <c r="OJC26" s="600"/>
      <c r="OJD26" s="600"/>
      <c r="OJE26" s="600"/>
      <c r="OJF26" s="600"/>
      <c r="OJG26" s="600"/>
      <c r="OJH26" s="600"/>
      <c r="OJI26" s="600"/>
      <c r="OJJ26" s="600"/>
      <c r="OJK26" s="600"/>
      <c r="OJL26" s="600"/>
      <c r="OJM26" s="600"/>
      <c r="OJN26" s="600"/>
      <c r="OJO26" s="600"/>
      <c r="OJP26" s="600"/>
      <c r="OJQ26" s="600"/>
      <c r="OJR26" s="600"/>
      <c r="OJS26" s="600"/>
      <c r="OJT26" s="600"/>
      <c r="OJU26" s="600"/>
      <c r="OJV26" s="600"/>
      <c r="OJW26" s="600"/>
      <c r="OJX26" s="600"/>
      <c r="OJY26" s="600"/>
      <c r="OJZ26" s="600"/>
      <c r="OKA26" s="600"/>
      <c r="OKB26" s="600"/>
      <c r="OKC26" s="600"/>
      <c r="OKD26" s="600"/>
      <c r="OKE26" s="600"/>
      <c r="OKF26" s="600"/>
      <c r="OKG26" s="600"/>
      <c r="OKH26" s="600"/>
      <c r="OKI26" s="600"/>
      <c r="OKJ26" s="600"/>
      <c r="OKK26" s="600"/>
      <c r="OKL26" s="600"/>
      <c r="OKM26" s="600"/>
      <c r="OKN26" s="600"/>
      <c r="OKO26" s="600"/>
      <c r="OKP26" s="600"/>
      <c r="OKQ26" s="600"/>
      <c r="OKR26" s="600"/>
      <c r="OKS26" s="600"/>
      <c r="OKT26" s="600"/>
      <c r="OKU26" s="600"/>
      <c r="OKV26" s="600"/>
      <c r="OKW26" s="600"/>
      <c r="OKX26" s="600"/>
      <c r="OKY26" s="600"/>
      <c r="OKZ26" s="600"/>
      <c r="OLA26" s="600"/>
      <c r="OLB26" s="600"/>
      <c r="OLC26" s="600"/>
      <c r="OLD26" s="600"/>
      <c r="OLE26" s="600"/>
      <c r="OLF26" s="600"/>
      <c r="OLG26" s="600"/>
      <c r="OLH26" s="600"/>
      <c r="OLI26" s="600"/>
      <c r="OLJ26" s="600"/>
      <c r="OLK26" s="600"/>
      <c r="OLL26" s="600"/>
      <c r="OLM26" s="600"/>
      <c r="OLN26" s="600"/>
      <c r="OLO26" s="600"/>
      <c r="OLP26" s="600"/>
      <c r="OLQ26" s="600"/>
      <c r="OLR26" s="600"/>
      <c r="OLS26" s="600"/>
      <c r="OLT26" s="600"/>
      <c r="OLU26" s="600"/>
      <c r="OLV26" s="600"/>
      <c r="OLW26" s="600"/>
      <c r="OLX26" s="600"/>
      <c r="OLY26" s="600"/>
      <c r="OLZ26" s="600"/>
      <c r="OMA26" s="600"/>
      <c r="OMB26" s="600"/>
      <c r="OMC26" s="600"/>
      <c r="OMD26" s="600"/>
      <c r="OME26" s="600"/>
      <c r="OMF26" s="600"/>
      <c r="OMG26" s="600"/>
      <c r="OMH26" s="600"/>
      <c r="OMI26" s="600"/>
      <c r="OMJ26" s="600"/>
      <c r="OMK26" s="600"/>
      <c r="OML26" s="600"/>
      <c r="OMM26" s="600"/>
      <c r="OMN26" s="600"/>
      <c r="OMO26" s="600"/>
      <c r="OMP26" s="600"/>
      <c r="OMQ26" s="600"/>
      <c r="OMR26" s="600"/>
      <c r="OMS26" s="600"/>
      <c r="OMT26" s="600"/>
      <c r="OMU26" s="600"/>
      <c r="OMV26" s="600"/>
      <c r="OMW26" s="600"/>
      <c r="OMX26" s="600"/>
      <c r="OMY26" s="600"/>
      <c r="OMZ26" s="600"/>
      <c r="ONA26" s="600"/>
      <c r="ONB26" s="600"/>
      <c r="ONC26" s="600"/>
      <c r="OND26" s="600"/>
      <c r="ONE26" s="600"/>
      <c r="ONF26" s="600"/>
      <c r="ONG26" s="600"/>
      <c r="ONH26" s="600"/>
      <c r="ONI26" s="600"/>
      <c r="ONJ26" s="600"/>
      <c r="ONK26" s="600"/>
      <c r="ONL26" s="600"/>
      <c r="ONM26" s="600"/>
      <c r="ONN26" s="600"/>
      <c r="ONO26" s="600"/>
      <c r="ONP26" s="600"/>
      <c r="ONQ26" s="600"/>
      <c r="ONR26" s="600"/>
      <c r="ONS26" s="600"/>
      <c r="ONT26" s="600"/>
      <c r="ONU26" s="600"/>
      <c r="ONV26" s="600"/>
      <c r="ONW26" s="600"/>
      <c r="ONX26" s="600"/>
      <c r="ONY26" s="600"/>
      <c r="ONZ26" s="600"/>
      <c r="OOA26" s="600"/>
      <c r="OOB26" s="600"/>
      <c r="OOC26" s="600"/>
      <c r="OOD26" s="600"/>
      <c r="OOE26" s="600"/>
      <c r="OOF26" s="600"/>
      <c r="OOG26" s="600"/>
      <c r="OOH26" s="600"/>
      <c r="OOI26" s="600"/>
      <c r="OOJ26" s="600"/>
      <c r="OOK26" s="600"/>
      <c r="OOL26" s="600"/>
      <c r="OOM26" s="600"/>
      <c r="OON26" s="600"/>
      <c r="OOO26" s="600"/>
      <c r="OOP26" s="600"/>
      <c r="OOQ26" s="600"/>
      <c r="OOR26" s="600"/>
      <c r="OOS26" s="600"/>
      <c r="OOT26" s="600"/>
      <c r="OOU26" s="600"/>
      <c r="OOV26" s="600"/>
      <c r="OOW26" s="600"/>
      <c r="OOX26" s="600"/>
      <c r="OOY26" s="600"/>
      <c r="OOZ26" s="600"/>
      <c r="OPA26" s="600"/>
      <c r="OPB26" s="600"/>
      <c r="OPC26" s="600"/>
      <c r="OPD26" s="600"/>
      <c r="OPE26" s="600"/>
      <c r="OPF26" s="600"/>
      <c r="OPG26" s="600"/>
      <c r="OPH26" s="600"/>
      <c r="OPI26" s="600"/>
      <c r="OPJ26" s="600"/>
      <c r="OPK26" s="600"/>
      <c r="OPL26" s="600"/>
      <c r="OPM26" s="600"/>
      <c r="OPN26" s="600"/>
      <c r="OPO26" s="600"/>
      <c r="OPP26" s="600"/>
      <c r="OPQ26" s="600"/>
      <c r="OPR26" s="600"/>
      <c r="OPS26" s="600"/>
      <c r="OPT26" s="600"/>
      <c r="OPU26" s="600"/>
      <c r="OPV26" s="600"/>
      <c r="OPW26" s="600"/>
      <c r="OPX26" s="600"/>
      <c r="OPY26" s="600"/>
      <c r="OPZ26" s="600"/>
      <c r="OQA26" s="600"/>
      <c r="OQB26" s="600"/>
      <c r="OQC26" s="600"/>
      <c r="OQD26" s="600"/>
      <c r="OQE26" s="600"/>
      <c r="OQF26" s="600"/>
      <c r="OQG26" s="600"/>
      <c r="OQH26" s="600"/>
      <c r="OQI26" s="600"/>
      <c r="OQJ26" s="600"/>
      <c r="OQK26" s="600"/>
      <c r="OQL26" s="600"/>
      <c r="OQM26" s="600"/>
      <c r="OQN26" s="600"/>
      <c r="OQO26" s="600"/>
      <c r="OQP26" s="600"/>
      <c r="OQQ26" s="600"/>
      <c r="OQR26" s="600"/>
      <c r="OQS26" s="600"/>
      <c r="OQT26" s="600"/>
      <c r="OQU26" s="600"/>
      <c r="OQV26" s="600"/>
      <c r="OQW26" s="600"/>
      <c r="OQX26" s="600"/>
      <c r="OQY26" s="600"/>
      <c r="OQZ26" s="600"/>
      <c r="ORA26" s="600"/>
      <c r="ORB26" s="600"/>
      <c r="ORC26" s="600"/>
      <c r="ORD26" s="600"/>
      <c r="ORE26" s="600"/>
      <c r="ORF26" s="600"/>
      <c r="ORG26" s="600"/>
      <c r="ORH26" s="600"/>
      <c r="ORI26" s="600"/>
      <c r="ORJ26" s="600"/>
      <c r="ORK26" s="600"/>
      <c r="ORL26" s="600"/>
      <c r="ORM26" s="600"/>
      <c r="ORN26" s="600"/>
      <c r="ORO26" s="600"/>
      <c r="ORP26" s="600"/>
      <c r="ORQ26" s="600"/>
      <c r="ORR26" s="600"/>
      <c r="ORS26" s="600"/>
      <c r="ORT26" s="600"/>
      <c r="ORU26" s="600"/>
      <c r="ORV26" s="600"/>
      <c r="ORW26" s="600"/>
      <c r="ORX26" s="600"/>
      <c r="ORY26" s="600"/>
      <c r="ORZ26" s="600"/>
      <c r="OSA26" s="600"/>
      <c r="OSB26" s="600"/>
      <c r="OSC26" s="600"/>
      <c r="OSD26" s="600"/>
      <c r="OSE26" s="600"/>
      <c r="OSF26" s="600"/>
      <c r="OSG26" s="600"/>
      <c r="OSH26" s="600"/>
      <c r="OSI26" s="600"/>
      <c r="OSJ26" s="600"/>
      <c r="OSK26" s="600"/>
      <c r="OSL26" s="600"/>
      <c r="OSM26" s="600"/>
      <c r="OSN26" s="600"/>
      <c r="OSO26" s="600"/>
      <c r="OSP26" s="600"/>
      <c r="OSQ26" s="600"/>
      <c r="OSR26" s="600"/>
      <c r="OSS26" s="600"/>
      <c r="OST26" s="600"/>
      <c r="OSU26" s="600"/>
      <c r="OSV26" s="600"/>
      <c r="OSW26" s="600"/>
      <c r="OSX26" s="600"/>
      <c r="OSY26" s="600"/>
      <c r="OSZ26" s="600"/>
      <c r="OTA26" s="600"/>
      <c r="OTB26" s="600"/>
      <c r="OTC26" s="600"/>
      <c r="OTD26" s="600"/>
      <c r="OTE26" s="600"/>
      <c r="OTF26" s="600"/>
      <c r="OTG26" s="600"/>
      <c r="OTH26" s="600"/>
      <c r="OTI26" s="600"/>
      <c r="OTJ26" s="600"/>
      <c r="OTK26" s="600"/>
      <c r="OTL26" s="600"/>
      <c r="OTM26" s="600"/>
      <c r="OTN26" s="600"/>
      <c r="OTO26" s="600"/>
      <c r="OTP26" s="600"/>
      <c r="OTQ26" s="600"/>
      <c r="OTR26" s="600"/>
      <c r="OTS26" s="600"/>
      <c r="OTT26" s="600"/>
      <c r="OTU26" s="600"/>
      <c r="OTV26" s="600"/>
      <c r="OTW26" s="600"/>
      <c r="OTX26" s="600"/>
      <c r="OTY26" s="600"/>
      <c r="OTZ26" s="600"/>
      <c r="OUA26" s="600"/>
      <c r="OUB26" s="600"/>
      <c r="OUC26" s="600"/>
      <c r="OUD26" s="600"/>
      <c r="OUE26" s="600"/>
      <c r="OUF26" s="600"/>
      <c r="OUG26" s="600"/>
      <c r="OUH26" s="600"/>
      <c r="OUI26" s="600"/>
      <c r="OUJ26" s="600"/>
      <c r="OUK26" s="600"/>
      <c r="OUL26" s="600"/>
      <c r="OUM26" s="600"/>
      <c r="OUN26" s="600"/>
      <c r="OUO26" s="600"/>
      <c r="OUP26" s="600"/>
      <c r="OUQ26" s="600"/>
      <c r="OUR26" s="600"/>
      <c r="OUS26" s="600"/>
      <c r="OUT26" s="600"/>
      <c r="OUU26" s="600"/>
      <c r="OUV26" s="600"/>
      <c r="OUW26" s="600"/>
      <c r="OUX26" s="600"/>
      <c r="OUY26" s="600"/>
      <c r="OUZ26" s="600"/>
      <c r="OVA26" s="600"/>
      <c r="OVB26" s="600"/>
      <c r="OVC26" s="600"/>
      <c r="OVD26" s="600"/>
      <c r="OVE26" s="600"/>
      <c r="OVF26" s="600"/>
      <c r="OVG26" s="600"/>
      <c r="OVH26" s="600"/>
      <c r="OVI26" s="600"/>
      <c r="OVJ26" s="600"/>
      <c r="OVK26" s="600"/>
      <c r="OVL26" s="600"/>
      <c r="OVM26" s="600"/>
      <c r="OVN26" s="600"/>
      <c r="OVO26" s="600"/>
      <c r="OVP26" s="600"/>
      <c r="OVQ26" s="600"/>
      <c r="OVR26" s="600"/>
      <c r="OVS26" s="600"/>
      <c r="OVT26" s="600"/>
      <c r="OVU26" s="600"/>
      <c r="OVV26" s="600"/>
      <c r="OVW26" s="600"/>
      <c r="OVX26" s="600"/>
      <c r="OVY26" s="600"/>
      <c r="OVZ26" s="600"/>
      <c r="OWA26" s="600"/>
      <c r="OWB26" s="600"/>
      <c r="OWC26" s="600"/>
      <c r="OWD26" s="600"/>
      <c r="OWE26" s="600"/>
      <c r="OWF26" s="600"/>
      <c r="OWG26" s="600"/>
      <c r="OWH26" s="600"/>
      <c r="OWI26" s="600"/>
      <c r="OWJ26" s="600"/>
      <c r="OWK26" s="600"/>
      <c r="OWL26" s="600"/>
      <c r="OWM26" s="600"/>
      <c r="OWN26" s="600"/>
      <c r="OWO26" s="600"/>
      <c r="OWP26" s="600"/>
      <c r="OWQ26" s="600"/>
      <c r="OWR26" s="600"/>
      <c r="OWS26" s="600"/>
      <c r="OWT26" s="600"/>
      <c r="OWU26" s="600"/>
      <c r="OWV26" s="600"/>
      <c r="OWW26" s="600"/>
      <c r="OWX26" s="600"/>
      <c r="OWY26" s="600"/>
      <c r="OWZ26" s="600"/>
      <c r="OXA26" s="600"/>
      <c r="OXB26" s="600"/>
      <c r="OXC26" s="600"/>
      <c r="OXD26" s="600"/>
      <c r="OXE26" s="600"/>
      <c r="OXF26" s="600"/>
      <c r="OXG26" s="600"/>
      <c r="OXH26" s="600"/>
      <c r="OXI26" s="600"/>
      <c r="OXJ26" s="600"/>
      <c r="OXK26" s="600"/>
      <c r="OXL26" s="600"/>
      <c r="OXM26" s="600"/>
      <c r="OXN26" s="600"/>
      <c r="OXO26" s="600"/>
      <c r="OXP26" s="600"/>
      <c r="OXQ26" s="600"/>
      <c r="OXR26" s="600"/>
      <c r="OXS26" s="600"/>
      <c r="OXT26" s="600"/>
      <c r="OXU26" s="600"/>
      <c r="OXV26" s="600"/>
      <c r="OXW26" s="600"/>
      <c r="OXX26" s="600"/>
      <c r="OXY26" s="600"/>
      <c r="OXZ26" s="600"/>
      <c r="OYA26" s="600"/>
      <c r="OYB26" s="600"/>
      <c r="OYC26" s="600"/>
      <c r="OYD26" s="600"/>
      <c r="OYE26" s="600"/>
      <c r="OYF26" s="600"/>
      <c r="OYG26" s="600"/>
      <c r="OYH26" s="600"/>
      <c r="OYI26" s="600"/>
      <c r="OYJ26" s="600"/>
      <c r="OYK26" s="600"/>
      <c r="OYL26" s="600"/>
      <c r="OYM26" s="600"/>
      <c r="OYN26" s="600"/>
      <c r="OYO26" s="600"/>
      <c r="OYP26" s="600"/>
      <c r="OYQ26" s="600"/>
      <c r="OYR26" s="600"/>
      <c r="OYS26" s="600"/>
      <c r="OYT26" s="600"/>
      <c r="OYU26" s="600"/>
      <c r="OYV26" s="600"/>
      <c r="OYW26" s="600"/>
      <c r="OYX26" s="600"/>
      <c r="OYY26" s="600"/>
      <c r="OYZ26" s="600"/>
      <c r="OZA26" s="600"/>
      <c r="OZB26" s="600"/>
      <c r="OZC26" s="600"/>
      <c r="OZD26" s="600"/>
      <c r="OZE26" s="600"/>
      <c r="OZF26" s="600"/>
      <c r="OZG26" s="600"/>
      <c r="OZH26" s="600"/>
      <c r="OZI26" s="600"/>
      <c r="OZJ26" s="600"/>
      <c r="OZK26" s="600"/>
      <c r="OZL26" s="600"/>
      <c r="OZM26" s="600"/>
      <c r="OZN26" s="600"/>
      <c r="OZO26" s="600"/>
      <c r="OZP26" s="600"/>
      <c r="OZQ26" s="600"/>
      <c r="OZR26" s="600"/>
      <c r="OZS26" s="600"/>
      <c r="OZT26" s="600"/>
      <c r="OZU26" s="600"/>
      <c r="OZV26" s="600"/>
      <c r="OZW26" s="600"/>
      <c r="OZX26" s="600"/>
      <c r="OZY26" s="600"/>
      <c r="OZZ26" s="600"/>
      <c r="PAA26" s="600"/>
      <c r="PAB26" s="600"/>
      <c r="PAC26" s="600"/>
      <c r="PAD26" s="600"/>
      <c r="PAE26" s="600"/>
      <c r="PAF26" s="600"/>
      <c r="PAG26" s="600"/>
      <c r="PAH26" s="600"/>
      <c r="PAI26" s="600"/>
      <c r="PAJ26" s="600"/>
      <c r="PAK26" s="600"/>
      <c r="PAL26" s="600"/>
      <c r="PAM26" s="600"/>
      <c r="PAN26" s="600"/>
      <c r="PAO26" s="600"/>
      <c r="PAP26" s="600"/>
      <c r="PAQ26" s="600"/>
      <c r="PAR26" s="600"/>
      <c r="PAS26" s="600"/>
      <c r="PAT26" s="600"/>
      <c r="PAU26" s="600"/>
      <c r="PAV26" s="600"/>
      <c r="PAW26" s="600"/>
      <c r="PAX26" s="600"/>
      <c r="PAY26" s="600"/>
      <c r="PAZ26" s="600"/>
      <c r="PBA26" s="600"/>
      <c r="PBB26" s="600"/>
      <c r="PBC26" s="600"/>
      <c r="PBD26" s="600"/>
      <c r="PBE26" s="600"/>
      <c r="PBF26" s="600"/>
      <c r="PBG26" s="600"/>
      <c r="PBH26" s="600"/>
      <c r="PBI26" s="600"/>
      <c r="PBJ26" s="600"/>
      <c r="PBK26" s="600"/>
      <c r="PBL26" s="600"/>
      <c r="PBM26" s="600"/>
      <c r="PBN26" s="600"/>
      <c r="PBO26" s="600"/>
      <c r="PBP26" s="600"/>
      <c r="PBQ26" s="600"/>
      <c r="PBR26" s="600"/>
      <c r="PBS26" s="600"/>
      <c r="PBT26" s="600"/>
      <c r="PBU26" s="600"/>
      <c r="PBV26" s="600"/>
      <c r="PBW26" s="600"/>
      <c r="PBX26" s="600"/>
      <c r="PBY26" s="600"/>
      <c r="PBZ26" s="600"/>
      <c r="PCA26" s="600"/>
      <c r="PCB26" s="600"/>
      <c r="PCC26" s="600"/>
      <c r="PCD26" s="600"/>
      <c r="PCE26" s="600"/>
      <c r="PCF26" s="600"/>
      <c r="PCG26" s="600"/>
      <c r="PCH26" s="600"/>
      <c r="PCI26" s="600"/>
      <c r="PCJ26" s="600"/>
      <c r="PCK26" s="600"/>
      <c r="PCL26" s="600"/>
      <c r="PCM26" s="600"/>
      <c r="PCN26" s="600"/>
      <c r="PCO26" s="600"/>
      <c r="PCP26" s="600"/>
      <c r="PCQ26" s="600"/>
      <c r="PCR26" s="600"/>
      <c r="PCS26" s="600"/>
      <c r="PCT26" s="600"/>
      <c r="PCU26" s="600"/>
      <c r="PCV26" s="600"/>
      <c r="PCW26" s="600"/>
      <c r="PCX26" s="600"/>
      <c r="PCY26" s="600"/>
      <c r="PCZ26" s="600"/>
      <c r="PDA26" s="600"/>
      <c r="PDB26" s="600"/>
      <c r="PDC26" s="600"/>
      <c r="PDD26" s="600"/>
      <c r="PDE26" s="600"/>
      <c r="PDF26" s="600"/>
      <c r="PDG26" s="600"/>
      <c r="PDH26" s="600"/>
      <c r="PDI26" s="600"/>
      <c r="PDJ26" s="600"/>
      <c r="PDK26" s="600"/>
      <c r="PDL26" s="600"/>
      <c r="PDM26" s="600"/>
      <c r="PDN26" s="600"/>
      <c r="PDO26" s="600"/>
      <c r="PDP26" s="600"/>
      <c r="PDQ26" s="600"/>
      <c r="PDR26" s="600"/>
      <c r="PDS26" s="600"/>
      <c r="PDT26" s="600"/>
      <c r="PDU26" s="600"/>
      <c r="PDV26" s="600"/>
      <c r="PDW26" s="600"/>
      <c r="PDX26" s="600"/>
      <c r="PDY26" s="600"/>
      <c r="PDZ26" s="600"/>
      <c r="PEA26" s="600"/>
      <c r="PEB26" s="600"/>
      <c r="PEC26" s="600"/>
      <c r="PED26" s="600"/>
      <c r="PEE26" s="600"/>
      <c r="PEF26" s="600"/>
      <c r="PEG26" s="600"/>
      <c r="PEH26" s="600"/>
      <c r="PEI26" s="600"/>
      <c r="PEJ26" s="600"/>
      <c r="PEK26" s="600"/>
      <c r="PEL26" s="600"/>
      <c r="PEM26" s="600"/>
      <c r="PEN26" s="600"/>
      <c r="PEO26" s="600"/>
      <c r="PEP26" s="600"/>
      <c r="PEQ26" s="600"/>
      <c r="PER26" s="600"/>
      <c r="PES26" s="600"/>
      <c r="PET26" s="600"/>
      <c r="PEU26" s="600"/>
      <c r="PEV26" s="600"/>
      <c r="PEW26" s="600"/>
      <c r="PEX26" s="600"/>
      <c r="PEY26" s="600"/>
      <c r="PEZ26" s="600"/>
      <c r="PFA26" s="600"/>
      <c r="PFB26" s="600"/>
      <c r="PFC26" s="600"/>
      <c r="PFD26" s="600"/>
      <c r="PFE26" s="600"/>
      <c r="PFF26" s="600"/>
      <c r="PFG26" s="600"/>
      <c r="PFH26" s="600"/>
      <c r="PFI26" s="600"/>
      <c r="PFJ26" s="600"/>
      <c r="PFK26" s="600"/>
      <c r="PFL26" s="600"/>
      <c r="PFM26" s="600"/>
      <c r="PFN26" s="600"/>
      <c r="PFO26" s="600"/>
      <c r="PFP26" s="600"/>
      <c r="PFQ26" s="600"/>
      <c r="PFR26" s="600"/>
      <c r="PFS26" s="600"/>
      <c r="PFT26" s="600"/>
      <c r="PFU26" s="600"/>
      <c r="PFV26" s="600"/>
      <c r="PFW26" s="600"/>
      <c r="PFX26" s="600"/>
      <c r="PFY26" s="600"/>
      <c r="PFZ26" s="600"/>
      <c r="PGA26" s="600"/>
      <c r="PGB26" s="600"/>
      <c r="PGC26" s="600"/>
      <c r="PGD26" s="600"/>
      <c r="PGE26" s="600"/>
      <c r="PGF26" s="600"/>
      <c r="PGG26" s="600"/>
      <c r="PGH26" s="600"/>
      <c r="PGI26" s="600"/>
      <c r="PGJ26" s="600"/>
      <c r="PGK26" s="600"/>
      <c r="PGL26" s="600"/>
      <c r="PGM26" s="600"/>
      <c r="PGN26" s="600"/>
      <c r="PGO26" s="600"/>
      <c r="PGP26" s="600"/>
      <c r="PGQ26" s="600"/>
      <c r="PGR26" s="600"/>
      <c r="PGS26" s="600"/>
      <c r="PGT26" s="600"/>
      <c r="PGU26" s="600"/>
      <c r="PGV26" s="600"/>
      <c r="PGW26" s="600"/>
      <c r="PGX26" s="600"/>
      <c r="PGY26" s="600"/>
      <c r="PGZ26" s="600"/>
      <c r="PHA26" s="600"/>
      <c r="PHB26" s="600"/>
      <c r="PHC26" s="600"/>
      <c r="PHD26" s="600"/>
      <c r="PHE26" s="600"/>
      <c r="PHF26" s="600"/>
      <c r="PHG26" s="600"/>
      <c r="PHH26" s="600"/>
      <c r="PHI26" s="600"/>
      <c r="PHJ26" s="600"/>
      <c r="PHK26" s="600"/>
      <c r="PHL26" s="600"/>
      <c r="PHM26" s="600"/>
      <c r="PHN26" s="600"/>
      <c r="PHO26" s="600"/>
      <c r="PHP26" s="600"/>
      <c r="PHQ26" s="600"/>
      <c r="PHR26" s="600"/>
      <c r="PHS26" s="600"/>
      <c r="PHT26" s="600"/>
      <c r="PHU26" s="600"/>
      <c r="PHV26" s="600"/>
      <c r="PHW26" s="600"/>
      <c r="PHX26" s="600"/>
      <c r="PHY26" s="600"/>
      <c r="PHZ26" s="600"/>
      <c r="PIA26" s="600"/>
      <c r="PIB26" s="600"/>
      <c r="PIC26" s="600"/>
      <c r="PID26" s="600"/>
      <c r="PIE26" s="600"/>
      <c r="PIF26" s="600"/>
      <c r="PIG26" s="600"/>
      <c r="PIH26" s="600"/>
      <c r="PII26" s="600"/>
      <c r="PIJ26" s="600"/>
      <c r="PIK26" s="600"/>
      <c r="PIL26" s="600"/>
      <c r="PIM26" s="600"/>
      <c r="PIN26" s="600"/>
      <c r="PIO26" s="600"/>
      <c r="PIP26" s="600"/>
      <c r="PIQ26" s="600"/>
      <c r="PIR26" s="600"/>
      <c r="PIS26" s="600"/>
      <c r="PIT26" s="600"/>
      <c r="PIU26" s="600"/>
      <c r="PIV26" s="600"/>
      <c r="PIW26" s="600"/>
      <c r="PIX26" s="600"/>
      <c r="PIY26" s="600"/>
      <c r="PIZ26" s="600"/>
      <c r="PJA26" s="600"/>
      <c r="PJB26" s="600"/>
      <c r="PJC26" s="600"/>
      <c r="PJD26" s="600"/>
      <c r="PJE26" s="600"/>
      <c r="PJF26" s="600"/>
      <c r="PJG26" s="600"/>
      <c r="PJH26" s="600"/>
      <c r="PJI26" s="600"/>
      <c r="PJJ26" s="600"/>
      <c r="PJK26" s="600"/>
      <c r="PJL26" s="600"/>
      <c r="PJM26" s="600"/>
      <c r="PJN26" s="600"/>
      <c r="PJO26" s="600"/>
      <c r="PJP26" s="600"/>
      <c r="PJQ26" s="600"/>
      <c r="PJR26" s="600"/>
      <c r="PJS26" s="600"/>
      <c r="PJT26" s="600"/>
      <c r="PJU26" s="600"/>
      <c r="PJV26" s="600"/>
      <c r="PJW26" s="600"/>
      <c r="PJX26" s="600"/>
      <c r="PJY26" s="600"/>
      <c r="PJZ26" s="600"/>
      <c r="PKA26" s="600"/>
      <c r="PKB26" s="600"/>
      <c r="PKC26" s="600"/>
      <c r="PKD26" s="600"/>
      <c r="PKE26" s="600"/>
      <c r="PKF26" s="600"/>
      <c r="PKG26" s="600"/>
      <c r="PKH26" s="600"/>
      <c r="PKI26" s="600"/>
      <c r="PKJ26" s="600"/>
      <c r="PKK26" s="600"/>
      <c r="PKL26" s="600"/>
      <c r="PKM26" s="600"/>
      <c r="PKN26" s="600"/>
      <c r="PKO26" s="600"/>
      <c r="PKP26" s="600"/>
      <c r="PKQ26" s="600"/>
      <c r="PKR26" s="600"/>
      <c r="PKS26" s="600"/>
      <c r="PKT26" s="600"/>
      <c r="PKU26" s="600"/>
      <c r="PKV26" s="600"/>
      <c r="PKW26" s="600"/>
      <c r="PKX26" s="600"/>
      <c r="PKY26" s="600"/>
      <c r="PKZ26" s="600"/>
      <c r="PLA26" s="600"/>
      <c r="PLB26" s="600"/>
      <c r="PLC26" s="600"/>
      <c r="PLD26" s="600"/>
      <c r="PLE26" s="600"/>
      <c r="PLF26" s="600"/>
      <c r="PLG26" s="600"/>
      <c r="PLH26" s="600"/>
      <c r="PLI26" s="600"/>
      <c r="PLJ26" s="600"/>
      <c r="PLK26" s="600"/>
      <c r="PLL26" s="600"/>
      <c r="PLM26" s="600"/>
      <c r="PLN26" s="600"/>
      <c r="PLO26" s="600"/>
      <c r="PLP26" s="600"/>
      <c r="PLQ26" s="600"/>
      <c r="PLR26" s="600"/>
      <c r="PLS26" s="600"/>
      <c r="PLT26" s="600"/>
      <c r="PLU26" s="600"/>
      <c r="PLV26" s="600"/>
      <c r="PLW26" s="600"/>
      <c r="PLX26" s="600"/>
      <c r="PLY26" s="600"/>
      <c r="PLZ26" s="600"/>
      <c r="PMA26" s="600"/>
      <c r="PMB26" s="600"/>
      <c r="PMC26" s="600"/>
      <c r="PMD26" s="600"/>
      <c r="PME26" s="600"/>
      <c r="PMF26" s="600"/>
      <c r="PMG26" s="600"/>
      <c r="PMH26" s="600"/>
      <c r="PMI26" s="600"/>
      <c r="PMJ26" s="600"/>
      <c r="PMK26" s="600"/>
      <c r="PML26" s="600"/>
      <c r="PMM26" s="600"/>
      <c r="PMN26" s="600"/>
      <c r="PMO26" s="600"/>
      <c r="PMP26" s="600"/>
      <c r="PMQ26" s="600"/>
      <c r="PMR26" s="600"/>
      <c r="PMS26" s="600"/>
      <c r="PMT26" s="600"/>
      <c r="PMU26" s="600"/>
      <c r="PMV26" s="600"/>
      <c r="PMW26" s="600"/>
      <c r="PMX26" s="600"/>
      <c r="PMY26" s="600"/>
      <c r="PMZ26" s="600"/>
      <c r="PNA26" s="600"/>
      <c r="PNB26" s="600"/>
      <c r="PNC26" s="600"/>
      <c r="PND26" s="600"/>
      <c r="PNE26" s="600"/>
      <c r="PNF26" s="600"/>
      <c r="PNG26" s="600"/>
      <c r="PNH26" s="600"/>
      <c r="PNI26" s="600"/>
      <c r="PNJ26" s="600"/>
      <c r="PNK26" s="600"/>
      <c r="PNL26" s="600"/>
      <c r="PNM26" s="600"/>
      <c r="PNN26" s="600"/>
      <c r="PNO26" s="600"/>
      <c r="PNP26" s="600"/>
      <c r="PNQ26" s="600"/>
      <c r="PNR26" s="600"/>
      <c r="PNS26" s="600"/>
      <c r="PNT26" s="600"/>
      <c r="PNU26" s="600"/>
      <c r="PNV26" s="600"/>
      <c r="PNW26" s="600"/>
      <c r="PNX26" s="600"/>
      <c r="PNY26" s="600"/>
      <c r="PNZ26" s="600"/>
      <c r="POA26" s="600"/>
      <c r="POB26" s="600"/>
      <c r="POC26" s="600"/>
      <c r="POD26" s="600"/>
      <c r="POE26" s="600"/>
      <c r="POF26" s="600"/>
      <c r="POG26" s="600"/>
      <c r="POH26" s="600"/>
      <c r="POI26" s="600"/>
      <c r="POJ26" s="600"/>
      <c r="POK26" s="600"/>
      <c r="POL26" s="600"/>
      <c r="POM26" s="600"/>
      <c r="PON26" s="600"/>
      <c r="POO26" s="600"/>
      <c r="POP26" s="600"/>
      <c r="POQ26" s="600"/>
      <c r="POR26" s="600"/>
      <c r="POS26" s="600"/>
      <c r="POT26" s="600"/>
      <c r="POU26" s="600"/>
      <c r="POV26" s="600"/>
      <c r="POW26" s="600"/>
      <c r="POX26" s="600"/>
      <c r="POY26" s="600"/>
      <c r="POZ26" s="600"/>
      <c r="PPA26" s="600"/>
      <c r="PPB26" s="600"/>
      <c r="PPC26" s="600"/>
      <c r="PPD26" s="600"/>
      <c r="PPE26" s="600"/>
      <c r="PPF26" s="600"/>
      <c r="PPG26" s="600"/>
      <c r="PPH26" s="600"/>
      <c r="PPI26" s="600"/>
      <c r="PPJ26" s="600"/>
      <c r="PPK26" s="600"/>
      <c r="PPL26" s="600"/>
      <c r="PPM26" s="600"/>
      <c r="PPN26" s="600"/>
      <c r="PPO26" s="600"/>
      <c r="PPP26" s="600"/>
      <c r="PPQ26" s="600"/>
      <c r="PPR26" s="600"/>
      <c r="PPS26" s="600"/>
      <c r="PPT26" s="600"/>
      <c r="PPU26" s="600"/>
      <c r="PPV26" s="600"/>
      <c r="PPW26" s="600"/>
      <c r="PPX26" s="600"/>
      <c r="PPY26" s="600"/>
      <c r="PPZ26" s="600"/>
      <c r="PQA26" s="600"/>
      <c r="PQB26" s="600"/>
      <c r="PQC26" s="600"/>
      <c r="PQD26" s="600"/>
      <c r="PQE26" s="600"/>
      <c r="PQF26" s="600"/>
      <c r="PQG26" s="600"/>
      <c r="PQH26" s="600"/>
      <c r="PQI26" s="600"/>
      <c r="PQJ26" s="600"/>
      <c r="PQK26" s="600"/>
      <c r="PQL26" s="600"/>
      <c r="PQM26" s="600"/>
      <c r="PQN26" s="600"/>
      <c r="PQO26" s="600"/>
      <c r="PQP26" s="600"/>
      <c r="PQQ26" s="600"/>
      <c r="PQR26" s="600"/>
      <c r="PQS26" s="600"/>
      <c r="PQT26" s="600"/>
      <c r="PQU26" s="600"/>
      <c r="PQV26" s="600"/>
      <c r="PQW26" s="600"/>
      <c r="PQX26" s="600"/>
      <c r="PQY26" s="600"/>
      <c r="PQZ26" s="600"/>
      <c r="PRA26" s="600"/>
      <c r="PRB26" s="600"/>
      <c r="PRC26" s="600"/>
      <c r="PRD26" s="600"/>
      <c r="PRE26" s="600"/>
      <c r="PRF26" s="600"/>
      <c r="PRG26" s="600"/>
      <c r="PRH26" s="600"/>
      <c r="PRI26" s="600"/>
      <c r="PRJ26" s="600"/>
      <c r="PRK26" s="600"/>
      <c r="PRL26" s="600"/>
      <c r="PRM26" s="600"/>
      <c r="PRN26" s="600"/>
      <c r="PRO26" s="600"/>
      <c r="PRP26" s="600"/>
      <c r="PRQ26" s="600"/>
      <c r="PRR26" s="600"/>
      <c r="PRS26" s="600"/>
      <c r="PRT26" s="600"/>
      <c r="PRU26" s="600"/>
      <c r="PRV26" s="600"/>
      <c r="PRW26" s="600"/>
      <c r="PRX26" s="600"/>
      <c r="PRY26" s="600"/>
      <c r="PRZ26" s="600"/>
      <c r="PSA26" s="600"/>
      <c r="PSB26" s="600"/>
      <c r="PSC26" s="600"/>
      <c r="PSD26" s="600"/>
      <c r="PSE26" s="600"/>
      <c r="PSF26" s="600"/>
      <c r="PSG26" s="600"/>
      <c r="PSH26" s="600"/>
      <c r="PSI26" s="600"/>
      <c r="PSJ26" s="600"/>
      <c r="PSK26" s="600"/>
      <c r="PSL26" s="600"/>
      <c r="PSM26" s="600"/>
      <c r="PSN26" s="600"/>
      <c r="PSO26" s="600"/>
      <c r="PSP26" s="600"/>
      <c r="PSQ26" s="600"/>
      <c r="PSR26" s="600"/>
      <c r="PSS26" s="600"/>
      <c r="PST26" s="600"/>
      <c r="PSU26" s="600"/>
      <c r="PSV26" s="600"/>
      <c r="PSW26" s="600"/>
      <c r="PSX26" s="600"/>
      <c r="PSY26" s="600"/>
      <c r="PSZ26" s="600"/>
      <c r="PTA26" s="600"/>
      <c r="PTB26" s="600"/>
      <c r="PTC26" s="600"/>
      <c r="PTD26" s="600"/>
      <c r="PTE26" s="600"/>
      <c r="PTF26" s="600"/>
      <c r="PTG26" s="600"/>
      <c r="PTH26" s="600"/>
      <c r="PTI26" s="600"/>
      <c r="PTJ26" s="600"/>
      <c r="PTK26" s="600"/>
      <c r="PTL26" s="600"/>
      <c r="PTM26" s="600"/>
      <c r="PTN26" s="600"/>
      <c r="PTO26" s="600"/>
      <c r="PTP26" s="600"/>
      <c r="PTQ26" s="600"/>
      <c r="PTR26" s="600"/>
      <c r="PTS26" s="600"/>
      <c r="PTT26" s="600"/>
      <c r="PTU26" s="600"/>
      <c r="PTV26" s="600"/>
      <c r="PTW26" s="600"/>
      <c r="PTX26" s="600"/>
      <c r="PTY26" s="600"/>
      <c r="PTZ26" s="600"/>
      <c r="PUA26" s="600"/>
      <c r="PUB26" s="600"/>
      <c r="PUC26" s="600"/>
      <c r="PUD26" s="600"/>
      <c r="PUE26" s="600"/>
      <c r="PUF26" s="600"/>
      <c r="PUG26" s="600"/>
      <c r="PUH26" s="600"/>
      <c r="PUI26" s="600"/>
      <c r="PUJ26" s="600"/>
      <c r="PUK26" s="600"/>
      <c r="PUL26" s="600"/>
      <c r="PUM26" s="600"/>
      <c r="PUN26" s="600"/>
      <c r="PUO26" s="600"/>
      <c r="PUP26" s="600"/>
      <c r="PUQ26" s="600"/>
      <c r="PUR26" s="600"/>
      <c r="PUS26" s="600"/>
      <c r="PUT26" s="600"/>
      <c r="PUU26" s="600"/>
      <c r="PUV26" s="600"/>
      <c r="PUW26" s="600"/>
      <c r="PUX26" s="600"/>
      <c r="PUY26" s="600"/>
      <c r="PUZ26" s="600"/>
      <c r="PVA26" s="600"/>
      <c r="PVB26" s="600"/>
      <c r="PVC26" s="600"/>
      <c r="PVD26" s="600"/>
      <c r="PVE26" s="600"/>
      <c r="PVF26" s="600"/>
      <c r="PVG26" s="600"/>
      <c r="PVH26" s="600"/>
      <c r="PVI26" s="600"/>
      <c r="PVJ26" s="600"/>
      <c r="PVK26" s="600"/>
      <c r="PVL26" s="600"/>
      <c r="PVM26" s="600"/>
      <c r="PVN26" s="600"/>
      <c r="PVO26" s="600"/>
      <c r="PVP26" s="600"/>
      <c r="PVQ26" s="600"/>
      <c r="PVR26" s="600"/>
      <c r="PVS26" s="600"/>
      <c r="PVT26" s="600"/>
      <c r="PVU26" s="600"/>
      <c r="PVV26" s="600"/>
      <c r="PVW26" s="600"/>
      <c r="PVX26" s="600"/>
      <c r="PVY26" s="600"/>
      <c r="PVZ26" s="600"/>
      <c r="PWA26" s="600"/>
      <c r="PWB26" s="600"/>
      <c r="PWC26" s="600"/>
      <c r="PWD26" s="600"/>
      <c r="PWE26" s="600"/>
      <c r="PWF26" s="600"/>
      <c r="PWG26" s="600"/>
      <c r="PWH26" s="600"/>
      <c r="PWI26" s="600"/>
      <c r="PWJ26" s="600"/>
      <c r="PWK26" s="600"/>
      <c r="PWL26" s="600"/>
      <c r="PWM26" s="600"/>
      <c r="PWN26" s="600"/>
      <c r="PWO26" s="600"/>
      <c r="PWP26" s="600"/>
      <c r="PWQ26" s="600"/>
      <c r="PWR26" s="600"/>
      <c r="PWS26" s="600"/>
      <c r="PWT26" s="600"/>
      <c r="PWU26" s="600"/>
      <c r="PWV26" s="600"/>
      <c r="PWW26" s="600"/>
      <c r="PWX26" s="600"/>
      <c r="PWY26" s="600"/>
      <c r="PWZ26" s="600"/>
      <c r="PXA26" s="600"/>
      <c r="PXB26" s="600"/>
      <c r="PXC26" s="600"/>
      <c r="PXD26" s="600"/>
      <c r="PXE26" s="600"/>
      <c r="PXF26" s="600"/>
      <c r="PXG26" s="600"/>
      <c r="PXH26" s="600"/>
      <c r="PXI26" s="600"/>
      <c r="PXJ26" s="600"/>
      <c r="PXK26" s="600"/>
      <c r="PXL26" s="600"/>
      <c r="PXM26" s="600"/>
      <c r="PXN26" s="600"/>
      <c r="PXO26" s="600"/>
      <c r="PXP26" s="600"/>
      <c r="PXQ26" s="600"/>
      <c r="PXR26" s="600"/>
      <c r="PXS26" s="600"/>
      <c r="PXT26" s="600"/>
      <c r="PXU26" s="600"/>
      <c r="PXV26" s="600"/>
      <c r="PXW26" s="600"/>
      <c r="PXX26" s="600"/>
      <c r="PXY26" s="600"/>
      <c r="PXZ26" s="600"/>
      <c r="PYA26" s="600"/>
      <c r="PYB26" s="600"/>
      <c r="PYC26" s="600"/>
      <c r="PYD26" s="600"/>
      <c r="PYE26" s="600"/>
      <c r="PYF26" s="600"/>
      <c r="PYG26" s="600"/>
      <c r="PYH26" s="600"/>
      <c r="PYI26" s="600"/>
      <c r="PYJ26" s="600"/>
      <c r="PYK26" s="600"/>
      <c r="PYL26" s="600"/>
      <c r="PYM26" s="600"/>
      <c r="PYN26" s="600"/>
      <c r="PYO26" s="600"/>
      <c r="PYP26" s="600"/>
      <c r="PYQ26" s="600"/>
      <c r="PYR26" s="600"/>
      <c r="PYS26" s="600"/>
      <c r="PYT26" s="600"/>
      <c r="PYU26" s="600"/>
      <c r="PYV26" s="600"/>
      <c r="PYW26" s="600"/>
      <c r="PYX26" s="600"/>
      <c r="PYY26" s="600"/>
      <c r="PYZ26" s="600"/>
      <c r="PZA26" s="600"/>
      <c r="PZB26" s="600"/>
      <c r="PZC26" s="600"/>
      <c r="PZD26" s="600"/>
      <c r="PZE26" s="600"/>
      <c r="PZF26" s="600"/>
      <c r="PZG26" s="600"/>
      <c r="PZH26" s="600"/>
      <c r="PZI26" s="600"/>
      <c r="PZJ26" s="600"/>
      <c r="PZK26" s="600"/>
      <c r="PZL26" s="600"/>
      <c r="PZM26" s="600"/>
      <c r="PZN26" s="600"/>
      <c r="PZO26" s="600"/>
      <c r="PZP26" s="600"/>
      <c r="PZQ26" s="600"/>
      <c r="PZR26" s="600"/>
      <c r="PZS26" s="600"/>
      <c r="PZT26" s="600"/>
      <c r="PZU26" s="600"/>
      <c r="PZV26" s="600"/>
      <c r="PZW26" s="600"/>
      <c r="PZX26" s="600"/>
      <c r="PZY26" s="600"/>
      <c r="PZZ26" s="600"/>
      <c r="QAA26" s="600"/>
      <c r="QAB26" s="600"/>
      <c r="QAC26" s="600"/>
      <c r="QAD26" s="600"/>
      <c r="QAE26" s="600"/>
      <c r="QAF26" s="600"/>
      <c r="QAG26" s="600"/>
      <c r="QAH26" s="600"/>
      <c r="QAI26" s="600"/>
      <c r="QAJ26" s="600"/>
      <c r="QAK26" s="600"/>
      <c r="QAL26" s="600"/>
      <c r="QAM26" s="600"/>
      <c r="QAN26" s="600"/>
      <c r="QAO26" s="600"/>
      <c r="QAP26" s="600"/>
      <c r="QAQ26" s="600"/>
      <c r="QAR26" s="600"/>
      <c r="QAS26" s="600"/>
      <c r="QAT26" s="600"/>
      <c r="QAU26" s="600"/>
      <c r="QAV26" s="600"/>
      <c r="QAW26" s="600"/>
      <c r="QAX26" s="600"/>
      <c r="QAY26" s="600"/>
      <c r="QAZ26" s="600"/>
      <c r="QBA26" s="600"/>
      <c r="QBB26" s="600"/>
      <c r="QBC26" s="600"/>
      <c r="QBD26" s="600"/>
      <c r="QBE26" s="600"/>
      <c r="QBF26" s="600"/>
      <c r="QBG26" s="600"/>
      <c r="QBH26" s="600"/>
      <c r="QBI26" s="600"/>
      <c r="QBJ26" s="600"/>
      <c r="QBK26" s="600"/>
      <c r="QBL26" s="600"/>
      <c r="QBM26" s="600"/>
      <c r="QBN26" s="600"/>
      <c r="QBO26" s="600"/>
      <c r="QBP26" s="600"/>
      <c r="QBQ26" s="600"/>
      <c r="QBR26" s="600"/>
      <c r="QBS26" s="600"/>
      <c r="QBT26" s="600"/>
      <c r="QBU26" s="600"/>
      <c r="QBV26" s="600"/>
      <c r="QBW26" s="600"/>
      <c r="QBX26" s="600"/>
      <c r="QBY26" s="600"/>
      <c r="QBZ26" s="600"/>
      <c r="QCA26" s="600"/>
      <c r="QCB26" s="600"/>
      <c r="QCC26" s="600"/>
      <c r="QCD26" s="600"/>
      <c r="QCE26" s="600"/>
      <c r="QCF26" s="600"/>
      <c r="QCG26" s="600"/>
      <c r="QCH26" s="600"/>
      <c r="QCI26" s="600"/>
      <c r="QCJ26" s="600"/>
      <c r="QCK26" s="600"/>
      <c r="QCL26" s="600"/>
      <c r="QCM26" s="600"/>
      <c r="QCN26" s="600"/>
      <c r="QCO26" s="600"/>
      <c r="QCP26" s="600"/>
      <c r="QCQ26" s="600"/>
      <c r="QCR26" s="600"/>
      <c r="QCS26" s="600"/>
      <c r="QCT26" s="600"/>
      <c r="QCU26" s="600"/>
      <c r="QCV26" s="600"/>
      <c r="QCW26" s="600"/>
      <c r="QCX26" s="600"/>
      <c r="QCY26" s="600"/>
      <c r="QCZ26" s="600"/>
      <c r="QDA26" s="600"/>
      <c r="QDB26" s="600"/>
      <c r="QDC26" s="600"/>
      <c r="QDD26" s="600"/>
      <c r="QDE26" s="600"/>
      <c r="QDF26" s="600"/>
      <c r="QDG26" s="600"/>
      <c r="QDH26" s="600"/>
      <c r="QDI26" s="600"/>
      <c r="QDJ26" s="600"/>
      <c r="QDK26" s="600"/>
      <c r="QDL26" s="600"/>
      <c r="QDM26" s="600"/>
      <c r="QDN26" s="600"/>
      <c r="QDO26" s="600"/>
      <c r="QDP26" s="600"/>
      <c r="QDQ26" s="600"/>
      <c r="QDR26" s="600"/>
      <c r="QDS26" s="600"/>
      <c r="QDT26" s="600"/>
      <c r="QDU26" s="600"/>
      <c r="QDV26" s="600"/>
      <c r="QDW26" s="600"/>
      <c r="QDX26" s="600"/>
      <c r="QDY26" s="600"/>
      <c r="QDZ26" s="600"/>
      <c r="QEA26" s="600"/>
      <c r="QEB26" s="600"/>
      <c r="QEC26" s="600"/>
      <c r="QED26" s="600"/>
      <c r="QEE26" s="600"/>
      <c r="QEF26" s="600"/>
      <c r="QEG26" s="600"/>
      <c r="QEH26" s="600"/>
      <c r="QEI26" s="600"/>
      <c r="QEJ26" s="600"/>
      <c r="QEK26" s="600"/>
      <c r="QEL26" s="600"/>
      <c r="QEM26" s="600"/>
      <c r="QEN26" s="600"/>
      <c r="QEO26" s="600"/>
      <c r="QEP26" s="600"/>
      <c r="QEQ26" s="600"/>
      <c r="QER26" s="600"/>
      <c r="QES26" s="600"/>
      <c r="QET26" s="600"/>
      <c r="QEU26" s="600"/>
      <c r="QEV26" s="600"/>
      <c r="QEW26" s="600"/>
      <c r="QEX26" s="600"/>
      <c r="QEY26" s="600"/>
      <c r="QEZ26" s="600"/>
      <c r="QFA26" s="600"/>
      <c r="QFB26" s="600"/>
      <c r="QFC26" s="600"/>
      <c r="QFD26" s="600"/>
      <c r="QFE26" s="600"/>
      <c r="QFF26" s="600"/>
      <c r="QFG26" s="600"/>
      <c r="QFH26" s="600"/>
      <c r="QFI26" s="600"/>
      <c r="QFJ26" s="600"/>
      <c r="QFK26" s="600"/>
      <c r="QFL26" s="600"/>
      <c r="QFM26" s="600"/>
      <c r="QFN26" s="600"/>
      <c r="QFO26" s="600"/>
      <c r="QFP26" s="600"/>
      <c r="QFQ26" s="600"/>
      <c r="QFR26" s="600"/>
      <c r="QFS26" s="600"/>
      <c r="QFT26" s="600"/>
      <c r="QFU26" s="600"/>
      <c r="QFV26" s="600"/>
      <c r="QFW26" s="600"/>
      <c r="QFX26" s="600"/>
      <c r="QFY26" s="600"/>
      <c r="QFZ26" s="600"/>
      <c r="QGA26" s="600"/>
      <c r="QGB26" s="600"/>
      <c r="QGC26" s="600"/>
      <c r="QGD26" s="600"/>
      <c r="QGE26" s="600"/>
      <c r="QGF26" s="600"/>
      <c r="QGG26" s="600"/>
      <c r="QGH26" s="600"/>
      <c r="QGI26" s="600"/>
      <c r="QGJ26" s="600"/>
      <c r="QGK26" s="600"/>
      <c r="QGL26" s="600"/>
      <c r="QGM26" s="600"/>
      <c r="QGN26" s="600"/>
      <c r="QGO26" s="600"/>
      <c r="QGP26" s="600"/>
      <c r="QGQ26" s="600"/>
      <c r="QGR26" s="600"/>
      <c r="QGS26" s="600"/>
      <c r="QGT26" s="600"/>
      <c r="QGU26" s="600"/>
      <c r="QGV26" s="600"/>
      <c r="QGW26" s="600"/>
      <c r="QGX26" s="600"/>
      <c r="QGY26" s="600"/>
      <c r="QGZ26" s="600"/>
      <c r="QHA26" s="600"/>
      <c r="QHB26" s="600"/>
      <c r="QHC26" s="600"/>
      <c r="QHD26" s="600"/>
      <c r="QHE26" s="600"/>
      <c r="QHF26" s="600"/>
      <c r="QHG26" s="600"/>
      <c r="QHH26" s="600"/>
      <c r="QHI26" s="600"/>
      <c r="QHJ26" s="600"/>
      <c r="QHK26" s="600"/>
      <c r="QHL26" s="600"/>
      <c r="QHM26" s="600"/>
      <c r="QHN26" s="600"/>
      <c r="QHO26" s="600"/>
      <c r="QHP26" s="600"/>
      <c r="QHQ26" s="600"/>
      <c r="QHR26" s="600"/>
      <c r="QHS26" s="600"/>
      <c r="QHT26" s="600"/>
      <c r="QHU26" s="600"/>
      <c r="QHV26" s="600"/>
      <c r="QHW26" s="600"/>
      <c r="QHX26" s="600"/>
      <c r="QHY26" s="600"/>
      <c r="QHZ26" s="600"/>
      <c r="QIA26" s="600"/>
      <c r="QIB26" s="600"/>
      <c r="QIC26" s="600"/>
      <c r="QID26" s="600"/>
      <c r="QIE26" s="600"/>
      <c r="QIF26" s="600"/>
      <c r="QIG26" s="600"/>
      <c r="QIH26" s="600"/>
      <c r="QII26" s="600"/>
      <c r="QIJ26" s="600"/>
      <c r="QIK26" s="600"/>
      <c r="QIL26" s="600"/>
      <c r="QIM26" s="600"/>
      <c r="QIN26" s="600"/>
      <c r="QIO26" s="600"/>
      <c r="QIP26" s="600"/>
      <c r="QIQ26" s="600"/>
      <c r="QIR26" s="600"/>
      <c r="QIS26" s="600"/>
      <c r="QIT26" s="600"/>
      <c r="QIU26" s="600"/>
      <c r="QIV26" s="600"/>
      <c r="QIW26" s="600"/>
      <c r="QIX26" s="600"/>
      <c r="QIY26" s="600"/>
      <c r="QIZ26" s="600"/>
      <c r="QJA26" s="600"/>
      <c r="QJB26" s="600"/>
      <c r="QJC26" s="600"/>
      <c r="QJD26" s="600"/>
      <c r="QJE26" s="600"/>
      <c r="QJF26" s="600"/>
      <c r="QJG26" s="600"/>
      <c r="QJH26" s="600"/>
      <c r="QJI26" s="600"/>
      <c r="QJJ26" s="600"/>
      <c r="QJK26" s="600"/>
      <c r="QJL26" s="600"/>
      <c r="QJM26" s="600"/>
      <c r="QJN26" s="600"/>
      <c r="QJO26" s="600"/>
      <c r="QJP26" s="600"/>
      <c r="QJQ26" s="600"/>
      <c r="QJR26" s="600"/>
      <c r="QJS26" s="600"/>
      <c r="QJT26" s="600"/>
      <c r="QJU26" s="600"/>
      <c r="QJV26" s="600"/>
      <c r="QJW26" s="600"/>
      <c r="QJX26" s="600"/>
      <c r="QJY26" s="600"/>
      <c r="QJZ26" s="600"/>
      <c r="QKA26" s="600"/>
      <c r="QKB26" s="600"/>
      <c r="QKC26" s="600"/>
      <c r="QKD26" s="600"/>
      <c r="QKE26" s="600"/>
      <c r="QKF26" s="600"/>
      <c r="QKG26" s="600"/>
      <c r="QKH26" s="600"/>
      <c r="QKI26" s="600"/>
      <c r="QKJ26" s="600"/>
      <c r="QKK26" s="600"/>
      <c r="QKL26" s="600"/>
      <c r="QKM26" s="600"/>
      <c r="QKN26" s="600"/>
      <c r="QKO26" s="600"/>
      <c r="QKP26" s="600"/>
      <c r="QKQ26" s="600"/>
      <c r="QKR26" s="600"/>
      <c r="QKS26" s="600"/>
      <c r="QKT26" s="600"/>
      <c r="QKU26" s="600"/>
      <c r="QKV26" s="600"/>
      <c r="QKW26" s="600"/>
      <c r="QKX26" s="600"/>
      <c r="QKY26" s="600"/>
      <c r="QKZ26" s="600"/>
      <c r="QLA26" s="600"/>
      <c r="QLB26" s="600"/>
      <c r="QLC26" s="600"/>
      <c r="QLD26" s="600"/>
      <c r="QLE26" s="600"/>
      <c r="QLF26" s="600"/>
      <c r="QLG26" s="600"/>
      <c r="QLH26" s="600"/>
      <c r="QLI26" s="600"/>
      <c r="QLJ26" s="600"/>
      <c r="QLK26" s="600"/>
      <c r="QLL26" s="600"/>
      <c r="QLM26" s="600"/>
      <c r="QLN26" s="600"/>
      <c r="QLO26" s="600"/>
      <c r="QLP26" s="600"/>
      <c r="QLQ26" s="600"/>
      <c r="QLR26" s="600"/>
      <c r="QLS26" s="600"/>
      <c r="QLT26" s="600"/>
      <c r="QLU26" s="600"/>
      <c r="QLV26" s="600"/>
      <c r="QLW26" s="600"/>
      <c r="QLX26" s="600"/>
      <c r="QLY26" s="600"/>
      <c r="QLZ26" s="600"/>
      <c r="QMA26" s="600"/>
      <c r="QMB26" s="600"/>
      <c r="QMC26" s="600"/>
      <c r="QMD26" s="600"/>
      <c r="QME26" s="600"/>
      <c r="QMF26" s="600"/>
      <c r="QMG26" s="600"/>
      <c r="QMH26" s="600"/>
      <c r="QMI26" s="600"/>
      <c r="QMJ26" s="600"/>
      <c r="QMK26" s="600"/>
      <c r="QML26" s="600"/>
      <c r="QMM26" s="600"/>
      <c r="QMN26" s="600"/>
      <c r="QMO26" s="600"/>
      <c r="QMP26" s="600"/>
      <c r="QMQ26" s="600"/>
      <c r="QMR26" s="600"/>
      <c r="QMS26" s="600"/>
      <c r="QMT26" s="600"/>
      <c r="QMU26" s="600"/>
      <c r="QMV26" s="600"/>
      <c r="QMW26" s="600"/>
      <c r="QMX26" s="600"/>
      <c r="QMY26" s="600"/>
      <c r="QMZ26" s="600"/>
      <c r="QNA26" s="600"/>
      <c r="QNB26" s="600"/>
      <c r="QNC26" s="600"/>
      <c r="QND26" s="600"/>
      <c r="QNE26" s="600"/>
      <c r="QNF26" s="600"/>
      <c r="QNG26" s="600"/>
      <c r="QNH26" s="600"/>
      <c r="QNI26" s="600"/>
      <c r="QNJ26" s="600"/>
      <c r="QNK26" s="600"/>
      <c r="QNL26" s="600"/>
      <c r="QNM26" s="600"/>
      <c r="QNN26" s="600"/>
      <c r="QNO26" s="600"/>
      <c r="QNP26" s="600"/>
      <c r="QNQ26" s="600"/>
      <c r="QNR26" s="600"/>
      <c r="QNS26" s="600"/>
      <c r="QNT26" s="600"/>
      <c r="QNU26" s="600"/>
      <c r="QNV26" s="600"/>
      <c r="QNW26" s="600"/>
      <c r="QNX26" s="600"/>
      <c r="QNY26" s="600"/>
      <c r="QNZ26" s="600"/>
      <c r="QOA26" s="600"/>
      <c r="QOB26" s="600"/>
      <c r="QOC26" s="600"/>
      <c r="QOD26" s="600"/>
      <c r="QOE26" s="600"/>
      <c r="QOF26" s="600"/>
      <c r="QOG26" s="600"/>
      <c r="QOH26" s="600"/>
      <c r="QOI26" s="600"/>
      <c r="QOJ26" s="600"/>
      <c r="QOK26" s="600"/>
      <c r="QOL26" s="600"/>
      <c r="QOM26" s="600"/>
      <c r="QON26" s="600"/>
      <c r="QOO26" s="600"/>
      <c r="QOP26" s="600"/>
      <c r="QOQ26" s="600"/>
      <c r="QOR26" s="600"/>
      <c r="QOS26" s="600"/>
      <c r="QOT26" s="600"/>
      <c r="QOU26" s="600"/>
      <c r="QOV26" s="600"/>
      <c r="QOW26" s="600"/>
      <c r="QOX26" s="600"/>
      <c r="QOY26" s="600"/>
      <c r="QOZ26" s="600"/>
      <c r="QPA26" s="600"/>
      <c r="QPB26" s="600"/>
      <c r="QPC26" s="600"/>
      <c r="QPD26" s="600"/>
      <c r="QPE26" s="600"/>
      <c r="QPF26" s="600"/>
      <c r="QPG26" s="600"/>
      <c r="QPH26" s="600"/>
      <c r="QPI26" s="600"/>
      <c r="QPJ26" s="600"/>
      <c r="QPK26" s="600"/>
      <c r="QPL26" s="600"/>
      <c r="QPM26" s="600"/>
      <c r="QPN26" s="600"/>
      <c r="QPO26" s="600"/>
      <c r="QPP26" s="600"/>
      <c r="QPQ26" s="600"/>
      <c r="QPR26" s="600"/>
      <c r="QPS26" s="600"/>
      <c r="QPT26" s="600"/>
      <c r="QPU26" s="600"/>
      <c r="QPV26" s="600"/>
      <c r="QPW26" s="600"/>
      <c r="QPX26" s="600"/>
      <c r="QPY26" s="600"/>
      <c r="QPZ26" s="600"/>
      <c r="QQA26" s="600"/>
      <c r="QQB26" s="600"/>
      <c r="QQC26" s="600"/>
      <c r="QQD26" s="600"/>
      <c r="QQE26" s="600"/>
      <c r="QQF26" s="600"/>
      <c r="QQG26" s="600"/>
      <c r="QQH26" s="600"/>
      <c r="QQI26" s="600"/>
      <c r="QQJ26" s="600"/>
      <c r="QQK26" s="600"/>
      <c r="QQL26" s="600"/>
      <c r="QQM26" s="600"/>
      <c r="QQN26" s="600"/>
      <c r="QQO26" s="600"/>
      <c r="QQP26" s="600"/>
      <c r="QQQ26" s="600"/>
      <c r="QQR26" s="600"/>
      <c r="QQS26" s="600"/>
      <c r="QQT26" s="600"/>
      <c r="QQU26" s="600"/>
      <c r="QQV26" s="600"/>
      <c r="QQW26" s="600"/>
      <c r="QQX26" s="600"/>
      <c r="QQY26" s="600"/>
      <c r="QQZ26" s="600"/>
      <c r="QRA26" s="600"/>
      <c r="QRB26" s="600"/>
      <c r="QRC26" s="600"/>
      <c r="QRD26" s="600"/>
      <c r="QRE26" s="600"/>
      <c r="QRF26" s="600"/>
      <c r="QRG26" s="600"/>
      <c r="QRH26" s="600"/>
      <c r="QRI26" s="600"/>
      <c r="QRJ26" s="600"/>
      <c r="QRK26" s="600"/>
      <c r="QRL26" s="600"/>
      <c r="QRM26" s="600"/>
      <c r="QRN26" s="600"/>
      <c r="QRO26" s="600"/>
      <c r="QRP26" s="600"/>
      <c r="QRQ26" s="600"/>
      <c r="QRR26" s="600"/>
      <c r="QRS26" s="600"/>
      <c r="QRT26" s="600"/>
      <c r="QRU26" s="600"/>
      <c r="QRV26" s="600"/>
      <c r="QRW26" s="600"/>
      <c r="QRX26" s="600"/>
      <c r="QRY26" s="600"/>
      <c r="QRZ26" s="600"/>
      <c r="QSA26" s="600"/>
      <c r="QSB26" s="600"/>
      <c r="QSC26" s="600"/>
      <c r="QSD26" s="600"/>
      <c r="QSE26" s="600"/>
      <c r="QSF26" s="600"/>
      <c r="QSG26" s="600"/>
      <c r="QSH26" s="600"/>
      <c r="QSI26" s="600"/>
      <c r="QSJ26" s="600"/>
      <c r="QSK26" s="600"/>
      <c r="QSL26" s="600"/>
      <c r="QSM26" s="600"/>
      <c r="QSN26" s="600"/>
      <c r="QSO26" s="600"/>
      <c r="QSP26" s="600"/>
      <c r="QSQ26" s="600"/>
      <c r="QSR26" s="600"/>
      <c r="QSS26" s="600"/>
      <c r="QST26" s="600"/>
      <c r="QSU26" s="600"/>
      <c r="QSV26" s="600"/>
      <c r="QSW26" s="600"/>
      <c r="QSX26" s="600"/>
      <c r="QSY26" s="600"/>
      <c r="QSZ26" s="600"/>
      <c r="QTA26" s="600"/>
      <c r="QTB26" s="600"/>
      <c r="QTC26" s="600"/>
      <c r="QTD26" s="600"/>
      <c r="QTE26" s="600"/>
      <c r="QTF26" s="600"/>
      <c r="QTG26" s="600"/>
      <c r="QTH26" s="600"/>
      <c r="QTI26" s="600"/>
      <c r="QTJ26" s="600"/>
      <c r="QTK26" s="600"/>
      <c r="QTL26" s="600"/>
      <c r="QTM26" s="600"/>
      <c r="QTN26" s="600"/>
      <c r="QTO26" s="600"/>
      <c r="QTP26" s="600"/>
      <c r="QTQ26" s="600"/>
      <c r="QTR26" s="600"/>
      <c r="QTS26" s="600"/>
      <c r="QTT26" s="600"/>
      <c r="QTU26" s="600"/>
      <c r="QTV26" s="600"/>
      <c r="QTW26" s="600"/>
      <c r="QTX26" s="600"/>
      <c r="QTY26" s="600"/>
      <c r="QTZ26" s="600"/>
      <c r="QUA26" s="600"/>
      <c r="QUB26" s="600"/>
      <c r="QUC26" s="600"/>
      <c r="QUD26" s="600"/>
      <c r="QUE26" s="600"/>
      <c r="QUF26" s="600"/>
      <c r="QUG26" s="600"/>
      <c r="QUH26" s="600"/>
      <c r="QUI26" s="600"/>
      <c r="QUJ26" s="600"/>
      <c r="QUK26" s="600"/>
      <c r="QUL26" s="600"/>
      <c r="QUM26" s="600"/>
      <c r="QUN26" s="600"/>
      <c r="QUO26" s="600"/>
      <c r="QUP26" s="600"/>
      <c r="QUQ26" s="600"/>
      <c r="QUR26" s="600"/>
      <c r="QUS26" s="600"/>
      <c r="QUT26" s="600"/>
      <c r="QUU26" s="600"/>
      <c r="QUV26" s="600"/>
      <c r="QUW26" s="600"/>
      <c r="QUX26" s="600"/>
      <c r="QUY26" s="600"/>
      <c r="QUZ26" s="600"/>
      <c r="QVA26" s="600"/>
      <c r="QVB26" s="600"/>
      <c r="QVC26" s="600"/>
      <c r="QVD26" s="600"/>
      <c r="QVE26" s="600"/>
      <c r="QVF26" s="600"/>
      <c r="QVG26" s="600"/>
      <c r="QVH26" s="600"/>
      <c r="QVI26" s="600"/>
      <c r="QVJ26" s="600"/>
      <c r="QVK26" s="600"/>
      <c r="QVL26" s="600"/>
      <c r="QVM26" s="600"/>
      <c r="QVN26" s="600"/>
      <c r="QVO26" s="600"/>
      <c r="QVP26" s="600"/>
      <c r="QVQ26" s="600"/>
      <c r="QVR26" s="600"/>
      <c r="QVS26" s="600"/>
      <c r="QVT26" s="600"/>
      <c r="QVU26" s="600"/>
      <c r="QVV26" s="600"/>
      <c r="QVW26" s="600"/>
      <c r="QVX26" s="600"/>
      <c r="QVY26" s="600"/>
      <c r="QVZ26" s="600"/>
      <c r="QWA26" s="600"/>
      <c r="QWB26" s="600"/>
      <c r="QWC26" s="600"/>
      <c r="QWD26" s="600"/>
      <c r="QWE26" s="600"/>
      <c r="QWF26" s="600"/>
      <c r="QWG26" s="600"/>
      <c r="QWH26" s="600"/>
      <c r="QWI26" s="600"/>
      <c r="QWJ26" s="600"/>
      <c r="QWK26" s="600"/>
      <c r="QWL26" s="600"/>
      <c r="QWM26" s="600"/>
      <c r="QWN26" s="600"/>
      <c r="QWO26" s="600"/>
      <c r="QWP26" s="600"/>
      <c r="QWQ26" s="600"/>
      <c r="QWR26" s="600"/>
      <c r="QWS26" s="600"/>
      <c r="QWT26" s="600"/>
      <c r="QWU26" s="600"/>
      <c r="QWV26" s="600"/>
      <c r="QWW26" s="600"/>
      <c r="QWX26" s="600"/>
      <c r="QWY26" s="600"/>
      <c r="QWZ26" s="600"/>
      <c r="QXA26" s="600"/>
      <c r="QXB26" s="600"/>
      <c r="QXC26" s="600"/>
      <c r="QXD26" s="600"/>
      <c r="QXE26" s="600"/>
      <c r="QXF26" s="600"/>
      <c r="QXG26" s="600"/>
      <c r="QXH26" s="600"/>
      <c r="QXI26" s="600"/>
      <c r="QXJ26" s="600"/>
      <c r="QXK26" s="600"/>
      <c r="QXL26" s="600"/>
      <c r="QXM26" s="600"/>
      <c r="QXN26" s="600"/>
      <c r="QXO26" s="600"/>
      <c r="QXP26" s="600"/>
      <c r="QXQ26" s="600"/>
      <c r="QXR26" s="600"/>
      <c r="QXS26" s="600"/>
      <c r="QXT26" s="600"/>
      <c r="QXU26" s="600"/>
      <c r="QXV26" s="600"/>
      <c r="QXW26" s="600"/>
      <c r="QXX26" s="600"/>
      <c r="QXY26" s="600"/>
      <c r="QXZ26" s="600"/>
      <c r="QYA26" s="600"/>
      <c r="QYB26" s="600"/>
      <c r="QYC26" s="600"/>
      <c r="QYD26" s="600"/>
      <c r="QYE26" s="600"/>
      <c r="QYF26" s="600"/>
      <c r="QYG26" s="600"/>
      <c r="QYH26" s="600"/>
      <c r="QYI26" s="600"/>
      <c r="QYJ26" s="600"/>
      <c r="QYK26" s="600"/>
      <c r="QYL26" s="600"/>
      <c r="QYM26" s="600"/>
      <c r="QYN26" s="600"/>
      <c r="QYO26" s="600"/>
      <c r="QYP26" s="600"/>
      <c r="QYQ26" s="600"/>
      <c r="QYR26" s="600"/>
      <c r="QYS26" s="600"/>
      <c r="QYT26" s="600"/>
      <c r="QYU26" s="600"/>
      <c r="QYV26" s="600"/>
      <c r="QYW26" s="600"/>
      <c r="QYX26" s="600"/>
      <c r="QYY26" s="600"/>
      <c r="QYZ26" s="600"/>
      <c r="QZA26" s="600"/>
      <c r="QZB26" s="600"/>
      <c r="QZC26" s="600"/>
      <c r="QZD26" s="600"/>
      <c r="QZE26" s="600"/>
      <c r="QZF26" s="600"/>
      <c r="QZG26" s="600"/>
      <c r="QZH26" s="600"/>
      <c r="QZI26" s="600"/>
      <c r="QZJ26" s="600"/>
      <c r="QZK26" s="600"/>
      <c r="QZL26" s="600"/>
      <c r="QZM26" s="600"/>
      <c r="QZN26" s="600"/>
      <c r="QZO26" s="600"/>
      <c r="QZP26" s="600"/>
      <c r="QZQ26" s="600"/>
      <c r="QZR26" s="600"/>
      <c r="QZS26" s="600"/>
      <c r="QZT26" s="600"/>
      <c r="QZU26" s="600"/>
      <c r="QZV26" s="600"/>
      <c r="QZW26" s="600"/>
      <c r="QZX26" s="600"/>
      <c r="QZY26" s="600"/>
      <c r="QZZ26" s="600"/>
      <c r="RAA26" s="600"/>
      <c r="RAB26" s="600"/>
      <c r="RAC26" s="600"/>
      <c r="RAD26" s="600"/>
      <c r="RAE26" s="600"/>
      <c r="RAF26" s="600"/>
      <c r="RAG26" s="600"/>
      <c r="RAH26" s="600"/>
      <c r="RAI26" s="600"/>
      <c r="RAJ26" s="600"/>
      <c r="RAK26" s="600"/>
      <c r="RAL26" s="600"/>
      <c r="RAM26" s="600"/>
      <c r="RAN26" s="600"/>
      <c r="RAO26" s="600"/>
      <c r="RAP26" s="600"/>
      <c r="RAQ26" s="600"/>
      <c r="RAR26" s="600"/>
      <c r="RAS26" s="600"/>
      <c r="RAT26" s="600"/>
      <c r="RAU26" s="600"/>
      <c r="RAV26" s="600"/>
      <c r="RAW26" s="600"/>
      <c r="RAX26" s="600"/>
      <c r="RAY26" s="600"/>
      <c r="RAZ26" s="600"/>
      <c r="RBA26" s="600"/>
      <c r="RBB26" s="600"/>
      <c r="RBC26" s="600"/>
      <c r="RBD26" s="600"/>
      <c r="RBE26" s="600"/>
      <c r="RBF26" s="600"/>
      <c r="RBG26" s="600"/>
      <c r="RBH26" s="600"/>
      <c r="RBI26" s="600"/>
      <c r="RBJ26" s="600"/>
      <c r="RBK26" s="600"/>
      <c r="RBL26" s="600"/>
      <c r="RBM26" s="600"/>
      <c r="RBN26" s="600"/>
      <c r="RBO26" s="600"/>
      <c r="RBP26" s="600"/>
      <c r="RBQ26" s="600"/>
      <c r="RBR26" s="600"/>
      <c r="RBS26" s="600"/>
      <c r="RBT26" s="600"/>
      <c r="RBU26" s="600"/>
      <c r="RBV26" s="600"/>
      <c r="RBW26" s="600"/>
      <c r="RBX26" s="600"/>
      <c r="RBY26" s="600"/>
      <c r="RBZ26" s="600"/>
      <c r="RCA26" s="600"/>
      <c r="RCB26" s="600"/>
      <c r="RCC26" s="600"/>
      <c r="RCD26" s="600"/>
      <c r="RCE26" s="600"/>
      <c r="RCF26" s="600"/>
      <c r="RCG26" s="600"/>
      <c r="RCH26" s="600"/>
      <c r="RCI26" s="600"/>
      <c r="RCJ26" s="600"/>
      <c r="RCK26" s="600"/>
      <c r="RCL26" s="600"/>
      <c r="RCM26" s="600"/>
      <c r="RCN26" s="600"/>
      <c r="RCO26" s="600"/>
      <c r="RCP26" s="600"/>
      <c r="RCQ26" s="600"/>
      <c r="RCR26" s="600"/>
      <c r="RCS26" s="600"/>
      <c r="RCT26" s="600"/>
      <c r="RCU26" s="600"/>
      <c r="RCV26" s="600"/>
      <c r="RCW26" s="600"/>
      <c r="RCX26" s="600"/>
      <c r="RCY26" s="600"/>
      <c r="RCZ26" s="600"/>
      <c r="RDA26" s="600"/>
      <c r="RDB26" s="600"/>
      <c r="RDC26" s="600"/>
      <c r="RDD26" s="600"/>
      <c r="RDE26" s="600"/>
      <c r="RDF26" s="600"/>
      <c r="RDG26" s="600"/>
      <c r="RDH26" s="600"/>
      <c r="RDI26" s="600"/>
      <c r="RDJ26" s="600"/>
      <c r="RDK26" s="600"/>
      <c r="RDL26" s="600"/>
      <c r="RDM26" s="600"/>
      <c r="RDN26" s="600"/>
      <c r="RDO26" s="600"/>
      <c r="RDP26" s="600"/>
      <c r="RDQ26" s="600"/>
      <c r="RDR26" s="600"/>
      <c r="RDS26" s="600"/>
      <c r="RDT26" s="600"/>
      <c r="RDU26" s="600"/>
      <c r="RDV26" s="600"/>
      <c r="RDW26" s="600"/>
      <c r="RDX26" s="600"/>
      <c r="RDY26" s="600"/>
      <c r="RDZ26" s="600"/>
      <c r="REA26" s="600"/>
      <c r="REB26" s="600"/>
      <c r="REC26" s="600"/>
      <c r="RED26" s="600"/>
      <c r="REE26" s="600"/>
      <c r="REF26" s="600"/>
      <c r="REG26" s="600"/>
      <c r="REH26" s="600"/>
      <c r="REI26" s="600"/>
      <c r="REJ26" s="600"/>
      <c r="REK26" s="600"/>
      <c r="REL26" s="600"/>
      <c r="REM26" s="600"/>
      <c r="REN26" s="600"/>
      <c r="REO26" s="600"/>
      <c r="REP26" s="600"/>
      <c r="REQ26" s="600"/>
      <c r="RER26" s="600"/>
      <c r="RES26" s="600"/>
      <c r="RET26" s="600"/>
      <c r="REU26" s="600"/>
      <c r="REV26" s="600"/>
      <c r="REW26" s="600"/>
      <c r="REX26" s="600"/>
      <c r="REY26" s="600"/>
      <c r="REZ26" s="600"/>
      <c r="RFA26" s="600"/>
      <c r="RFB26" s="600"/>
      <c r="RFC26" s="600"/>
      <c r="RFD26" s="600"/>
      <c r="RFE26" s="600"/>
      <c r="RFF26" s="600"/>
      <c r="RFG26" s="600"/>
      <c r="RFH26" s="600"/>
      <c r="RFI26" s="600"/>
      <c r="RFJ26" s="600"/>
      <c r="RFK26" s="600"/>
      <c r="RFL26" s="600"/>
      <c r="RFM26" s="600"/>
      <c r="RFN26" s="600"/>
      <c r="RFO26" s="600"/>
      <c r="RFP26" s="600"/>
      <c r="RFQ26" s="600"/>
      <c r="RFR26" s="600"/>
      <c r="RFS26" s="600"/>
      <c r="RFT26" s="600"/>
      <c r="RFU26" s="600"/>
      <c r="RFV26" s="600"/>
      <c r="RFW26" s="600"/>
      <c r="RFX26" s="600"/>
      <c r="RFY26" s="600"/>
      <c r="RFZ26" s="600"/>
      <c r="RGA26" s="600"/>
      <c r="RGB26" s="600"/>
      <c r="RGC26" s="600"/>
      <c r="RGD26" s="600"/>
      <c r="RGE26" s="600"/>
      <c r="RGF26" s="600"/>
      <c r="RGG26" s="600"/>
      <c r="RGH26" s="600"/>
      <c r="RGI26" s="600"/>
      <c r="RGJ26" s="600"/>
      <c r="RGK26" s="600"/>
      <c r="RGL26" s="600"/>
      <c r="RGM26" s="600"/>
      <c r="RGN26" s="600"/>
      <c r="RGO26" s="600"/>
      <c r="RGP26" s="600"/>
      <c r="RGQ26" s="600"/>
      <c r="RGR26" s="600"/>
      <c r="RGS26" s="600"/>
      <c r="RGT26" s="600"/>
      <c r="RGU26" s="600"/>
      <c r="RGV26" s="600"/>
      <c r="RGW26" s="600"/>
      <c r="RGX26" s="600"/>
      <c r="RGY26" s="600"/>
      <c r="RGZ26" s="600"/>
      <c r="RHA26" s="600"/>
      <c r="RHB26" s="600"/>
      <c r="RHC26" s="600"/>
      <c r="RHD26" s="600"/>
      <c r="RHE26" s="600"/>
      <c r="RHF26" s="600"/>
      <c r="RHG26" s="600"/>
      <c r="RHH26" s="600"/>
      <c r="RHI26" s="600"/>
      <c r="RHJ26" s="600"/>
      <c r="RHK26" s="600"/>
      <c r="RHL26" s="600"/>
      <c r="RHM26" s="600"/>
      <c r="RHN26" s="600"/>
      <c r="RHO26" s="600"/>
      <c r="RHP26" s="600"/>
      <c r="RHQ26" s="600"/>
      <c r="RHR26" s="600"/>
      <c r="RHS26" s="600"/>
      <c r="RHT26" s="600"/>
      <c r="RHU26" s="600"/>
      <c r="RHV26" s="600"/>
      <c r="RHW26" s="600"/>
      <c r="RHX26" s="600"/>
      <c r="RHY26" s="600"/>
      <c r="RHZ26" s="600"/>
      <c r="RIA26" s="600"/>
      <c r="RIB26" s="600"/>
      <c r="RIC26" s="600"/>
      <c r="RID26" s="600"/>
      <c r="RIE26" s="600"/>
      <c r="RIF26" s="600"/>
      <c r="RIG26" s="600"/>
      <c r="RIH26" s="600"/>
      <c r="RII26" s="600"/>
      <c r="RIJ26" s="600"/>
      <c r="RIK26" s="600"/>
      <c r="RIL26" s="600"/>
      <c r="RIM26" s="600"/>
      <c r="RIN26" s="600"/>
      <c r="RIO26" s="600"/>
      <c r="RIP26" s="600"/>
      <c r="RIQ26" s="600"/>
      <c r="RIR26" s="600"/>
      <c r="RIS26" s="600"/>
      <c r="RIT26" s="600"/>
      <c r="RIU26" s="600"/>
      <c r="RIV26" s="600"/>
      <c r="RIW26" s="600"/>
      <c r="RIX26" s="600"/>
      <c r="RIY26" s="600"/>
      <c r="RIZ26" s="600"/>
      <c r="RJA26" s="600"/>
      <c r="RJB26" s="600"/>
      <c r="RJC26" s="600"/>
      <c r="RJD26" s="600"/>
      <c r="RJE26" s="600"/>
      <c r="RJF26" s="600"/>
      <c r="RJG26" s="600"/>
      <c r="RJH26" s="600"/>
      <c r="RJI26" s="600"/>
      <c r="RJJ26" s="600"/>
      <c r="RJK26" s="600"/>
      <c r="RJL26" s="600"/>
      <c r="RJM26" s="600"/>
      <c r="RJN26" s="600"/>
      <c r="RJO26" s="600"/>
      <c r="RJP26" s="600"/>
      <c r="RJQ26" s="600"/>
      <c r="RJR26" s="600"/>
      <c r="RJS26" s="600"/>
      <c r="RJT26" s="600"/>
      <c r="RJU26" s="600"/>
      <c r="RJV26" s="600"/>
      <c r="RJW26" s="600"/>
      <c r="RJX26" s="600"/>
      <c r="RJY26" s="600"/>
      <c r="RJZ26" s="600"/>
      <c r="RKA26" s="600"/>
      <c r="RKB26" s="600"/>
      <c r="RKC26" s="600"/>
      <c r="RKD26" s="600"/>
      <c r="RKE26" s="600"/>
      <c r="RKF26" s="600"/>
      <c r="RKG26" s="600"/>
      <c r="RKH26" s="600"/>
      <c r="RKI26" s="600"/>
      <c r="RKJ26" s="600"/>
      <c r="RKK26" s="600"/>
      <c r="RKL26" s="600"/>
      <c r="RKM26" s="600"/>
      <c r="RKN26" s="600"/>
      <c r="RKO26" s="600"/>
      <c r="RKP26" s="600"/>
      <c r="RKQ26" s="600"/>
      <c r="RKR26" s="600"/>
      <c r="RKS26" s="600"/>
      <c r="RKT26" s="600"/>
      <c r="RKU26" s="600"/>
      <c r="RKV26" s="600"/>
      <c r="RKW26" s="600"/>
      <c r="RKX26" s="600"/>
      <c r="RKY26" s="600"/>
      <c r="RKZ26" s="600"/>
      <c r="RLA26" s="600"/>
      <c r="RLB26" s="600"/>
      <c r="RLC26" s="600"/>
      <c r="RLD26" s="600"/>
      <c r="RLE26" s="600"/>
      <c r="RLF26" s="600"/>
      <c r="RLG26" s="600"/>
      <c r="RLH26" s="600"/>
      <c r="RLI26" s="600"/>
      <c r="RLJ26" s="600"/>
      <c r="RLK26" s="600"/>
      <c r="RLL26" s="600"/>
      <c r="RLM26" s="600"/>
      <c r="RLN26" s="600"/>
      <c r="RLO26" s="600"/>
      <c r="RLP26" s="600"/>
      <c r="RLQ26" s="600"/>
      <c r="RLR26" s="600"/>
      <c r="RLS26" s="600"/>
      <c r="RLT26" s="600"/>
      <c r="RLU26" s="600"/>
      <c r="RLV26" s="600"/>
      <c r="RLW26" s="600"/>
      <c r="RLX26" s="600"/>
      <c r="RLY26" s="600"/>
      <c r="RLZ26" s="600"/>
      <c r="RMA26" s="600"/>
      <c r="RMB26" s="600"/>
      <c r="RMC26" s="600"/>
      <c r="RMD26" s="600"/>
      <c r="RME26" s="600"/>
      <c r="RMF26" s="600"/>
      <c r="RMG26" s="600"/>
      <c r="RMH26" s="600"/>
      <c r="RMI26" s="600"/>
      <c r="RMJ26" s="600"/>
      <c r="RMK26" s="600"/>
      <c r="RML26" s="600"/>
      <c r="RMM26" s="600"/>
      <c r="RMN26" s="600"/>
      <c r="RMO26" s="600"/>
      <c r="RMP26" s="600"/>
      <c r="RMQ26" s="600"/>
      <c r="RMR26" s="600"/>
      <c r="RMS26" s="600"/>
      <c r="RMT26" s="600"/>
      <c r="RMU26" s="600"/>
      <c r="RMV26" s="600"/>
      <c r="RMW26" s="600"/>
      <c r="RMX26" s="600"/>
      <c r="RMY26" s="600"/>
      <c r="RMZ26" s="600"/>
      <c r="RNA26" s="600"/>
      <c r="RNB26" s="600"/>
      <c r="RNC26" s="600"/>
      <c r="RND26" s="600"/>
      <c r="RNE26" s="600"/>
      <c r="RNF26" s="600"/>
      <c r="RNG26" s="600"/>
      <c r="RNH26" s="600"/>
      <c r="RNI26" s="600"/>
      <c r="RNJ26" s="600"/>
      <c r="RNK26" s="600"/>
      <c r="RNL26" s="600"/>
      <c r="RNM26" s="600"/>
      <c r="RNN26" s="600"/>
      <c r="RNO26" s="600"/>
      <c r="RNP26" s="600"/>
      <c r="RNQ26" s="600"/>
      <c r="RNR26" s="600"/>
      <c r="RNS26" s="600"/>
      <c r="RNT26" s="600"/>
      <c r="RNU26" s="600"/>
      <c r="RNV26" s="600"/>
      <c r="RNW26" s="600"/>
      <c r="RNX26" s="600"/>
      <c r="RNY26" s="600"/>
      <c r="RNZ26" s="600"/>
      <c r="ROA26" s="600"/>
      <c r="ROB26" s="600"/>
      <c r="ROC26" s="600"/>
      <c r="ROD26" s="600"/>
      <c r="ROE26" s="600"/>
      <c r="ROF26" s="600"/>
      <c r="ROG26" s="600"/>
      <c r="ROH26" s="600"/>
      <c r="ROI26" s="600"/>
      <c r="ROJ26" s="600"/>
      <c r="ROK26" s="600"/>
      <c r="ROL26" s="600"/>
      <c r="ROM26" s="600"/>
      <c r="RON26" s="600"/>
      <c r="ROO26" s="600"/>
      <c r="ROP26" s="600"/>
      <c r="ROQ26" s="600"/>
      <c r="ROR26" s="600"/>
      <c r="ROS26" s="600"/>
      <c r="ROT26" s="600"/>
      <c r="ROU26" s="600"/>
      <c r="ROV26" s="600"/>
      <c r="ROW26" s="600"/>
      <c r="ROX26" s="600"/>
      <c r="ROY26" s="600"/>
      <c r="ROZ26" s="600"/>
      <c r="RPA26" s="600"/>
      <c r="RPB26" s="600"/>
      <c r="RPC26" s="600"/>
      <c r="RPD26" s="600"/>
      <c r="RPE26" s="600"/>
      <c r="RPF26" s="600"/>
      <c r="RPG26" s="600"/>
      <c r="RPH26" s="600"/>
      <c r="RPI26" s="600"/>
      <c r="RPJ26" s="600"/>
      <c r="RPK26" s="600"/>
      <c r="RPL26" s="600"/>
      <c r="RPM26" s="600"/>
      <c r="RPN26" s="600"/>
      <c r="RPO26" s="600"/>
      <c r="RPP26" s="600"/>
      <c r="RPQ26" s="600"/>
      <c r="RPR26" s="600"/>
      <c r="RPS26" s="600"/>
      <c r="RPT26" s="600"/>
      <c r="RPU26" s="600"/>
      <c r="RPV26" s="600"/>
      <c r="RPW26" s="600"/>
      <c r="RPX26" s="600"/>
      <c r="RPY26" s="600"/>
      <c r="RPZ26" s="600"/>
      <c r="RQA26" s="600"/>
      <c r="RQB26" s="600"/>
      <c r="RQC26" s="600"/>
      <c r="RQD26" s="600"/>
      <c r="RQE26" s="600"/>
      <c r="RQF26" s="600"/>
      <c r="RQG26" s="600"/>
      <c r="RQH26" s="600"/>
      <c r="RQI26" s="600"/>
      <c r="RQJ26" s="600"/>
      <c r="RQK26" s="600"/>
      <c r="RQL26" s="600"/>
      <c r="RQM26" s="600"/>
      <c r="RQN26" s="600"/>
      <c r="RQO26" s="600"/>
      <c r="RQP26" s="600"/>
      <c r="RQQ26" s="600"/>
      <c r="RQR26" s="600"/>
      <c r="RQS26" s="600"/>
      <c r="RQT26" s="600"/>
      <c r="RQU26" s="600"/>
      <c r="RQV26" s="600"/>
      <c r="RQW26" s="600"/>
      <c r="RQX26" s="600"/>
      <c r="RQY26" s="600"/>
      <c r="RQZ26" s="600"/>
      <c r="RRA26" s="600"/>
      <c r="RRB26" s="600"/>
      <c r="RRC26" s="600"/>
      <c r="RRD26" s="600"/>
      <c r="RRE26" s="600"/>
      <c r="RRF26" s="600"/>
      <c r="RRG26" s="600"/>
      <c r="RRH26" s="600"/>
      <c r="RRI26" s="600"/>
      <c r="RRJ26" s="600"/>
      <c r="RRK26" s="600"/>
      <c r="RRL26" s="600"/>
      <c r="RRM26" s="600"/>
      <c r="RRN26" s="600"/>
      <c r="RRO26" s="600"/>
      <c r="RRP26" s="600"/>
      <c r="RRQ26" s="600"/>
      <c r="RRR26" s="600"/>
      <c r="RRS26" s="600"/>
      <c r="RRT26" s="600"/>
      <c r="RRU26" s="600"/>
      <c r="RRV26" s="600"/>
      <c r="RRW26" s="600"/>
      <c r="RRX26" s="600"/>
      <c r="RRY26" s="600"/>
      <c r="RRZ26" s="600"/>
      <c r="RSA26" s="600"/>
      <c r="RSB26" s="600"/>
      <c r="RSC26" s="600"/>
      <c r="RSD26" s="600"/>
      <c r="RSE26" s="600"/>
      <c r="RSF26" s="600"/>
      <c r="RSG26" s="600"/>
      <c r="RSH26" s="600"/>
      <c r="RSI26" s="600"/>
      <c r="RSJ26" s="600"/>
      <c r="RSK26" s="600"/>
      <c r="RSL26" s="600"/>
      <c r="RSM26" s="600"/>
      <c r="RSN26" s="600"/>
      <c r="RSO26" s="600"/>
      <c r="RSP26" s="600"/>
      <c r="RSQ26" s="600"/>
      <c r="RSR26" s="600"/>
      <c r="RSS26" s="600"/>
      <c r="RST26" s="600"/>
      <c r="RSU26" s="600"/>
      <c r="RSV26" s="600"/>
      <c r="RSW26" s="600"/>
      <c r="RSX26" s="600"/>
      <c r="RSY26" s="600"/>
      <c r="RSZ26" s="600"/>
      <c r="RTA26" s="600"/>
      <c r="RTB26" s="600"/>
      <c r="RTC26" s="600"/>
      <c r="RTD26" s="600"/>
      <c r="RTE26" s="600"/>
      <c r="RTF26" s="600"/>
      <c r="RTG26" s="600"/>
      <c r="RTH26" s="600"/>
      <c r="RTI26" s="600"/>
      <c r="RTJ26" s="600"/>
      <c r="RTK26" s="600"/>
      <c r="RTL26" s="600"/>
      <c r="RTM26" s="600"/>
      <c r="RTN26" s="600"/>
      <c r="RTO26" s="600"/>
      <c r="RTP26" s="600"/>
      <c r="RTQ26" s="600"/>
      <c r="RTR26" s="600"/>
      <c r="RTS26" s="600"/>
      <c r="RTT26" s="600"/>
      <c r="RTU26" s="600"/>
      <c r="RTV26" s="600"/>
      <c r="RTW26" s="600"/>
      <c r="RTX26" s="600"/>
      <c r="RTY26" s="600"/>
      <c r="RTZ26" s="600"/>
      <c r="RUA26" s="600"/>
      <c r="RUB26" s="600"/>
      <c r="RUC26" s="600"/>
      <c r="RUD26" s="600"/>
      <c r="RUE26" s="600"/>
      <c r="RUF26" s="600"/>
      <c r="RUG26" s="600"/>
      <c r="RUH26" s="600"/>
      <c r="RUI26" s="600"/>
      <c r="RUJ26" s="600"/>
      <c r="RUK26" s="600"/>
      <c r="RUL26" s="600"/>
      <c r="RUM26" s="600"/>
      <c r="RUN26" s="600"/>
      <c r="RUO26" s="600"/>
      <c r="RUP26" s="600"/>
      <c r="RUQ26" s="600"/>
      <c r="RUR26" s="600"/>
      <c r="RUS26" s="600"/>
      <c r="RUT26" s="600"/>
      <c r="RUU26" s="600"/>
      <c r="RUV26" s="600"/>
      <c r="RUW26" s="600"/>
      <c r="RUX26" s="600"/>
      <c r="RUY26" s="600"/>
      <c r="RUZ26" s="600"/>
      <c r="RVA26" s="600"/>
      <c r="RVB26" s="600"/>
      <c r="RVC26" s="600"/>
      <c r="RVD26" s="600"/>
      <c r="RVE26" s="600"/>
      <c r="RVF26" s="600"/>
      <c r="RVG26" s="600"/>
      <c r="RVH26" s="600"/>
      <c r="RVI26" s="600"/>
      <c r="RVJ26" s="600"/>
      <c r="RVK26" s="600"/>
      <c r="RVL26" s="600"/>
      <c r="RVM26" s="600"/>
      <c r="RVN26" s="600"/>
      <c r="RVO26" s="600"/>
      <c r="RVP26" s="600"/>
      <c r="RVQ26" s="600"/>
      <c r="RVR26" s="600"/>
      <c r="RVS26" s="600"/>
      <c r="RVT26" s="600"/>
      <c r="RVU26" s="600"/>
      <c r="RVV26" s="600"/>
      <c r="RVW26" s="600"/>
      <c r="RVX26" s="600"/>
      <c r="RVY26" s="600"/>
      <c r="RVZ26" s="600"/>
      <c r="RWA26" s="600"/>
      <c r="RWB26" s="600"/>
      <c r="RWC26" s="600"/>
      <c r="RWD26" s="600"/>
      <c r="RWE26" s="600"/>
      <c r="RWF26" s="600"/>
      <c r="RWG26" s="600"/>
      <c r="RWH26" s="600"/>
      <c r="RWI26" s="600"/>
      <c r="RWJ26" s="600"/>
      <c r="RWK26" s="600"/>
      <c r="RWL26" s="600"/>
      <c r="RWM26" s="600"/>
      <c r="RWN26" s="600"/>
      <c r="RWO26" s="600"/>
      <c r="RWP26" s="600"/>
      <c r="RWQ26" s="600"/>
      <c r="RWR26" s="600"/>
      <c r="RWS26" s="600"/>
      <c r="RWT26" s="600"/>
      <c r="RWU26" s="600"/>
      <c r="RWV26" s="600"/>
      <c r="RWW26" s="600"/>
      <c r="RWX26" s="600"/>
      <c r="RWY26" s="600"/>
      <c r="RWZ26" s="600"/>
      <c r="RXA26" s="600"/>
      <c r="RXB26" s="600"/>
      <c r="RXC26" s="600"/>
      <c r="RXD26" s="600"/>
      <c r="RXE26" s="600"/>
      <c r="RXF26" s="600"/>
      <c r="RXG26" s="600"/>
      <c r="RXH26" s="600"/>
      <c r="RXI26" s="600"/>
      <c r="RXJ26" s="600"/>
      <c r="RXK26" s="600"/>
      <c r="RXL26" s="600"/>
      <c r="RXM26" s="600"/>
      <c r="RXN26" s="600"/>
      <c r="RXO26" s="600"/>
      <c r="RXP26" s="600"/>
      <c r="RXQ26" s="600"/>
      <c r="RXR26" s="600"/>
      <c r="RXS26" s="600"/>
      <c r="RXT26" s="600"/>
      <c r="RXU26" s="600"/>
      <c r="RXV26" s="600"/>
      <c r="RXW26" s="600"/>
      <c r="RXX26" s="600"/>
      <c r="RXY26" s="600"/>
      <c r="RXZ26" s="600"/>
      <c r="RYA26" s="600"/>
      <c r="RYB26" s="600"/>
      <c r="RYC26" s="600"/>
      <c r="RYD26" s="600"/>
      <c r="RYE26" s="600"/>
      <c r="RYF26" s="600"/>
      <c r="RYG26" s="600"/>
      <c r="RYH26" s="600"/>
      <c r="RYI26" s="600"/>
      <c r="RYJ26" s="600"/>
      <c r="RYK26" s="600"/>
      <c r="RYL26" s="600"/>
      <c r="RYM26" s="600"/>
      <c r="RYN26" s="600"/>
      <c r="RYO26" s="600"/>
      <c r="RYP26" s="600"/>
      <c r="RYQ26" s="600"/>
      <c r="RYR26" s="600"/>
      <c r="RYS26" s="600"/>
      <c r="RYT26" s="600"/>
      <c r="RYU26" s="600"/>
      <c r="RYV26" s="600"/>
      <c r="RYW26" s="600"/>
      <c r="RYX26" s="600"/>
      <c r="RYY26" s="600"/>
      <c r="RYZ26" s="600"/>
      <c r="RZA26" s="600"/>
      <c r="RZB26" s="600"/>
      <c r="RZC26" s="600"/>
      <c r="RZD26" s="600"/>
      <c r="RZE26" s="600"/>
      <c r="RZF26" s="600"/>
      <c r="RZG26" s="600"/>
      <c r="RZH26" s="600"/>
      <c r="RZI26" s="600"/>
      <c r="RZJ26" s="600"/>
      <c r="RZK26" s="600"/>
      <c r="RZL26" s="600"/>
      <c r="RZM26" s="600"/>
      <c r="RZN26" s="600"/>
      <c r="RZO26" s="600"/>
      <c r="RZP26" s="600"/>
      <c r="RZQ26" s="600"/>
      <c r="RZR26" s="600"/>
      <c r="RZS26" s="600"/>
      <c r="RZT26" s="600"/>
      <c r="RZU26" s="600"/>
      <c r="RZV26" s="600"/>
      <c r="RZW26" s="600"/>
      <c r="RZX26" s="600"/>
      <c r="RZY26" s="600"/>
      <c r="RZZ26" s="600"/>
      <c r="SAA26" s="600"/>
      <c r="SAB26" s="600"/>
      <c r="SAC26" s="600"/>
      <c r="SAD26" s="600"/>
      <c r="SAE26" s="600"/>
      <c r="SAF26" s="600"/>
      <c r="SAG26" s="600"/>
      <c r="SAH26" s="600"/>
      <c r="SAI26" s="600"/>
      <c r="SAJ26" s="600"/>
      <c r="SAK26" s="600"/>
      <c r="SAL26" s="600"/>
      <c r="SAM26" s="600"/>
      <c r="SAN26" s="600"/>
      <c r="SAO26" s="600"/>
      <c r="SAP26" s="600"/>
      <c r="SAQ26" s="600"/>
      <c r="SAR26" s="600"/>
      <c r="SAS26" s="600"/>
      <c r="SAT26" s="600"/>
      <c r="SAU26" s="600"/>
      <c r="SAV26" s="600"/>
      <c r="SAW26" s="600"/>
      <c r="SAX26" s="600"/>
      <c r="SAY26" s="600"/>
      <c r="SAZ26" s="600"/>
      <c r="SBA26" s="600"/>
      <c r="SBB26" s="600"/>
      <c r="SBC26" s="600"/>
      <c r="SBD26" s="600"/>
      <c r="SBE26" s="600"/>
      <c r="SBF26" s="600"/>
      <c r="SBG26" s="600"/>
      <c r="SBH26" s="600"/>
      <c r="SBI26" s="600"/>
      <c r="SBJ26" s="600"/>
      <c r="SBK26" s="600"/>
      <c r="SBL26" s="600"/>
      <c r="SBM26" s="600"/>
      <c r="SBN26" s="600"/>
      <c r="SBO26" s="600"/>
      <c r="SBP26" s="600"/>
      <c r="SBQ26" s="600"/>
      <c r="SBR26" s="600"/>
      <c r="SBS26" s="600"/>
      <c r="SBT26" s="600"/>
      <c r="SBU26" s="600"/>
      <c r="SBV26" s="600"/>
      <c r="SBW26" s="600"/>
      <c r="SBX26" s="600"/>
      <c r="SBY26" s="600"/>
      <c r="SBZ26" s="600"/>
      <c r="SCA26" s="600"/>
      <c r="SCB26" s="600"/>
      <c r="SCC26" s="600"/>
      <c r="SCD26" s="600"/>
      <c r="SCE26" s="600"/>
      <c r="SCF26" s="600"/>
      <c r="SCG26" s="600"/>
      <c r="SCH26" s="600"/>
      <c r="SCI26" s="600"/>
      <c r="SCJ26" s="600"/>
      <c r="SCK26" s="600"/>
      <c r="SCL26" s="600"/>
      <c r="SCM26" s="600"/>
      <c r="SCN26" s="600"/>
      <c r="SCO26" s="600"/>
      <c r="SCP26" s="600"/>
      <c r="SCQ26" s="600"/>
      <c r="SCR26" s="600"/>
      <c r="SCS26" s="600"/>
      <c r="SCT26" s="600"/>
      <c r="SCU26" s="600"/>
      <c r="SCV26" s="600"/>
      <c r="SCW26" s="600"/>
      <c r="SCX26" s="600"/>
      <c r="SCY26" s="600"/>
      <c r="SCZ26" s="600"/>
      <c r="SDA26" s="600"/>
      <c r="SDB26" s="600"/>
      <c r="SDC26" s="600"/>
      <c r="SDD26" s="600"/>
      <c r="SDE26" s="600"/>
      <c r="SDF26" s="600"/>
      <c r="SDG26" s="600"/>
      <c r="SDH26" s="600"/>
      <c r="SDI26" s="600"/>
      <c r="SDJ26" s="600"/>
      <c r="SDK26" s="600"/>
      <c r="SDL26" s="600"/>
      <c r="SDM26" s="600"/>
      <c r="SDN26" s="600"/>
      <c r="SDO26" s="600"/>
      <c r="SDP26" s="600"/>
      <c r="SDQ26" s="600"/>
      <c r="SDR26" s="600"/>
      <c r="SDS26" s="600"/>
      <c r="SDT26" s="600"/>
      <c r="SDU26" s="600"/>
      <c r="SDV26" s="600"/>
      <c r="SDW26" s="600"/>
      <c r="SDX26" s="600"/>
      <c r="SDY26" s="600"/>
      <c r="SDZ26" s="600"/>
      <c r="SEA26" s="600"/>
      <c r="SEB26" s="600"/>
      <c r="SEC26" s="600"/>
      <c r="SED26" s="600"/>
      <c r="SEE26" s="600"/>
      <c r="SEF26" s="600"/>
      <c r="SEG26" s="600"/>
      <c r="SEH26" s="600"/>
      <c r="SEI26" s="600"/>
      <c r="SEJ26" s="600"/>
      <c r="SEK26" s="600"/>
      <c r="SEL26" s="600"/>
      <c r="SEM26" s="600"/>
      <c r="SEN26" s="600"/>
      <c r="SEO26" s="600"/>
      <c r="SEP26" s="600"/>
      <c r="SEQ26" s="600"/>
      <c r="SER26" s="600"/>
      <c r="SES26" s="600"/>
      <c r="SET26" s="600"/>
      <c r="SEU26" s="600"/>
      <c r="SEV26" s="600"/>
      <c r="SEW26" s="600"/>
      <c r="SEX26" s="600"/>
      <c r="SEY26" s="600"/>
      <c r="SEZ26" s="600"/>
      <c r="SFA26" s="600"/>
      <c r="SFB26" s="600"/>
      <c r="SFC26" s="600"/>
      <c r="SFD26" s="600"/>
      <c r="SFE26" s="600"/>
      <c r="SFF26" s="600"/>
      <c r="SFG26" s="600"/>
      <c r="SFH26" s="600"/>
      <c r="SFI26" s="600"/>
      <c r="SFJ26" s="600"/>
      <c r="SFK26" s="600"/>
      <c r="SFL26" s="600"/>
      <c r="SFM26" s="600"/>
      <c r="SFN26" s="600"/>
      <c r="SFO26" s="600"/>
      <c r="SFP26" s="600"/>
      <c r="SFQ26" s="600"/>
      <c r="SFR26" s="600"/>
      <c r="SFS26" s="600"/>
      <c r="SFT26" s="600"/>
      <c r="SFU26" s="600"/>
      <c r="SFV26" s="600"/>
      <c r="SFW26" s="600"/>
      <c r="SFX26" s="600"/>
      <c r="SFY26" s="600"/>
      <c r="SFZ26" s="600"/>
      <c r="SGA26" s="600"/>
      <c r="SGB26" s="600"/>
      <c r="SGC26" s="600"/>
      <c r="SGD26" s="600"/>
      <c r="SGE26" s="600"/>
      <c r="SGF26" s="600"/>
      <c r="SGG26" s="600"/>
      <c r="SGH26" s="600"/>
      <c r="SGI26" s="600"/>
      <c r="SGJ26" s="600"/>
      <c r="SGK26" s="600"/>
      <c r="SGL26" s="600"/>
      <c r="SGM26" s="600"/>
      <c r="SGN26" s="600"/>
      <c r="SGO26" s="600"/>
      <c r="SGP26" s="600"/>
      <c r="SGQ26" s="600"/>
      <c r="SGR26" s="600"/>
      <c r="SGS26" s="600"/>
      <c r="SGT26" s="600"/>
      <c r="SGU26" s="600"/>
      <c r="SGV26" s="600"/>
      <c r="SGW26" s="600"/>
      <c r="SGX26" s="600"/>
      <c r="SGY26" s="600"/>
      <c r="SGZ26" s="600"/>
      <c r="SHA26" s="600"/>
      <c r="SHB26" s="600"/>
      <c r="SHC26" s="600"/>
      <c r="SHD26" s="600"/>
      <c r="SHE26" s="600"/>
      <c r="SHF26" s="600"/>
      <c r="SHG26" s="600"/>
      <c r="SHH26" s="600"/>
      <c r="SHI26" s="600"/>
      <c r="SHJ26" s="600"/>
      <c r="SHK26" s="600"/>
      <c r="SHL26" s="600"/>
      <c r="SHM26" s="600"/>
      <c r="SHN26" s="600"/>
      <c r="SHO26" s="600"/>
      <c r="SHP26" s="600"/>
      <c r="SHQ26" s="600"/>
      <c r="SHR26" s="600"/>
      <c r="SHS26" s="600"/>
      <c r="SHT26" s="600"/>
      <c r="SHU26" s="600"/>
      <c r="SHV26" s="600"/>
      <c r="SHW26" s="600"/>
      <c r="SHX26" s="600"/>
      <c r="SHY26" s="600"/>
      <c r="SHZ26" s="600"/>
      <c r="SIA26" s="600"/>
      <c r="SIB26" s="600"/>
      <c r="SIC26" s="600"/>
      <c r="SID26" s="600"/>
      <c r="SIE26" s="600"/>
      <c r="SIF26" s="600"/>
      <c r="SIG26" s="600"/>
      <c r="SIH26" s="600"/>
      <c r="SII26" s="600"/>
      <c r="SIJ26" s="600"/>
      <c r="SIK26" s="600"/>
      <c r="SIL26" s="600"/>
      <c r="SIM26" s="600"/>
      <c r="SIN26" s="600"/>
      <c r="SIO26" s="600"/>
      <c r="SIP26" s="600"/>
      <c r="SIQ26" s="600"/>
      <c r="SIR26" s="600"/>
      <c r="SIS26" s="600"/>
      <c r="SIT26" s="600"/>
      <c r="SIU26" s="600"/>
      <c r="SIV26" s="600"/>
      <c r="SIW26" s="600"/>
      <c r="SIX26" s="600"/>
      <c r="SIY26" s="600"/>
      <c r="SIZ26" s="600"/>
      <c r="SJA26" s="600"/>
      <c r="SJB26" s="600"/>
      <c r="SJC26" s="600"/>
      <c r="SJD26" s="600"/>
      <c r="SJE26" s="600"/>
      <c r="SJF26" s="600"/>
      <c r="SJG26" s="600"/>
      <c r="SJH26" s="600"/>
      <c r="SJI26" s="600"/>
      <c r="SJJ26" s="600"/>
      <c r="SJK26" s="600"/>
      <c r="SJL26" s="600"/>
      <c r="SJM26" s="600"/>
      <c r="SJN26" s="600"/>
      <c r="SJO26" s="600"/>
      <c r="SJP26" s="600"/>
      <c r="SJQ26" s="600"/>
      <c r="SJR26" s="600"/>
      <c r="SJS26" s="600"/>
      <c r="SJT26" s="600"/>
      <c r="SJU26" s="600"/>
      <c r="SJV26" s="600"/>
      <c r="SJW26" s="600"/>
      <c r="SJX26" s="600"/>
      <c r="SJY26" s="600"/>
      <c r="SJZ26" s="600"/>
      <c r="SKA26" s="600"/>
      <c r="SKB26" s="600"/>
      <c r="SKC26" s="600"/>
      <c r="SKD26" s="600"/>
      <c r="SKE26" s="600"/>
      <c r="SKF26" s="600"/>
      <c r="SKG26" s="600"/>
      <c r="SKH26" s="600"/>
      <c r="SKI26" s="600"/>
      <c r="SKJ26" s="600"/>
      <c r="SKK26" s="600"/>
      <c r="SKL26" s="600"/>
      <c r="SKM26" s="600"/>
      <c r="SKN26" s="600"/>
      <c r="SKO26" s="600"/>
      <c r="SKP26" s="600"/>
      <c r="SKQ26" s="600"/>
      <c r="SKR26" s="600"/>
      <c r="SKS26" s="600"/>
      <c r="SKT26" s="600"/>
      <c r="SKU26" s="600"/>
      <c r="SKV26" s="600"/>
      <c r="SKW26" s="600"/>
      <c r="SKX26" s="600"/>
      <c r="SKY26" s="600"/>
      <c r="SKZ26" s="600"/>
      <c r="SLA26" s="600"/>
      <c r="SLB26" s="600"/>
      <c r="SLC26" s="600"/>
      <c r="SLD26" s="600"/>
      <c r="SLE26" s="600"/>
      <c r="SLF26" s="600"/>
      <c r="SLG26" s="600"/>
      <c r="SLH26" s="600"/>
      <c r="SLI26" s="600"/>
      <c r="SLJ26" s="600"/>
      <c r="SLK26" s="600"/>
      <c r="SLL26" s="600"/>
      <c r="SLM26" s="600"/>
      <c r="SLN26" s="600"/>
      <c r="SLO26" s="600"/>
      <c r="SLP26" s="600"/>
      <c r="SLQ26" s="600"/>
      <c r="SLR26" s="600"/>
      <c r="SLS26" s="600"/>
      <c r="SLT26" s="600"/>
      <c r="SLU26" s="600"/>
      <c r="SLV26" s="600"/>
      <c r="SLW26" s="600"/>
      <c r="SLX26" s="600"/>
      <c r="SLY26" s="600"/>
      <c r="SLZ26" s="600"/>
      <c r="SMA26" s="600"/>
      <c r="SMB26" s="600"/>
      <c r="SMC26" s="600"/>
      <c r="SMD26" s="600"/>
      <c r="SME26" s="600"/>
      <c r="SMF26" s="600"/>
      <c r="SMG26" s="600"/>
      <c r="SMH26" s="600"/>
      <c r="SMI26" s="600"/>
      <c r="SMJ26" s="600"/>
      <c r="SMK26" s="600"/>
      <c r="SML26" s="600"/>
      <c r="SMM26" s="600"/>
      <c r="SMN26" s="600"/>
      <c r="SMO26" s="600"/>
      <c r="SMP26" s="600"/>
      <c r="SMQ26" s="600"/>
      <c r="SMR26" s="600"/>
      <c r="SMS26" s="600"/>
      <c r="SMT26" s="600"/>
      <c r="SMU26" s="600"/>
      <c r="SMV26" s="600"/>
      <c r="SMW26" s="600"/>
      <c r="SMX26" s="600"/>
      <c r="SMY26" s="600"/>
      <c r="SMZ26" s="600"/>
      <c r="SNA26" s="600"/>
      <c r="SNB26" s="600"/>
      <c r="SNC26" s="600"/>
      <c r="SND26" s="600"/>
      <c r="SNE26" s="600"/>
      <c r="SNF26" s="600"/>
      <c r="SNG26" s="600"/>
      <c r="SNH26" s="600"/>
      <c r="SNI26" s="600"/>
      <c r="SNJ26" s="600"/>
      <c r="SNK26" s="600"/>
      <c r="SNL26" s="600"/>
      <c r="SNM26" s="600"/>
      <c r="SNN26" s="600"/>
      <c r="SNO26" s="600"/>
      <c r="SNP26" s="600"/>
      <c r="SNQ26" s="600"/>
      <c r="SNR26" s="600"/>
      <c r="SNS26" s="600"/>
      <c r="SNT26" s="600"/>
      <c r="SNU26" s="600"/>
      <c r="SNV26" s="600"/>
      <c r="SNW26" s="600"/>
      <c r="SNX26" s="600"/>
      <c r="SNY26" s="600"/>
      <c r="SNZ26" s="600"/>
      <c r="SOA26" s="600"/>
      <c r="SOB26" s="600"/>
      <c r="SOC26" s="600"/>
      <c r="SOD26" s="600"/>
      <c r="SOE26" s="600"/>
      <c r="SOF26" s="600"/>
      <c r="SOG26" s="600"/>
      <c r="SOH26" s="600"/>
      <c r="SOI26" s="600"/>
      <c r="SOJ26" s="600"/>
      <c r="SOK26" s="600"/>
      <c r="SOL26" s="600"/>
      <c r="SOM26" s="600"/>
      <c r="SON26" s="600"/>
      <c r="SOO26" s="600"/>
      <c r="SOP26" s="600"/>
      <c r="SOQ26" s="600"/>
      <c r="SOR26" s="600"/>
      <c r="SOS26" s="600"/>
      <c r="SOT26" s="600"/>
      <c r="SOU26" s="600"/>
      <c r="SOV26" s="600"/>
      <c r="SOW26" s="600"/>
      <c r="SOX26" s="600"/>
      <c r="SOY26" s="600"/>
      <c r="SOZ26" s="600"/>
      <c r="SPA26" s="600"/>
      <c r="SPB26" s="600"/>
      <c r="SPC26" s="600"/>
      <c r="SPD26" s="600"/>
      <c r="SPE26" s="600"/>
      <c r="SPF26" s="600"/>
      <c r="SPG26" s="600"/>
      <c r="SPH26" s="600"/>
      <c r="SPI26" s="600"/>
      <c r="SPJ26" s="600"/>
      <c r="SPK26" s="600"/>
      <c r="SPL26" s="600"/>
      <c r="SPM26" s="600"/>
      <c r="SPN26" s="600"/>
      <c r="SPO26" s="600"/>
      <c r="SPP26" s="600"/>
      <c r="SPQ26" s="600"/>
      <c r="SPR26" s="600"/>
      <c r="SPS26" s="600"/>
      <c r="SPT26" s="600"/>
      <c r="SPU26" s="600"/>
      <c r="SPV26" s="600"/>
      <c r="SPW26" s="600"/>
      <c r="SPX26" s="600"/>
      <c r="SPY26" s="600"/>
      <c r="SPZ26" s="600"/>
      <c r="SQA26" s="600"/>
      <c r="SQB26" s="600"/>
      <c r="SQC26" s="600"/>
      <c r="SQD26" s="600"/>
      <c r="SQE26" s="600"/>
      <c r="SQF26" s="600"/>
      <c r="SQG26" s="600"/>
      <c r="SQH26" s="600"/>
      <c r="SQI26" s="600"/>
      <c r="SQJ26" s="600"/>
      <c r="SQK26" s="600"/>
      <c r="SQL26" s="600"/>
      <c r="SQM26" s="600"/>
      <c r="SQN26" s="600"/>
      <c r="SQO26" s="600"/>
      <c r="SQP26" s="600"/>
      <c r="SQQ26" s="600"/>
      <c r="SQR26" s="600"/>
      <c r="SQS26" s="600"/>
      <c r="SQT26" s="600"/>
      <c r="SQU26" s="600"/>
      <c r="SQV26" s="600"/>
      <c r="SQW26" s="600"/>
      <c r="SQX26" s="600"/>
      <c r="SQY26" s="600"/>
      <c r="SQZ26" s="600"/>
      <c r="SRA26" s="600"/>
      <c r="SRB26" s="600"/>
      <c r="SRC26" s="600"/>
      <c r="SRD26" s="600"/>
      <c r="SRE26" s="600"/>
      <c r="SRF26" s="600"/>
      <c r="SRG26" s="600"/>
      <c r="SRH26" s="600"/>
      <c r="SRI26" s="600"/>
      <c r="SRJ26" s="600"/>
      <c r="SRK26" s="600"/>
      <c r="SRL26" s="600"/>
      <c r="SRM26" s="600"/>
      <c r="SRN26" s="600"/>
      <c r="SRO26" s="600"/>
      <c r="SRP26" s="600"/>
      <c r="SRQ26" s="600"/>
      <c r="SRR26" s="600"/>
      <c r="SRS26" s="600"/>
      <c r="SRT26" s="600"/>
      <c r="SRU26" s="600"/>
      <c r="SRV26" s="600"/>
      <c r="SRW26" s="600"/>
      <c r="SRX26" s="600"/>
      <c r="SRY26" s="600"/>
      <c r="SRZ26" s="600"/>
      <c r="SSA26" s="600"/>
      <c r="SSB26" s="600"/>
      <c r="SSC26" s="600"/>
      <c r="SSD26" s="600"/>
      <c r="SSE26" s="600"/>
      <c r="SSF26" s="600"/>
      <c r="SSG26" s="600"/>
      <c r="SSH26" s="600"/>
      <c r="SSI26" s="600"/>
      <c r="SSJ26" s="600"/>
      <c r="SSK26" s="600"/>
      <c r="SSL26" s="600"/>
      <c r="SSM26" s="600"/>
      <c r="SSN26" s="600"/>
      <c r="SSO26" s="600"/>
      <c r="SSP26" s="600"/>
      <c r="SSQ26" s="600"/>
      <c r="SSR26" s="600"/>
      <c r="SSS26" s="600"/>
      <c r="SST26" s="600"/>
      <c r="SSU26" s="600"/>
      <c r="SSV26" s="600"/>
      <c r="SSW26" s="600"/>
      <c r="SSX26" s="600"/>
      <c r="SSY26" s="600"/>
      <c r="SSZ26" s="600"/>
      <c r="STA26" s="600"/>
      <c r="STB26" s="600"/>
      <c r="STC26" s="600"/>
      <c r="STD26" s="600"/>
      <c r="STE26" s="600"/>
      <c r="STF26" s="600"/>
      <c r="STG26" s="600"/>
      <c r="STH26" s="600"/>
      <c r="STI26" s="600"/>
      <c r="STJ26" s="600"/>
      <c r="STK26" s="600"/>
      <c r="STL26" s="600"/>
      <c r="STM26" s="600"/>
      <c r="STN26" s="600"/>
      <c r="STO26" s="600"/>
      <c r="STP26" s="600"/>
      <c r="STQ26" s="600"/>
      <c r="STR26" s="600"/>
      <c r="STS26" s="600"/>
      <c r="STT26" s="600"/>
      <c r="STU26" s="600"/>
      <c r="STV26" s="600"/>
      <c r="STW26" s="600"/>
      <c r="STX26" s="600"/>
      <c r="STY26" s="600"/>
      <c r="STZ26" s="600"/>
      <c r="SUA26" s="600"/>
      <c r="SUB26" s="600"/>
      <c r="SUC26" s="600"/>
      <c r="SUD26" s="600"/>
      <c r="SUE26" s="600"/>
      <c r="SUF26" s="600"/>
      <c r="SUG26" s="600"/>
      <c r="SUH26" s="600"/>
      <c r="SUI26" s="600"/>
      <c r="SUJ26" s="600"/>
      <c r="SUK26" s="600"/>
      <c r="SUL26" s="600"/>
      <c r="SUM26" s="600"/>
      <c r="SUN26" s="600"/>
      <c r="SUO26" s="600"/>
      <c r="SUP26" s="600"/>
      <c r="SUQ26" s="600"/>
      <c r="SUR26" s="600"/>
      <c r="SUS26" s="600"/>
      <c r="SUT26" s="600"/>
      <c r="SUU26" s="600"/>
      <c r="SUV26" s="600"/>
      <c r="SUW26" s="600"/>
      <c r="SUX26" s="600"/>
      <c r="SUY26" s="600"/>
      <c r="SUZ26" s="600"/>
      <c r="SVA26" s="600"/>
      <c r="SVB26" s="600"/>
      <c r="SVC26" s="600"/>
      <c r="SVD26" s="600"/>
      <c r="SVE26" s="600"/>
      <c r="SVF26" s="600"/>
      <c r="SVG26" s="600"/>
      <c r="SVH26" s="600"/>
      <c r="SVI26" s="600"/>
      <c r="SVJ26" s="600"/>
      <c r="SVK26" s="600"/>
      <c r="SVL26" s="600"/>
      <c r="SVM26" s="600"/>
      <c r="SVN26" s="600"/>
      <c r="SVO26" s="600"/>
      <c r="SVP26" s="600"/>
      <c r="SVQ26" s="600"/>
      <c r="SVR26" s="600"/>
      <c r="SVS26" s="600"/>
      <c r="SVT26" s="600"/>
      <c r="SVU26" s="600"/>
      <c r="SVV26" s="600"/>
      <c r="SVW26" s="600"/>
      <c r="SVX26" s="600"/>
      <c r="SVY26" s="600"/>
      <c r="SVZ26" s="600"/>
      <c r="SWA26" s="600"/>
      <c r="SWB26" s="600"/>
      <c r="SWC26" s="600"/>
      <c r="SWD26" s="600"/>
      <c r="SWE26" s="600"/>
      <c r="SWF26" s="600"/>
      <c r="SWG26" s="600"/>
      <c r="SWH26" s="600"/>
      <c r="SWI26" s="600"/>
      <c r="SWJ26" s="600"/>
      <c r="SWK26" s="600"/>
      <c r="SWL26" s="600"/>
      <c r="SWM26" s="600"/>
      <c r="SWN26" s="600"/>
      <c r="SWO26" s="600"/>
      <c r="SWP26" s="600"/>
      <c r="SWQ26" s="600"/>
      <c r="SWR26" s="600"/>
      <c r="SWS26" s="600"/>
      <c r="SWT26" s="600"/>
      <c r="SWU26" s="600"/>
      <c r="SWV26" s="600"/>
      <c r="SWW26" s="600"/>
      <c r="SWX26" s="600"/>
      <c r="SWY26" s="600"/>
      <c r="SWZ26" s="600"/>
      <c r="SXA26" s="600"/>
      <c r="SXB26" s="600"/>
      <c r="SXC26" s="600"/>
      <c r="SXD26" s="600"/>
      <c r="SXE26" s="600"/>
      <c r="SXF26" s="600"/>
      <c r="SXG26" s="600"/>
      <c r="SXH26" s="600"/>
      <c r="SXI26" s="600"/>
      <c r="SXJ26" s="600"/>
      <c r="SXK26" s="600"/>
      <c r="SXL26" s="600"/>
      <c r="SXM26" s="600"/>
      <c r="SXN26" s="600"/>
      <c r="SXO26" s="600"/>
      <c r="SXP26" s="600"/>
      <c r="SXQ26" s="600"/>
      <c r="SXR26" s="600"/>
      <c r="SXS26" s="600"/>
      <c r="SXT26" s="600"/>
      <c r="SXU26" s="600"/>
      <c r="SXV26" s="600"/>
      <c r="SXW26" s="600"/>
      <c r="SXX26" s="600"/>
      <c r="SXY26" s="600"/>
      <c r="SXZ26" s="600"/>
      <c r="SYA26" s="600"/>
      <c r="SYB26" s="600"/>
      <c r="SYC26" s="600"/>
      <c r="SYD26" s="600"/>
      <c r="SYE26" s="600"/>
      <c r="SYF26" s="600"/>
      <c r="SYG26" s="600"/>
      <c r="SYH26" s="600"/>
      <c r="SYI26" s="600"/>
      <c r="SYJ26" s="600"/>
      <c r="SYK26" s="600"/>
      <c r="SYL26" s="600"/>
      <c r="SYM26" s="600"/>
      <c r="SYN26" s="600"/>
      <c r="SYO26" s="600"/>
      <c r="SYP26" s="600"/>
      <c r="SYQ26" s="600"/>
      <c r="SYR26" s="600"/>
      <c r="SYS26" s="600"/>
      <c r="SYT26" s="600"/>
      <c r="SYU26" s="600"/>
      <c r="SYV26" s="600"/>
      <c r="SYW26" s="600"/>
      <c r="SYX26" s="600"/>
      <c r="SYY26" s="600"/>
      <c r="SYZ26" s="600"/>
      <c r="SZA26" s="600"/>
      <c r="SZB26" s="600"/>
      <c r="SZC26" s="600"/>
      <c r="SZD26" s="600"/>
      <c r="SZE26" s="600"/>
      <c r="SZF26" s="600"/>
      <c r="SZG26" s="600"/>
      <c r="SZH26" s="600"/>
      <c r="SZI26" s="600"/>
      <c r="SZJ26" s="600"/>
      <c r="SZK26" s="600"/>
      <c r="SZL26" s="600"/>
      <c r="SZM26" s="600"/>
      <c r="SZN26" s="600"/>
      <c r="SZO26" s="600"/>
      <c r="SZP26" s="600"/>
      <c r="SZQ26" s="600"/>
      <c r="SZR26" s="600"/>
      <c r="SZS26" s="600"/>
      <c r="SZT26" s="600"/>
      <c r="SZU26" s="600"/>
      <c r="SZV26" s="600"/>
      <c r="SZW26" s="600"/>
      <c r="SZX26" s="600"/>
      <c r="SZY26" s="600"/>
      <c r="SZZ26" s="600"/>
      <c r="TAA26" s="600"/>
      <c r="TAB26" s="600"/>
      <c r="TAC26" s="600"/>
      <c r="TAD26" s="600"/>
      <c r="TAE26" s="600"/>
      <c r="TAF26" s="600"/>
      <c r="TAG26" s="600"/>
      <c r="TAH26" s="600"/>
      <c r="TAI26" s="600"/>
      <c r="TAJ26" s="600"/>
      <c r="TAK26" s="600"/>
      <c r="TAL26" s="600"/>
      <c r="TAM26" s="600"/>
      <c r="TAN26" s="600"/>
      <c r="TAO26" s="600"/>
      <c r="TAP26" s="600"/>
      <c r="TAQ26" s="600"/>
      <c r="TAR26" s="600"/>
      <c r="TAS26" s="600"/>
      <c r="TAT26" s="600"/>
      <c r="TAU26" s="600"/>
      <c r="TAV26" s="600"/>
      <c r="TAW26" s="600"/>
      <c r="TAX26" s="600"/>
      <c r="TAY26" s="600"/>
      <c r="TAZ26" s="600"/>
      <c r="TBA26" s="600"/>
      <c r="TBB26" s="600"/>
      <c r="TBC26" s="600"/>
      <c r="TBD26" s="600"/>
      <c r="TBE26" s="600"/>
      <c r="TBF26" s="600"/>
      <c r="TBG26" s="600"/>
      <c r="TBH26" s="600"/>
      <c r="TBI26" s="600"/>
      <c r="TBJ26" s="600"/>
      <c r="TBK26" s="600"/>
      <c r="TBL26" s="600"/>
      <c r="TBM26" s="600"/>
      <c r="TBN26" s="600"/>
      <c r="TBO26" s="600"/>
      <c r="TBP26" s="600"/>
      <c r="TBQ26" s="600"/>
      <c r="TBR26" s="600"/>
      <c r="TBS26" s="600"/>
      <c r="TBT26" s="600"/>
      <c r="TBU26" s="600"/>
      <c r="TBV26" s="600"/>
      <c r="TBW26" s="600"/>
      <c r="TBX26" s="600"/>
      <c r="TBY26" s="600"/>
      <c r="TBZ26" s="600"/>
      <c r="TCA26" s="600"/>
      <c r="TCB26" s="600"/>
      <c r="TCC26" s="600"/>
      <c r="TCD26" s="600"/>
      <c r="TCE26" s="600"/>
      <c r="TCF26" s="600"/>
      <c r="TCG26" s="600"/>
      <c r="TCH26" s="600"/>
      <c r="TCI26" s="600"/>
      <c r="TCJ26" s="600"/>
      <c r="TCK26" s="600"/>
      <c r="TCL26" s="600"/>
      <c r="TCM26" s="600"/>
      <c r="TCN26" s="600"/>
      <c r="TCO26" s="600"/>
      <c r="TCP26" s="600"/>
      <c r="TCQ26" s="600"/>
      <c r="TCR26" s="600"/>
      <c r="TCS26" s="600"/>
      <c r="TCT26" s="600"/>
      <c r="TCU26" s="600"/>
      <c r="TCV26" s="600"/>
      <c r="TCW26" s="600"/>
      <c r="TCX26" s="600"/>
      <c r="TCY26" s="600"/>
      <c r="TCZ26" s="600"/>
      <c r="TDA26" s="600"/>
      <c r="TDB26" s="600"/>
      <c r="TDC26" s="600"/>
      <c r="TDD26" s="600"/>
      <c r="TDE26" s="600"/>
      <c r="TDF26" s="600"/>
      <c r="TDG26" s="600"/>
      <c r="TDH26" s="600"/>
      <c r="TDI26" s="600"/>
      <c r="TDJ26" s="600"/>
      <c r="TDK26" s="600"/>
      <c r="TDL26" s="600"/>
      <c r="TDM26" s="600"/>
      <c r="TDN26" s="600"/>
      <c r="TDO26" s="600"/>
      <c r="TDP26" s="600"/>
      <c r="TDQ26" s="600"/>
      <c r="TDR26" s="600"/>
      <c r="TDS26" s="600"/>
      <c r="TDT26" s="600"/>
      <c r="TDU26" s="600"/>
      <c r="TDV26" s="600"/>
      <c r="TDW26" s="600"/>
      <c r="TDX26" s="600"/>
      <c r="TDY26" s="600"/>
      <c r="TDZ26" s="600"/>
      <c r="TEA26" s="600"/>
      <c r="TEB26" s="600"/>
      <c r="TEC26" s="600"/>
      <c r="TED26" s="600"/>
      <c r="TEE26" s="600"/>
      <c r="TEF26" s="600"/>
      <c r="TEG26" s="600"/>
      <c r="TEH26" s="600"/>
      <c r="TEI26" s="600"/>
      <c r="TEJ26" s="600"/>
      <c r="TEK26" s="600"/>
      <c r="TEL26" s="600"/>
      <c r="TEM26" s="600"/>
      <c r="TEN26" s="600"/>
      <c r="TEO26" s="600"/>
      <c r="TEP26" s="600"/>
      <c r="TEQ26" s="600"/>
      <c r="TER26" s="600"/>
      <c r="TES26" s="600"/>
      <c r="TET26" s="600"/>
      <c r="TEU26" s="600"/>
      <c r="TEV26" s="600"/>
      <c r="TEW26" s="600"/>
      <c r="TEX26" s="600"/>
      <c r="TEY26" s="600"/>
      <c r="TEZ26" s="600"/>
      <c r="TFA26" s="600"/>
      <c r="TFB26" s="600"/>
      <c r="TFC26" s="600"/>
      <c r="TFD26" s="600"/>
      <c r="TFE26" s="600"/>
      <c r="TFF26" s="600"/>
      <c r="TFG26" s="600"/>
      <c r="TFH26" s="600"/>
      <c r="TFI26" s="600"/>
      <c r="TFJ26" s="600"/>
      <c r="TFK26" s="600"/>
      <c r="TFL26" s="600"/>
      <c r="TFM26" s="600"/>
      <c r="TFN26" s="600"/>
      <c r="TFO26" s="600"/>
      <c r="TFP26" s="600"/>
      <c r="TFQ26" s="600"/>
      <c r="TFR26" s="600"/>
      <c r="TFS26" s="600"/>
      <c r="TFT26" s="600"/>
      <c r="TFU26" s="600"/>
      <c r="TFV26" s="600"/>
      <c r="TFW26" s="600"/>
      <c r="TFX26" s="600"/>
      <c r="TFY26" s="600"/>
      <c r="TFZ26" s="600"/>
      <c r="TGA26" s="600"/>
      <c r="TGB26" s="600"/>
      <c r="TGC26" s="600"/>
      <c r="TGD26" s="600"/>
      <c r="TGE26" s="600"/>
      <c r="TGF26" s="600"/>
      <c r="TGG26" s="600"/>
      <c r="TGH26" s="600"/>
      <c r="TGI26" s="600"/>
      <c r="TGJ26" s="600"/>
      <c r="TGK26" s="600"/>
      <c r="TGL26" s="600"/>
      <c r="TGM26" s="600"/>
      <c r="TGN26" s="600"/>
      <c r="TGO26" s="600"/>
      <c r="TGP26" s="600"/>
      <c r="TGQ26" s="600"/>
      <c r="TGR26" s="600"/>
      <c r="TGS26" s="600"/>
      <c r="TGT26" s="600"/>
      <c r="TGU26" s="600"/>
      <c r="TGV26" s="600"/>
      <c r="TGW26" s="600"/>
      <c r="TGX26" s="600"/>
      <c r="TGY26" s="600"/>
      <c r="TGZ26" s="600"/>
      <c r="THA26" s="600"/>
      <c r="THB26" s="600"/>
      <c r="THC26" s="600"/>
      <c r="THD26" s="600"/>
      <c r="THE26" s="600"/>
      <c r="THF26" s="600"/>
      <c r="THG26" s="600"/>
      <c r="THH26" s="600"/>
      <c r="THI26" s="600"/>
      <c r="THJ26" s="600"/>
      <c r="THK26" s="600"/>
      <c r="THL26" s="600"/>
      <c r="THM26" s="600"/>
      <c r="THN26" s="600"/>
      <c r="THO26" s="600"/>
      <c r="THP26" s="600"/>
      <c r="THQ26" s="600"/>
      <c r="THR26" s="600"/>
      <c r="THS26" s="600"/>
      <c r="THT26" s="600"/>
      <c r="THU26" s="600"/>
      <c r="THV26" s="600"/>
      <c r="THW26" s="600"/>
      <c r="THX26" s="600"/>
      <c r="THY26" s="600"/>
      <c r="THZ26" s="600"/>
      <c r="TIA26" s="600"/>
      <c r="TIB26" s="600"/>
      <c r="TIC26" s="600"/>
      <c r="TID26" s="600"/>
      <c r="TIE26" s="600"/>
      <c r="TIF26" s="600"/>
      <c r="TIG26" s="600"/>
      <c r="TIH26" s="600"/>
      <c r="TII26" s="600"/>
      <c r="TIJ26" s="600"/>
      <c r="TIK26" s="600"/>
      <c r="TIL26" s="600"/>
      <c r="TIM26" s="600"/>
      <c r="TIN26" s="600"/>
      <c r="TIO26" s="600"/>
      <c r="TIP26" s="600"/>
      <c r="TIQ26" s="600"/>
      <c r="TIR26" s="600"/>
      <c r="TIS26" s="600"/>
      <c r="TIT26" s="600"/>
      <c r="TIU26" s="600"/>
      <c r="TIV26" s="600"/>
      <c r="TIW26" s="600"/>
      <c r="TIX26" s="600"/>
      <c r="TIY26" s="600"/>
      <c r="TIZ26" s="600"/>
      <c r="TJA26" s="600"/>
      <c r="TJB26" s="600"/>
      <c r="TJC26" s="600"/>
      <c r="TJD26" s="600"/>
      <c r="TJE26" s="600"/>
      <c r="TJF26" s="600"/>
      <c r="TJG26" s="600"/>
      <c r="TJH26" s="600"/>
      <c r="TJI26" s="600"/>
      <c r="TJJ26" s="600"/>
      <c r="TJK26" s="600"/>
      <c r="TJL26" s="600"/>
      <c r="TJM26" s="600"/>
      <c r="TJN26" s="600"/>
      <c r="TJO26" s="600"/>
      <c r="TJP26" s="600"/>
      <c r="TJQ26" s="600"/>
      <c r="TJR26" s="600"/>
      <c r="TJS26" s="600"/>
      <c r="TJT26" s="600"/>
      <c r="TJU26" s="600"/>
      <c r="TJV26" s="600"/>
      <c r="TJW26" s="600"/>
      <c r="TJX26" s="600"/>
      <c r="TJY26" s="600"/>
      <c r="TJZ26" s="600"/>
      <c r="TKA26" s="600"/>
      <c r="TKB26" s="600"/>
      <c r="TKC26" s="600"/>
      <c r="TKD26" s="600"/>
      <c r="TKE26" s="600"/>
      <c r="TKF26" s="600"/>
      <c r="TKG26" s="600"/>
      <c r="TKH26" s="600"/>
      <c r="TKI26" s="600"/>
      <c r="TKJ26" s="600"/>
      <c r="TKK26" s="600"/>
      <c r="TKL26" s="600"/>
      <c r="TKM26" s="600"/>
      <c r="TKN26" s="600"/>
      <c r="TKO26" s="600"/>
      <c r="TKP26" s="600"/>
      <c r="TKQ26" s="600"/>
      <c r="TKR26" s="600"/>
      <c r="TKS26" s="600"/>
      <c r="TKT26" s="600"/>
      <c r="TKU26" s="600"/>
      <c r="TKV26" s="600"/>
      <c r="TKW26" s="600"/>
      <c r="TKX26" s="600"/>
      <c r="TKY26" s="600"/>
      <c r="TKZ26" s="600"/>
      <c r="TLA26" s="600"/>
      <c r="TLB26" s="600"/>
      <c r="TLC26" s="600"/>
      <c r="TLD26" s="600"/>
      <c r="TLE26" s="600"/>
      <c r="TLF26" s="600"/>
      <c r="TLG26" s="600"/>
      <c r="TLH26" s="600"/>
      <c r="TLI26" s="600"/>
      <c r="TLJ26" s="600"/>
      <c r="TLK26" s="600"/>
      <c r="TLL26" s="600"/>
      <c r="TLM26" s="600"/>
      <c r="TLN26" s="600"/>
      <c r="TLO26" s="600"/>
      <c r="TLP26" s="600"/>
      <c r="TLQ26" s="600"/>
      <c r="TLR26" s="600"/>
      <c r="TLS26" s="600"/>
      <c r="TLT26" s="600"/>
      <c r="TLU26" s="600"/>
      <c r="TLV26" s="600"/>
      <c r="TLW26" s="600"/>
      <c r="TLX26" s="600"/>
      <c r="TLY26" s="600"/>
      <c r="TLZ26" s="600"/>
      <c r="TMA26" s="600"/>
      <c r="TMB26" s="600"/>
      <c r="TMC26" s="600"/>
      <c r="TMD26" s="600"/>
      <c r="TME26" s="600"/>
      <c r="TMF26" s="600"/>
      <c r="TMG26" s="600"/>
      <c r="TMH26" s="600"/>
      <c r="TMI26" s="600"/>
      <c r="TMJ26" s="600"/>
      <c r="TMK26" s="600"/>
      <c r="TML26" s="600"/>
      <c r="TMM26" s="600"/>
      <c r="TMN26" s="600"/>
      <c r="TMO26" s="600"/>
      <c r="TMP26" s="600"/>
      <c r="TMQ26" s="600"/>
      <c r="TMR26" s="600"/>
      <c r="TMS26" s="600"/>
      <c r="TMT26" s="600"/>
      <c r="TMU26" s="600"/>
      <c r="TMV26" s="600"/>
      <c r="TMW26" s="600"/>
      <c r="TMX26" s="600"/>
      <c r="TMY26" s="600"/>
      <c r="TMZ26" s="600"/>
      <c r="TNA26" s="600"/>
      <c r="TNB26" s="600"/>
      <c r="TNC26" s="600"/>
      <c r="TND26" s="600"/>
      <c r="TNE26" s="600"/>
      <c r="TNF26" s="600"/>
      <c r="TNG26" s="600"/>
      <c r="TNH26" s="600"/>
      <c r="TNI26" s="600"/>
      <c r="TNJ26" s="600"/>
      <c r="TNK26" s="600"/>
      <c r="TNL26" s="600"/>
      <c r="TNM26" s="600"/>
      <c r="TNN26" s="600"/>
      <c r="TNO26" s="600"/>
      <c r="TNP26" s="600"/>
      <c r="TNQ26" s="600"/>
      <c r="TNR26" s="600"/>
      <c r="TNS26" s="600"/>
      <c r="TNT26" s="600"/>
      <c r="TNU26" s="600"/>
      <c r="TNV26" s="600"/>
      <c r="TNW26" s="600"/>
      <c r="TNX26" s="600"/>
      <c r="TNY26" s="600"/>
      <c r="TNZ26" s="600"/>
      <c r="TOA26" s="600"/>
      <c r="TOB26" s="600"/>
      <c r="TOC26" s="600"/>
      <c r="TOD26" s="600"/>
      <c r="TOE26" s="600"/>
      <c r="TOF26" s="600"/>
      <c r="TOG26" s="600"/>
      <c r="TOH26" s="600"/>
      <c r="TOI26" s="600"/>
      <c r="TOJ26" s="600"/>
      <c r="TOK26" s="600"/>
      <c r="TOL26" s="600"/>
      <c r="TOM26" s="600"/>
      <c r="TON26" s="600"/>
      <c r="TOO26" s="600"/>
      <c r="TOP26" s="600"/>
      <c r="TOQ26" s="600"/>
      <c r="TOR26" s="600"/>
      <c r="TOS26" s="600"/>
      <c r="TOT26" s="600"/>
      <c r="TOU26" s="600"/>
      <c r="TOV26" s="600"/>
      <c r="TOW26" s="600"/>
      <c r="TOX26" s="600"/>
      <c r="TOY26" s="600"/>
      <c r="TOZ26" s="600"/>
      <c r="TPA26" s="600"/>
      <c r="TPB26" s="600"/>
      <c r="TPC26" s="600"/>
      <c r="TPD26" s="600"/>
      <c r="TPE26" s="600"/>
      <c r="TPF26" s="600"/>
      <c r="TPG26" s="600"/>
      <c r="TPH26" s="600"/>
      <c r="TPI26" s="600"/>
      <c r="TPJ26" s="600"/>
      <c r="TPK26" s="600"/>
      <c r="TPL26" s="600"/>
      <c r="TPM26" s="600"/>
      <c r="TPN26" s="600"/>
      <c r="TPO26" s="600"/>
      <c r="TPP26" s="600"/>
      <c r="TPQ26" s="600"/>
      <c r="TPR26" s="600"/>
      <c r="TPS26" s="600"/>
      <c r="TPT26" s="600"/>
      <c r="TPU26" s="600"/>
      <c r="TPV26" s="600"/>
      <c r="TPW26" s="600"/>
      <c r="TPX26" s="600"/>
      <c r="TPY26" s="600"/>
      <c r="TPZ26" s="600"/>
      <c r="TQA26" s="600"/>
      <c r="TQB26" s="600"/>
      <c r="TQC26" s="600"/>
      <c r="TQD26" s="600"/>
      <c r="TQE26" s="600"/>
      <c r="TQF26" s="600"/>
      <c r="TQG26" s="600"/>
      <c r="TQH26" s="600"/>
      <c r="TQI26" s="600"/>
      <c r="TQJ26" s="600"/>
      <c r="TQK26" s="600"/>
      <c r="TQL26" s="600"/>
      <c r="TQM26" s="600"/>
      <c r="TQN26" s="600"/>
      <c r="TQO26" s="600"/>
      <c r="TQP26" s="600"/>
      <c r="TQQ26" s="600"/>
      <c r="TQR26" s="600"/>
      <c r="TQS26" s="600"/>
      <c r="TQT26" s="600"/>
      <c r="TQU26" s="600"/>
      <c r="TQV26" s="600"/>
      <c r="TQW26" s="600"/>
      <c r="TQX26" s="600"/>
      <c r="TQY26" s="600"/>
      <c r="TQZ26" s="600"/>
      <c r="TRA26" s="600"/>
      <c r="TRB26" s="600"/>
      <c r="TRC26" s="600"/>
      <c r="TRD26" s="600"/>
      <c r="TRE26" s="600"/>
      <c r="TRF26" s="600"/>
      <c r="TRG26" s="600"/>
      <c r="TRH26" s="600"/>
      <c r="TRI26" s="600"/>
      <c r="TRJ26" s="600"/>
      <c r="TRK26" s="600"/>
      <c r="TRL26" s="600"/>
      <c r="TRM26" s="600"/>
      <c r="TRN26" s="600"/>
      <c r="TRO26" s="600"/>
      <c r="TRP26" s="600"/>
      <c r="TRQ26" s="600"/>
      <c r="TRR26" s="600"/>
      <c r="TRS26" s="600"/>
      <c r="TRT26" s="600"/>
      <c r="TRU26" s="600"/>
      <c r="TRV26" s="600"/>
      <c r="TRW26" s="600"/>
      <c r="TRX26" s="600"/>
      <c r="TRY26" s="600"/>
      <c r="TRZ26" s="600"/>
      <c r="TSA26" s="600"/>
      <c r="TSB26" s="600"/>
      <c r="TSC26" s="600"/>
      <c r="TSD26" s="600"/>
      <c r="TSE26" s="600"/>
      <c r="TSF26" s="600"/>
      <c r="TSG26" s="600"/>
      <c r="TSH26" s="600"/>
      <c r="TSI26" s="600"/>
      <c r="TSJ26" s="600"/>
      <c r="TSK26" s="600"/>
      <c r="TSL26" s="600"/>
      <c r="TSM26" s="600"/>
      <c r="TSN26" s="600"/>
      <c r="TSO26" s="600"/>
      <c r="TSP26" s="600"/>
      <c r="TSQ26" s="600"/>
      <c r="TSR26" s="600"/>
      <c r="TSS26" s="600"/>
      <c r="TST26" s="600"/>
      <c r="TSU26" s="600"/>
      <c r="TSV26" s="600"/>
      <c r="TSW26" s="600"/>
      <c r="TSX26" s="600"/>
      <c r="TSY26" s="600"/>
      <c r="TSZ26" s="600"/>
      <c r="TTA26" s="600"/>
      <c r="TTB26" s="600"/>
      <c r="TTC26" s="600"/>
      <c r="TTD26" s="600"/>
      <c r="TTE26" s="600"/>
      <c r="TTF26" s="600"/>
      <c r="TTG26" s="600"/>
      <c r="TTH26" s="600"/>
      <c r="TTI26" s="600"/>
      <c r="TTJ26" s="600"/>
      <c r="TTK26" s="600"/>
      <c r="TTL26" s="600"/>
      <c r="TTM26" s="600"/>
      <c r="TTN26" s="600"/>
      <c r="TTO26" s="600"/>
      <c r="TTP26" s="600"/>
      <c r="TTQ26" s="600"/>
      <c r="TTR26" s="600"/>
      <c r="TTS26" s="600"/>
      <c r="TTT26" s="600"/>
      <c r="TTU26" s="600"/>
      <c r="TTV26" s="600"/>
      <c r="TTW26" s="600"/>
      <c r="TTX26" s="600"/>
      <c r="TTY26" s="600"/>
      <c r="TTZ26" s="600"/>
      <c r="TUA26" s="600"/>
      <c r="TUB26" s="600"/>
      <c r="TUC26" s="600"/>
      <c r="TUD26" s="600"/>
      <c r="TUE26" s="600"/>
      <c r="TUF26" s="600"/>
      <c r="TUG26" s="600"/>
      <c r="TUH26" s="600"/>
      <c r="TUI26" s="600"/>
      <c r="TUJ26" s="600"/>
      <c r="TUK26" s="600"/>
      <c r="TUL26" s="600"/>
      <c r="TUM26" s="600"/>
      <c r="TUN26" s="600"/>
      <c r="TUO26" s="600"/>
      <c r="TUP26" s="600"/>
      <c r="TUQ26" s="600"/>
      <c r="TUR26" s="600"/>
      <c r="TUS26" s="600"/>
      <c r="TUT26" s="600"/>
      <c r="TUU26" s="600"/>
      <c r="TUV26" s="600"/>
      <c r="TUW26" s="600"/>
      <c r="TUX26" s="600"/>
      <c r="TUY26" s="600"/>
      <c r="TUZ26" s="600"/>
      <c r="TVA26" s="600"/>
      <c r="TVB26" s="600"/>
      <c r="TVC26" s="600"/>
      <c r="TVD26" s="600"/>
      <c r="TVE26" s="600"/>
      <c r="TVF26" s="600"/>
      <c r="TVG26" s="600"/>
      <c r="TVH26" s="600"/>
      <c r="TVI26" s="600"/>
      <c r="TVJ26" s="600"/>
      <c r="TVK26" s="600"/>
      <c r="TVL26" s="600"/>
      <c r="TVM26" s="600"/>
      <c r="TVN26" s="600"/>
      <c r="TVO26" s="600"/>
      <c r="TVP26" s="600"/>
      <c r="TVQ26" s="600"/>
      <c r="TVR26" s="600"/>
      <c r="TVS26" s="600"/>
      <c r="TVT26" s="600"/>
      <c r="TVU26" s="600"/>
      <c r="TVV26" s="600"/>
      <c r="TVW26" s="600"/>
      <c r="TVX26" s="600"/>
      <c r="TVY26" s="600"/>
      <c r="TVZ26" s="600"/>
      <c r="TWA26" s="600"/>
      <c r="TWB26" s="600"/>
      <c r="TWC26" s="600"/>
      <c r="TWD26" s="600"/>
      <c r="TWE26" s="600"/>
      <c r="TWF26" s="600"/>
      <c r="TWG26" s="600"/>
      <c r="TWH26" s="600"/>
      <c r="TWI26" s="600"/>
      <c r="TWJ26" s="600"/>
      <c r="TWK26" s="600"/>
      <c r="TWL26" s="600"/>
      <c r="TWM26" s="600"/>
      <c r="TWN26" s="600"/>
      <c r="TWO26" s="600"/>
      <c r="TWP26" s="600"/>
      <c r="TWQ26" s="600"/>
      <c r="TWR26" s="600"/>
      <c r="TWS26" s="600"/>
      <c r="TWT26" s="600"/>
      <c r="TWU26" s="600"/>
      <c r="TWV26" s="600"/>
      <c r="TWW26" s="600"/>
      <c r="TWX26" s="600"/>
      <c r="TWY26" s="600"/>
      <c r="TWZ26" s="600"/>
      <c r="TXA26" s="600"/>
      <c r="TXB26" s="600"/>
      <c r="TXC26" s="600"/>
      <c r="TXD26" s="600"/>
      <c r="TXE26" s="600"/>
      <c r="TXF26" s="600"/>
      <c r="TXG26" s="600"/>
      <c r="TXH26" s="600"/>
      <c r="TXI26" s="600"/>
      <c r="TXJ26" s="600"/>
      <c r="TXK26" s="600"/>
      <c r="TXL26" s="600"/>
      <c r="TXM26" s="600"/>
      <c r="TXN26" s="600"/>
      <c r="TXO26" s="600"/>
      <c r="TXP26" s="600"/>
      <c r="TXQ26" s="600"/>
      <c r="TXR26" s="600"/>
      <c r="TXS26" s="600"/>
      <c r="TXT26" s="600"/>
      <c r="TXU26" s="600"/>
      <c r="TXV26" s="600"/>
      <c r="TXW26" s="600"/>
      <c r="TXX26" s="600"/>
      <c r="TXY26" s="600"/>
      <c r="TXZ26" s="600"/>
      <c r="TYA26" s="600"/>
      <c r="TYB26" s="600"/>
      <c r="TYC26" s="600"/>
      <c r="TYD26" s="600"/>
      <c r="TYE26" s="600"/>
      <c r="TYF26" s="600"/>
      <c r="TYG26" s="600"/>
      <c r="TYH26" s="600"/>
      <c r="TYI26" s="600"/>
      <c r="TYJ26" s="600"/>
      <c r="TYK26" s="600"/>
      <c r="TYL26" s="600"/>
      <c r="TYM26" s="600"/>
      <c r="TYN26" s="600"/>
      <c r="TYO26" s="600"/>
      <c r="TYP26" s="600"/>
      <c r="TYQ26" s="600"/>
      <c r="TYR26" s="600"/>
      <c r="TYS26" s="600"/>
      <c r="TYT26" s="600"/>
      <c r="TYU26" s="600"/>
      <c r="TYV26" s="600"/>
      <c r="TYW26" s="600"/>
      <c r="TYX26" s="600"/>
      <c r="TYY26" s="600"/>
      <c r="TYZ26" s="600"/>
      <c r="TZA26" s="600"/>
      <c r="TZB26" s="600"/>
      <c r="TZC26" s="600"/>
      <c r="TZD26" s="600"/>
      <c r="TZE26" s="600"/>
      <c r="TZF26" s="600"/>
      <c r="TZG26" s="600"/>
      <c r="TZH26" s="600"/>
      <c r="TZI26" s="600"/>
      <c r="TZJ26" s="600"/>
      <c r="TZK26" s="600"/>
      <c r="TZL26" s="600"/>
      <c r="TZM26" s="600"/>
      <c r="TZN26" s="600"/>
      <c r="TZO26" s="600"/>
      <c r="TZP26" s="600"/>
      <c r="TZQ26" s="600"/>
      <c r="TZR26" s="600"/>
      <c r="TZS26" s="600"/>
      <c r="TZT26" s="600"/>
      <c r="TZU26" s="600"/>
      <c r="TZV26" s="600"/>
      <c r="TZW26" s="600"/>
      <c r="TZX26" s="600"/>
      <c r="TZY26" s="600"/>
      <c r="TZZ26" s="600"/>
      <c r="UAA26" s="600"/>
      <c r="UAB26" s="600"/>
      <c r="UAC26" s="600"/>
      <c r="UAD26" s="600"/>
      <c r="UAE26" s="600"/>
      <c r="UAF26" s="600"/>
      <c r="UAG26" s="600"/>
      <c r="UAH26" s="600"/>
      <c r="UAI26" s="600"/>
      <c r="UAJ26" s="600"/>
      <c r="UAK26" s="600"/>
      <c r="UAL26" s="600"/>
      <c r="UAM26" s="600"/>
      <c r="UAN26" s="600"/>
      <c r="UAO26" s="600"/>
      <c r="UAP26" s="600"/>
      <c r="UAQ26" s="600"/>
      <c r="UAR26" s="600"/>
      <c r="UAS26" s="600"/>
      <c r="UAT26" s="600"/>
      <c r="UAU26" s="600"/>
      <c r="UAV26" s="600"/>
      <c r="UAW26" s="600"/>
      <c r="UAX26" s="600"/>
      <c r="UAY26" s="600"/>
      <c r="UAZ26" s="600"/>
      <c r="UBA26" s="600"/>
      <c r="UBB26" s="600"/>
      <c r="UBC26" s="600"/>
      <c r="UBD26" s="600"/>
      <c r="UBE26" s="600"/>
      <c r="UBF26" s="600"/>
      <c r="UBG26" s="600"/>
      <c r="UBH26" s="600"/>
      <c r="UBI26" s="600"/>
      <c r="UBJ26" s="600"/>
      <c r="UBK26" s="600"/>
      <c r="UBL26" s="600"/>
      <c r="UBM26" s="600"/>
      <c r="UBN26" s="600"/>
      <c r="UBO26" s="600"/>
      <c r="UBP26" s="600"/>
      <c r="UBQ26" s="600"/>
      <c r="UBR26" s="600"/>
      <c r="UBS26" s="600"/>
      <c r="UBT26" s="600"/>
      <c r="UBU26" s="600"/>
      <c r="UBV26" s="600"/>
      <c r="UBW26" s="600"/>
      <c r="UBX26" s="600"/>
      <c r="UBY26" s="600"/>
      <c r="UBZ26" s="600"/>
      <c r="UCA26" s="600"/>
      <c r="UCB26" s="600"/>
      <c r="UCC26" s="600"/>
      <c r="UCD26" s="600"/>
      <c r="UCE26" s="600"/>
      <c r="UCF26" s="600"/>
      <c r="UCG26" s="600"/>
      <c r="UCH26" s="600"/>
      <c r="UCI26" s="600"/>
      <c r="UCJ26" s="600"/>
      <c r="UCK26" s="600"/>
      <c r="UCL26" s="600"/>
      <c r="UCM26" s="600"/>
      <c r="UCN26" s="600"/>
      <c r="UCO26" s="600"/>
      <c r="UCP26" s="600"/>
      <c r="UCQ26" s="600"/>
      <c r="UCR26" s="600"/>
      <c r="UCS26" s="600"/>
      <c r="UCT26" s="600"/>
      <c r="UCU26" s="600"/>
      <c r="UCV26" s="600"/>
      <c r="UCW26" s="600"/>
      <c r="UCX26" s="600"/>
      <c r="UCY26" s="600"/>
      <c r="UCZ26" s="600"/>
      <c r="UDA26" s="600"/>
      <c r="UDB26" s="600"/>
      <c r="UDC26" s="600"/>
      <c r="UDD26" s="600"/>
      <c r="UDE26" s="600"/>
      <c r="UDF26" s="600"/>
      <c r="UDG26" s="600"/>
      <c r="UDH26" s="600"/>
      <c r="UDI26" s="600"/>
      <c r="UDJ26" s="600"/>
      <c r="UDK26" s="600"/>
      <c r="UDL26" s="600"/>
      <c r="UDM26" s="600"/>
      <c r="UDN26" s="600"/>
      <c r="UDO26" s="600"/>
      <c r="UDP26" s="600"/>
      <c r="UDQ26" s="600"/>
      <c r="UDR26" s="600"/>
      <c r="UDS26" s="600"/>
      <c r="UDT26" s="600"/>
      <c r="UDU26" s="600"/>
      <c r="UDV26" s="600"/>
      <c r="UDW26" s="600"/>
      <c r="UDX26" s="600"/>
      <c r="UDY26" s="600"/>
      <c r="UDZ26" s="600"/>
      <c r="UEA26" s="600"/>
      <c r="UEB26" s="600"/>
      <c r="UEC26" s="600"/>
      <c r="UED26" s="600"/>
      <c r="UEE26" s="600"/>
      <c r="UEF26" s="600"/>
      <c r="UEG26" s="600"/>
      <c r="UEH26" s="600"/>
      <c r="UEI26" s="600"/>
      <c r="UEJ26" s="600"/>
      <c r="UEK26" s="600"/>
      <c r="UEL26" s="600"/>
      <c r="UEM26" s="600"/>
      <c r="UEN26" s="600"/>
      <c r="UEO26" s="600"/>
      <c r="UEP26" s="600"/>
      <c r="UEQ26" s="600"/>
      <c r="UER26" s="600"/>
      <c r="UES26" s="600"/>
      <c r="UET26" s="600"/>
      <c r="UEU26" s="600"/>
      <c r="UEV26" s="600"/>
      <c r="UEW26" s="600"/>
      <c r="UEX26" s="600"/>
      <c r="UEY26" s="600"/>
      <c r="UEZ26" s="600"/>
      <c r="UFA26" s="600"/>
      <c r="UFB26" s="600"/>
      <c r="UFC26" s="600"/>
      <c r="UFD26" s="600"/>
      <c r="UFE26" s="600"/>
      <c r="UFF26" s="600"/>
      <c r="UFG26" s="600"/>
      <c r="UFH26" s="600"/>
      <c r="UFI26" s="600"/>
      <c r="UFJ26" s="600"/>
      <c r="UFK26" s="600"/>
      <c r="UFL26" s="600"/>
      <c r="UFM26" s="600"/>
      <c r="UFN26" s="600"/>
      <c r="UFO26" s="600"/>
      <c r="UFP26" s="600"/>
      <c r="UFQ26" s="600"/>
      <c r="UFR26" s="600"/>
      <c r="UFS26" s="600"/>
      <c r="UFT26" s="600"/>
      <c r="UFU26" s="600"/>
      <c r="UFV26" s="600"/>
      <c r="UFW26" s="600"/>
      <c r="UFX26" s="600"/>
      <c r="UFY26" s="600"/>
      <c r="UFZ26" s="600"/>
      <c r="UGA26" s="600"/>
      <c r="UGB26" s="600"/>
      <c r="UGC26" s="600"/>
      <c r="UGD26" s="600"/>
      <c r="UGE26" s="600"/>
      <c r="UGF26" s="600"/>
      <c r="UGG26" s="600"/>
      <c r="UGH26" s="600"/>
      <c r="UGI26" s="600"/>
      <c r="UGJ26" s="600"/>
      <c r="UGK26" s="600"/>
      <c r="UGL26" s="600"/>
      <c r="UGM26" s="600"/>
      <c r="UGN26" s="600"/>
      <c r="UGO26" s="600"/>
      <c r="UGP26" s="600"/>
      <c r="UGQ26" s="600"/>
      <c r="UGR26" s="600"/>
      <c r="UGS26" s="600"/>
      <c r="UGT26" s="600"/>
      <c r="UGU26" s="600"/>
      <c r="UGV26" s="600"/>
      <c r="UGW26" s="600"/>
      <c r="UGX26" s="600"/>
      <c r="UGY26" s="600"/>
      <c r="UGZ26" s="600"/>
      <c r="UHA26" s="600"/>
      <c r="UHB26" s="600"/>
      <c r="UHC26" s="600"/>
      <c r="UHD26" s="600"/>
      <c r="UHE26" s="600"/>
      <c r="UHF26" s="600"/>
      <c r="UHG26" s="600"/>
      <c r="UHH26" s="600"/>
      <c r="UHI26" s="600"/>
      <c r="UHJ26" s="600"/>
      <c r="UHK26" s="600"/>
      <c r="UHL26" s="600"/>
      <c r="UHM26" s="600"/>
      <c r="UHN26" s="600"/>
      <c r="UHO26" s="600"/>
      <c r="UHP26" s="600"/>
      <c r="UHQ26" s="600"/>
      <c r="UHR26" s="600"/>
      <c r="UHS26" s="600"/>
      <c r="UHT26" s="600"/>
      <c r="UHU26" s="600"/>
      <c r="UHV26" s="600"/>
      <c r="UHW26" s="600"/>
      <c r="UHX26" s="600"/>
      <c r="UHY26" s="600"/>
      <c r="UHZ26" s="600"/>
      <c r="UIA26" s="600"/>
      <c r="UIB26" s="600"/>
      <c r="UIC26" s="600"/>
      <c r="UID26" s="600"/>
      <c r="UIE26" s="600"/>
      <c r="UIF26" s="600"/>
      <c r="UIG26" s="600"/>
      <c r="UIH26" s="600"/>
      <c r="UII26" s="600"/>
      <c r="UIJ26" s="600"/>
      <c r="UIK26" s="600"/>
      <c r="UIL26" s="600"/>
      <c r="UIM26" s="600"/>
      <c r="UIN26" s="600"/>
      <c r="UIO26" s="600"/>
      <c r="UIP26" s="600"/>
      <c r="UIQ26" s="600"/>
      <c r="UIR26" s="600"/>
      <c r="UIS26" s="600"/>
      <c r="UIT26" s="600"/>
      <c r="UIU26" s="600"/>
      <c r="UIV26" s="600"/>
      <c r="UIW26" s="600"/>
      <c r="UIX26" s="600"/>
      <c r="UIY26" s="600"/>
      <c r="UIZ26" s="600"/>
      <c r="UJA26" s="600"/>
      <c r="UJB26" s="600"/>
      <c r="UJC26" s="600"/>
      <c r="UJD26" s="600"/>
      <c r="UJE26" s="600"/>
      <c r="UJF26" s="600"/>
      <c r="UJG26" s="600"/>
      <c r="UJH26" s="600"/>
      <c r="UJI26" s="600"/>
      <c r="UJJ26" s="600"/>
      <c r="UJK26" s="600"/>
      <c r="UJL26" s="600"/>
      <c r="UJM26" s="600"/>
      <c r="UJN26" s="600"/>
      <c r="UJO26" s="600"/>
      <c r="UJP26" s="600"/>
      <c r="UJQ26" s="600"/>
      <c r="UJR26" s="600"/>
      <c r="UJS26" s="600"/>
      <c r="UJT26" s="600"/>
      <c r="UJU26" s="600"/>
      <c r="UJV26" s="600"/>
      <c r="UJW26" s="600"/>
      <c r="UJX26" s="600"/>
      <c r="UJY26" s="600"/>
      <c r="UJZ26" s="600"/>
      <c r="UKA26" s="600"/>
      <c r="UKB26" s="600"/>
      <c r="UKC26" s="600"/>
      <c r="UKD26" s="600"/>
      <c r="UKE26" s="600"/>
      <c r="UKF26" s="600"/>
      <c r="UKG26" s="600"/>
      <c r="UKH26" s="600"/>
      <c r="UKI26" s="600"/>
      <c r="UKJ26" s="600"/>
      <c r="UKK26" s="600"/>
      <c r="UKL26" s="600"/>
      <c r="UKM26" s="600"/>
      <c r="UKN26" s="600"/>
      <c r="UKO26" s="600"/>
      <c r="UKP26" s="600"/>
      <c r="UKQ26" s="600"/>
      <c r="UKR26" s="600"/>
      <c r="UKS26" s="600"/>
      <c r="UKT26" s="600"/>
      <c r="UKU26" s="600"/>
      <c r="UKV26" s="600"/>
      <c r="UKW26" s="600"/>
      <c r="UKX26" s="600"/>
      <c r="UKY26" s="600"/>
      <c r="UKZ26" s="600"/>
      <c r="ULA26" s="600"/>
      <c r="ULB26" s="600"/>
      <c r="ULC26" s="600"/>
      <c r="ULD26" s="600"/>
      <c r="ULE26" s="600"/>
      <c r="ULF26" s="600"/>
      <c r="ULG26" s="600"/>
      <c r="ULH26" s="600"/>
      <c r="ULI26" s="600"/>
      <c r="ULJ26" s="600"/>
      <c r="ULK26" s="600"/>
      <c r="ULL26" s="600"/>
      <c r="ULM26" s="600"/>
      <c r="ULN26" s="600"/>
      <c r="ULO26" s="600"/>
      <c r="ULP26" s="600"/>
      <c r="ULQ26" s="600"/>
      <c r="ULR26" s="600"/>
      <c r="ULS26" s="600"/>
      <c r="ULT26" s="600"/>
      <c r="ULU26" s="600"/>
      <c r="ULV26" s="600"/>
      <c r="ULW26" s="600"/>
      <c r="ULX26" s="600"/>
      <c r="ULY26" s="600"/>
      <c r="ULZ26" s="600"/>
      <c r="UMA26" s="600"/>
      <c r="UMB26" s="600"/>
      <c r="UMC26" s="600"/>
      <c r="UMD26" s="600"/>
      <c r="UME26" s="600"/>
      <c r="UMF26" s="600"/>
      <c r="UMG26" s="600"/>
      <c r="UMH26" s="600"/>
      <c r="UMI26" s="600"/>
      <c r="UMJ26" s="600"/>
      <c r="UMK26" s="600"/>
      <c r="UML26" s="600"/>
      <c r="UMM26" s="600"/>
      <c r="UMN26" s="600"/>
      <c r="UMO26" s="600"/>
      <c r="UMP26" s="600"/>
      <c r="UMQ26" s="600"/>
      <c r="UMR26" s="600"/>
      <c r="UMS26" s="600"/>
      <c r="UMT26" s="600"/>
      <c r="UMU26" s="600"/>
      <c r="UMV26" s="600"/>
      <c r="UMW26" s="600"/>
      <c r="UMX26" s="600"/>
      <c r="UMY26" s="600"/>
      <c r="UMZ26" s="600"/>
      <c r="UNA26" s="600"/>
      <c r="UNB26" s="600"/>
      <c r="UNC26" s="600"/>
      <c r="UND26" s="600"/>
      <c r="UNE26" s="600"/>
      <c r="UNF26" s="600"/>
      <c r="UNG26" s="600"/>
      <c r="UNH26" s="600"/>
      <c r="UNI26" s="600"/>
      <c r="UNJ26" s="600"/>
      <c r="UNK26" s="600"/>
      <c r="UNL26" s="600"/>
      <c r="UNM26" s="600"/>
      <c r="UNN26" s="600"/>
      <c r="UNO26" s="600"/>
      <c r="UNP26" s="600"/>
      <c r="UNQ26" s="600"/>
      <c r="UNR26" s="600"/>
      <c r="UNS26" s="600"/>
      <c r="UNT26" s="600"/>
      <c r="UNU26" s="600"/>
      <c r="UNV26" s="600"/>
      <c r="UNW26" s="600"/>
      <c r="UNX26" s="600"/>
      <c r="UNY26" s="600"/>
      <c r="UNZ26" s="600"/>
      <c r="UOA26" s="600"/>
      <c r="UOB26" s="600"/>
      <c r="UOC26" s="600"/>
      <c r="UOD26" s="600"/>
      <c r="UOE26" s="600"/>
      <c r="UOF26" s="600"/>
      <c r="UOG26" s="600"/>
      <c r="UOH26" s="600"/>
      <c r="UOI26" s="600"/>
      <c r="UOJ26" s="600"/>
      <c r="UOK26" s="600"/>
      <c r="UOL26" s="600"/>
      <c r="UOM26" s="600"/>
      <c r="UON26" s="600"/>
      <c r="UOO26" s="600"/>
      <c r="UOP26" s="600"/>
      <c r="UOQ26" s="600"/>
      <c r="UOR26" s="600"/>
      <c r="UOS26" s="600"/>
      <c r="UOT26" s="600"/>
      <c r="UOU26" s="600"/>
      <c r="UOV26" s="600"/>
      <c r="UOW26" s="600"/>
      <c r="UOX26" s="600"/>
      <c r="UOY26" s="600"/>
      <c r="UOZ26" s="600"/>
      <c r="UPA26" s="600"/>
      <c r="UPB26" s="600"/>
      <c r="UPC26" s="600"/>
      <c r="UPD26" s="600"/>
      <c r="UPE26" s="600"/>
      <c r="UPF26" s="600"/>
      <c r="UPG26" s="600"/>
      <c r="UPH26" s="600"/>
      <c r="UPI26" s="600"/>
      <c r="UPJ26" s="600"/>
      <c r="UPK26" s="600"/>
      <c r="UPL26" s="600"/>
      <c r="UPM26" s="600"/>
      <c r="UPN26" s="600"/>
      <c r="UPO26" s="600"/>
      <c r="UPP26" s="600"/>
      <c r="UPQ26" s="600"/>
      <c r="UPR26" s="600"/>
      <c r="UPS26" s="600"/>
      <c r="UPT26" s="600"/>
      <c r="UPU26" s="600"/>
      <c r="UPV26" s="600"/>
      <c r="UPW26" s="600"/>
      <c r="UPX26" s="600"/>
      <c r="UPY26" s="600"/>
      <c r="UPZ26" s="600"/>
      <c r="UQA26" s="600"/>
      <c r="UQB26" s="600"/>
      <c r="UQC26" s="600"/>
      <c r="UQD26" s="600"/>
      <c r="UQE26" s="600"/>
      <c r="UQF26" s="600"/>
      <c r="UQG26" s="600"/>
      <c r="UQH26" s="600"/>
      <c r="UQI26" s="600"/>
      <c r="UQJ26" s="600"/>
      <c r="UQK26" s="600"/>
      <c r="UQL26" s="600"/>
      <c r="UQM26" s="600"/>
      <c r="UQN26" s="600"/>
      <c r="UQO26" s="600"/>
      <c r="UQP26" s="600"/>
      <c r="UQQ26" s="600"/>
      <c r="UQR26" s="600"/>
      <c r="UQS26" s="600"/>
      <c r="UQT26" s="600"/>
      <c r="UQU26" s="600"/>
      <c r="UQV26" s="600"/>
      <c r="UQW26" s="600"/>
      <c r="UQX26" s="600"/>
      <c r="UQY26" s="600"/>
      <c r="UQZ26" s="600"/>
      <c r="URA26" s="600"/>
      <c r="URB26" s="600"/>
      <c r="URC26" s="600"/>
      <c r="URD26" s="600"/>
      <c r="URE26" s="600"/>
      <c r="URF26" s="600"/>
      <c r="URG26" s="600"/>
      <c r="URH26" s="600"/>
      <c r="URI26" s="600"/>
      <c r="URJ26" s="600"/>
      <c r="URK26" s="600"/>
      <c r="URL26" s="600"/>
      <c r="URM26" s="600"/>
      <c r="URN26" s="600"/>
      <c r="URO26" s="600"/>
      <c r="URP26" s="600"/>
      <c r="URQ26" s="600"/>
      <c r="URR26" s="600"/>
      <c r="URS26" s="600"/>
      <c r="URT26" s="600"/>
      <c r="URU26" s="600"/>
      <c r="URV26" s="600"/>
      <c r="URW26" s="600"/>
      <c r="URX26" s="600"/>
      <c r="URY26" s="600"/>
      <c r="URZ26" s="600"/>
      <c r="USA26" s="600"/>
      <c r="USB26" s="600"/>
      <c r="USC26" s="600"/>
      <c r="USD26" s="600"/>
      <c r="USE26" s="600"/>
      <c r="USF26" s="600"/>
      <c r="USG26" s="600"/>
      <c r="USH26" s="600"/>
      <c r="USI26" s="600"/>
      <c r="USJ26" s="600"/>
      <c r="USK26" s="600"/>
      <c r="USL26" s="600"/>
      <c r="USM26" s="600"/>
      <c r="USN26" s="600"/>
      <c r="USO26" s="600"/>
      <c r="USP26" s="600"/>
      <c r="USQ26" s="600"/>
      <c r="USR26" s="600"/>
      <c r="USS26" s="600"/>
      <c r="UST26" s="600"/>
      <c r="USU26" s="600"/>
      <c r="USV26" s="600"/>
      <c r="USW26" s="600"/>
      <c r="USX26" s="600"/>
      <c r="USY26" s="600"/>
      <c r="USZ26" s="600"/>
      <c r="UTA26" s="600"/>
      <c r="UTB26" s="600"/>
      <c r="UTC26" s="600"/>
      <c r="UTD26" s="600"/>
      <c r="UTE26" s="600"/>
      <c r="UTF26" s="600"/>
      <c r="UTG26" s="600"/>
      <c r="UTH26" s="600"/>
      <c r="UTI26" s="600"/>
      <c r="UTJ26" s="600"/>
      <c r="UTK26" s="600"/>
      <c r="UTL26" s="600"/>
      <c r="UTM26" s="600"/>
      <c r="UTN26" s="600"/>
      <c r="UTO26" s="600"/>
      <c r="UTP26" s="600"/>
      <c r="UTQ26" s="600"/>
      <c r="UTR26" s="600"/>
      <c r="UTS26" s="600"/>
      <c r="UTT26" s="600"/>
      <c r="UTU26" s="600"/>
      <c r="UTV26" s="600"/>
      <c r="UTW26" s="600"/>
      <c r="UTX26" s="600"/>
      <c r="UTY26" s="600"/>
      <c r="UTZ26" s="600"/>
      <c r="UUA26" s="600"/>
      <c r="UUB26" s="600"/>
      <c r="UUC26" s="600"/>
      <c r="UUD26" s="600"/>
      <c r="UUE26" s="600"/>
      <c r="UUF26" s="600"/>
      <c r="UUG26" s="600"/>
      <c r="UUH26" s="600"/>
      <c r="UUI26" s="600"/>
      <c r="UUJ26" s="600"/>
      <c r="UUK26" s="600"/>
      <c r="UUL26" s="600"/>
      <c r="UUM26" s="600"/>
      <c r="UUN26" s="600"/>
      <c r="UUO26" s="600"/>
      <c r="UUP26" s="600"/>
      <c r="UUQ26" s="600"/>
      <c r="UUR26" s="600"/>
      <c r="UUS26" s="600"/>
      <c r="UUT26" s="600"/>
      <c r="UUU26" s="600"/>
      <c r="UUV26" s="600"/>
      <c r="UUW26" s="600"/>
      <c r="UUX26" s="600"/>
      <c r="UUY26" s="600"/>
      <c r="UUZ26" s="600"/>
      <c r="UVA26" s="600"/>
      <c r="UVB26" s="600"/>
      <c r="UVC26" s="600"/>
      <c r="UVD26" s="600"/>
      <c r="UVE26" s="600"/>
      <c r="UVF26" s="600"/>
      <c r="UVG26" s="600"/>
      <c r="UVH26" s="600"/>
      <c r="UVI26" s="600"/>
      <c r="UVJ26" s="600"/>
      <c r="UVK26" s="600"/>
      <c r="UVL26" s="600"/>
      <c r="UVM26" s="600"/>
      <c r="UVN26" s="600"/>
      <c r="UVO26" s="600"/>
      <c r="UVP26" s="600"/>
      <c r="UVQ26" s="600"/>
      <c r="UVR26" s="600"/>
      <c r="UVS26" s="600"/>
      <c r="UVT26" s="600"/>
      <c r="UVU26" s="600"/>
      <c r="UVV26" s="600"/>
      <c r="UVW26" s="600"/>
      <c r="UVX26" s="600"/>
      <c r="UVY26" s="600"/>
      <c r="UVZ26" s="600"/>
      <c r="UWA26" s="600"/>
      <c r="UWB26" s="600"/>
      <c r="UWC26" s="600"/>
      <c r="UWD26" s="600"/>
      <c r="UWE26" s="600"/>
      <c r="UWF26" s="600"/>
      <c r="UWG26" s="600"/>
      <c r="UWH26" s="600"/>
      <c r="UWI26" s="600"/>
      <c r="UWJ26" s="600"/>
      <c r="UWK26" s="600"/>
      <c r="UWL26" s="600"/>
      <c r="UWM26" s="600"/>
      <c r="UWN26" s="600"/>
      <c r="UWO26" s="600"/>
      <c r="UWP26" s="600"/>
      <c r="UWQ26" s="600"/>
      <c r="UWR26" s="600"/>
      <c r="UWS26" s="600"/>
      <c r="UWT26" s="600"/>
      <c r="UWU26" s="600"/>
      <c r="UWV26" s="600"/>
      <c r="UWW26" s="600"/>
      <c r="UWX26" s="600"/>
      <c r="UWY26" s="600"/>
      <c r="UWZ26" s="600"/>
      <c r="UXA26" s="600"/>
      <c r="UXB26" s="600"/>
      <c r="UXC26" s="600"/>
      <c r="UXD26" s="600"/>
      <c r="UXE26" s="600"/>
      <c r="UXF26" s="600"/>
      <c r="UXG26" s="600"/>
      <c r="UXH26" s="600"/>
      <c r="UXI26" s="600"/>
      <c r="UXJ26" s="600"/>
      <c r="UXK26" s="600"/>
      <c r="UXL26" s="600"/>
      <c r="UXM26" s="600"/>
      <c r="UXN26" s="600"/>
      <c r="UXO26" s="600"/>
      <c r="UXP26" s="600"/>
      <c r="UXQ26" s="600"/>
      <c r="UXR26" s="600"/>
      <c r="UXS26" s="600"/>
      <c r="UXT26" s="600"/>
      <c r="UXU26" s="600"/>
      <c r="UXV26" s="600"/>
      <c r="UXW26" s="600"/>
      <c r="UXX26" s="600"/>
      <c r="UXY26" s="600"/>
      <c r="UXZ26" s="600"/>
      <c r="UYA26" s="600"/>
      <c r="UYB26" s="600"/>
      <c r="UYC26" s="600"/>
      <c r="UYD26" s="600"/>
      <c r="UYE26" s="600"/>
      <c r="UYF26" s="600"/>
      <c r="UYG26" s="600"/>
      <c r="UYH26" s="600"/>
      <c r="UYI26" s="600"/>
      <c r="UYJ26" s="600"/>
      <c r="UYK26" s="600"/>
      <c r="UYL26" s="600"/>
      <c r="UYM26" s="600"/>
      <c r="UYN26" s="600"/>
      <c r="UYO26" s="600"/>
      <c r="UYP26" s="600"/>
      <c r="UYQ26" s="600"/>
      <c r="UYR26" s="600"/>
      <c r="UYS26" s="600"/>
      <c r="UYT26" s="600"/>
      <c r="UYU26" s="600"/>
      <c r="UYV26" s="600"/>
      <c r="UYW26" s="600"/>
      <c r="UYX26" s="600"/>
      <c r="UYY26" s="600"/>
      <c r="UYZ26" s="600"/>
      <c r="UZA26" s="600"/>
      <c r="UZB26" s="600"/>
      <c r="UZC26" s="600"/>
      <c r="UZD26" s="600"/>
      <c r="UZE26" s="600"/>
      <c r="UZF26" s="600"/>
      <c r="UZG26" s="600"/>
      <c r="UZH26" s="600"/>
      <c r="UZI26" s="600"/>
      <c r="UZJ26" s="600"/>
      <c r="UZK26" s="600"/>
      <c r="UZL26" s="600"/>
      <c r="UZM26" s="600"/>
      <c r="UZN26" s="600"/>
      <c r="UZO26" s="600"/>
      <c r="UZP26" s="600"/>
      <c r="UZQ26" s="600"/>
      <c r="UZR26" s="600"/>
      <c r="UZS26" s="600"/>
      <c r="UZT26" s="600"/>
      <c r="UZU26" s="600"/>
      <c r="UZV26" s="600"/>
      <c r="UZW26" s="600"/>
      <c r="UZX26" s="600"/>
      <c r="UZY26" s="600"/>
      <c r="UZZ26" s="600"/>
      <c r="VAA26" s="600"/>
      <c r="VAB26" s="600"/>
      <c r="VAC26" s="600"/>
      <c r="VAD26" s="600"/>
      <c r="VAE26" s="600"/>
      <c r="VAF26" s="600"/>
      <c r="VAG26" s="600"/>
      <c r="VAH26" s="600"/>
      <c r="VAI26" s="600"/>
      <c r="VAJ26" s="600"/>
      <c r="VAK26" s="600"/>
      <c r="VAL26" s="600"/>
      <c r="VAM26" s="600"/>
      <c r="VAN26" s="600"/>
      <c r="VAO26" s="600"/>
      <c r="VAP26" s="600"/>
      <c r="VAQ26" s="600"/>
      <c r="VAR26" s="600"/>
      <c r="VAS26" s="600"/>
      <c r="VAT26" s="600"/>
      <c r="VAU26" s="600"/>
      <c r="VAV26" s="600"/>
      <c r="VAW26" s="600"/>
      <c r="VAX26" s="600"/>
      <c r="VAY26" s="600"/>
      <c r="VAZ26" s="600"/>
      <c r="VBA26" s="600"/>
      <c r="VBB26" s="600"/>
      <c r="VBC26" s="600"/>
      <c r="VBD26" s="600"/>
      <c r="VBE26" s="600"/>
      <c r="VBF26" s="600"/>
      <c r="VBG26" s="600"/>
      <c r="VBH26" s="600"/>
      <c r="VBI26" s="600"/>
      <c r="VBJ26" s="600"/>
      <c r="VBK26" s="600"/>
      <c r="VBL26" s="600"/>
      <c r="VBM26" s="600"/>
      <c r="VBN26" s="600"/>
      <c r="VBO26" s="600"/>
      <c r="VBP26" s="600"/>
      <c r="VBQ26" s="600"/>
      <c r="VBR26" s="600"/>
      <c r="VBS26" s="600"/>
      <c r="VBT26" s="600"/>
      <c r="VBU26" s="600"/>
      <c r="VBV26" s="600"/>
      <c r="VBW26" s="600"/>
      <c r="VBX26" s="600"/>
      <c r="VBY26" s="600"/>
      <c r="VBZ26" s="600"/>
      <c r="VCA26" s="600"/>
      <c r="VCB26" s="600"/>
      <c r="VCC26" s="600"/>
      <c r="VCD26" s="600"/>
      <c r="VCE26" s="600"/>
      <c r="VCF26" s="600"/>
      <c r="VCG26" s="600"/>
      <c r="VCH26" s="600"/>
      <c r="VCI26" s="600"/>
      <c r="VCJ26" s="600"/>
      <c r="VCK26" s="600"/>
      <c r="VCL26" s="600"/>
      <c r="VCM26" s="600"/>
      <c r="VCN26" s="600"/>
      <c r="VCO26" s="600"/>
      <c r="VCP26" s="600"/>
      <c r="VCQ26" s="600"/>
      <c r="VCR26" s="600"/>
      <c r="VCS26" s="600"/>
      <c r="VCT26" s="600"/>
      <c r="VCU26" s="600"/>
      <c r="VCV26" s="600"/>
      <c r="VCW26" s="600"/>
      <c r="VCX26" s="600"/>
      <c r="VCY26" s="600"/>
      <c r="VCZ26" s="600"/>
      <c r="VDA26" s="600"/>
      <c r="VDB26" s="600"/>
      <c r="VDC26" s="600"/>
      <c r="VDD26" s="600"/>
      <c r="VDE26" s="600"/>
      <c r="VDF26" s="600"/>
      <c r="VDG26" s="600"/>
      <c r="VDH26" s="600"/>
      <c r="VDI26" s="600"/>
      <c r="VDJ26" s="600"/>
      <c r="VDK26" s="600"/>
      <c r="VDL26" s="600"/>
      <c r="VDM26" s="600"/>
      <c r="VDN26" s="600"/>
      <c r="VDO26" s="600"/>
      <c r="VDP26" s="600"/>
      <c r="VDQ26" s="600"/>
      <c r="VDR26" s="600"/>
      <c r="VDS26" s="600"/>
      <c r="VDT26" s="600"/>
      <c r="VDU26" s="600"/>
      <c r="VDV26" s="600"/>
      <c r="VDW26" s="600"/>
      <c r="VDX26" s="600"/>
      <c r="VDY26" s="600"/>
      <c r="VDZ26" s="600"/>
      <c r="VEA26" s="600"/>
      <c r="VEB26" s="600"/>
      <c r="VEC26" s="600"/>
      <c r="VED26" s="600"/>
      <c r="VEE26" s="600"/>
      <c r="VEF26" s="600"/>
      <c r="VEG26" s="600"/>
      <c r="VEH26" s="600"/>
      <c r="VEI26" s="600"/>
      <c r="VEJ26" s="600"/>
      <c r="VEK26" s="600"/>
      <c r="VEL26" s="600"/>
      <c r="VEM26" s="600"/>
      <c r="VEN26" s="600"/>
      <c r="VEO26" s="600"/>
      <c r="VEP26" s="600"/>
      <c r="VEQ26" s="600"/>
      <c r="VER26" s="600"/>
      <c r="VES26" s="600"/>
      <c r="VET26" s="600"/>
      <c r="VEU26" s="600"/>
      <c r="VEV26" s="600"/>
      <c r="VEW26" s="600"/>
      <c r="VEX26" s="600"/>
      <c r="VEY26" s="600"/>
      <c r="VEZ26" s="600"/>
      <c r="VFA26" s="600"/>
      <c r="VFB26" s="600"/>
      <c r="VFC26" s="600"/>
      <c r="VFD26" s="600"/>
      <c r="VFE26" s="600"/>
      <c r="VFF26" s="600"/>
      <c r="VFG26" s="600"/>
      <c r="VFH26" s="600"/>
      <c r="VFI26" s="600"/>
      <c r="VFJ26" s="600"/>
      <c r="VFK26" s="600"/>
      <c r="VFL26" s="600"/>
      <c r="VFM26" s="600"/>
      <c r="VFN26" s="600"/>
      <c r="VFO26" s="600"/>
      <c r="VFP26" s="600"/>
      <c r="VFQ26" s="600"/>
      <c r="VFR26" s="600"/>
      <c r="VFS26" s="600"/>
      <c r="VFT26" s="600"/>
      <c r="VFU26" s="600"/>
      <c r="VFV26" s="600"/>
      <c r="VFW26" s="600"/>
      <c r="VFX26" s="600"/>
      <c r="VFY26" s="600"/>
      <c r="VFZ26" s="600"/>
      <c r="VGA26" s="600"/>
      <c r="VGB26" s="600"/>
      <c r="VGC26" s="600"/>
      <c r="VGD26" s="600"/>
      <c r="VGE26" s="600"/>
      <c r="VGF26" s="600"/>
      <c r="VGG26" s="600"/>
      <c r="VGH26" s="600"/>
      <c r="VGI26" s="600"/>
      <c r="VGJ26" s="600"/>
      <c r="VGK26" s="600"/>
      <c r="VGL26" s="600"/>
      <c r="VGM26" s="600"/>
      <c r="VGN26" s="600"/>
      <c r="VGO26" s="600"/>
      <c r="VGP26" s="600"/>
      <c r="VGQ26" s="600"/>
      <c r="VGR26" s="600"/>
      <c r="VGS26" s="600"/>
      <c r="VGT26" s="600"/>
      <c r="VGU26" s="600"/>
      <c r="VGV26" s="600"/>
      <c r="VGW26" s="600"/>
      <c r="VGX26" s="600"/>
      <c r="VGY26" s="600"/>
      <c r="VGZ26" s="600"/>
      <c r="VHA26" s="600"/>
      <c r="VHB26" s="600"/>
      <c r="VHC26" s="600"/>
      <c r="VHD26" s="600"/>
      <c r="VHE26" s="600"/>
      <c r="VHF26" s="600"/>
      <c r="VHG26" s="600"/>
      <c r="VHH26" s="600"/>
      <c r="VHI26" s="600"/>
      <c r="VHJ26" s="600"/>
      <c r="VHK26" s="600"/>
      <c r="VHL26" s="600"/>
      <c r="VHM26" s="600"/>
      <c r="VHN26" s="600"/>
      <c r="VHO26" s="600"/>
      <c r="VHP26" s="600"/>
      <c r="VHQ26" s="600"/>
      <c r="VHR26" s="600"/>
      <c r="VHS26" s="600"/>
      <c r="VHT26" s="600"/>
      <c r="VHU26" s="600"/>
      <c r="VHV26" s="600"/>
      <c r="VHW26" s="600"/>
      <c r="VHX26" s="600"/>
      <c r="VHY26" s="600"/>
      <c r="VHZ26" s="600"/>
      <c r="VIA26" s="600"/>
      <c r="VIB26" s="600"/>
      <c r="VIC26" s="600"/>
      <c r="VID26" s="600"/>
      <c r="VIE26" s="600"/>
      <c r="VIF26" s="600"/>
      <c r="VIG26" s="600"/>
      <c r="VIH26" s="600"/>
      <c r="VII26" s="600"/>
      <c r="VIJ26" s="600"/>
      <c r="VIK26" s="600"/>
      <c r="VIL26" s="600"/>
      <c r="VIM26" s="600"/>
      <c r="VIN26" s="600"/>
      <c r="VIO26" s="600"/>
      <c r="VIP26" s="600"/>
      <c r="VIQ26" s="600"/>
      <c r="VIR26" s="600"/>
      <c r="VIS26" s="600"/>
      <c r="VIT26" s="600"/>
      <c r="VIU26" s="600"/>
      <c r="VIV26" s="600"/>
      <c r="VIW26" s="600"/>
      <c r="VIX26" s="600"/>
      <c r="VIY26" s="600"/>
      <c r="VIZ26" s="600"/>
      <c r="VJA26" s="600"/>
      <c r="VJB26" s="600"/>
      <c r="VJC26" s="600"/>
      <c r="VJD26" s="600"/>
      <c r="VJE26" s="600"/>
      <c r="VJF26" s="600"/>
      <c r="VJG26" s="600"/>
      <c r="VJH26" s="600"/>
      <c r="VJI26" s="600"/>
      <c r="VJJ26" s="600"/>
      <c r="VJK26" s="600"/>
      <c r="VJL26" s="600"/>
      <c r="VJM26" s="600"/>
      <c r="VJN26" s="600"/>
      <c r="VJO26" s="600"/>
      <c r="VJP26" s="600"/>
      <c r="VJQ26" s="600"/>
      <c r="VJR26" s="600"/>
      <c r="VJS26" s="600"/>
      <c r="VJT26" s="600"/>
      <c r="VJU26" s="600"/>
      <c r="VJV26" s="600"/>
      <c r="VJW26" s="600"/>
      <c r="VJX26" s="600"/>
      <c r="VJY26" s="600"/>
      <c r="VJZ26" s="600"/>
      <c r="VKA26" s="600"/>
      <c r="VKB26" s="600"/>
      <c r="VKC26" s="600"/>
      <c r="VKD26" s="600"/>
      <c r="VKE26" s="600"/>
      <c r="VKF26" s="600"/>
      <c r="VKG26" s="600"/>
      <c r="VKH26" s="600"/>
      <c r="VKI26" s="600"/>
      <c r="VKJ26" s="600"/>
      <c r="VKK26" s="600"/>
      <c r="VKL26" s="600"/>
      <c r="VKM26" s="600"/>
      <c r="VKN26" s="600"/>
      <c r="VKO26" s="600"/>
      <c r="VKP26" s="600"/>
      <c r="VKQ26" s="600"/>
      <c r="VKR26" s="600"/>
      <c r="VKS26" s="600"/>
      <c r="VKT26" s="600"/>
      <c r="VKU26" s="600"/>
      <c r="VKV26" s="600"/>
      <c r="VKW26" s="600"/>
      <c r="VKX26" s="600"/>
      <c r="VKY26" s="600"/>
      <c r="VKZ26" s="600"/>
      <c r="VLA26" s="600"/>
      <c r="VLB26" s="600"/>
      <c r="VLC26" s="600"/>
      <c r="VLD26" s="600"/>
      <c r="VLE26" s="600"/>
      <c r="VLF26" s="600"/>
      <c r="VLG26" s="600"/>
      <c r="VLH26" s="600"/>
      <c r="VLI26" s="600"/>
      <c r="VLJ26" s="600"/>
      <c r="VLK26" s="600"/>
      <c r="VLL26" s="600"/>
      <c r="VLM26" s="600"/>
      <c r="VLN26" s="600"/>
      <c r="VLO26" s="600"/>
      <c r="VLP26" s="600"/>
      <c r="VLQ26" s="600"/>
      <c r="VLR26" s="600"/>
      <c r="VLS26" s="600"/>
      <c r="VLT26" s="600"/>
      <c r="VLU26" s="600"/>
      <c r="VLV26" s="600"/>
      <c r="VLW26" s="600"/>
      <c r="VLX26" s="600"/>
      <c r="VLY26" s="600"/>
      <c r="VLZ26" s="600"/>
      <c r="VMA26" s="600"/>
      <c r="VMB26" s="600"/>
      <c r="VMC26" s="600"/>
      <c r="VMD26" s="600"/>
      <c r="VME26" s="600"/>
      <c r="VMF26" s="600"/>
      <c r="VMG26" s="600"/>
      <c r="VMH26" s="600"/>
      <c r="VMI26" s="600"/>
      <c r="VMJ26" s="600"/>
      <c r="VMK26" s="600"/>
      <c r="VML26" s="600"/>
      <c r="VMM26" s="600"/>
      <c r="VMN26" s="600"/>
      <c r="VMO26" s="600"/>
      <c r="VMP26" s="600"/>
      <c r="VMQ26" s="600"/>
      <c r="VMR26" s="600"/>
      <c r="VMS26" s="600"/>
      <c r="VMT26" s="600"/>
      <c r="VMU26" s="600"/>
      <c r="VMV26" s="600"/>
      <c r="VMW26" s="600"/>
      <c r="VMX26" s="600"/>
      <c r="VMY26" s="600"/>
      <c r="VMZ26" s="600"/>
      <c r="VNA26" s="600"/>
      <c r="VNB26" s="600"/>
      <c r="VNC26" s="600"/>
      <c r="VND26" s="600"/>
      <c r="VNE26" s="600"/>
      <c r="VNF26" s="600"/>
      <c r="VNG26" s="600"/>
      <c r="VNH26" s="600"/>
      <c r="VNI26" s="600"/>
      <c r="VNJ26" s="600"/>
      <c r="VNK26" s="600"/>
      <c r="VNL26" s="600"/>
      <c r="VNM26" s="600"/>
      <c r="VNN26" s="600"/>
      <c r="VNO26" s="600"/>
      <c r="VNP26" s="600"/>
      <c r="VNQ26" s="600"/>
      <c r="VNR26" s="600"/>
      <c r="VNS26" s="600"/>
      <c r="VNT26" s="600"/>
      <c r="VNU26" s="600"/>
      <c r="VNV26" s="600"/>
      <c r="VNW26" s="600"/>
      <c r="VNX26" s="600"/>
      <c r="VNY26" s="600"/>
      <c r="VNZ26" s="600"/>
      <c r="VOA26" s="600"/>
      <c r="VOB26" s="600"/>
      <c r="VOC26" s="600"/>
      <c r="VOD26" s="600"/>
      <c r="VOE26" s="600"/>
      <c r="VOF26" s="600"/>
      <c r="VOG26" s="600"/>
      <c r="VOH26" s="600"/>
      <c r="VOI26" s="600"/>
      <c r="VOJ26" s="600"/>
      <c r="VOK26" s="600"/>
      <c r="VOL26" s="600"/>
      <c r="VOM26" s="600"/>
      <c r="VON26" s="600"/>
      <c r="VOO26" s="600"/>
      <c r="VOP26" s="600"/>
      <c r="VOQ26" s="600"/>
      <c r="VOR26" s="600"/>
      <c r="VOS26" s="600"/>
      <c r="VOT26" s="600"/>
      <c r="VOU26" s="600"/>
      <c r="VOV26" s="600"/>
      <c r="VOW26" s="600"/>
      <c r="VOX26" s="600"/>
      <c r="VOY26" s="600"/>
      <c r="VOZ26" s="600"/>
      <c r="VPA26" s="600"/>
      <c r="VPB26" s="600"/>
      <c r="VPC26" s="600"/>
      <c r="VPD26" s="600"/>
      <c r="VPE26" s="600"/>
      <c r="VPF26" s="600"/>
      <c r="VPG26" s="600"/>
      <c r="VPH26" s="600"/>
      <c r="VPI26" s="600"/>
      <c r="VPJ26" s="600"/>
      <c r="VPK26" s="600"/>
      <c r="VPL26" s="600"/>
      <c r="VPM26" s="600"/>
      <c r="VPN26" s="600"/>
      <c r="VPO26" s="600"/>
      <c r="VPP26" s="600"/>
      <c r="VPQ26" s="600"/>
      <c r="VPR26" s="600"/>
      <c r="VPS26" s="600"/>
      <c r="VPT26" s="600"/>
      <c r="VPU26" s="600"/>
      <c r="VPV26" s="600"/>
      <c r="VPW26" s="600"/>
      <c r="VPX26" s="600"/>
      <c r="VPY26" s="600"/>
      <c r="VPZ26" s="600"/>
      <c r="VQA26" s="600"/>
      <c r="VQB26" s="600"/>
      <c r="VQC26" s="600"/>
      <c r="VQD26" s="600"/>
      <c r="VQE26" s="600"/>
      <c r="VQF26" s="600"/>
      <c r="VQG26" s="600"/>
      <c r="VQH26" s="600"/>
      <c r="VQI26" s="600"/>
      <c r="VQJ26" s="600"/>
      <c r="VQK26" s="600"/>
      <c r="VQL26" s="600"/>
      <c r="VQM26" s="600"/>
      <c r="VQN26" s="600"/>
      <c r="VQO26" s="600"/>
      <c r="VQP26" s="600"/>
      <c r="VQQ26" s="600"/>
      <c r="VQR26" s="600"/>
      <c r="VQS26" s="600"/>
      <c r="VQT26" s="600"/>
      <c r="VQU26" s="600"/>
      <c r="VQV26" s="600"/>
      <c r="VQW26" s="600"/>
      <c r="VQX26" s="600"/>
      <c r="VQY26" s="600"/>
      <c r="VQZ26" s="600"/>
      <c r="VRA26" s="600"/>
      <c r="VRB26" s="600"/>
      <c r="VRC26" s="600"/>
      <c r="VRD26" s="600"/>
      <c r="VRE26" s="600"/>
      <c r="VRF26" s="600"/>
      <c r="VRG26" s="600"/>
      <c r="VRH26" s="600"/>
      <c r="VRI26" s="600"/>
      <c r="VRJ26" s="600"/>
      <c r="VRK26" s="600"/>
      <c r="VRL26" s="600"/>
      <c r="VRM26" s="600"/>
      <c r="VRN26" s="600"/>
      <c r="VRO26" s="600"/>
      <c r="VRP26" s="600"/>
      <c r="VRQ26" s="600"/>
      <c r="VRR26" s="600"/>
      <c r="VRS26" s="600"/>
      <c r="VRT26" s="600"/>
      <c r="VRU26" s="600"/>
      <c r="VRV26" s="600"/>
      <c r="VRW26" s="600"/>
      <c r="VRX26" s="600"/>
      <c r="VRY26" s="600"/>
      <c r="VRZ26" s="600"/>
      <c r="VSA26" s="600"/>
      <c r="VSB26" s="600"/>
      <c r="VSC26" s="600"/>
      <c r="VSD26" s="600"/>
      <c r="VSE26" s="600"/>
      <c r="VSF26" s="600"/>
      <c r="VSG26" s="600"/>
      <c r="VSH26" s="600"/>
      <c r="VSI26" s="600"/>
      <c r="VSJ26" s="600"/>
      <c r="VSK26" s="600"/>
      <c r="VSL26" s="600"/>
      <c r="VSM26" s="600"/>
      <c r="VSN26" s="600"/>
      <c r="VSO26" s="600"/>
      <c r="VSP26" s="600"/>
      <c r="VSQ26" s="600"/>
      <c r="VSR26" s="600"/>
      <c r="VSS26" s="600"/>
      <c r="VST26" s="600"/>
      <c r="VSU26" s="600"/>
      <c r="VSV26" s="600"/>
      <c r="VSW26" s="600"/>
      <c r="VSX26" s="600"/>
      <c r="VSY26" s="600"/>
      <c r="VSZ26" s="600"/>
      <c r="VTA26" s="600"/>
      <c r="VTB26" s="600"/>
      <c r="VTC26" s="600"/>
      <c r="VTD26" s="600"/>
      <c r="VTE26" s="600"/>
      <c r="VTF26" s="600"/>
      <c r="VTG26" s="600"/>
      <c r="VTH26" s="600"/>
      <c r="VTI26" s="600"/>
      <c r="VTJ26" s="600"/>
      <c r="VTK26" s="600"/>
      <c r="VTL26" s="600"/>
      <c r="VTM26" s="600"/>
      <c r="VTN26" s="600"/>
      <c r="VTO26" s="600"/>
      <c r="VTP26" s="600"/>
      <c r="VTQ26" s="600"/>
      <c r="VTR26" s="600"/>
      <c r="VTS26" s="600"/>
      <c r="VTT26" s="600"/>
      <c r="VTU26" s="600"/>
      <c r="VTV26" s="600"/>
      <c r="VTW26" s="600"/>
      <c r="VTX26" s="600"/>
      <c r="VTY26" s="600"/>
      <c r="VTZ26" s="600"/>
      <c r="VUA26" s="600"/>
      <c r="VUB26" s="600"/>
      <c r="VUC26" s="600"/>
      <c r="VUD26" s="600"/>
      <c r="VUE26" s="600"/>
      <c r="VUF26" s="600"/>
      <c r="VUG26" s="600"/>
      <c r="VUH26" s="600"/>
      <c r="VUI26" s="600"/>
      <c r="VUJ26" s="600"/>
      <c r="VUK26" s="600"/>
      <c r="VUL26" s="600"/>
      <c r="VUM26" s="600"/>
      <c r="VUN26" s="600"/>
      <c r="VUO26" s="600"/>
      <c r="VUP26" s="600"/>
      <c r="VUQ26" s="600"/>
      <c r="VUR26" s="600"/>
      <c r="VUS26" s="600"/>
      <c r="VUT26" s="600"/>
      <c r="VUU26" s="600"/>
      <c r="VUV26" s="600"/>
      <c r="VUW26" s="600"/>
      <c r="VUX26" s="600"/>
      <c r="VUY26" s="600"/>
      <c r="VUZ26" s="600"/>
      <c r="VVA26" s="600"/>
      <c r="VVB26" s="600"/>
      <c r="VVC26" s="600"/>
      <c r="VVD26" s="600"/>
      <c r="VVE26" s="600"/>
      <c r="VVF26" s="600"/>
      <c r="VVG26" s="600"/>
      <c r="VVH26" s="600"/>
      <c r="VVI26" s="600"/>
      <c r="VVJ26" s="600"/>
      <c r="VVK26" s="600"/>
      <c r="VVL26" s="600"/>
      <c r="VVM26" s="600"/>
      <c r="VVN26" s="600"/>
      <c r="VVO26" s="600"/>
      <c r="VVP26" s="600"/>
      <c r="VVQ26" s="600"/>
      <c r="VVR26" s="600"/>
      <c r="VVS26" s="600"/>
      <c r="VVT26" s="600"/>
      <c r="VVU26" s="600"/>
      <c r="VVV26" s="600"/>
      <c r="VVW26" s="600"/>
      <c r="VVX26" s="600"/>
      <c r="VVY26" s="600"/>
      <c r="VVZ26" s="600"/>
      <c r="VWA26" s="600"/>
      <c r="VWB26" s="600"/>
      <c r="VWC26" s="600"/>
      <c r="VWD26" s="600"/>
      <c r="VWE26" s="600"/>
      <c r="VWF26" s="600"/>
      <c r="VWG26" s="600"/>
      <c r="VWH26" s="600"/>
      <c r="VWI26" s="600"/>
      <c r="VWJ26" s="600"/>
      <c r="VWK26" s="600"/>
      <c r="VWL26" s="600"/>
      <c r="VWM26" s="600"/>
      <c r="VWN26" s="600"/>
      <c r="VWO26" s="600"/>
      <c r="VWP26" s="600"/>
      <c r="VWQ26" s="600"/>
      <c r="VWR26" s="600"/>
      <c r="VWS26" s="600"/>
      <c r="VWT26" s="600"/>
      <c r="VWU26" s="600"/>
      <c r="VWV26" s="600"/>
      <c r="VWW26" s="600"/>
      <c r="VWX26" s="600"/>
      <c r="VWY26" s="600"/>
      <c r="VWZ26" s="600"/>
      <c r="VXA26" s="600"/>
      <c r="VXB26" s="600"/>
      <c r="VXC26" s="600"/>
      <c r="VXD26" s="600"/>
      <c r="VXE26" s="600"/>
      <c r="VXF26" s="600"/>
      <c r="VXG26" s="600"/>
      <c r="VXH26" s="600"/>
      <c r="VXI26" s="600"/>
      <c r="VXJ26" s="600"/>
      <c r="VXK26" s="600"/>
      <c r="VXL26" s="600"/>
      <c r="VXM26" s="600"/>
      <c r="VXN26" s="600"/>
      <c r="VXO26" s="600"/>
      <c r="VXP26" s="600"/>
      <c r="VXQ26" s="600"/>
      <c r="VXR26" s="600"/>
      <c r="VXS26" s="600"/>
      <c r="VXT26" s="600"/>
      <c r="VXU26" s="600"/>
      <c r="VXV26" s="600"/>
      <c r="VXW26" s="600"/>
      <c r="VXX26" s="600"/>
      <c r="VXY26" s="600"/>
      <c r="VXZ26" s="600"/>
      <c r="VYA26" s="600"/>
      <c r="VYB26" s="600"/>
      <c r="VYC26" s="600"/>
      <c r="VYD26" s="600"/>
      <c r="VYE26" s="600"/>
      <c r="VYF26" s="600"/>
      <c r="VYG26" s="600"/>
      <c r="VYH26" s="600"/>
      <c r="VYI26" s="600"/>
      <c r="VYJ26" s="600"/>
      <c r="VYK26" s="600"/>
      <c r="VYL26" s="600"/>
      <c r="VYM26" s="600"/>
      <c r="VYN26" s="600"/>
      <c r="VYO26" s="600"/>
      <c r="VYP26" s="600"/>
      <c r="VYQ26" s="600"/>
      <c r="VYR26" s="600"/>
      <c r="VYS26" s="600"/>
      <c r="VYT26" s="600"/>
      <c r="VYU26" s="600"/>
      <c r="VYV26" s="600"/>
      <c r="VYW26" s="600"/>
      <c r="VYX26" s="600"/>
      <c r="VYY26" s="600"/>
      <c r="VYZ26" s="600"/>
      <c r="VZA26" s="600"/>
      <c r="VZB26" s="600"/>
      <c r="VZC26" s="600"/>
      <c r="VZD26" s="600"/>
      <c r="VZE26" s="600"/>
      <c r="VZF26" s="600"/>
      <c r="VZG26" s="600"/>
      <c r="VZH26" s="600"/>
      <c r="VZI26" s="600"/>
      <c r="VZJ26" s="600"/>
      <c r="VZK26" s="600"/>
      <c r="VZL26" s="600"/>
      <c r="VZM26" s="600"/>
      <c r="VZN26" s="600"/>
      <c r="VZO26" s="600"/>
      <c r="VZP26" s="600"/>
      <c r="VZQ26" s="600"/>
      <c r="VZR26" s="600"/>
      <c r="VZS26" s="600"/>
      <c r="VZT26" s="600"/>
      <c r="VZU26" s="600"/>
      <c r="VZV26" s="600"/>
      <c r="VZW26" s="600"/>
      <c r="VZX26" s="600"/>
      <c r="VZY26" s="600"/>
      <c r="VZZ26" s="600"/>
      <c r="WAA26" s="600"/>
      <c r="WAB26" s="600"/>
      <c r="WAC26" s="600"/>
      <c r="WAD26" s="600"/>
      <c r="WAE26" s="600"/>
      <c r="WAF26" s="600"/>
      <c r="WAG26" s="600"/>
      <c r="WAH26" s="600"/>
      <c r="WAI26" s="600"/>
      <c r="WAJ26" s="600"/>
      <c r="WAK26" s="600"/>
      <c r="WAL26" s="600"/>
      <c r="WAM26" s="600"/>
      <c r="WAN26" s="600"/>
      <c r="WAO26" s="600"/>
      <c r="WAP26" s="600"/>
      <c r="WAQ26" s="600"/>
      <c r="WAR26" s="600"/>
      <c r="WAS26" s="600"/>
      <c r="WAT26" s="600"/>
      <c r="WAU26" s="600"/>
      <c r="WAV26" s="600"/>
      <c r="WAW26" s="600"/>
      <c r="WAX26" s="600"/>
      <c r="WAY26" s="600"/>
      <c r="WAZ26" s="600"/>
      <c r="WBA26" s="600"/>
      <c r="WBB26" s="600"/>
      <c r="WBC26" s="600"/>
      <c r="WBD26" s="600"/>
      <c r="WBE26" s="600"/>
      <c r="WBF26" s="600"/>
      <c r="WBG26" s="600"/>
      <c r="WBH26" s="600"/>
      <c r="WBI26" s="600"/>
      <c r="WBJ26" s="600"/>
      <c r="WBK26" s="600"/>
      <c r="WBL26" s="600"/>
      <c r="WBM26" s="600"/>
      <c r="WBN26" s="600"/>
      <c r="WBO26" s="600"/>
      <c r="WBP26" s="600"/>
      <c r="WBQ26" s="600"/>
      <c r="WBR26" s="600"/>
      <c r="WBS26" s="600"/>
      <c r="WBT26" s="600"/>
      <c r="WBU26" s="600"/>
      <c r="WBV26" s="600"/>
      <c r="WBW26" s="600"/>
      <c r="WBX26" s="600"/>
      <c r="WBY26" s="600"/>
      <c r="WBZ26" s="600"/>
      <c r="WCA26" s="600"/>
      <c r="WCB26" s="600"/>
      <c r="WCC26" s="600"/>
      <c r="WCD26" s="600"/>
      <c r="WCE26" s="600"/>
      <c r="WCF26" s="600"/>
      <c r="WCG26" s="600"/>
      <c r="WCH26" s="600"/>
      <c r="WCI26" s="600"/>
      <c r="WCJ26" s="600"/>
      <c r="WCK26" s="600"/>
      <c r="WCL26" s="600"/>
      <c r="WCM26" s="600"/>
      <c r="WCN26" s="600"/>
      <c r="WCO26" s="600"/>
      <c r="WCP26" s="600"/>
      <c r="WCQ26" s="600"/>
      <c r="WCR26" s="600"/>
      <c r="WCS26" s="600"/>
      <c r="WCT26" s="600"/>
      <c r="WCU26" s="600"/>
      <c r="WCV26" s="600"/>
      <c r="WCW26" s="600"/>
      <c r="WCX26" s="600"/>
      <c r="WCY26" s="600"/>
      <c r="WCZ26" s="600"/>
      <c r="WDA26" s="600"/>
      <c r="WDB26" s="600"/>
      <c r="WDC26" s="600"/>
      <c r="WDD26" s="600"/>
      <c r="WDE26" s="600"/>
      <c r="WDF26" s="600"/>
      <c r="WDG26" s="600"/>
      <c r="WDH26" s="600"/>
      <c r="WDI26" s="600"/>
      <c r="WDJ26" s="600"/>
      <c r="WDK26" s="600"/>
      <c r="WDL26" s="600"/>
      <c r="WDM26" s="600"/>
      <c r="WDN26" s="600"/>
      <c r="WDO26" s="600"/>
      <c r="WDP26" s="600"/>
      <c r="WDQ26" s="600"/>
      <c r="WDR26" s="600"/>
      <c r="WDS26" s="600"/>
      <c r="WDT26" s="600"/>
      <c r="WDU26" s="600"/>
      <c r="WDV26" s="600"/>
      <c r="WDW26" s="600"/>
      <c r="WDX26" s="600"/>
      <c r="WDY26" s="600"/>
      <c r="WDZ26" s="600"/>
      <c r="WEA26" s="600"/>
      <c r="WEB26" s="600"/>
      <c r="WEC26" s="600"/>
      <c r="WED26" s="600"/>
      <c r="WEE26" s="600"/>
      <c r="WEF26" s="600"/>
      <c r="WEG26" s="600"/>
      <c r="WEH26" s="600"/>
      <c r="WEI26" s="600"/>
      <c r="WEJ26" s="600"/>
      <c r="WEK26" s="600"/>
      <c r="WEL26" s="600"/>
      <c r="WEM26" s="600"/>
      <c r="WEN26" s="600"/>
      <c r="WEO26" s="600"/>
      <c r="WEP26" s="600"/>
      <c r="WEQ26" s="600"/>
      <c r="WER26" s="600"/>
      <c r="WES26" s="600"/>
      <c r="WET26" s="600"/>
      <c r="WEU26" s="600"/>
      <c r="WEV26" s="600"/>
      <c r="WEW26" s="600"/>
      <c r="WEX26" s="600"/>
      <c r="WEY26" s="600"/>
      <c r="WEZ26" s="600"/>
      <c r="WFA26" s="600"/>
      <c r="WFB26" s="600"/>
      <c r="WFC26" s="600"/>
      <c r="WFD26" s="600"/>
      <c r="WFE26" s="600"/>
      <c r="WFF26" s="600"/>
      <c r="WFG26" s="600"/>
      <c r="WFH26" s="600"/>
      <c r="WFI26" s="600"/>
      <c r="WFJ26" s="600"/>
      <c r="WFK26" s="600"/>
      <c r="WFL26" s="600"/>
      <c r="WFM26" s="600"/>
      <c r="WFN26" s="600"/>
      <c r="WFO26" s="600"/>
      <c r="WFP26" s="600"/>
      <c r="WFQ26" s="600"/>
      <c r="WFR26" s="600"/>
      <c r="WFS26" s="600"/>
      <c r="WFT26" s="600"/>
      <c r="WFU26" s="600"/>
      <c r="WFV26" s="600"/>
      <c r="WFW26" s="600"/>
      <c r="WFX26" s="600"/>
      <c r="WFY26" s="600"/>
      <c r="WFZ26" s="600"/>
      <c r="WGA26" s="600"/>
      <c r="WGB26" s="600"/>
      <c r="WGC26" s="600"/>
      <c r="WGD26" s="600"/>
      <c r="WGE26" s="600"/>
      <c r="WGF26" s="600"/>
      <c r="WGG26" s="600"/>
      <c r="WGH26" s="600"/>
      <c r="WGI26" s="600"/>
      <c r="WGJ26" s="600"/>
      <c r="WGK26" s="600"/>
      <c r="WGL26" s="600"/>
      <c r="WGM26" s="600"/>
      <c r="WGN26" s="600"/>
      <c r="WGO26" s="600"/>
      <c r="WGP26" s="600"/>
      <c r="WGQ26" s="600"/>
      <c r="WGR26" s="600"/>
      <c r="WGS26" s="600"/>
      <c r="WGT26" s="600"/>
      <c r="WGU26" s="600"/>
      <c r="WGV26" s="600"/>
      <c r="WGW26" s="600"/>
      <c r="WGX26" s="600"/>
      <c r="WGY26" s="600"/>
      <c r="WGZ26" s="600"/>
      <c r="WHA26" s="600"/>
      <c r="WHB26" s="600"/>
      <c r="WHC26" s="600"/>
      <c r="WHD26" s="600"/>
      <c r="WHE26" s="600"/>
      <c r="WHF26" s="600"/>
      <c r="WHG26" s="600"/>
      <c r="WHH26" s="600"/>
      <c r="WHI26" s="600"/>
      <c r="WHJ26" s="600"/>
      <c r="WHK26" s="600"/>
      <c r="WHL26" s="600"/>
      <c r="WHM26" s="600"/>
      <c r="WHN26" s="600"/>
      <c r="WHO26" s="600"/>
      <c r="WHP26" s="600"/>
      <c r="WHQ26" s="600"/>
      <c r="WHR26" s="600"/>
      <c r="WHS26" s="600"/>
      <c r="WHT26" s="600"/>
      <c r="WHU26" s="600"/>
      <c r="WHV26" s="600"/>
      <c r="WHW26" s="600"/>
      <c r="WHX26" s="600"/>
      <c r="WHY26" s="600"/>
      <c r="WHZ26" s="600"/>
      <c r="WIA26" s="600"/>
      <c r="WIB26" s="600"/>
      <c r="WIC26" s="600"/>
      <c r="WID26" s="600"/>
      <c r="WIE26" s="600"/>
      <c r="WIF26" s="600"/>
      <c r="WIG26" s="600"/>
      <c r="WIH26" s="600"/>
      <c r="WII26" s="600"/>
      <c r="WIJ26" s="600"/>
      <c r="WIK26" s="600"/>
      <c r="WIL26" s="600"/>
      <c r="WIM26" s="600"/>
      <c r="WIN26" s="600"/>
      <c r="WIO26" s="600"/>
      <c r="WIP26" s="600"/>
      <c r="WIQ26" s="600"/>
      <c r="WIR26" s="600"/>
      <c r="WIS26" s="600"/>
      <c r="WIT26" s="600"/>
      <c r="WIU26" s="600"/>
      <c r="WIV26" s="600"/>
      <c r="WIW26" s="600"/>
      <c r="WIX26" s="600"/>
      <c r="WIY26" s="600"/>
      <c r="WIZ26" s="600"/>
      <c r="WJA26" s="600"/>
      <c r="WJB26" s="600"/>
      <c r="WJC26" s="600"/>
      <c r="WJD26" s="600"/>
      <c r="WJE26" s="600"/>
      <c r="WJF26" s="600"/>
      <c r="WJG26" s="600"/>
      <c r="WJH26" s="600"/>
      <c r="WJI26" s="600"/>
      <c r="WJJ26" s="600"/>
      <c r="WJK26" s="600"/>
      <c r="WJL26" s="600"/>
      <c r="WJM26" s="600"/>
      <c r="WJN26" s="600"/>
      <c r="WJO26" s="600"/>
      <c r="WJP26" s="600"/>
      <c r="WJQ26" s="600"/>
      <c r="WJR26" s="600"/>
      <c r="WJS26" s="600"/>
      <c r="WJT26" s="600"/>
      <c r="WJU26" s="600"/>
      <c r="WJV26" s="600"/>
      <c r="WJW26" s="600"/>
      <c r="WJX26" s="600"/>
      <c r="WJY26" s="600"/>
      <c r="WJZ26" s="600"/>
      <c r="WKA26" s="600"/>
      <c r="WKB26" s="600"/>
      <c r="WKC26" s="600"/>
      <c r="WKD26" s="600"/>
      <c r="WKE26" s="600"/>
      <c r="WKF26" s="600"/>
      <c r="WKG26" s="600"/>
      <c r="WKH26" s="600"/>
      <c r="WKI26" s="600"/>
      <c r="WKJ26" s="600"/>
      <c r="WKK26" s="600"/>
      <c r="WKL26" s="600"/>
      <c r="WKM26" s="600"/>
      <c r="WKN26" s="600"/>
      <c r="WKO26" s="600"/>
      <c r="WKP26" s="600"/>
      <c r="WKQ26" s="600"/>
      <c r="WKR26" s="600"/>
      <c r="WKS26" s="600"/>
      <c r="WKT26" s="600"/>
      <c r="WKU26" s="600"/>
      <c r="WKV26" s="600"/>
      <c r="WKW26" s="600"/>
      <c r="WKX26" s="600"/>
      <c r="WKY26" s="600"/>
      <c r="WKZ26" s="600"/>
      <c r="WLA26" s="600"/>
      <c r="WLB26" s="600"/>
      <c r="WLC26" s="600"/>
      <c r="WLD26" s="600"/>
      <c r="WLE26" s="600"/>
      <c r="WLF26" s="600"/>
      <c r="WLG26" s="600"/>
      <c r="WLH26" s="600"/>
      <c r="WLI26" s="600"/>
      <c r="WLJ26" s="600"/>
      <c r="WLK26" s="600"/>
      <c r="WLL26" s="600"/>
      <c r="WLM26" s="600"/>
      <c r="WLN26" s="600"/>
      <c r="WLO26" s="600"/>
      <c r="WLP26" s="600"/>
      <c r="WLQ26" s="600"/>
      <c r="WLR26" s="600"/>
      <c r="WLS26" s="600"/>
      <c r="WLT26" s="600"/>
      <c r="WLU26" s="600"/>
      <c r="WLV26" s="600"/>
      <c r="WLW26" s="600"/>
      <c r="WLX26" s="600"/>
      <c r="WLY26" s="600"/>
      <c r="WLZ26" s="600"/>
      <c r="WMA26" s="600"/>
      <c r="WMB26" s="600"/>
      <c r="WMC26" s="600"/>
      <c r="WMD26" s="600"/>
      <c r="WME26" s="600"/>
      <c r="WMF26" s="600"/>
      <c r="WMG26" s="600"/>
      <c r="WMH26" s="600"/>
      <c r="WMI26" s="600"/>
      <c r="WMJ26" s="600"/>
      <c r="WMK26" s="600"/>
      <c r="WML26" s="600"/>
      <c r="WMM26" s="600"/>
      <c r="WMN26" s="600"/>
      <c r="WMO26" s="600"/>
      <c r="WMP26" s="600"/>
      <c r="WMQ26" s="600"/>
      <c r="WMR26" s="600"/>
      <c r="WMS26" s="600"/>
      <c r="WMT26" s="600"/>
      <c r="WMU26" s="600"/>
      <c r="WMV26" s="600"/>
      <c r="WMW26" s="600"/>
      <c r="WMX26" s="600"/>
      <c r="WMY26" s="600"/>
      <c r="WMZ26" s="600"/>
      <c r="WNA26" s="600"/>
      <c r="WNB26" s="600"/>
      <c r="WNC26" s="600"/>
      <c r="WND26" s="600"/>
      <c r="WNE26" s="600"/>
      <c r="WNF26" s="600"/>
      <c r="WNG26" s="600"/>
      <c r="WNH26" s="600"/>
      <c r="WNI26" s="600"/>
      <c r="WNJ26" s="600"/>
      <c r="WNK26" s="600"/>
      <c r="WNL26" s="600"/>
      <c r="WNM26" s="600"/>
      <c r="WNN26" s="600"/>
      <c r="WNO26" s="600"/>
      <c r="WNP26" s="600"/>
      <c r="WNQ26" s="600"/>
      <c r="WNR26" s="600"/>
      <c r="WNS26" s="600"/>
      <c r="WNT26" s="600"/>
      <c r="WNU26" s="600"/>
      <c r="WNV26" s="600"/>
      <c r="WNW26" s="600"/>
      <c r="WNX26" s="600"/>
      <c r="WNY26" s="600"/>
      <c r="WNZ26" s="600"/>
      <c r="WOA26" s="600"/>
      <c r="WOB26" s="600"/>
      <c r="WOC26" s="600"/>
      <c r="WOD26" s="600"/>
      <c r="WOE26" s="600"/>
      <c r="WOF26" s="600"/>
      <c r="WOG26" s="600"/>
      <c r="WOH26" s="600"/>
      <c r="WOI26" s="600"/>
      <c r="WOJ26" s="600"/>
      <c r="WOK26" s="600"/>
      <c r="WOL26" s="600"/>
      <c r="WOM26" s="600"/>
      <c r="WON26" s="600"/>
      <c r="WOO26" s="600"/>
      <c r="WOP26" s="600"/>
      <c r="WOQ26" s="600"/>
      <c r="WOR26" s="600"/>
      <c r="WOS26" s="600"/>
      <c r="WOT26" s="600"/>
      <c r="WOU26" s="600"/>
      <c r="WOV26" s="600"/>
      <c r="WOW26" s="600"/>
      <c r="WOX26" s="600"/>
      <c r="WOY26" s="600"/>
      <c r="WOZ26" s="600"/>
      <c r="WPA26" s="600"/>
      <c r="WPB26" s="600"/>
      <c r="WPC26" s="600"/>
      <c r="WPD26" s="600"/>
      <c r="WPE26" s="600"/>
      <c r="WPF26" s="600"/>
      <c r="WPG26" s="600"/>
      <c r="WPH26" s="600"/>
      <c r="WPI26" s="600"/>
      <c r="WPJ26" s="600"/>
      <c r="WPK26" s="600"/>
      <c r="WPL26" s="600"/>
      <c r="WPM26" s="600"/>
      <c r="WPN26" s="600"/>
      <c r="WPO26" s="600"/>
      <c r="WPP26" s="600"/>
      <c r="WPQ26" s="600"/>
      <c r="WPR26" s="600"/>
      <c r="WPS26" s="600"/>
      <c r="WPT26" s="600"/>
      <c r="WPU26" s="600"/>
      <c r="WPV26" s="600"/>
      <c r="WPW26" s="600"/>
      <c r="WPX26" s="600"/>
      <c r="WPY26" s="600"/>
      <c r="WPZ26" s="600"/>
      <c r="WQA26" s="600"/>
      <c r="WQB26" s="600"/>
      <c r="WQC26" s="600"/>
      <c r="WQD26" s="600"/>
      <c r="WQE26" s="600"/>
      <c r="WQF26" s="600"/>
      <c r="WQG26" s="600"/>
      <c r="WQH26" s="600"/>
      <c r="WQI26" s="600"/>
      <c r="WQJ26" s="600"/>
      <c r="WQK26" s="600"/>
      <c r="WQL26" s="600"/>
      <c r="WQM26" s="600"/>
      <c r="WQN26" s="600"/>
      <c r="WQO26" s="600"/>
      <c r="WQP26" s="600"/>
      <c r="WQQ26" s="600"/>
      <c r="WQR26" s="600"/>
      <c r="WQS26" s="600"/>
      <c r="WQT26" s="600"/>
      <c r="WQU26" s="600"/>
      <c r="WQV26" s="600"/>
      <c r="WQW26" s="600"/>
      <c r="WQX26" s="600"/>
      <c r="WQY26" s="600"/>
      <c r="WQZ26" s="600"/>
      <c r="WRA26" s="600"/>
      <c r="WRB26" s="600"/>
      <c r="WRC26" s="600"/>
      <c r="WRD26" s="600"/>
      <c r="WRE26" s="600"/>
      <c r="WRF26" s="600"/>
      <c r="WRG26" s="600"/>
      <c r="WRH26" s="600"/>
      <c r="WRI26" s="600"/>
      <c r="WRJ26" s="600"/>
      <c r="WRK26" s="600"/>
      <c r="WRL26" s="600"/>
      <c r="WRM26" s="600"/>
      <c r="WRN26" s="600"/>
      <c r="WRO26" s="600"/>
      <c r="WRP26" s="600"/>
      <c r="WRQ26" s="600"/>
      <c r="WRR26" s="600"/>
      <c r="WRS26" s="600"/>
      <c r="WRT26" s="600"/>
      <c r="WRU26" s="600"/>
      <c r="WRV26" s="600"/>
      <c r="WRW26" s="600"/>
      <c r="WRX26" s="600"/>
      <c r="WRY26" s="600"/>
      <c r="WRZ26" s="600"/>
      <c r="WSA26" s="600"/>
      <c r="WSB26" s="600"/>
      <c r="WSC26" s="600"/>
      <c r="WSD26" s="600"/>
      <c r="WSE26" s="600"/>
      <c r="WSF26" s="600"/>
      <c r="WSG26" s="600"/>
      <c r="WSH26" s="600"/>
      <c r="WSI26" s="600"/>
      <c r="WSJ26" s="600"/>
      <c r="WSK26" s="600"/>
      <c r="WSL26" s="600"/>
      <c r="WSM26" s="600"/>
      <c r="WSN26" s="600"/>
      <c r="WSO26" s="600"/>
      <c r="WSP26" s="600"/>
      <c r="WSQ26" s="600"/>
      <c r="WSR26" s="600"/>
      <c r="WSS26" s="600"/>
      <c r="WST26" s="600"/>
      <c r="WSU26" s="600"/>
      <c r="WSV26" s="600"/>
      <c r="WSW26" s="600"/>
      <c r="WSX26" s="600"/>
      <c r="WSY26" s="600"/>
      <c r="WSZ26" s="600"/>
      <c r="WTA26" s="600"/>
      <c r="WTB26" s="600"/>
      <c r="WTC26" s="600"/>
      <c r="WTD26" s="600"/>
      <c r="WTE26" s="600"/>
      <c r="WTF26" s="600"/>
      <c r="WTG26" s="600"/>
      <c r="WTH26" s="600"/>
      <c r="WTI26" s="600"/>
      <c r="WTJ26" s="600"/>
      <c r="WTK26" s="600"/>
      <c r="WTL26" s="600"/>
      <c r="WTM26" s="600"/>
      <c r="WTN26" s="600"/>
      <c r="WTO26" s="600"/>
      <c r="WTP26" s="600"/>
      <c r="WTQ26" s="600"/>
      <c r="WTR26" s="600"/>
      <c r="WTS26" s="600"/>
      <c r="WTT26" s="600"/>
      <c r="WTU26" s="600"/>
      <c r="WTV26" s="600"/>
      <c r="WTW26" s="600"/>
      <c r="WTX26" s="600"/>
      <c r="WTY26" s="600"/>
      <c r="WTZ26" s="600"/>
      <c r="WUA26" s="600"/>
      <c r="WUB26" s="600"/>
      <c r="WUC26" s="600"/>
      <c r="WUD26" s="600"/>
      <c r="WUE26" s="600"/>
      <c r="WUF26" s="600"/>
      <c r="WUG26" s="600"/>
      <c r="WUH26" s="600"/>
      <c r="WUI26" s="600"/>
      <c r="WUJ26" s="600"/>
      <c r="WUK26" s="600"/>
      <c r="WUL26" s="600"/>
      <c r="WUM26" s="600"/>
      <c r="WUN26" s="600"/>
      <c r="WUO26" s="600"/>
      <c r="WUP26" s="600"/>
      <c r="WUQ26" s="600"/>
      <c r="WUR26" s="600"/>
      <c r="WUS26" s="600"/>
      <c r="WUT26" s="600"/>
      <c r="WUU26" s="600"/>
      <c r="WUV26" s="600"/>
      <c r="WUW26" s="600"/>
      <c r="WUX26" s="600"/>
      <c r="WUY26" s="600"/>
      <c r="WUZ26" s="600"/>
      <c r="WVA26" s="600"/>
      <c r="WVB26" s="600"/>
      <c r="WVC26" s="600"/>
      <c r="WVD26" s="600"/>
      <c r="WVE26" s="600"/>
      <c r="WVF26" s="600"/>
      <c r="WVG26" s="600"/>
      <c r="WVH26" s="600"/>
      <c r="WVI26" s="600"/>
      <c r="WVJ26" s="600"/>
      <c r="WVK26" s="600"/>
      <c r="WVL26" s="600"/>
      <c r="WVM26" s="600"/>
      <c r="WVN26" s="600"/>
      <c r="WVO26" s="600"/>
      <c r="WVP26" s="600"/>
      <c r="WVQ26" s="600"/>
      <c r="WVR26" s="600"/>
      <c r="WVS26" s="600"/>
      <c r="WVT26" s="600"/>
      <c r="WVU26" s="600"/>
      <c r="WVV26" s="600"/>
      <c r="WVW26" s="600"/>
      <c r="WVX26" s="600"/>
      <c r="WVY26" s="600"/>
      <c r="WVZ26" s="600"/>
      <c r="WWA26" s="600"/>
      <c r="WWB26" s="600"/>
      <c r="WWC26" s="600"/>
      <c r="WWD26" s="600"/>
      <c r="WWE26" s="600"/>
      <c r="WWF26" s="600"/>
      <c r="WWG26" s="600"/>
      <c r="WWH26" s="600"/>
      <c r="WWI26" s="600"/>
      <c r="WWJ26" s="600"/>
      <c r="WWK26" s="600"/>
      <c r="WWL26" s="600"/>
      <c r="WWM26" s="600"/>
      <c r="WWN26" s="600"/>
      <c r="WWO26" s="600"/>
      <c r="WWP26" s="600"/>
      <c r="WWQ26" s="600"/>
      <c r="WWR26" s="600"/>
      <c r="WWS26" s="600"/>
      <c r="WWT26" s="600"/>
      <c r="WWU26" s="600"/>
      <c r="WWV26" s="600"/>
      <c r="WWW26" s="600"/>
      <c r="WWX26" s="600"/>
      <c r="WWY26" s="600"/>
      <c r="WWZ26" s="600"/>
      <c r="WXA26" s="600"/>
      <c r="WXB26" s="600"/>
      <c r="WXC26" s="600"/>
      <c r="WXD26" s="600"/>
      <c r="WXE26" s="600"/>
      <c r="WXF26" s="600"/>
      <c r="WXG26" s="600"/>
      <c r="WXH26" s="600"/>
      <c r="WXI26" s="600"/>
      <c r="WXJ26" s="600"/>
      <c r="WXK26" s="600"/>
      <c r="WXL26" s="600"/>
      <c r="WXM26" s="600"/>
      <c r="WXN26" s="600"/>
      <c r="WXO26" s="600"/>
      <c r="WXP26" s="600"/>
      <c r="WXQ26" s="600"/>
      <c r="WXR26" s="600"/>
      <c r="WXS26" s="600"/>
      <c r="WXT26" s="600"/>
      <c r="WXU26" s="600"/>
      <c r="WXV26" s="600"/>
      <c r="WXW26" s="600"/>
      <c r="WXX26" s="600"/>
      <c r="WXY26" s="600"/>
      <c r="WXZ26" s="600"/>
      <c r="WYA26" s="600"/>
      <c r="WYB26" s="600"/>
      <c r="WYC26" s="600"/>
      <c r="WYD26" s="600"/>
      <c r="WYE26" s="600"/>
      <c r="WYF26" s="600"/>
      <c r="WYG26" s="600"/>
      <c r="WYH26" s="600"/>
      <c r="WYI26" s="600"/>
      <c r="WYJ26" s="600"/>
      <c r="WYK26" s="600"/>
      <c r="WYL26" s="600"/>
      <c r="WYM26" s="600"/>
      <c r="WYN26" s="600"/>
      <c r="WYO26" s="600"/>
      <c r="WYP26" s="600"/>
      <c r="WYQ26" s="600"/>
      <c r="WYR26" s="600"/>
      <c r="WYS26" s="600"/>
      <c r="WYT26" s="600"/>
      <c r="WYU26" s="600"/>
      <c r="WYV26" s="600"/>
      <c r="WYW26" s="600"/>
      <c r="WYX26" s="600"/>
      <c r="WYY26" s="600"/>
      <c r="WYZ26" s="600"/>
      <c r="WZA26" s="600"/>
      <c r="WZB26" s="600"/>
      <c r="WZC26" s="600"/>
      <c r="WZD26" s="600"/>
      <c r="WZE26" s="600"/>
      <c r="WZF26" s="600"/>
      <c r="WZG26" s="600"/>
      <c r="WZH26" s="600"/>
      <c r="WZI26" s="600"/>
      <c r="WZJ26" s="600"/>
      <c r="WZK26" s="600"/>
      <c r="WZL26" s="600"/>
      <c r="WZM26" s="600"/>
      <c r="WZN26" s="600"/>
      <c r="WZO26" s="600"/>
      <c r="WZP26" s="600"/>
      <c r="WZQ26" s="600"/>
      <c r="WZR26" s="600"/>
      <c r="WZS26" s="600"/>
      <c r="WZT26" s="600"/>
      <c r="WZU26" s="600"/>
      <c r="WZV26" s="600"/>
      <c r="WZW26" s="600"/>
      <c r="WZX26" s="600"/>
      <c r="WZY26" s="600"/>
      <c r="WZZ26" s="600"/>
      <c r="XAA26" s="600"/>
      <c r="XAB26" s="600"/>
      <c r="XAC26" s="600"/>
      <c r="XAD26" s="600"/>
      <c r="XAE26" s="600"/>
      <c r="XAF26" s="600"/>
      <c r="XAG26" s="600"/>
      <c r="XAH26" s="600"/>
      <c r="XAI26" s="600"/>
      <c r="XAJ26" s="600"/>
      <c r="XAK26" s="600"/>
      <c r="XAL26" s="600"/>
      <c r="XAM26" s="600"/>
      <c r="XAN26" s="600"/>
      <c r="XAO26" s="600"/>
      <c r="XAP26" s="600"/>
      <c r="XAQ26" s="600"/>
      <c r="XAR26" s="600"/>
      <c r="XAS26" s="600"/>
      <c r="XAT26" s="600"/>
      <c r="XAU26" s="600"/>
      <c r="XAV26" s="600"/>
      <c r="XAW26" s="600"/>
      <c r="XAX26" s="600"/>
      <c r="XAY26" s="600"/>
      <c r="XAZ26" s="600"/>
      <c r="XBA26" s="600"/>
      <c r="XBB26" s="600"/>
      <c r="XBC26" s="600"/>
      <c r="XBD26" s="600"/>
      <c r="XBE26" s="600"/>
      <c r="XBF26" s="600"/>
      <c r="XBG26" s="600"/>
      <c r="XBH26" s="600"/>
      <c r="XBI26" s="600"/>
      <c r="XBJ26" s="600"/>
      <c r="XBK26" s="600"/>
      <c r="XBL26" s="600"/>
      <c r="XBM26" s="600"/>
      <c r="XBN26" s="600"/>
      <c r="XBO26" s="600"/>
      <c r="XBP26" s="600"/>
      <c r="XBQ26" s="600"/>
      <c r="XBR26" s="600"/>
      <c r="XBS26" s="600"/>
      <c r="XBT26" s="600"/>
      <c r="XBU26" s="600"/>
      <c r="XBV26" s="600"/>
      <c r="XBW26" s="600"/>
      <c r="XBX26" s="600"/>
      <c r="XBY26" s="600"/>
      <c r="XBZ26" s="600"/>
      <c r="XCA26" s="600"/>
      <c r="XCB26" s="600"/>
      <c r="XCC26" s="600"/>
      <c r="XCD26" s="600"/>
      <c r="XCE26" s="600"/>
      <c r="XCF26" s="600"/>
      <c r="XCG26" s="600"/>
      <c r="XCH26" s="600"/>
      <c r="XCI26" s="600"/>
      <c r="XCJ26" s="600"/>
      <c r="XCK26" s="600"/>
      <c r="XCL26" s="600"/>
      <c r="XCM26" s="600"/>
      <c r="XCN26" s="600"/>
      <c r="XCO26" s="600"/>
      <c r="XCP26" s="600"/>
      <c r="XCQ26" s="600"/>
      <c r="XCR26" s="600"/>
      <c r="XCS26" s="600"/>
      <c r="XCT26" s="600"/>
      <c r="XCU26" s="600"/>
      <c r="XCV26" s="600"/>
      <c r="XCW26" s="600"/>
      <c r="XCX26" s="600"/>
      <c r="XCY26" s="600"/>
      <c r="XCZ26" s="600"/>
      <c r="XDA26" s="600"/>
      <c r="XDB26" s="600"/>
      <c r="XDC26" s="600"/>
      <c r="XDD26" s="600"/>
      <c r="XDE26" s="600"/>
      <c r="XDF26" s="600"/>
      <c r="XDG26" s="600"/>
      <c r="XDH26" s="600"/>
      <c r="XDI26" s="600"/>
      <c r="XDJ26" s="600"/>
      <c r="XDK26" s="600"/>
      <c r="XDL26" s="600"/>
      <c r="XDM26" s="600"/>
      <c r="XDN26" s="600"/>
      <c r="XDO26" s="600"/>
      <c r="XDP26" s="600"/>
      <c r="XDQ26" s="600"/>
      <c r="XDR26" s="600"/>
      <c r="XDS26" s="600"/>
      <c r="XDT26" s="600"/>
      <c r="XDU26" s="600"/>
      <c r="XDV26" s="600"/>
      <c r="XDW26" s="600"/>
      <c r="XDX26" s="600"/>
      <c r="XDY26" s="600"/>
      <c r="XDZ26" s="600"/>
      <c r="XEA26" s="600"/>
      <c r="XEB26" s="600"/>
      <c r="XEC26" s="600"/>
      <c r="XED26" s="600"/>
      <c r="XEE26" s="600"/>
      <c r="XEF26" s="600"/>
      <c r="XEG26" s="600"/>
      <c r="XEH26" s="600"/>
      <c r="XEI26" s="600"/>
      <c r="XEJ26" s="600"/>
    </row>
    <row r="27" spans="1:16364" s="601" customFormat="1" ht="12.75">
      <c r="A27" s="1563" t="s">
        <v>738</v>
      </c>
      <c r="B27" s="1552">
        <f t="shared" si="6"/>
        <v>0</v>
      </c>
      <c r="C27" s="1313"/>
      <c r="D27" s="1314"/>
      <c r="E27" s="1315"/>
      <c r="F27" s="1313"/>
      <c r="G27" s="1314"/>
      <c r="H27" s="1313"/>
      <c r="I27" s="1311">
        <f t="shared" ref="I27:I32" si="8">B27+(C27+D27+E27)-(F27+G27+H27)</f>
        <v>0</v>
      </c>
      <c r="J27" s="1"/>
      <c r="K27" s="1312">
        <f t="shared" si="7"/>
        <v>0</v>
      </c>
      <c r="L27" s="1313"/>
      <c r="M27" s="1314"/>
      <c r="N27" s="1315"/>
      <c r="O27" s="1313"/>
      <c r="P27" s="1314"/>
      <c r="Q27" s="1313"/>
      <c r="R27" s="1311">
        <f t="shared" si="1"/>
        <v>0</v>
      </c>
      <c r="S27" s="1"/>
      <c r="T27" s="1312">
        <f t="shared" si="4"/>
        <v>0</v>
      </c>
      <c r="U27" s="1313"/>
      <c r="V27" s="1314"/>
      <c r="W27" s="1315"/>
      <c r="X27" s="1313"/>
      <c r="Y27" s="1314"/>
      <c r="Z27" s="1313"/>
      <c r="AA27" s="1311">
        <f t="shared" si="2"/>
        <v>0</v>
      </c>
      <c r="AB27" s="1"/>
      <c r="AC27" s="1312">
        <f t="shared" si="3"/>
        <v>0</v>
      </c>
      <c r="AD27" s="1313"/>
      <c r="AE27" s="1314"/>
      <c r="AF27" s="1315"/>
      <c r="AG27" s="1313"/>
      <c r="AH27" s="1314"/>
      <c r="AI27" s="1313"/>
      <c r="AJ27" s="1311"/>
      <c r="AK27" s="1"/>
      <c r="AL27" s="1541"/>
      <c r="AM27" s="1313"/>
      <c r="AN27" s="1314"/>
      <c r="AO27" s="1315"/>
      <c r="AP27" s="1313"/>
      <c r="AQ27" s="1314"/>
      <c r="AR27" s="1313"/>
      <c r="AS27" s="1311">
        <f t="shared" si="5"/>
        <v>0</v>
      </c>
      <c r="AT27" s="600"/>
      <c r="AU27" s="600"/>
      <c r="AV27" s="600"/>
      <c r="AW27" s="600"/>
      <c r="AX27" s="600"/>
      <c r="AY27" s="600"/>
      <c r="AZ27" s="600"/>
      <c r="BA27" s="600"/>
      <c r="BB27" s="600"/>
      <c r="BC27" s="600"/>
      <c r="BD27" s="600"/>
      <c r="BE27" s="600"/>
      <c r="BF27" s="600"/>
      <c r="BG27" s="600"/>
      <c r="BH27" s="600"/>
      <c r="BI27" s="600"/>
      <c r="BJ27" s="600"/>
      <c r="BK27" s="600"/>
      <c r="BL27" s="600"/>
      <c r="BM27" s="600"/>
      <c r="BN27" s="600"/>
      <c r="BO27" s="600"/>
      <c r="BP27" s="600"/>
      <c r="BQ27" s="600"/>
      <c r="BR27" s="600"/>
      <c r="BS27" s="600"/>
      <c r="BT27" s="600"/>
      <c r="BU27" s="600"/>
      <c r="BV27" s="600"/>
      <c r="BW27" s="600"/>
      <c r="BX27" s="600"/>
      <c r="BY27" s="600"/>
      <c r="BZ27" s="600"/>
      <c r="CA27" s="600"/>
      <c r="CB27" s="600"/>
      <c r="CC27" s="600"/>
      <c r="CD27" s="600"/>
      <c r="CE27" s="600"/>
      <c r="CF27" s="600"/>
      <c r="CG27" s="600"/>
      <c r="CH27" s="600"/>
      <c r="CI27" s="600"/>
      <c r="CJ27" s="600"/>
      <c r="CK27" s="600"/>
      <c r="CL27" s="600"/>
      <c r="CM27" s="600"/>
      <c r="CN27" s="600"/>
      <c r="CO27" s="600"/>
      <c r="CP27" s="600"/>
      <c r="CQ27" s="600"/>
      <c r="CR27" s="600"/>
      <c r="CS27" s="600"/>
      <c r="CT27" s="600"/>
      <c r="CU27" s="600"/>
      <c r="CV27" s="600"/>
      <c r="CW27" s="600"/>
      <c r="CX27" s="600"/>
      <c r="CY27" s="600"/>
      <c r="CZ27" s="600"/>
      <c r="DA27" s="600"/>
      <c r="DB27" s="600"/>
      <c r="DC27" s="600"/>
      <c r="DD27" s="600"/>
      <c r="DE27" s="600"/>
      <c r="DF27" s="600"/>
      <c r="DG27" s="600"/>
      <c r="DH27" s="600"/>
      <c r="DI27" s="600"/>
      <c r="DJ27" s="600"/>
      <c r="DK27" s="600"/>
      <c r="DL27" s="600"/>
      <c r="DM27" s="600"/>
      <c r="DN27" s="600"/>
      <c r="DO27" s="600"/>
      <c r="DP27" s="600"/>
      <c r="DQ27" s="600"/>
      <c r="DR27" s="600"/>
      <c r="DS27" s="600"/>
      <c r="DT27" s="600"/>
      <c r="DU27" s="600"/>
      <c r="DV27" s="600"/>
      <c r="DW27" s="600"/>
      <c r="DX27" s="600"/>
      <c r="DY27" s="600"/>
      <c r="DZ27" s="600"/>
      <c r="EA27" s="600"/>
      <c r="EB27" s="600"/>
      <c r="EC27" s="600"/>
      <c r="ED27" s="600"/>
      <c r="EE27" s="600"/>
      <c r="EF27" s="600"/>
      <c r="EG27" s="600"/>
      <c r="EH27" s="600"/>
      <c r="EI27" s="600"/>
      <c r="EJ27" s="600"/>
      <c r="EK27" s="600"/>
      <c r="EL27" s="600"/>
      <c r="EM27" s="600"/>
      <c r="EN27" s="600"/>
      <c r="EO27" s="600"/>
      <c r="EP27" s="600"/>
      <c r="EQ27" s="600"/>
      <c r="ER27" s="600"/>
      <c r="ES27" s="600"/>
      <c r="ET27" s="600"/>
      <c r="EU27" s="600"/>
      <c r="EV27" s="600"/>
      <c r="EW27" s="600"/>
      <c r="EX27" s="600"/>
      <c r="EY27" s="600"/>
      <c r="EZ27" s="600"/>
      <c r="FA27" s="600"/>
      <c r="FB27" s="600"/>
      <c r="FC27" s="600"/>
      <c r="FD27" s="600"/>
      <c r="FE27" s="600"/>
      <c r="FF27" s="600"/>
      <c r="FG27" s="600"/>
      <c r="FH27" s="600"/>
      <c r="FI27" s="600"/>
      <c r="FJ27" s="600"/>
      <c r="FK27" s="600"/>
      <c r="FL27" s="600"/>
      <c r="FM27" s="600"/>
      <c r="FN27" s="600"/>
      <c r="FO27" s="600"/>
      <c r="FP27" s="600"/>
      <c r="FQ27" s="600"/>
      <c r="FR27" s="600"/>
      <c r="FS27" s="600"/>
      <c r="FT27" s="600"/>
      <c r="FU27" s="600"/>
      <c r="FV27" s="600"/>
      <c r="FW27" s="600"/>
      <c r="FX27" s="600"/>
      <c r="FY27" s="600"/>
      <c r="FZ27" s="600"/>
      <c r="GA27" s="600"/>
      <c r="GB27" s="600"/>
      <c r="GC27" s="600"/>
      <c r="GD27" s="600"/>
      <c r="GE27" s="600"/>
      <c r="GF27" s="600"/>
      <c r="GG27" s="600"/>
      <c r="GH27" s="600"/>
      <c r="GI27" s="600"/>
      <c r="GJ27" s="600"/>
      <c r="GK27" s="600"/>
      <c r="GL27" s="600"/>
      <c r="GM27" s="600"/>
      <c r="GN27" s="600"/>
      <c r="GO27" s="600"/>
      <c r="GP27" s="600"/>
      <c r="GQ27" s="600"/>
      <c r="GR27" s="600"/>
      <c r="GS27" s="600"/>
      <c r="GT27" s="600"/>
      <c r="GU27" s="600"/>
      <c r="GV27" s="600"/>
      <c r="GW27" s="600"/>
      <c r="GX27" s="600"/>
      <c r="GY27" s="600"/>
      <c r="GZ27" s="600"/>
      <c r="HA27" s="600"/>
      <c r="HB27" s="600"/>
      <c r="HC27" s="600"/>
      <c r="HD27" s="600"/>
      <c r="HE27" s="600"/>
      <c r="HF27" s="600"/>
      <c r="HG27" s="600"/>
      <c r="HH27" s="600"/>
      <c r="HI27" s="600"/>
      <c r="HJ27" s="600"/>
      <c r="HK27" s="600"/>
      <c r="HL27" s="600"/>
      <c r="HM27" s="600"/>
      <c r="HN27" s="600"/>
      <c r="HO27" s="600"/>
      <c r="HP27" s="600"/>
      <c r="HQ27" s="600"/>
      <c r="HR27" s="600"/>
      <c r="HS27" s="600"/>
      <c r="HT27" s="600"/>
      <c r="HU27" s="600"/>
      <c r="HV27" s="600"/>
      <c r="HW27" s="600"/>
      <c r="HX27" s="600"/>
      <c r="HY27" s="600"/>
      <c r="HZ27" s="600"/>
      <c r="IA27" s="600"/>
      <c r="IB27" s="600"/>
      <c r="IC27" s="600"/>
      <c r="ID27" s="600"/>
      <c r="IE27" s="600"/>
      <c r="IF27" s="600"/>
      <c r="IG27" s="600"/>
      <c r="IH27" s="600"/>
      <c r="II27" s="600"/>
      <c r="IJ27" s="600"/>
      <c r="IK27" s="600"/>
      <c r="IL27" s="600"/>
      <c r="IM27" s="600"/>
      <c r="IN27" s="600"/>
      <c r="IO27" s="600"/>
      <c r="IP27" s="600"/>
      <c r="IQ27" s="600"/>
      <c r="IR27" s="600"/>
      <c r="IS27" s="600"/>
      <c r="IT27" s="600"/>
      <c r="IU27" s="600"/>
      <c r="IV27" s="600"/>
      <c r="IW27" s="600"/>
      <c r="IX27" s="600"/>
      <c r="IY27" s="600"/>
      <c r="IZ27" s="600"/>
      <c r="JA27" s="600"/>
      <c r="JB27" s="600"/>
      <c r="JC27" s="600"/>
      <c r="JD27" s="600"/>
      <c r="JE27" s="600"/>
      <c r="JF27" s="600"/>
      <c r="JG27" s="600"/>
      <c r="JH27" s="600"/>
      <c r="JI27" s="600"/>
      <c r="JJ27" s="600"/>
      <c r="JK27" s="600"/>
      <c r="JL27" s="600"/>
      <c r="JM27" s="600"/>
      <c r="JN27" s="600"/>
      <c r="JO27" s="600"/>
      <c r="JP27" s="600"/>
      <c r="JQ27" s="600"/>
      <c r="JR27" s="600"/>
      <c r="JS27" s="600"/>
      <c r="JT27" s="600"/>
      <c r="JU27" s="600"/>
      <c r="JV27" s="600"/>
      <c r="JW27" s="600"/>
      <c r="JX27" s="600"/>
      <c r="JY27" s="600"/>
      <c r="JZ27" s="600"/>
      <c r="KA27" s="600"/>
      <c r="KB27" s="600"/>
      <c r="KC27" s="600"/>
      <c r="KD27" s="600"/>
      <c r="KE27" s="600"/>
      <c r="KF27" s="600"/>
      <c r="KG27" s="600"/>
      <c r="KH27" s="600"/>
      <c r="KI27" s="600"/>
      <c r="KJ27" s="600"/>
      <c r="KK27" s="600"/>
      <c r="KL27" s="600"/>
      <c r="KM27" s="600"/>
      <c r="KN27" s="600"/>
      <c r="KO27" s="600"/>
      <c r="KP27" s="600"/>
      <c r="KQ27" s="600"/>
      <c r="KR27" s="600"/>
      <c r="KS27" s="600"/>
      <c r="KT27" s="600"/>
      <c r="KU27" s="600"/>
      <c r="KV27" s="600"/>
      <c r="KW27" s="600"/>
      <c r="KX27" s="600"/>
      <c r="KY27" s="600"/>
      <c r="KZ27" s="600"/>
      <c r="LA27" s="600"/>
      <c r="LB27" s="600"/>
      <c r="LC27" s="600"/>
      <c r="LD27" s="600"/>
      <c r="LE27" s="600"/>
      <c r="LF27" s="600"/>
      <c r="LG27" s="600"/>
      <c r="LH27" s="600"/>
      <c r="LI27" s="600"/>
      <c r="LJ27" s="600"/>
      <c r="LK27" s="600"/>
      <c r="LL27" s="600"/>
      <c r="LM27" s="600"/>
      <c r="LN27" s="600"/>
      <c r="LO27" s="600"/>
      <c r="LP27" s="600"/>
      <c r="LQ27" s="600"/>
      <c r="LR27" s="600"/>
      <c r="LS27" s="600"/>
      <c r="LT27" s="600"/>
      <c r="LU27" s="600"/>
      <c r="LV27" s="600"/>
      <c r="LW27" s="600"/>
      <c r="LX27" s="600"/>
      <c r="LY27" s="600"/>
      <c r="LZ27" s="600"/>
      <c r="MA27" s="600"/>
      <c r="MB27" s="600"/>
      <c r="MC27" s="600"/>
      <c r="MD27" s="600"/>
      <c r="ME27" s="600"/>
      <c r="MF27" s="600"/>
      <c r="MG27" s="600"/>
      <c r="MH27" s="600"/>
      <c r="MI27" s="600"/>
      <c r="MJ27" s="600"/>
      <c r="MK27" s="600"/>
      <c r="ML27" s="600"/>
      <c r="MM27" s="600"/>
      <c r="MN27" s="600"/>
      <c r="MO27" s="600"/>
      <c r="MP27" s="600"/>
      <c r="MQ27" s="600"/>
      <c r="MR27" s="600"/>
      <c r="MS27" s="600"/>
      <c r="MT27" s="600"/>
      <c r="MU27" s="600"/>
      <c r="MV27" s="600"/>
      <c r="MW27" s="600"/>
      <c r="MX27" s="600"/>
      <c r="MY27" s="600"/>
      <c r="MZ27" s="600"/>
      <c r="NA27" s="600"/>
      <c r="NB27" s="600"/>
      <c r="NC27" s="600"/>
      <c r="ND27" s="600"/>
      <c r="NE27" s="600"/>
      <c r="NF27" s="600"/>
      <c r="NG27" s="600"/>
      <c r="NH27" s="600"/>
      <c r="NI27" s="600"/>
      <c r="NJ27" s="600"/>
      <c r="NK27" s="600"/>
      <c r="NL27" s="600"/>
      <c r="NM27" s="600"/>
      <c r="NN27" s="600"/>
      <c r="NO27" s="600"/>
      <c r="NP27" s="600"/>
      <c r="NQ27" s="600"/>
      <c r="NR27" s="600"/>
      <c r="NS27" s="600"/>
      <c r="NT27" s="600"/>
      <c r="NU27" s="600"/>
      <c r="NV27" s="600"/>
      <c r="NW27" s="600"/>
      <c r="NX27" s="600"/>
      <c r="NY27" s="600"/>
      <c r="NZ27" s="600"/>
      <c r="OA27" s="600"/>
      <c r="OB27" s="600"/>
      <c r="OC27" s="600"/>
      <c r="OD27" s="600"/>
      <c r="OE27" s="600"/>
      <c r="OF27" s="600"/>
      <c r="OG27" s="600"/>
      <c r="OH27" s="600"/>
      <c r="OI27" s="600"/>
      <c r="OJ27" s="600"/>
      <c r="OK27" s="600"/>
      <c r="OL27" s="600"/>
      <c r="OM27" s="600"/>
      <c r="ON27" s="600"/>
      <c r="OO27" s="600"/>
      <c r="OP27" s="600"/>
      <c r="OQ27" s="600"/>
      <c r="OR27" s="600"/>
      <c r="OS27" s="600"/>
      <c r="OT27" s="600"/>
      <c r="OU27" s="600"/>
      <c r="OV27" s="600"/>
      <c r="OW27" s="600"/>
      <c r="OX27" s="600"/>
      <c r="OY27" s="600"/>
      <c r="OZ27" s="600"/>
      <c r="PA27" s="600"/>
      <c r="PB27" s="600"/>
      <c r="PC27" s="600"/>
      <c r="PD27" s="600"/>
      <c r="PE27" s="600"/>
      <c r="PF27" s="600"/>
      <c r="PG27" s="600"/>
      <c r="PH27" s="600"/>
      <c r="PI27" s="600"/>
      <c r="PJ27" s="600"/>
      <c r="PK27" s="600"/>
      <c r="PL27" s="600"/>
      <c r="PM27" s="600"/>
      <c r="PN27" s="600"/>
      <c r="PO27" s="600"/>
      <c r="PP27" s="600"/>
      <c r="PQ27" s="600"/>
      <c r="PR27" s="600"/>
      <c r="PS27" s="600"/>
      <c r="PT27" s="600"/>
      <c r="PU27" s="600"/>
      <c r="PV27" s="600"/>
      <c r="PW27" s="600"/>
      <c r="PX27" s="600"/>
      <c r="PY27" s="600"/>
      <c r="PZ27" s="600"/>
      <c r="QA27" s="600"/>
      <c r="QB27" s="600"/>
      <c r="QC27" s="600"/>
      <c r="QD27" s="600"/>
      <c r="QE27" s="600"/>
      <c r="QF27" s="600"/>
      <c r="QG27" s="600"/>
      <c r="QH27" s="600"/>
      <c r="QI27" s="600"/>
      <c r="QJ27" s="600"/>
      <c r="QK27" s="600"/>
      <c r="QL27" s="600"/>
      <c r="QM27" s="600"/>
      <c r="QN27" s="600"/>
      <c r="QO27" s="600"/>
      <c r="QP27" s="600"/>
      <c r="QQ27" s="600"/>
      <c r="QR27" s="600"/>
      <c r="QS27" s="600"/>
      <c r="QT27" s="600"/>
      <c r="QU27" s="600"/>
      <c r="QV27" s="600"/>
      <c r="QW27" s="600"/>
      <c r="QX27" s="600"/>
      <c r="QY27" s="600"/>
      <c r="QZ27" s="600"/>
      <c r="RA27" s="600"/>
      <c r="RB27" s="600"/>
      <c r="RC27" s="600"/>
      <c r="RD27" s="600"/>
      <c r="RE27" s="600"/>
      <c r="RF27" s="600"/>
      <c r="RG27" s="600"/>
      <c r="RH27" s="600"/>
      <c r="RI27" s="600"/>
      <c r="RJ27" s="600"/>
      <c r="RK27" s="600"/>
      <c r="RL27" s="600"/>
      <c r="RM27" s="600"/>
      <c r="RN27" s="600"/>
      <c r="RO27" s="600"/>
      <c r="RP27" s="600"/>
      <c r="RQ27" s="600"/>
      <c r="RR27" s="600"/>
      <c r="RS27" s="600"/>
      <c r="RT27" s="600"/>
      <c r="RU27" s="600"/>
      <c r="RV27" s="600"/>
      <c r="RW27" s="600"/>
      <c r="RX27" s="600"/>
      <c r="RY27" s="600"/>
      <c r="RZ27" s="600"/>
      <c r="SA27" s="600"/>
      <c r="SB27" s="600"/>
      <c r="SC27" s="600"/>
      <c r="SD27" s="600"/>
      <c r="SE27" s="600"/>
      <c r="SF27" s="600"/>
      <c r="SG27" s="600"/>
      <c r="SH27" s="600"/>
      <c r="SI27" s="600"/>
      <c r="SJ27" s="600"/>
      <c r="SK27" s="600"/>
      <c r="SL27" s="600"/>
      <c r="SM27" s="600"/>
      <c r="SN27" s="600"/>
      <c r="SO27" s="600"/>
      <c r="SP27" s="600"/>
      <c r="SQ27" s="600"/>
      <c r="SR27" s="600"/>
      <c r="SS27" s="600"/>
      <c r="ST27" s="600"/>
      <c r="SU27" s="600"/>
      <c r="SV27" s="600"/>
      <c r="SW27" s="600"/>
      <c r="SX27" s="600"/>
      <c r="SY27" s="600"/>
      <c r="SZ27" s="600"/>
      <c r="TA27" s="600"/>
      <c r="TB27" s="600"/>
      <c r="TC27" s="600"/>
      <c r="TD27" s="600"/>
      <c r="TE27" s="600"/>
      <c r="TF27" s="600"/>
      <c r="TG27" s="600"/>
      <c r="TH27" s="600"/>
      <c r="TI27" s="600"/>
      <c r="TJ27" s="600"/>
      <c r="TK27" s="600"/>
      <c r="TL27" s="600"/>
      <c r="TM27" s="600"/>
      <c r="TN27" s="600"/>
      <c r="TO27" s="600"/>
      <c r="TP27" s="600"/>
      <c r="TQ27" s="600"/>
      <c r="TR27" s="600"/>
      <c r="TS27" s="600"/>
      <c r="TT27" s="600"/>
      <c r="TU27" s="600"/>
      <c r="TV27" s="600"/>
      <c r="TW27" s="600"/>
      <c r="TX27" s="600"/>
      <c r="TY27" s="600"/>
      <c r="TZ27" s="600"/>
      <c r="UA27" s="600"/>
      <c r="UB27" s="600"/>
      <c r="UC27" s="600"/>
      <c r="UD27" s="600"/>
      <c r="UE27" s="600"/>
      <c r="UF27" s="600"/>
      <c r="UG27" s="600"/>
      <c r="UH27" s="600"/>
      <c r="UI27" s="600"/>
      <c r="UJ27" s="600"/>
      <c r="UK27" s="600"/>
      <c r="UL27" s="600"/>
      <c r="UM27" s="600"/>
      <c r="UN27" s="600"/>
      <c r="UO27" s="600"/>
      <c r="UP27" s="600"/>
      <c r="UQ27" s="600"/>
      <c r="UR27" s="600"/>
      <c r="US27" s="600"/>
      <c r="UT27" s="600"/>
      <c r="UU27" s="600"/>
      <c r="UV27" s="600"/>
      <c r="UW27" s="600"/>
      <c r="UX27" s="600"/>
      <c r="UY27" s="600"/>
      <c r="UZ27" s="600"/>
      <c r="VA27" s="600"/>
      <c r="VB27" s="600"/>
      <c r="VC27" s="600"/>
      <c r="VD27" s="600"/>
      <c r="VE27" s="600"/>
      <c r="VF27" s="600"/>
      <c r="VG27" s="600"/>
      <c r="VH27" s="600"/>
      <c r="VI27" s="600"/>
      <c r="VJ27" s="600"/>
      <c r="VK27" s="600"/>
      <c r="VL27" s="600"/>
      <c r="VM27" s="600"/>
      <c r="VN27" s="600"/>
      <c r="VO27" s="600"/>
      <c r="VP27" s="600"/>
      <c r="VQ27" s="600"/>
      <c r="VR27" s="600"/>
      <c r="VS27" s="600"/>
      <c r="VT27" s="600"/>
      <c r="VU27" s="600"/>
      <c r="VV27" s="600"/>
      <c r="VW27" s="600"/>
      <c r="VX27" s="600"/>
      <c r="VY27" s="600"/>
      <c r="VZ27" s="600"/>
      <c r="WA27" s="600"/>
      <c r="WB27" s="600"/>
      <c r="WC27" s="600"/>
      <c r="WD27" s="600"/>
      <c r="WE27" s="600"/>
      <c r="WF27" s="600"/>
      <c r="WG27" s="600"/>
      <c r="WH27" s="600"/>
      <c r="WI27" s="600"/>
      <c r="WJ27" s="600"/>
      <c r="WK27" s="600"/>
      <c r="WL27" s="600"/>
      <c r="WM27" s="600"/>
      <c r="WN27" s="600"/>
      <c r="WO27" s="600"/>
      <c r="WP27" s="600"/>
      <c r="WQ27" s="600"/>
      <c r="WR27" s="600"/>
      <c r="WS27" s="600"/>
      <c r="WT27" s="600"/>
      <c r="WU27" s="600"/>
      <c r="WV27" s="600"/>
      <c r="WW27" s="600"/>
      <c r="WX27" s="600"/>
      <c r="WY27" s="600"/>
      <c r="WZ27" s="600"/>
      <c r="XA27" s="600"/>
      <c r="XB27" s="600"/>
      <c r="XC27" s="600"/>
      <c r="XD27" s="600"/>
      <c r="XE27" s="600"/>
      <c r="XF27" s="600"/>
      <c r="XG27" s="600"/>
      <c r="XH27" s="600"/>
      <c r="XI27" s="600"/>
      <c r="XJ27" s="600"/>
      <c r="XK27" s="600"/>
      <c r="XL27" s="600"/>
      <c r="XM27" s="600"/>
      <c r="XN27" s="600"/>
      <c r="XO27" s="600"/>
      <c r="XP27" s="600"/>
      <c r="XQ27" s="600"/>
      <c r="XR27" s="600"/>
      <c r="XS27" s="600"/>
      <c r="XT27" s="600"/>
      <c r="XU27" s="600"/>
      <c r="XV27" s="600"/>
      <c r="XW27" s="600"/>
      <c r="XX27" s="600"/>
      <c r="XY27" s="600"/>
      <c r="XZ27" s="600"/>
      <c r="YA27" s="600"/>
      <c r="YB27" s="600"/>
      <c r="YC27" s="600"/>
      <c r="YD27" s="600"/>
      <c r="YE27" s="600"/>
      <c r="YF27" s="600"/>
      <c r="YG27" s="600"/>
      <c r="YH27" s="600"/>
      <c r="YI27" s="600"/>
      <c r="YJ27" s="600"/>
      <c r="YK27" s="600"/>
      <c r="YL27" s="600"/>
      <c r="YM27" s="600"/>
      <c r="YN27" s="600"/>
      <c r="YO27" s="600"/>
      <c r="YP27" s="600"/>
      <c r="YQ27" s="600"/>
      <c r="YR27" s="600"/>
      <c r="YS27" s="600"/>
      <c r="YT27" s="600"/>
      <c r="YU27" s="600"/>
      <c r="YV27" s="600"/>
      <c r="YW27" s="600"/>
      <c r="YX27" s="600"/>
      <c r="YY27" s="600"/>
      <c r="YZ27" s="600"/>
      <c r="ZA27" s="600"/>
      <c r="ZB27" s="600"/>
      <c r="ZC27" s="600"/>
      <c r="ZD27" s="600"/>
      <c r="ZE27" s="600"/>
      <c r="ZF27" s="600"/>
      <c r="ZG27" s="600"/>
      <c r="ZH27" s="600"/>
      <c r="ZI27" s="600"/>
      <c r="ZJ27" s="600"/>
      <c r="ZK27" s="600"/>
      <c r="ZL27" s="600"/>
      <c r="ZM27" s="600"/>
      <c r="ZN27" s="600"/>
      <c r="ZO27" s="600"/>
      <c r="ZP27" s="600"/>
      <c r="ZQ27" s="600"/>
      <c r="ZR27" s="600"/>
      <c r="ZS27" s="600"/>
      <c r="ZT27" s="600"/>
      <c r="ZU27" s="600"/>
      <c r="ZV27" s="600"/>
      <c r="ZW27" s="600"/>
      <c r="ZX27" s="600"/>
      <c r="ZY27" s="600"/>
      <c r="ZZ27" s="600"/>
      <c r="AAA27" s="600"/>
      <c r="AAB27" s="600"/>
      <c r="AAC27" s="600"/>
      <c r="AAD27" s="600"/>
      <c r="AAE27" s="600"/>
      <c r="AAF27" s="600"/>
      <c r="AAG27" s="600"/>
      <c r="AAH27" s="600"/>
      <c r="AAI27" s="600"/>
      <c r="AAJ27" s="600"/>
      <c r="AAK27" s="600"/>
      <c r="AAL27" s="600"/>
      <c r="AAM27" s="600"/>
      <c r="AAN27" s="600"/>
      <c r="AAO27" s="600"/>
      <c r="AAP27" s="600"/>
      <c r="AAQ27" s="600"/>
      <c r="AAR27" s="600"/>
      <c r="AAS27" s="600"/>
      <c r="AAT27" s="600"/>
      <c r="AAU27" s="600"/>
      <c r="AAV27" s="600"/>
      <c r="AAW27" s="600"/>
      <c r="AAX27" s="600"/>
      <c r="AAY27" s="600"/>
      <c r="AAZ27" s="600"/>
      <c r="ABA27" s="600"/>
      <c r="ABB27" s="600"/>
      <c r="ABC27" s="600"/>
      <c r="ABD27" s="600"/>
      <c r="ABE27" s="600"/>
      <c r="ABF27" s="600"/>
      <c r="ABG27" s="600"/>
      <c r="ABH27" s="600"/>
      <c r="ABI27" s="600"/>
      <c r="ABJ27" s="600"/>
      <c r="ABK27" s="600"/>
      <c r="ABL27" s="600"/>
      <c r="ABM27" s="600"/>
      <c r="ABN27" s="600"/>
      <c r="ABO27" s="600"/>
      <c r="ABP27" s="600"/>
      <c r="ABQ27" s="600"/>
      <c r="ABR27" s="600"/>
      <c r="ABS27" s="600"/>
      <c r="ABT27" s="600"/>
      <c r="ABU27" s="600"/>
      <c r="ABV27" s="600"/>
      <c r="ABW27" s="600"/>
      <c r="ABX27" s="600"/>
      <c r="ABY27" s="600"/>
      <c r="ABZ27" s="600"/>
      <c r="ACA27" s="600"/>
      <c r="ACB27" s="600"/>
      <c r="ACC27" s="600"/>
      <c r="ACD27" s="600"/>
      <c r="ACE27" s="600"/>
      <c r="ACF27" s="600"/>
      <c r="ACG27" s="600"/>
      <c r="ACH27" s="600"/>
      <c r="ACI27" s="600"/>
      <c r="ACJ27" s="600"/>
      <c r="ACK27" s="600"/>
      <c r="ACL27" s="600"/>
      <c r="ACM27" s="600"/>
      <c r="ACN27" s="600"/>
      <c r="ACO27" s="600"/>
      <c r="ACP27" s="600"/>
      <c r="ACQ27" s="600"/>
      <c r="ACR27" s="600"/>
      <c r="ACS27" s="600"/>
      <c r="ACT27" s="600"/>
      <c r="ACU27" s="600"/>
      <c r="ACV27" s="600"/>
      <c r="ACW27" s="600"/>
      <c r="ACX27" s="600"/>
      <c r="ACY27" s="600"/>
      <c r="ACZ27" s="600"/>
      <c r="ADA27" s="600"/>
      <c r="ADB27" s="600"/>
      <c r="ADC27" s="600"/>
      <c r="ADD27" s="600"/>
      <c r="ADE27" s="600"/>
      <c r="ADF27" s="600"/>
      <c r="ADG27" s="600"/>
      <c r="ADH27" s="600"/>
      <c r="ADI27" s="600"/>
      <c r="ADJ27" s="600"/>
      <c r="ADK27" s="600"/>
      <c r="ADL27" s="600"/>
      <c r="ADM27" s="600"/>
      <c r="ADN27" s="600"/>
      <c r="ADO27" s="600"/>
      <c r="ADP27" s="600"/>
      <c r="ADQ27" s="600"/>
      <c r="ADR27" s="600"/>
      <c r="ADS27" s="600"/>
      <c r="ADT27" s="600"/>
      <c r="ADU27" s="600"/>
      <c r="ADV27" s="600"/>
      <c r="ADW27" s="600"/>
      <c r="ADX27" s="600"/>
      <c r="ADY27" s="600"/>
      <c r="ADZ27" s="600"/>
      <c r="AEA27" s="600"/>
      <c r="AEB27" s="600"/>
      <c r="AEC27" s="600"/>
      <c r="AED27" s="600"/>
      <c r="AEE27" s="600"/>
      <c r="AEF27" s="600"/>
      <c r="AEG27" s="600"/>
      <c r="AEH27" s="600"/>
      <c r="AEI27" s="600"/>
      <c r="AEJ27" s="600"/>
      <c r="AEK27" s="600"/>
      <c r="AEL27" s="600"/>
      <c r="AEM27" s="600"/>
      <c r="AEN27" s="600"/>
      <c r="AEO27" s="600"/>
      <c r="AEP27" s="600"/>
      <c r="AEQ27" s="600"/>
      <c r="AER27" s="600"/>
      <c r="AES27" s="600"/>
      <c r="AET27" s="600"/>
      <c r="AEU27" s="600"/>
      <c r="AEV27" s="600"/>
      <c r="AEW27" s="600"/>
      <c r="AEX27" s="600"/>
      <c r="AEY27" s="600"/>
      <c r="AEZ27" s="600"/>
      <c r="AFA27" s="600"/>
      <c r="AFB27" s="600"/>
      <c r="AFC27" s="600"/>
      <c r="AFD27" s="600"/>
      <c r="AFE27" s="600"/>
      <c r="AFF27" s="600"/>
      <c r="AFG27" s="600"/>
      <c r="AFH27" s="600"/>
      <c r="AFI27" s="600"/>
      <c r="AFJ27" s="600"/>
      <c r="AFK27" s="600"/>
      <c r="AFL27" s="600"/>
      <c r="AFM27" s="600"/>
      <c r="AFN27" s="600"/>
      <c r="AFO27" s="600"/>
      <c r="AFP27" s="600"/>
      <c r="AFQ27" s="600"/>
      <c r="AFR27" s="600"/>
      <c r="AFS27" s="600"/>
      <c r="AFT27" s="600"/>
      <c r="AFU27" s="600"/>
      <c r="AFV27" s="600"/>
      <c r="AFW27" s="600"/>
      <c r="AFX27" s="600"/>
      <c r="AFY27" s="600"/>
      <c r="AFZ27" s="600"/>
      <c r="AGA27" s="600"/>
      <c r="AGB27" s="600"/>
      <c r="AGC27" s="600"/>
      <c r="AGD27" s="600"/>
      <c r="AGE27" s="600"/>
      <c r="AGF27" s="600"/>
      <c r="AGG27" s="600"/>
      <c r="AGH27" s="600"/>
      <c r="AGI27" s="600"/>
      <c r="AGJ27" s="600"/>
      <c r="AGK27" s="600"/>
      <c r="AGL27" s="600"/>
      <c r="AGM27" s="600"/>
      <c r="AGN27" s="600"/>
      <c r="AGO27" s="600"/>
      <c r="AGP27" s="600"/>
      <c r="AGQ27" s="600"/>
      <c r="AGR27" s="600"/>
      <c r="AGS27" s="600"/>
      <c r="AGT27" s="600"/>
      <c r="AGU27" s="600"/>
      <c r="AGV27" s="600"/>
      <c r="AGW27" s="600"/>
      <c r="AGX27" s="600"/>
      <c r="AGY27" s="600"/>
      <c r="AGZ27" s="600"/>
      <c r="AHA27" s="600"/>
      <c r="AHB27" s="600"/>
      <c r="AHC27" s="600"/>
      <c r="AHD27" s="600"/>
      <c r="AHE27" s="600"/>
      <c r="AHF27" s="600"/>
      <c r="AHG27" s="600"/>
      <c r="AHH27" s="600"/>
      <c r="AHI27" s="600"/>
      <c r="AHJ27" s="600"/>
      <c r="AHK27" s="600"/>
      <c r="AHL27" s="600"/>
      <c r="AHM27" s="600"/>
      <c r="AHN27" s="600"/>
      <c r="AHO27" s="600"/>
      <c r="AHP27" s="600"/>
      <c r="AHQ27" s="600"/>
      <c r="AHR27" s="600"/>
      <c r="AHS27" s="600"/>
      <c r="AHT27" s="600"/>
      <c r="AHU27" s="600"/>
      <c r="AHV27" s="600"/>
      <c r="AHW27" s="600"/>
      <c r="AHX27" s="600"/>
      <c r="AHY27" s="600"/>
      <c r="AHZ27" s="600"/>
      <c r="AIA27" s="600"/>
      <c r="AIB27" s="600"/>
      <c r="AIC27" s="600"/>
      <c r="AID27" s="600"/>
      <c r="AIE27" s="600"/>
      <c r="AIF27" s="600"/>
      <c r="AIG27" s="600"/>
      <c r="AIH27" s="600"/>
      <c r="AII27" s="600"/>
      <c r="AIJ27" s="600"/>
      <c r="AIK27" s="600"/>
      <c r="AIL27" s="600"/>
      <c r="AIM27" s="600"/>
      <c r="AIN27" s="600"/>
      <c r="AIO27" s="600"/>
      <c r="AIP27" s="600"/>
      <c r="AIQ27" s="600"/>
      <c r="AIR27" s="600"/>
      <c r="AIS27" s="600"/>
      <c r="AIT27" s="600"/>
      <c r="AIU27" s="600"/>
      <c r="AIV27" s="600"/>
      <c r="AIW27" s="600"/>
      <c r="AIX27" s="600"/>
      <c r="AIY27" s="600"/>
      <c r="AIZ27" s="600"/>
      <c r="AJA27" s="600"/>
      <c r="AJB27" s="600"/>
      <c r="AJC27" s="600"/>
      <c r="AJD27" s="600"/>
      <c r="AJE27" s="600"/>
      <c r="AJF27" s="600"/>
      <c r="AJG27" s="600"/>
      <c r="AJH27" s="600"/>
      <c r="AJI27" s="600"/>
      <c r="AJJ27" s="600"/>
      <c r="AJK27" s="600"/>
      <c r="AJL27" s="600"/>
      <c r="AJM27" s="600"/>
      <c r="AJN27" s="600"/>
      <c r="AJO27" s="600"/>
      <c r="AJP27" s="600"/>
      <c r="AJQ27" s="600"/>
      <c r="AJR27" s="600"/>
      <c r="AJS27" s="600"/>
      <c r="AJT27" s="600"/>
      <c r="AJU27" s="600"/>
      <c r="AJV27" s="600"/>
      <c r="AJW27" s="600"/>
      <c r="AJX27" s="600"/>
      <c r="AJY27" s="600"/>
      <c r="AJZ27" s="600"/>
      <c r="AKA27" s="600"/>
      <c r="AKB27" s="600"/>
      <c r="AKC27" s="600"/>
      <c r="AKD27" s="600"/>
      <c r="AKE27" s="600"/>
      <c r="AKF27" s="600"/>
      <c r="AKG27" s="600"/>
      <c r="AKH27" s="600"/>
      <c r="AKI27" s="600"/>
      <c r="AKJ27" s="600"/>
      <c r="AKK27" s="600"/>
      <c r="AKL27" s="600"/>
      <c r="AKM27" s="600"/>
      <c r="AKN27" s="600"/>
      <c r="AKO27" s="600"/>
      <c r="AKP27" s="600"/>
      <c r="AKQ27" s="600"/>
      <c r="AKR27" s="600"/>
      <c r="AKS27" s="600"/>
      <c r="AKT27" s="600"/>
      <c r="AKU27" s="600"/>
      <c r="AKV27" s="600"/>
      <c r="AKW27" s="600"/>
      <c r="AKX27" s="600"/>
      <c r="AKY27" s="600"/>
      <c r="AKZ27" s="600"/>
      <c r="ALA27" s="600"/>
      <c r="ALB27" s="600"/>
      <c r="ALC27" s="600"/>
      <c r="ALD27" s="600"/>
      <c r="ALE27" s="600"/>
      <c r="ALF27" s="600"/>
      <c r="ALG27" s="600"/>
      <c r="ALH27" s="600"/>
      <c r="ALI27" s="600"/>
      <c r="ALJ27" s="600"/>
      <c r="ALK27" s="600"/>
      <c r="ALL27" s="600"/>
      <c r="ALM27" s="600"/>
      <c r="ALN27" s="600"/>
      <c r="ALO27" s="600"/>
      <c r="ALP27" s="600"/>
      <c r="ALQ27" s="600"/>
      <c r="ALR27" s="600"/>
      <c r="ALS27" s="600"/>
      <c r="ALT27" s="600"/>
      <c r="ALU27" s="600"/>
      <c r="ALV27" s="600"/>
      <c r="ALW27" s="600"/>
      <c r="ALX27" s="600"/>
      <c r="ALY27" s="600"/>
      <c r="ALZ27" s="600"/>
      <c r="AMA27" s="600"/>
      <c r="AMB27" s="600"/>
      <c r="AMC27" s="600"/>
      <c r="AMD27" s="600"/>
      <c r="AME27" s="600"/>
      <c r="AMF27" s="600"/>
      <c r="AMG27" s="600"/>
      <c r="AMH27" s="600"/>
      <c r="AMI27" s="600"/>
      <c r="AMJ27" s="600"/>
      <c r="AMK27" s="600"/>
      <c r="AML27" s="600"/>
      <c r="AMM27" s="600"/>
      <c r="AMN27" s="600"/>
      <c r="AMO27" s="600"/>
      <c r="AMP27" s="600"/>
      <c r="AMQ27" s="600"/>
      <c r="AMR27" s="600"/>
      <c r="AMS27" s="600"/>
      <c r="AMT27" s="600"/>
      <c r="AMU27" s="600"/>
      <c r="AMV27" s="600"/>
      <c r="AMW27" s="600"/>
      <c r="AMX27" s="600"/>
      <c r="AMY27" s="600"/>
      <c r="AMZ27" s="600"/>
      <c r="ANA27" s="600"/>
      <c r="ANB27" s="600"/>
      <c r="ANC27" s="600"/>
      <c r="AND27" s="600"/>
      <c r="ANE27" s="600"/>
      <c r="ANF27" s="600"/>
      <c r="ANG27" s="600"/>
      <c r="ANH27" s="600"/>
      <c r="ANI27" s="600"/>
      <c r="ANJ27" s="600"/>
      <c r="ANK27" s="600"/>
      <c r="ANL27" s="600"/>
      <c r="ANM27" s="600"/>
      <c r="ANN27" s="600"/>
      <c r="ANO27" s="600"/>
      <c r="ANP27" s="600"/>
      <c r="ANQ27" s="600"/>
      <c r="ANR27" s="600"/>
      <c r="ANS27" s="600"/>
      <c r="ANT27" s="600"/>
      <c r="ANU27" s="600"/>
      <c r="ANV27" s="600"/>
      <c r="ANW27" s="600"/>
      <c r="ANX27" s="600"/>
      <c r="ANY27" s="600"/>
      <c r="ANZ27" s="600"/>
      <c r="AOA27" s="600"/>
      <c r="AOB27" s="600"/>
      <c r="AOC27" s="600"/>
      <c r="AOD27" s="600"/>
      <c r="AOE27" s="600"/>
      <c r="AOF27" s="600"/>
      <c r="AOG27" s="600"/>
      <c r="AOH27" s="600"/>
      <c r="AOI27" s="600"/>
      <c r="AOJ27" s="600"/>
      <c r="AOK27" s="600"/>
      <c r="AOL27" s="600"/>
      <c r="AOM27" s="600"/>
      <c r="AON27" s="600"/>
      <c r="AOO27" s="600"/>
      <c r="AOP27" s="600"/>
      <c r="AOQ27" s="600"/>
      <c r="AOR27" s="600"/>
      <c r="AOS27" s="600"/>
      <c r="AOT27" s="600"/>
      <c r="AOU27" s="600"/>
      <c r="AOV27" s="600"/>
      <c r="AOW27" s="600"/>
      <c r="AOX27" s="600"/>
      <c r="AOY27" s="600"/>
      <c r="AOZ27" s="600"/>
      <c r="APA27" s="600"/>
      <c r="APB27" s="600"/>
      <c r="APC27" s="600"/>
      <c r="APD27" s="600"/>
      <c r="APE27" s="600"/>
      <c r="APF27" s="600"/>
      <c r="APG27" s="600"/>
      <c r="APH27" s="600"/>
      <c r="API27" s="600"/>
      <c r="APJ27" s="600"/>
      <c r="APK27" s="600"/>
      <c r="APL27" s="600"/>
      <c r="APM27" s="600"/>
      <c r="APN27" s="600"/>
      <c r="APO27" s="600"/>
      <c r="APP27" s="600"/>
      <c r="APQ27" s="600"/>
      <c r="APR27" s="600"/>
      <c r="APS27" s="600"/>
      <c r="APT27" s="600"/>
      <c r="APU27" s="600"/>
      <c r="APV27" s="600"/>
      <c r="APW27" s="600"/>
      <c r="APX27" s="600"/>
      <c r="APY27" s="600"/>
      <c r="APZ27" s="600"/>
      <c r="AQA27" s="600"/>
      <c r="AQB27" s="600"/>
      <c r="AQC27" s="600"/>
      <c r="AQD27" s="600"/>
      <c r="AQE27" s="600"/>
      <c r="AQF27" s="600"/>
      <c r="AQG27" s="600"/>
      <c r="AQH27" s="600"/>
      <c r="AQI27" s="600"/>
      <c r="AQJ27" s="600"/>
      <c r="AQK27" s="600"/>
      <c r="AQL27" s="600"/>
      <c r="AQM27" s="600"/>
      <c r="AQN27" s="600"/>
      <c r="AQO27" s="600"/>
      <c r="AQP27" s="600"/>
      <c r="AQQ27" s="600"/>
      <c r="AQR27" s="600"/>
      <c r="AQS27" s="600"/>
      <c r="AQT27" s="600"/>
      <c r="AQU27" s="600"/>
      <c r="AQV27" s="600"/>
      <c r="AQW27" s="600"/>
      <c r="AQX27" s="600"/>
      <c r="AQY27" s="600"/>
      <c r="AQZ27" s="600"/>
      <c r="ARA27" s="600"/>
      <c r="ARB27" s="600"/>
      <c r="ARC27" s="600"/>
      <c r="ARD27" s="600"/>
      <c r="ARE27" s="600"/>
      <c r="ARF27" s="600"/>
      <c r="ARG27" s="600"/>
      <c r="ARH27" s="600"/>
      <c r="ARI27" s="600"/>
      <c r="ARJ27" s="600"/>
      <c r="ARK27" s="600"/>
      <c r="ARL27" s="600"/>
      <c r="ARM27" s="600"/>
      <c r="ARN27" s="600"/>
      <c r="ARO27" s="600"/>
      <c r="ARP27" s="600"/>
      <c r="ARQ27" s="600"/>
      <c r="ARR27" s="600"/>
      <c r="ARS27" s="600"/>
      <c r="ART27" s="600"/>
      <c r="ARU27" s="600"/>
      <c r="ARV27" s="600"/>
      <c r="ARW27" s="600"/>
      <c r="ARX27" s="600"/>
      <c r="ARY27" s="600"/>
      <c r="ARZ27" s="600"/>
      <c r="ASA27" s="600"/>
      <c r="ASB27" s="600"/>
      <c r="ASC27" s="600"/>
      <c r="ASD27" s="600"/>
      <c r="ASE27" s="600"/>
      <c r="ASF27" s="600"/>
      <c r="ASG27" s="600"/>
      <c r="ASH27" s="600"/>
      <c r="ASI27" s="600"/>
      <c r="ASJ27" s="600"/>
      <c r="ASK27" s="600"/>
      <c r="ASL27" s="600"/>
      <c r="ASM27" s="600"/>
      <c r="ASN27" s="600"/>
      <c r="ASO27" s="600"/>
      <c r="ASP27" s="600"/>
      <c r="ASQ27" s="600"/>
      <c r="ASR27" s="600"/>
      <c r="ASS27" s="600"/>
      <c r="AST27" s="600"/>
      <c r="ASU27" s="600"/>
      <c r="ASV27" s="600"/>
      <c r="ASW27" s="600"/>
      <c r="ASX27" s="600"/>
      <c r="ASY27" s="600"/>
      <c r="ASZ27" s="600"/>
      <c r="ATA27" s="600"/>
      <c r="ATB27" s="600"/>
      <c r="ATC27" s="600"/>
      <c r="ATD27" s="600"/>
      <c r="ATE27" s="600"/>
      <c r="ATF27" s="600"/>
      <c r="ATG27" s="600"/>
      <c r="ATH27" s="600"/>
      <c r="ATI27" s="600"/>
      <c r="ATJ27" s="600"/>
      <c r="ATK27" s="600"/>
      <c r="ATL27" s="600"/>
      <c r="ATM27" s="600"/>
      <c r="ATN27" s="600"/>
      <c r="ATO27" s="600"/>
      <c r="ATP27" s="600"/>
      <c r="ATQ27" s="600"/>
      <c r="ATR27" s="600"/>
      <c r="ATS27" s="600"/>
      <c r="ATT27" s="600"/>
      <c r="ATU27" s="600"/>
      <c r="ATV27" s="600"/>
      <c r="ATW27" s="600"/>
      <c r="ATX27" s="600"/>
      <c r="ATY27" s="600"/>
      <c r="ATZ27" s="600"/>
      <c r="AUA27" s="600"/>
      <c r="AUB27" s="600"/>
      <c r="AUC27" s="600"/>
      <c r="AUD27" s="600"/>
      <c r="AUE27" s="600"/>
      <c r="AUF27" s="600"/>
      <c r="AUG27" s="600"/>
      <c r="AUH27" s="600"/>
      <c r="AUI27" s="600"/>
      <c r="AUJ27" s="600"/>
      <c r="AUK27" s="600"/>
      <c r="AUL27" s="600"/>
      <c r="AUM27" s="600"/>
      <c r="AUN27" s="600"/>
      <c r="AUO27" s="600"/>
      <c r="AUP27" s="600"/>
      <c r="AUQ27" s="600"/>
      <c r="AUR27" s="600"/>
      <c r="AUS27" s="600"/>
      <c r="AUT27" s="600"/>
      <c r="AUU27" s="600"/>
      <c r="AUV27" s="600"/>
      <c r="AUW27" s="600"/>
      <c r="AUX27" s="600"/>
      <c r="AUY27" s="600"/>
      <c r="AUZ27" s="600"/>
      <c r="AVA27" s="600"/>
      <c r="AVB27" s="600"/>
      <c r="AVC27" s="600"/>
      <c r="AVD27" s="600"/>
      <c r="AVE27" s="600"/>
      <c r="AVF27" s="600"/>
      <c r="AVG27" s="600"/>
      <c r="AVH27" s="600"/>
      <c r="AVI27" s="600"/>
      <c r="AVJ27" s="600"/>
      <c r="AVK27" s="600"/>
      <c r="AVL27" s="600"/>
      <c r="AVM27" s="600"/>
      <c r="AVN27" s="600"/>
      <c r="AVO27" s="600"/>
      <c r="AVP27" s="600"/>
      <c r="AVQ27" s="600"/>
      <c r="AVR27" s="600"/>
      <c r="AVS27" s="600"/>
      <c r="AVT27" s="600"/>
      <c r="AVU27" s="600"/>
      <c r="AVV27" s="600"/>
      <c r="AVW27" s="600"/>
      <c r="AVX27" s="600"/>
      <c r="AVY27" s="600"/>
      <c r="AVZ27" s="600"/>
      <c r="AWA27" s="600"/>
      <c r="AWB27" s="600"/>
      <c r="AWC27" s="600"/>
      <c r="AWD27" s="600"/>
      <c r="AWE27" s="600"/>
      <c r="AWF27" s="600"/>
      <c r="AWG27" s="600"/>
      <c r="AWH27" s="600"/>
      <c r="AWI27" s="600"/>
      <c r="AWJ27" s="600"/>
      <c r="AWK27" s="600"/>
      <c r="AWL27" s="600"/>
      <c r="AWM27" s="600"/>
      <c r="AWN27" s="600"/>
      <c r="AWO27" s="600"/>
      <c r="AWP27" s="600"/>
      <c r="AWQ27" s="600"/>
      <c r="AWR27" s="600"/>
      <c r="AWS27" s="600"/>
      <c r="AWT27" s="600"/>
      <c r="AWU27" s="600"/>
      <c r="AWV27" s="600"/>
      <c r="AWW27" s="600"/>
      <c r="AWX27" s="600"/>
      <c r="AWY27" s="600"/>
      <c r="AWZ27" s="600"/>
      <c r="AXA27" s="600"/>
      <c r="AXB27" s="600"/>
      <c r="AXC27" s="600"/>
      <c r="AXD27" s="600"/>
      <c r="AXE27" s="600"/>
      <c r="AXF27" s="600"/>
      <c r="AXG27" s="600"/>
      <c r="AXH27" s="600"/>
      <c r="AXI27" s="600"/>
      <c r="AXJ27" s="600"/>
      <c r="AXK27" s="600"/>
      <c r="AXL27" s="600"/>
      <c r="AXM27" s="600"/>
      <c r="AXN27" s="600"/>
      <c r="AXO27" s="600"/>
      <c r="AXP27" s="600"/>
      <c r="AXQ27" s="600"/>
      <c r="AXR27" s="600"/>
      <c r="AXS27" s="600"/>
      <c r="AXT27" s="600"/>
      <c r="AXU27" s="600"/>
      <c r="AXV27" s="600"/>
      <c r="AXW27" s="600"/>
      <c r="AXX27" s="600"/>
      <c r="AXY27" s="600"/>
      <c r="AXZ27" s="600"/>
      <c r="AYA27" s="600"/>
      <c r="AYB27" s="600"/>
      <c r="AYC27" s="600"/>
      <c r="AYD27" s="600"/>
      <c r="AYE27" s="600"/>
      <c r="AYF27" s="600"/>
      <c r="AYG27" s="600"/>
      <c r="AYH27" s="600"/>
      <c r="AYI27" s="600"/>
      <c r="AYJ27" s="600"/>
      <c r="AYK27" s="600"/>
      <c r="AYL27" s="600"/>
      <c r="AYM27" s="600"/>
      <c r="AYN27" s="600"/>
      <c r="AYO27" s="600"/>
      <c r="AYP27" s="600"/>
      <c r="AYQ27" s="600"/>
      <c r="AYR27" s="600"/>
      <c r="AYS27" s="600"/>
      <c r="AYT27" s="600"/>
      <c r="AYU27" s="600"/>
      <c r="AYV27" s="600"/>
      <c r="AYW27" s="600"/>
      <c r="AYX27" s="600"/>
      <c r="AYY27" s="600"/>
      <c r="AYZ27" s="600"/>
      <c r="AZA27" s="600"/>
      <c r="AZB27" s="600"/>
      <c r="AZC27" s="600"/>
      <c r="AZD27" s="600"/>
      <c r="AZE27" s="600"/>
      <c r="AZF27" s="600"/>
      <c r="AZG27" s="600"/>
      <c r="AZH27" s="600"/>
      <c r="AZI27" s="600"/>
      <c r="AZJ27" s="600"/>
      <c r="AZK27" s="600"/>
      <c r="AZL27" s="600"/>
      <c r="AZM27" s="600"/>
      <c r="AZN27" s="600"/>
      <c r="AZO27" s="600"/>
      <c r="AZP27" s="600"/>
      <c r="AZQ27" s="600"/>
      <c r="AZR27" s="600"/>
      <c r="AZS27" s="600"/>
      <c r="AZT27" s="600"/>
      <c r="AZU27" s="600"/>
      <c r="AZV27" s="600"/>
      <c r="AZW27" s="600"/>
      <c r="AZX27" s="600"/>
      <c r="AZY27" s="600"/>
      <c r="AZZ27" s="600"/>
      <c r="BAA27" s="600"/>
      <c r="BAB27" s="600"/>
      <c r="BAC27" s="600"/>
      <c r="BAD27" s="600"/>
      <c r="BAE27" s="600"/>
      <c r="BAF27" s="600"/>
      <c r="BAG27" s="600"/>
      <c r="BAH27" s="600"/>
      <c r="BAI27" s="600"/>
      <c r="BAJ27" s="600"/>
      <c r="BAK27" s="600"/>
      <c r="BAL27" s="600"/>
      <c r="BAM27" s="600"/>
      <c r="BAN27" s="600"/>
      <c r="BAO27" s="600"/>
      <c r="BAP27" s="600"/>
      <c r="BAQ27" s="600"/>
      <c r="BAR27" s="600"/>
      <c r="BAS27" s="600"/>
      <c r="BAT27" s="600"/>
      <c r="BAU27" s="600"/>
      <c r="BAV27" s="600"/>
      <c r="BAW27" s="600"/>
      <c r="BAX27" s="600"/>
      <c r="BAY27" s="600"/>
      <c r="BAZ27" s="600"/>
      <c r="BBA27" s="600"/>
      <c r="BBB27" s="600"/>
      <c r="BBC27" s="600"/>
      <c r="BBD27" s="600"/>
      <c r="BBE27" s="600"/>
      <c r="BBF27" s="600"/>
      <c r="BBG27" s="600"/>
      <c r="BBH27" s="600"/>
      <c r="BBI27" s="600"/>
      <c r="BBJ27" s="600"/>
      <c r="BBK27" s="600"/>
      <c r="BBL27" s="600"/>
      <c r="BBM27" s="600"/>
      <c r="BBN27" s="600"/>
      <c r="BBO27" s="600"/>
      <c r="BBP27" s="600"/>
      <c r="BBQ27" s="600"/>
      <c r="BBR27" s="600"/>
      <c r="BBS27" s="600"/>
      <c r="BBT27" s="600"/>
      <c r="BBU27" s="600"/>
      <c r="BBV27" s="600"/>
      <c r="BBW27" s="600"/>
      <c r="BBX27" s="600"/>
      <c r="BBY27" s="600"/>
      <c r="BBZ27" s="600"/>
      <c r="BCA27" s="600"/>
      <c r="BCB27" s="600"/>
      <c r="BCC27" s="600"/>
      <c r="BCD27" s="600"/>
      <c r="BCE27" s="600"/>
      <c r="BCF27" s="600"/>
      <c r="BCG27" s="600"/>
      <c r="BCH27" s="600"/>
      <c r="BCI27" s="600"/>
      <c r="BCJ27" s="600"/>
      <c r="BCK27" s="600"/>
      <c r="BCL27" s="600"/>
      <c r="BCM27" s="600"/>
      <c r="BCN27" s="600"/>
      <c r="BCO27" s="600"/>
      <c r="BCP27" s="600"/>
      <c r="BCQ27" s="600"/>
      <c r="BCR27" s="600"/>
      <c r="BCS27" s="600"/>
      <c r="BCT27" s="600"/>
      <c r="BCU27" s="600"/>
      <c r="BCV27" s="600"/>
      <c r="BCW27" s="600"/>
      <c r="BCX27" s="600"/>
      <c r="BCY27" s="600"/>
      <c r="BCZ27" s="600"/>
      <c r="BDA27" s="600"/>
      <c r="BDB27" s="600"/>
      <c r="BDC27" s="600"/>
      <c r="BDD27" s="600"/>
      <c r="BDE27" s="600"/>
      <c r="BDF27" s="600"/>
      <c r="BDG27" s="600"/>
      <c r="BDH27" s="600"/>
      <c r="BDI27" s="600"/>
      <c r="BDJ27" s="600"/>
      <c r="BDK27" s="600"/>
      <c r="BDL27" s="600"/>
      <c r="BDM27" s="600"/>
      <c r="BDN27" s="600"/>
      <c r="BDO27" s="600"/>
      <c r="BDP27" s="600"/>
      <c r="BDQ27" s="600"/>
      <c r="BDR27" s="600"/>
      <c r="BDS27" s="600"/>
      <c r="BDT27" s="600"/>
      <c r="BDU27" s="600"/>
      <c r="BDV27" s="600"/>
      <c r="BDW27" s="600"/>
      <c r="BDX27" s="600"/>
      <c r="BDY27" s="600"/>
      <c r="BDZ27" s="600"/>
      <c r="BEA27" s="600"/>
      <c r="BEB27" s="600"/>
      <c r="BEC27" s="600"/>
      <c r="BED27" s="600"/>
      <c r="BEE27" s="600"/>
      <c r="BEF27" s="600"/>
      <c r="BEG27" s="600"/>
      <c r="BEH27" s="600"/>
      <c r="BEI27" s="600"/>
      <c r="BEJ27" s="600"/>
      <c r="BEK27" s="600"/>
      <c r="BEL27" s="600"/>
      <c r="BEM27" s="600"/>
      <c r="BEN27" s="600"/>
      <c r="BEO27" s="600"/>
      <c r="BEP27" s="600"/>
      <c r="BEQ27" s="600"/>
      <c r="BER27" s="600"/>
      <c r="BES27" s="600"/>
      <c r="BET27" s="600"/>
      <c r="BEU27" s="600"/>
      <c r="BEV27" s="600"/>
      <c r="BEW27" s="600"/>
      <c r="BEX27" s="600"/>
      <c r="BEY27" s="600"/>
      <c r="BEZ27" s="600"/>
      <c r="BFA27" s="600"/>
      <c r="BFB27" s="600"/>
      <c r="BFC27" s="600"/>
      <c r="BFD27" s="600"/>
      <c r="BFE27" s="600"/>
      <c r="BFF27" s="600"/>
      <c r="BFG27" s="600"/>
      <c r="BFH27" s="600"/>
      <c r="BFI27" s="600"/>
      <c r="BFJ27" s="600"/>
      <c r="BFK27" s="600"/>
      <c r="BFL27" s="600"/>
      <c r="BFM27" s="600"/>
      <c r="BFN27" s="600"/>
      <c r="BFO27" s="600"/>
      <c r="BFP27" s="600"/>
      <c r="BFQ27" s="600"/>
      <c r="BFR27" s="600"/>
      <c r="BFS27" s="600"/>
      <c r="BFT27" s="600"/>
      <c r="BFU27" s="600"/>
      <c r="BFV27" s="600"/>
      <c r="BFW27" s="600"/>
      <c r="BFX27" s="600"/>
      <c r="BFY27" s="600"/>
      <c r="BFZ27" s="600"/>
      <c r="BGA27" s="600"/>
      <c r="BGB27" s="600"/>
      <c r="BGC27" s="600"/>
      <c r="BGD27" s="600"/>
      <c r="BGE27" s="600"/>
      <c r="BGF27" s="600"/>
      <c r="BGG27" s="600"/>
      <c r="BGH27" s="600"/>
      <c r="BGI27" s="600"/>
      <c r="BGJ27" s="600"/>
      <c r="BGK27" s="600"/>
      <c r="BGL27" s="600"/>
      <c r="BGM27" s="600"/>
      <c r="BGN27" s="600"/>
      <c r="BGO27" s="600"/>
      <c r="BGP27" s="600"/>
      <c r="BGQ27" s="600"/>
      <c r="BGR27" s="600"/>
      <c r="BGS27" s="600"/>
      <c r="BGT27" s="600"/>
      <c r="BGU27" s="600"/>
      <c r="BGV27" s="600"/>
      <c r="BGW27" s="600"/>
      <c r="BGX27" s="600"/>
      <c r="BGY27" s="600"/>
      <c r="BGZ27" s="600"/>
      <c r="BHA27" s="600"/>
      <c r="BHB27" s="600"/>
      <c r="BHC27" s="600"/>
      <c r="BHD27" s="600"/>
      <c r="BHE27" s="600"/>
      <c r="BHF27" s="600"/>
      <c r="BHG27" s="600"/>
      <c r="BHH27" s="600"/>
      <c r="BHI27" s="600"/>
      <c r="BHJ27" s="600"/>
      <c r="BHK27" s="600"/>
      <c r="BHL27" s="600"/>
      <c r="BHM27" s="600"/>
      <c r="BHN27" s="600"/>
      <c r="BHO27" s="600"/>
      <c r="BHP27" s="600"/>
      <c r="BHQ27" s="600"/>
      <c r="BHR27" s="600"/>
      <c r="BHS27" s="600"/>
      <c r="BHT27" s="600"/>
      <c r="BHU27" s="600"/>
      <c r="BHV27" s="600"/>
      <c r="BHW27" s="600"/>
      <c r="BHX27" s="600"/>
      <c r="BHY27" s="600"/>
      <c r="BHZ27" s="600"/>
      <c r="BIA27" s="600"/>
      <c r="BIB27" s="600"/>
      <c r="BIC27" s="600"/>
      <c r="BID27" s="600"/>
      <c r="BIE27" s="600"/>
      <c r="BIF27" s="600"/>
      <c r="BIG27" s="600"/>
      <c r="BIH27" s="600"/>
      <c r="BII27" s="600"/>
      <c r="BIJ27" s="600"/>
      <c r="BIK27" s="600"/>
      <c r="BIL27" s="600"/>
      <c r="BIM27" s="600"/>
      <c r="BIN27" s="600"/>
      <c r="BIO27" s="600"/>
      <c r="BIP27" s="600"/>
      <c r="BIQ27" s="600"/>
      <c r="BIR27" s="600"/>
      <c r="BIS27" s="600"/>
      <c r="BIT27" s="600"/>
      <c r="BIU27" s="600"/>
      <c r="BIV27" s="600"/>
      <c r="BIW27" s="600"/>
      <c r="BIX27" s="600"/>
      <c r="BIY27" s="600"/>
      <c r="BIZ27" s="600"/>
      <c r="BJA27" s="600"/>
      <c r="BJB27" s="600"/>
      <c r="BJC27" s="600"/>
      <c r="BJD27" s="600"/>
      <c r="BJE27" s="600"/>
      <c r="BJF27" s="600"/>
      <c r="BJG27" s="600"/>
      <c r="BJH27" s="600"/>
      <c r="BJI27" s="600"/>
      <c r="BJJ27" s="600"/>
      <c r="BJK27" s="600"/>
      <c r="BJL27" s="600"/>
      <c r="BJM27" s="600"/>
      <c r="BJN27" s="600"/>
      <c r="BJO27" s="600"/>
      <c r="BJP27" s="600"/>
      <c r="BJQ27" s="600"/>
      <c r="BJR27" s="600"/>
      <c r="BJS27" s="600"/>
      <c r="BJT27" s="600"/>
      <c r="BJU27" s="600"/>
      <c r="BJV27" s="600"/>
      <c r="BJW27" s="600"/>
      <c r="BJX27" s="600"/>
      <c r="BJY27" s="600"/>
      <c r="BJZ27" s="600"/>
      <c r="BKA27" s="600"/>
      <c r="BKB27" s="600"/>
      <c r="BKC27" s="600"/>
      <c r="BKD27" s="600"/>
      <c r="BKE27" s="600"/>
      <c r="BKF27" s="600"/>
      <c r="BKG27" s="600"/>
      <c r="BKH27" s="600"/>
      <c r="BKI27" s="600"/>
      <c r="BKJ27" s="600"/>
      <c r="BKK27" s="600"/>
      <c r="BKL27" s="600"/>
      <c r="BKM27" s="600"/>
      <c r="BKN27" s="600"/>
      <c r="BKO27" s="600"/>
      <c r="BKP27" s="600"/>
      <c r="BKQ27" s="600"/>
      <c r="BKR27" s="600"/>
      <c r="BKS27" s="600"/>
      <c r="BKT27" s="600"/>
      <c r="BKU27" s="600"/>
      <c r="BKV27" s="600"/>
      <c r="BKW27" s="600"/>
      <c r="BKX27" s="600"/>
      <c r="BKY27" s="600"/>
      <c r="BKZ27" s="600"/>
      <c r="BLA27" s="600"/>
      <c r="BLB27" s="600"/>
      <c r="BLC27" s="600"/>
      <c r="BLD27" s="600"/>
      <c r="BLE27" s="600"/>
      <c r="BLF27" s="600"/>
      <c r="BLG27" s="600"/>
      <c r="BLH27" s="600"/>
      <c r="BLI27" s="600"/>
      <c r="BLJ27" s="600"/>
      <c r="BLK27" s="600"/>
      <c r="BLL27" s="600"/>
      <c r="BLM27" s="600"/>
      <c r="BLN27" s="600"/>
      <c r="BLO27" s="600"/>
      <c r="BLP27" s="600"/>
      <c r="BLQ27" s="600"/>
      <c r="BLR27" s="600"/>
      <c r="BLS27" s="600"/>
      <c r="BLT27" s="600"/>
      <c r="BLU27" s="600"/>
      <c r="BLV27" s="600"/>
      <c r="BLW27" s="600"/>
      <c r="BLX27" s="600"/>
      <c r="BLY27" s="600"/>
      <c r="BLZ27" s="600"/>
      <c r="BMA27" s="600"/>
      <c r="BMB27" s="600"/>
      <c r="BMC27" s="600"/>
      <c r="BMD27" s="600"/>
      <c r="BME27" s="600"/>
      <c r="BMF27" s="600"/>
      <c r="BMG27" s="600"/>
      <c r="BMH27" s="600"/>
      <c r="BMI27" s="600"/>
      <c r="BMJ27" s="600"/>
      <c r="BMK27" s="600"/>
      <c r="BML27" s="600"/>
      <c r="BMM27" s="600"/>
      <c r="BMN27" s="600"/>
      <c r="BMO27" s="600"/>
      <c r="BMP27" s="600"/>
      <c r="BMQ27" s="600"/>
      <c r="BMR27" s="600"/>
      <c r="BMS27" s="600"/>
      <c r="BMT27" s="600"/>
      <c r="BMU27" s="600"/>
      <c r="BMV27" s="600"/>
      <c r="BMW27" s="600"/>
      <c r="BMX27" s="600"/>
      <c r="BMY27" s="600"/>
      <c r="BMZ27" s="600"/>
      <c r="BNA27" s="600"/>
      <c r="BNB27" s="600"/>
      <c r="BNC27" s="600"/>
      <c r="BND27" s="600"/>
      <c r="BNE27" s="600"/>
      <c r="BNF27" s="600"/>
      <c r="BNG27" s="600"/>
      <c r="BNH27" s="600"/>
      <c r="BNI27" s="600"/>
      <c r="BNJ27" s="600"/>
      <c r="BNK27" s="600"/>
      <c r="BNL27" s="600"/>
      <c r="BNM27" s="600"/>
      <c r="BNN27" s="600"/>
      <c r="BNO27" s="600"/>
      <c r="BNP27" s="600"/>
      <c r="BNQ27" s="600"/>
      <c r="BNR27" s="600"/>
      <c r="BNS27" s="600"/>
      <c r="BNT27" s="600"/>
      <c r="BNU27" s="600"/>
      <c r="BNV27" s="600"/>
      <c r="BNW27" s="600"/>
      <c r="BNX27" s="600"/>
      <c r="BNY27" s="600"/>
      <c r="BNZ27" s="600"/>
      <c r="BOA27" s="600"/>
      <c r="BOB27" s="600"/>
      <c r="BOC27" s="600"/>
      <c r="BOD27" s="600"/>
      <c r="BOE27" s="600"/>
      <c r="BOF27" s="600"/>
      <c r="BOG27" s="600"/>
      <c r="BOH27" s="600"/>
      <c r="BOI27" s="600"/>
      <c r="BOJ27" s="600"/>
      <c r="BOK27" s="600"/>
      <c r="BOL27" s="600"/>
      <c r="BOM27" s="600"/>
      <c r="BON27" s="600"/>
      <c r="BOO27" s="600"/>
      <c r="BOP27" s="600"/>
      <c r="BOQ27" s="600"/>
      <c r="BOR27" s="600"/>
      <c r="BOS27" s="600"/>
      <c r="BOT27" s="600"/>
      <c r="BOU27" s="600"/>
      <c r="BOV27" s="600"/>
      <c r="BOW27" s="600"/>
      <c r="BOX27" s="600"/>
      <c r="BOY27" s="600"/>
      <c r="BOZ27" s="600"/>
      <c r="BPA27" s="600"/>
      <c r="BPB27" s="600"/>
      <c r="BPC27" s="600"/>
      <c r="BPD27" s="600"/>
      <c r="BPE27" s="600"/>
      <c r="BPF27" s="600"/>
      <c r="BPG27" s="600"/>
      <c r="BPH27" s="600"/>
      <c r="BPI27" s="600"/>
      <c r="BPJ27" s="600"/>
      <c r="BPK27" s="600"/>
      <c r="BPL27" s="600"/>
      <c r="BPM27" s="600"/>
      <c r="BPN27" s="600"/>
      <c r="BPO27" s="600"/>
      <c r="BPP27" s="600"/>
      <c r="BPQ27" s="600"/>
      <c r="BPR27" s="600"/>
      <c r="BPS27" s="600"/>
      <c r="BPT27" s="600"/>
      <c r="BPU27" s="600"/>
      <c r="BPV27" s="600"/>
      <c r="BPW27" s="600"/>
      <c r="BPX27" s="600"/>
      <c r="BPY27" s="600"/>
      <c r="BPZ27" s="600"/>
      <c r="BQA27" s="600"/>
      <c r="BQB27" s="600"/>
      <c r="BQC27" s="600"/>
      <c r="BQD27" s="600"/>
      <c r="BQE27" s="600"/>
      <c r="BQF27" s="600"/>
      <c r="BQG27" s="600"/>
      <c r="BQH27" s="600"/>
      <c r="BQI27" s="600"/>
      <c r="BQJ27" s="600"/>
      <c r="BQK27" s="600"/>
      <c r="BQL27" s="600"/>
      <c r="BQM27" s="600"/>
      <c r="BQN27" s="600"/>
      <c r="BQO27" s="600"/>
      <c r="BQP27" s="600"/>
      <c r="BQQ27" s="600"/>
      <c r="BQR27" s="600"/>
      <c r="BQS27" s="600"/>
      <c r="BQT27" s="600"/>
      <c r="BQU27" s="600"/>
      <c r="BQV27" s="600"/>
      <c r="BQW27" s="600"/>
      <c r="BQX27" s="600"/>
      <c r="BQY27" s="600"/>
      <c r="BQZ27" s="600"/>
      <c r="BRA27" s="600"/>
      <c r="BRB27" s="600"/>
      <c r="BRC27" s="600"/>
      <c r="BRD27" s="600"/>
      <c r="BRE27" s="600"/>
      <c r="BRF27" s="600"/>
      <c r="BRG27" s="600"/>
      <c r="BRH27" s="600"/>
      <c r="BRI27" s="600"/>
      <c r="BRJ27" s="600"/>
      <c r="BRK27" s="600"/>
      <c r="BRL27" s="600"/>
      <c r="BRM27" s="600"/>
      <c r="BRN27" s="600"/>
      <c r="BRO27" s="600"/>
      <c r="BRP27" s="600"/>
      <c r="BRQ27" s="600"/>
      <c r="BRR27" s="600"/>
      <c r="BRS27" s="600"/>
      <c r="BRT27" s="600"/>
      <c r="BRU27" s="600"/>
      <c r="BRV27" s="600"/>
      <c r="BRW27" s="600"/>
      <c r="BRX27" s="600"/>
      <c r="BRY27" s="600"/>
      <c r="BRZ27" s="600"/>
      <c r="BSA27" s="600"/>
      <c r="BSB27" s="600"/>
      <c r="BSC27" s="600"/>
      <c r="BSD27" s="600"/>
      <c r="BSE27" s="600"/>
      <c r="BSF27" s="600"/>
      <c r="BSG27" s="600"/>
      <c r="BSH27" s="600"/>
      <c r="BSI27" s="600"/>
      <c r="BSJ27" s="600"/>
      <c r="BSK27" s="600"/>
      <c r="BSL27" s="600"/>
      <c r="BSM27" s="600"/>
      <c r="BSN27" s="600"/>
      <c r="BSO27" s="600"/>
      <c r="BSP27" s="600"/>
      <c r="BSQ27" s="600"/>
      <c r="BSR27" s="600"/>
      <c r="BSS27" s="600"/>
      <c r="BST27" s="600"/>
      <c r="BSU27" s="600"/>
      <c r="BSV27" s="600"/>
      <c r="BSW27" s="600"/>
      <c r="BSX27" s="600"/>
      <c r="BSY27" s="600"/>
      <c r="BSZ27" s="600"/>
      <c r="BTA27" s="600"/>
      <c r="BTB27" s="600"/>
      <c r="BTC27" s="600"/>
      <c r="BTD27" s="600"/>
      <c r="BTE27" s="600"/>
      <c r="BTF27" s="600"/>
      <c r="BTG27" s="600"/>
      <c r="BTH27" s="600"/>
      <c r="BTI27" s="600"/>
      <c r="BTJ27" s="600"/>
      <c r="BTK27" s="600"/>
      <c r="BTL27" s="600"/>
      <c r="BTM27" s="600"/>
      <c r="BTN27" s="600"/>
      <c r="BTO27" s="600"/>
      <c r="BTP27" s="600"/>
      <c r="BTQ27" s="600"/>
      <c r="BTR27" s="600"/>
      <c r="BTS27" s="600"/>
      <c r="BTT27" s="600"/>
      <c r="BTU27" s="600"/>
      <c r="BTV27" s="600"/>
      <c r="BTW27" s="600"/>
      <c r="BTX27" s="600"/>
      <c r="BTY27" s="600"/>
      <c r="BTZ27" s="600"/>
      <c r="BUA27" s="600"/>
      <c r="BUB27" s="600"/>
      <c r="BUC27" s="600"/>
      <c r="BUD27" s="600"/>
      <c r="BUE27" s="600"/>
      <c r="BUF27" s="600"/>
      <c r="BUG27" s="600"/>
      <c r="BUH27" s="600"/>
      <c r="BUI27" s="600"/>
      <c r="BUJ27" s="600"/>
      <c r="BUK27" s="600"/>
      <c r="BUL27" s="600"/>
      <c r="BUM27" s="600"/>
      <c r="BUN27" s="600"/>
      <c r="BUO27" s="600"/>
      <c r="BUP27" s="600"/>
      <c r="BUQ27" s="600"/>
      <c r="BUR27" s="600"/>
      <c r="BUS27" s="600"/>
      <c r="BUT27" s="600"/>
      <c r="BUU27" s="600"/>
      <c r="BUV27" s="600"/>
      <c r="BUW27" s="600"/>
      <c r="BUX27" s="600"/>
      <c r="BUY27" s="600"/>
      <c r="BUZ27" s="600"/>
      <c r="BVA27" s="600"/>
      <c r="BVB27" s="600"/>
      <c r="BVC27" s="600"/>
      <c r="BVD27" s="600"/>
      <c r="BVE27" s="600"/>
      <c r="BVF27" s="600"/>
      <c r="BVG27" s="600"/>
      <c r="BVH27" s="600"/>
      <c r="BVI27" s="600"/>
      <c r="BVJ27" s="600"/>
      <c r="BVK27" s="600"/>
      <c r="BVL27" s="600"/>
      <c r="BVM27" s="600"/>
      <c r="BVN27" s="600"/>
      <c r="BVO27" s="600"/>
      <c r="BVP27" s="600"/>
      <c r="BVQ27" s="600"/>
      <c r="BVR27" s="600"/>
      <c r="BVS27" s="600"/>
      <c r="BVT27" s="600"/>
      <c r="BVU27" s="600"/>
      <c r="BVV27" s="600"/>
      <c r="BVW27" s="600"/>
      <c r="BVX27" s="600"/>
      <c r="BVY27" s="600"/>
      <c r="BVZ27" s="600"/>
      <c r="BWA27" s="600"/>
      <c r="BWB27" s="600"/>
      <c r="BWC27" s="600"/>
      <c r="BWD27" s="600"/>
      <c r="BWE27" s="600"/>
      <c r="BWF27" s="600"/>
      <c r="BWG27" s="600"/>
      <c r="BWH27" s="600"/>
      <c r="BWI27" s="600"/>
      <c r="BWJ27" s="600"/>
      <c r="BWK27" s="600"/>
      <c r="BWL27" s="600"/>
      <c r="BWM27" s="600"/>
      <c r="BWN27" s="600"/>
      <c r="BWO27" s="600"/>
      <c r="BWP27" s="600"/>
      <c r="BWQ27" s="600"/>
      <c r="BWR27" s="600"/>
      <c r="BWS27" s="600"/>
      <c r="BWT27" s="600"/>
      <c r="BWU27" s="600"/>
      <c r="BWV27" s="600"/>
      <c r="BWW27" s="600"/>
      <c r="BWX27" s="600"/>
      <c r="BWY27" s="600"/>
      <c r="BWZ27" s="600"/>
      <c r="BXA27" s="600"/>
      <c r="BXB27" s="600"/>
      <c r="BXC27" s="600"/>
      <c r="BXD27" s="600"/>
      <c r="BXE27" s="600"/>
      <c r="BXF27" s="600"/>
      <c r="BXG27" s="600"/>
      <c r="BXH27" s="600"/>
      <c r="BXI27" s="600"/>
      <c r="BXJ27" s="600"/>
      <c r="BXK27" s="600"/>
      <c r="BXL27" s="600"/>
      <c r="BXM27" s="600"/>
      <c r="BXN27" s="600"/>
      <c r="BXO27" s="600"/>
      <c r="BXP27" s="600"/>
      <c r="BXQ27" s="600"/>
      <c r="BXR27" s="600"/>
      <c r="BXS27" s="600"/>
      <c r="BXT27" s="600"/>
      <c r="BXU27" s="600"/>
      <c r="BXV27" s="600"/>
      <c r="BXW27" s="600"/>
      <c r="BXX27" s="600"/>
      <c r="BXY27" s="600"/>
      <c r="BXZ27" s="600"/>
      <c r="BYA27" s="600"/>
      <c r="BYB27" s="600"/>
      <c r="BYC27" s="600"/>
      <c r="BYD27" s="600"/>
      <c r="BYE27" s="600"/>
      <c r="BYF27" s="600"/>
      <c r="BYG27" s="600"/>
      <c r="BYH27" s="600"/>
      <c r="BYI27" s="600"/>
      <c r="BYJ27" s="600"/>
      <c r="BYK27" s="600"/>
      <c r="BYL27" s="600"/>
      <c r="BYM27" s="600"/>
      <c r="BYN27" s="600"/>
      <c r="BYO27" s="600"/>
      <c r="BYP27" s="600"/>
      <c r="BYQ27" s="600"/>
      <c r="BYR27" s="600"/>
      <c r="BYS27" s="600"/>
      <c r="BYT27" s="600"/>
      <c r="BYU27" s="600"/>
      <c r="BYV27" s="600"/>
      <c r="BYW27" s="600"/>
      <c r="BYX27" s="600"/>
      <c r="BYY27" s="600"/>
      <c r="BYZ27" s="600"/>
      <c r="BZA27" s="600"/>
      <c r="BZB27" s="600"/>
      <c r="BZC27" s="600"/>
      <c r="BZD27" s="600"/>
      <c r="BZE27" s="600"/>
      <c r="BZF27" s="600"/>
      <c r="BZG27" s="600"/>
      <c r="BZH27" s="600"/>
      <c r="BZI27" s="600"/>
      <c r="BZJ27" s="600"/>
      <c r="BZK27" s="600"/>
      <c r="BZL27" s="600"/>
      <c r="BZM27" s="600"/>
      <c r="BZN27" s="600"/>
      <c r="BZO27" s="600"/>
      <c r="BZP27" s="600"/>
      <c r="BZQ27" s="600"/>
      <c r="BZR27" s="600"/>
      <c r="BZS27" s="600"/>
      <c r="BZT27" s="600"/>
      <c r="BZU27" s="600"/>
      <c r="BZV27" s="600"/>
      <c r="BZW27" s="600"/>
      <c r="BZX27" s="600"/>
      <c r="BZY27" s="600"/>
      <c r="BZZ27" s="600"/>
      <c r="CAA27" s="600"/>
      <c r="CAB27" s="600"/>
      <c r="CAC27" s="600"/>
      <c r="CAD27" s="600"/>
      <c r="CAE27" s="600"/>
      <c r="CAF27" s="600"/>
      <c r="CAG27" s="600"/>
      <c r="CAH27" s="600"/>
      <c r="CAI27" s="600"/>
      <c r="CAJ27" s="600"/>
      <c r="CAK27" s="600"/>
      <c r="CAL27" s="600"/>
      <c r="CAM27" s="600"/>
      <c r="CAN27" s="600"/>
      <c r="CAO27" s="600"/>
      <c r="CAP27" s="600"/>
      <c r="CAQ27" s="600"/>
      <c r="CAR27" s="600"/>
      <c r="CAS27" s="600"/>
      <c r="CAT27" s="600"/>
      <c r="CAU27" s="600"/>
      <c r="CAV27" s="600"/>
      <c r="CAW27" s="600"/>
      <c r="CAX27" s="600"/>
      <c r="CAY27" s="600"/>
      <c r="CAZ27" s="600"/>
      <c r="CBA27" s="600"/>
      <c r="CBB27" s="600"/>
      <c r="CBC27" s="600"/>
      <c r="CBD27" s="600"/>
      <c r="CBE27" s="600"/>
      <c r="CBF27" s="600"/>
      <c r="CBG27" s="600"/>
      <c r="CBH27" s="600"/>
      <c r="CBI27" s="600"/>
      <c r="CBJ27" s="600"/>
      <c r="CBK27" s="600"/>
      <c r="CBL27" s="600"/>
      <c r="CBM27" s="600"/>
      <c r="CBN27" s="600"/>
      <c r="CBO27" s="600"/>
      <c r="CBP27" s="600"/>
      <c r="CBQ27" s="600"/>
      <c r="CBR27" s="600"/>
      <c r="CBS27" s="600"/>
      <c r="CBT27" s="600"/>
      <c r="CBU27" s="600"/>
      <c r="CBV27" s="600"/>
      <c r="CBW27" s="600"/>
      <c r="CBX27" s="600"/>
      <c r="CBY27" s="600"/>
      <c r="CBZ27" s="600"/>
      <c r="CCA27" s="600"/>
      <c r="CCB27" s="600"/>
      <c r="CCC27" s="600"/>
      <c r="CCD27" s="600"/>
      <c r="CCE27" s="600"/>
      <c r="CCF27" s="600"/>
      <c r="CCG27" s="600"/>
      <c r="CCH27" s="600"/>
      <c r="CCI27" s="600"/>
      <c r="CCJ27" s="600"/>
      <c r="CCK27" s="600"/>
      <c r="CCL27" s="600"/>
      <c r="CCM27" s="600"/>
      <c r="CCN27" s="600"/>
      <c r="CCO27" s="600"/>
      <c r="CCP27" s="600"/>
      <c r="CCQ27" s="600"/>
      <c r="CCR27" s="600"/>
      <c r="CCS27" s="600"/>
      <c r="CCT27" s="600"/>
      <c r="CCU27" s="600"/>
      <c r="CCV27" s="600"/>
      <c r="CCW27" s="600"/>
      <c r="CCX27" s="600"/>
      <c r="CCY27" s="600"/>
      <c r="CCZ27" s="600"/>
      <c r="CDA27" s="600"/>
      <c r="CDB27" s="600"/>
      <c r="CDC27" s="600"/>
      <c r="CDD27" s="600"/>
      <c r="CDE27" s="600"/>
      <c r="CDF27" s="600"/>
      <c r="CDG27" s="600"/>
      <c r="CDH27" s="600"/>
      <c r="CDI27" s="600"/>
      <c r="CDJ27" s="600"/>
      <c r="CDK27" s="600"/>
      <c r="CDL27" s="600"/>
      <c r="CDM27" s="600"/>
      <c r="CDN27" s="600"/>
      <c r="CDO27" s="600"/>
      <c r="CDP27" s="600"/>
      <c r="CDQ27" s="600"/>
      <c r="CDR27" s="600"/>
      <c r="CDS27" s="600"/>
      <c r="CDT27" s="600"/>
      <c r="CDU27" s="600"/>
      <c r="CDV27" s="600"/>
      <c r="CDW27" s="600"/>
      <c r="CDX27" s="600"/>
      <c r="CDY27" s="600"/>
      <c r="CDZ27" s="600"/>
      <c r="CEA27" s="600"/>
      <c r="CEB27" s="600"/>
      <c r="CEC27" s="600"/>
      <c r="CED27" s="600"/>
      <c r="CEE27" s="600"/>
      <c r="CEF27" s="600"/>
      <c r="CEG27" s="600"/>
      <c r="CEH27" s="600"/>
      <c r="CEI27" s="600"/>
      <c r="CEJ27" s="600"/>
      <c r="CEK27" s="600"/>
      <c r="CEL27" s="600"/>
      <c r="CEM27" s="600"/>
      <c r="CEN27" s="600"/>
      <c r="CEO27" s="600"/>
      <c r="CEP27" s="600"/>
      <c r="CEQ27" s="600"/>
      <c r="CER27" s="600"/>
      <c r="CES27" s="600"/>
      <c r="CET27" s="600"/>
      <c r="CEU27" s="600"/>
      <c r="CEV27" s="600"/>
      <c r="CEW27" s="600"/>
      <c r="CEX27" s="600"/>
      <c r="CEY27" s="600"/>
      <c r="CEZ27" s="600"/>
      <c r="CFA27" s="600"/>
      <c r="CFB27" s="600"/>
      <c r="CFC27" s="600"/>
      <c r="CFD27" s="600"/>
      <c r="CFE27" s="600"/>
      <c r="CFF27" s="600"/>
      <c r="CFG27" s="600"/>
      <c r="CFH27" s="600"/>
      <c r="CFI27" s="600"/>
      <c r="CFJ27" s="600"/>
      <c r="CFK27" s="600"/>
      <c r="CFL27" s="600"/>
      <c r="CFM27" s="600"/>
      <c r="CFN27" s="600"/>
      <c r="CFO27" s="600"/>
      <c r="CFP27" s="600"/>
      <c r="CFQ27" s="600"/>
      <c r="CFR27" s="600"/>
      <c r="CFS27" s="600"/>
      <c r="CFT27" s="600"/>
      <c r="CFU27" s="600"/>
      <c r="CFV27" s="600"/>
      <c r="CFW27" s="600"/>
      <c r="CFX27" s="600"/>
      <c r="CFY27" s="600"/>
      <c r="CFZ27" s="600"/>
      <c r="CGA27" s="600"/>
      <c r="CGB27" s="600"/>
      <c r="CGC27" s="600"/>
      <c r="CGD27" s="600"/>
      <c r="CGE27" s="600"/>
      <c r="CGF27" s="600"/>
      <c r="CGG27" s="600"/>
      <c r="CGH27" s="600"/>
      <c r="CGI27" s="600"/>
      <c r="CGJ27" s="600"/>
      <c r="CGK27" s="600"/>
      <c r="CGL27" s="600"/>
      <c r="CGM27" s="600"/>
      <c r="CGN27" s="600"/>
      <c r="CGO27" s="600"/>
      <c r="CGP27" s="600"/>
      <c r="CGQ27" s="600"/>
      <c r="CGR27" s="600"/>
      <c r="CGS27" s="600"/>
      <c r="CGT27" s="600"/>
      <c r="CGU27" s="600"/>
      <c r="CGV27" s="600"/>
      <c r="CGW27" s="600"/>
      <c r="CGX27" s="600"/>
      <c r="CGY27" s="600"/>
      <c r="CGZ27" s="600"/>
      <c r="CHA27" s="600"/>
      <c r="CHB27" s="600"/>
      <c r="CHC27" s="600"/>
      <c r="CHD27" s="600"/>
      <c r="CHE27" s="600"/>
      <c r="CHF27" s="600"/>
      <c r="CHG27" s="600"/>
      <c r="CHH27" s="600"/>
      <c r="CHI27" s="600"/>
      <c r="CHJ27" s="600"/>
      <c r="CHK27" s="600"/>
      <c r="CHL27" s="600"/>
      <c r="CHM27" s="600"/>
      <c r="CHN27" s="600"/>
      <c r="CHO27" s="600"/>
      <c r="CHP27" s="600"/>
      <c r="CHQ27" s="600"/>
      <c r="CHR27" s="600"/>
      <c r="CHS27" s="600"/>
      <c r="CHT27" s="600"/>
      <c r="CHU27" s="600"/>
      <c r="CHV27" s="600"/>
      <c r="CHW27" s="600"/>
      <c r="CHX27" s="600"/>
      <c r="CHY27" s="600"/>
      <c r="CHZ27" s="600"/>
      <c r="CIA27" s="600"/>
      <c r="CIB27" s="600"/>
      <c r="CIC27" s="600"/>
      <c r="CID27" s="600"/>
      <c r="CIE27" s="600"/>
      <c r="CIF27" s="600"/>
      <c r="CIG27" s="600"/>
      <c r="CIH27" s="600"/>
      <c r="CII27" s="600"/>
      <c r="CIJ27" s="600"/>
      <c r="CIK27" s="600"/>
      <c r="CIL27" s="600"/>
      <c r="CIM27" s="600"/>
      <c r="CIN27" s="600"/>
      <c r="CIO27" s="600"/>
      <c r="CIP27" s="600"/>
      <c r="CIQ27" s="600"/>
      <c r="CIR27" s="600"/>
      <c r="CIS27" s="600"/>
      <c r="CIT27" s="600"/>
      <c r="CIU27" s="600"/>
      <c r="CIV27" s="600"/>
      <c r="CIW27" s="600"/>
      <c r="CIX27" s="600"/>
      <c r="CIY27" s="600"/>
      <c r="CIZ27" s="600"/>
      <c r="CJA27" s="600"/>
      <c r="CJB27" s="600"/>
      <c r="CJC27" s="600"/>
      <c r="CJD27" s="600"/>
      <c r="CJE27" s="600"/>
      <c r="CJF27" s="600"/>
      <c r="CJG27" s="600"/>
      <c r="CJH27" s="600"/>
      <c r="CJI27" s="600"/>
      <c r="CJJ27" s="600"/>
      <c r="CJK27" s="600"/>
      <c r="CJL27" s="600"/>
      <c r="CJM27" s="600"/>
      <c r="CJN27" s="600"/>
      <c r="CJO27" s="600"/>
      <c r="CJP27" s="600"/>
      <c r="CJQ27" s="600"/>
      <c r="CJR27" s="600"/>
      <c r="CJS27" s="600"/>
      <c r="CJT27" s="600"/>
      <c r="CJU27" s="600"/>
      <c r="CJV27" s="600"/>
      <c r="CJW27" s="600"/>
      <c r="CJX27" s="600"/>
      <c r="CJY27" s="600"/>
      <c r="CJZ27" s="600"/>
      <c r="CKA27" s="600"/>
      <c r="CKB27" s="600"/>
      <c r="CKC27" s="600"/>
      <c r="CKD27" s="600"/>
      <c r="CKE27" s="600"/>
      <c r="CKF27" s="600"/>
      <c r="CKG27" s="600"/>
      <c r="CKH27" s="600"/>
      <c r="CKI27" s="600"/>
      <c r="CKJ27" s="600"/>
      <c r="CKK27" s="600"/>
      <c r="CKL27" s="600"/>
      <c r="CKM27" s="600"/>
      <c r="CKN27" s="600"/>
      <c r="CKO27" s="600"/>
      <c r="CKP27" s="600"/>
      <c r="CKQ27" s="600"/>
      <c r="CKR27" s="600"/>
      <c r="CKS27" s="600"/>
      <c r="CKT27" s="600"/>
      <c r="CKU27" s="600"/>
      <c r="CKV27" s="600"/>
      <c r="CKW27" s="600"/>
      <c r="CKX27" s="600"/>
      <c r="CKY27" s="600"/>
      <c r="CKZ27" s="600"/>
      <c r="CLA27" s="600"/>
      <c r="CLB27" s="600"/>
      <c r="CLC27" s="600"/>
      <c r="CLD27" s="600"/>
      <c r="CLE27" s="600"/>
      <c r="CLF27" s="600"/>
      <c r="CLG27" s="600"/>
      <c r="CLH27" s="600"/>
      <c r="CLI27" s="600"/>
      <c r="CLJ27" s="600"/>
      <c r="CLK27" s="600"/>
      <c r="CLL27" s="600"/>
      <c r="CLM27" s="600"/>
      <c r="CLN27" s="600"/>
      <c r="CLO27" s="600"/>
      <c r="CLP27" s="600"/>
      <c r="CLQ27" s="600"/>
      <c r="CLR27" s="600"/>
      <c r="CLS27" s="600"/>
      <c r="CLT27" s="600"/>
      <c r="CLU27" s="600"/>
      <c r="CLV27" s="600"/>
      <c r="CLW27" s="600"/>
      <c r="CLX27" s="600"/>
      <c r="CLY27" s="600"/>
      <c r="CLZ27" s="600"/>
      <c r="CMA27" s="600"/>
      <c r="CMB27" s="600"/>
      <c r="CMC27" s="600"/>
      <c r="CMD27" s="600"/>
      <c r="CME27" s="600"/>
      <c r="CMF27" s="600"/>
      <c r="CMG27" s="600"/>
      <c r="CMH27" s="600"/>
      <c r="CMI27" s="600"/>
      <c r="CMJ27" s="600"/>
      <c r="CMK27" s="600"/>
      <c r="CML27" s="600"/>
      <c r="CMM27" s="600"/>
      <c r="CMN27" s="600"/>
      <c r="CMO27" s="600"/>
      <c r="CMP27" s="600"/>
      <c r="CMQ27" s="600"/>
      <c r="CMR27" s="600"/>
      <c r="CMS27" s="600"/>
      <c r="CMT27" s="600"/>
      <c r="CMU27" s="600"/>
      <c r="CMV27" s="600"/>
      <c r="CMW27" s="600"/>
      <c r="CMX27" s="600"/>
      <c r="CMY27" s="600"/>
      <c r="CMZ27" s="600"/>
      <c r="CNA27" s="600"/>
      <c r="CNB27" s="600"/>
      <c r="CNC27" s="600"/>
      <c r="CND27" s="600"/>
      <c r="CNE27" s="600"/>
      <c r="CNF27" s="600"/>
      <c r="CNG27" s="600"/>
      <c r="CNH27" s="600"/>
      <c r="CNI27" s="600"/>
      <c r="CNJ27" s="600"/>
      <c r="CNK27" s="600"/>
      <c r="CNL27" s="600"/>
      <c r="CNM27" s="600"/>
      <c r="CNN27" s="600"/>
      <c r="CNO27" s="600"/>
      <c r="CNP27" s="600"/>
      <c r="CNQ27" s="600"/>
      <c r="CNR27" s="600"/>
      <c r="CNS27" s="600"/>
      <c r="CNT27" s="600"/>
      <c r="CNU27" s="600"/>
      <c r="CNV27" s="600"/>
      <c r="CNW27" s="600"/>
      <c r="CNX27" s="600"/>
      <c r="CNY27" s="600"/>
      <c r="CNZ27" s="600"/>
      <c r="COA27" s="600"/>
      <c r="COB27" s="600"/>
      <c r="COC27" s="600"/>
      <c r="COD27" s="600"/>
      <c r="COE27" s="600"/>
      <c r="COF27" s="600"/>
      <c r="COG27" s="600"/>
      <c r="COH27" s="600"/>
      <c r="COI27" s="600"/>
      <c r="COJ27" s="600"/>
      <c r="COK27" s="600"/>
      <c r="COL27" s="600"/>
      <c r="COM27" s="600"/>
      <c r="CON27" s="600"/>
      <c r="COO27" s="600"/>
      <c r="COP27" s="600"/>
      <c r="COQ27" s="600"/>
      <c r="COR27" s="600"/>
      <c r="COS27" s="600"/>
      <c r="COT27" s="600"/>
      <c r="COU27" s="600"/>
      <c r="COV27" s="600"/>
      <c r="COW27" s="600"/>
      <c r="COX27" s="600"/>
      <c r="COY27" s="600"/>
      <c r="COZ27" s="600"/>
      <c r="CPA27" s="600"/>
      <c r="CPB27" s="600"/>
      <c r="CPC27" s="600"/>
      <c r="CPD27" s="600"/>
      <c r="CPE27" s="600"/>
      <c r="CPF27" s="600"/>
      <c r="CPG27" s="600"/>
      <c r="CPH27" s="600"/>
      <c r="CPI27" s="600"/>
      <c r="CPJ27" s="600"/>
      <c r="CPK27" s="600"/>
      <c r="CPL27" s="600"/>
      <c r="CPM27" s="600"/>
      <c r="CPN27" s="600"/>
      <c r="CPO27" s="600"/>
      <c r="CPP27" s="600"/>
      <c r="CPQ27" s="600"/>
      <c r="CPR27" s="600"/>
      <c r="CPS27" s="600"/>
      <c r="CPT27" s="600"/>
      <c r="CPU27" s="600"/>
      <c r="CPV27" s="600"/>
      <c r="CPW27" s="600"/>
      <c r="CPX27" s="600"/>
      <c r="CPY27" s="600"/>
      <c r="CPZ27" s="600"/>
      <c r="CQA27" s="600"/>
      <c r="CQB27" s="600"/>
      <c r="CQC27" s="600"/>
      <c r="CQD27" s="600"/>
      <c r="CQE27" s="600"/>
      <c r="CQF27" s="600"/>
      <c r="CQG27" s="600"/>
      <c r="CQH27" s="600"/>
      <c r="CQI27" s="600"/>
      <c r="CQJ27" s="600"/>
      <c r="CQK27" s="600"/>
      <c r="CQL27" s="600"/>
      <c r="CQM27" s="600"/>
      <c r="CQN27" s="600"/>
      <c r="CQO27" s="600"/>
      <c r="CQP27" s="600"/>
      <c r="CQQ27" s="600"/>
      <c r="CQR27" s="600"/>
      <c r="CQS27" s="600"/>
      <c r="CQT27" s="600"/>
      <c r="CQU27" s="600"/>
      <c r="CQV27" s="600"/>
      <c r="CQW27" s="600"/>
      <c r="CQX27" s="600"/>
      <c r="CQY27" s="600"/>
      <c r="CQZ27" s="600"/>
      <c r="CRA27" s="600"/>
      <c r="CRB27" s="600"/>
      <c r="CRC27" s="600"/>
      <c r="CRD27" s="600"/>
      <c r="CRE27" s="600"/>
      <c r="CRF27" s="600"/>
      <c r="CRG27" s="600"/>
      <c r="CRH27" s="600"/>
      <c r="CRI27" s="600"/>
      <c r="CRJ27" s="600"/>
      <c r="CRK27" s="600"/>
      <c r="CRL27" s="600"/>
      <c r="CRM27" s="600"/>
      <c r="CRN27" s="600"/>
      <c r="CRO27" s="600"/>
      <c r="CRP27" s="600"/>
      <c r="CRQ27" s="600"/>
      <c r="CRR27" s="600"/>
      <c r="CRS27" s="600"/>
      <c r="CRT27" s="600"/>
      <c r="CRU27" s="600"/>
      <c r="CRV27" s="600"/>
      <c r="CRW27" s="600"/>
      <c r="CRX27" s="600"/>
      <c r="CRY27" s="600"/>
      <c r="CRZ27" s="600"/>
      <c r="CSA27" s="600"/>
      <c r="CSB27" s="600"/>
      <c r="CSC27" s="600"/>
      <c r="CSD27" s="600"/>
      <c r="CSE27" s="600"/>
      <c r="CSF27" s="600"/>
      <c r="CSG27" s="600"/>
      <c r="CSH27" s="600"/>
      <c r="CSI27" s="600"/>
      <c r="CSJ27" s="600"/>
      <c r="CSK27" s="600"/>
      <c r="CSL27" s="600"/>
      <c r="CSM27" s="600"/>
      <c r="CSN27" s="600"/>
      <c r="CSO27" s="600"/>
      <c r="CSP27" s="600"/>
      <c r="CSQ27" s="600"/>
      <c r="CSR27" s="600"/>
      <c r="CSS27" s="600"/>
      <c r="CST27" s="600"/>
      <c r="CSU27" s="600"/>
      <c r="CSV27" s="600"/>
      <c r="CSW27" s="600"/>
      <c r="CSX27" s="600"/>
      <c r="CSY27" s="600"/>
      <c r="CSZ27" s="600"/>
      <c r="CTA27" s="600"/>
      <c r="CTB27" s="600"/>
      <c r="CTC27" s="600"/>
      <c r="CTD27" s="600"/>
      <c r="CTE27" s="600"/>
      <c r="CTF27" s="600"/>
      <c r="CTG27" s="600"/>
      <c r="CTH27" s="600"/>
      <c r="CTI27" s="600"/>
      <c r="CTJ27" s="600"/>
      <c r="CTK27" s="600"/>
      <c r="CTL27" s="600"/>
      <c r="CTM27" s="600"/>
      <c r="CTN27" s="600"/>
      <c r="CTO27" s="600"/>
      <c r="CTP27" s="600"/>
      <c r="CTQ27" s="600"/>
      <c r="CTR27" s="600"/>
      <c r="CTS27" s="600"/>
      <c r="CTT27" s="600"/>
      <c r="CTU27" s="600"/>
      <c r="CTV27" s="600"/>
      <c r="CTW27" s="600"/>
      <c r="CTX27" s="600"/>
      <c r="CTY27" s="600"/>
      <c r="CTZ27" s="600"/>
      <c r="CUA27" s="600"/>
      <c r="CUB27" s="600"/>
      <c r="CUC27" s="600"/>
      <c r="CUD27" s="600"/>
      <c r="CUE27" s="600"/>
      <c r="CUF27" s="600"/>
      <c r="CUG27" s="600"/>
      <c r="CUH27" s="600"/>
      <c r="CUI27" s="600"/>
      <c r="CUJ27" s="600"/>
      <c r="CUK27" s="600"/>
      <c r="CUL27" s="600"/>
      <c r="CUM27" s="600"/>
      <c r="CUN27" s="600"/>
      <c r="CUO27" s="600"/>
      <c r="CUP27" s="600"/>
      <c r="CUQ27" s="600"/>
      <c r="CUR27" s="600"/>
      <c r="CUS27" s="600"/>
      <c r="CUT27" s="600"/>
      <c r="CUU27" s="600"/>
      <c r="CUV27" s="600"/>
      <c r="CUW27" s="600"/>
      <c r="CUX27" s="600"/>
      <c r="CUY27" s="600"/>
      <c r="CUZ27" s="600"/>
      <c r="CVA27" s="600"/>
      <c r="CVB27" s="600"/>
      <c r="CVC27" s="600"/>
      <c r="CVD27" s="600"/>
      <c r="CVE27" s="600"/>
      <c r="CVF27" s="600"/>
      <c r="CVG27" s="600"/>
      <c r="CVH27" s="600"/>
      <c r="CVI27" s="600"/>
      <c r="CVJ27" s="600"/>
      <c r="CVK27" s="600"/>
      <c r="CVL27" s="600"/>
      <c r="CVM27" s="600"/>
      <c r="CVN27" s="600"/>
      <c r="CVO27" s="600"/>
      <c r="CVP27" s="600"/>
      <c r="CVQ27" s="600"/>
      <c r="CVR27" s="600"/>
      <c r="CVS27" s="600"/>
      <c r="CVT27" s="600"/>
      <c r="CVU27" s="600"/>
      <c r="CVV27" s="600"/>
      <c r="CVW27" s="600"/>
      <c r="CVX27" s="600"/>
      <c r="CVY27" s="600"/>
      <c r="CVZ27" s="600"/>
      <c r="CWA27" s="600"/>
      <c r="CWB27" s="600"/>
      <c r="CWC27" s="600"/>
      <c r="CWD27" s="600"/>
      <c r="CWE27" s="600"/>
      <c r="CWF27" s="600"/>
      <c r="CWG27" s="600"/>
      <c r="CWH27" s="600"/>
      <c r="CWI27" s="600"/>
      <c r="CWJ27" s="600"/>
      <c r="CWK27" s="600"/>
      <c r="CWL27" s="600"/>
      <c r="CWM27" s="600"/>
      <c r="CWN27" s="600"/>
      <c r="CWO27" s="600"/>
      <c r="CWP27" s="600"/>
      <c r="CWQ27" s="600"/>
      <c r="CWR27" s="600"/>
      <c r="CWS27" s="600"/>
      <c r="CWT27" s="600"/>
      <c r="CWU27" s="600"/>
      <c r="CWV27" s="600"/>
      <c r="CWW27" s="600"/>
      <c r="CWX27" s="600"/>
      <c r="CWY27" s="600"/>
      <c r="CWZ27" s="600"/>
      <c r="CXA27" s="600"/>
      <c r="CXB27" s="600"/>
      <c r="CXC27" s="600"/>
      <c r="CXD27" s="600"/>
      <c r="CXE27" s="600"/>
      <c r="CXF27" s="600"/>
      <c r="CXG27" s="600"/>
      <c r="CXH27" s="600"/>
      <c r="CXI27" s="600"/>
      <c r="CXJ27" s="600"/>
      <c r="CXK27" s="600"/>
      <c r="CXL27" s="600"/>
      <c r="CXM27" s="600"/>
      <c r="CXN27" s="600"/>
      <c r="CXO27" s="600"/>
      <c r="CXP27" s="600"/>
      <c r="CXQ27" s="600"/>
      <c r="CXR27" s="600"/>
      <c r="CXS27" s="600"/>
      <c r="CXT27" s="600"/>
      <c r="CXU27" s="600"/>
      <c r="CXV27" s="600"/>
      <c r="CXW27" s="600"/>
      <c r="CXX27" s="600"/>
      <c r="CXY27" s="600"/>
      <c r="CXZ27" s="600"/>
      <c r="CYA27" s="600"/>
      <c r="CYB27" s="600"/>
      <c r="CYC27" s="600"/>
      <c r="CYD27" s="600"/>
      <c r="CYE27" s="600"/>
      <c r="CYF27" s="600"/>
      <c r="CYG27" s="600"/>
      <c r="CYH27" s="600"/>
      <c r="CYI27" s="600"/>
      <c r="CYJ27" s="600"/>
      <c r="CYK27" s="600"/>
      <c r="CYL27" s="600"/>
      <c r="CYM27" s="600"/>
      <c r="CYN27" s="600"/>
      <c r="CYO27" s="600"/>
      <c r="CYP27" s="600"/>
      <c r="CYQ27" s="600"/>
      <c r="CYR27" s="600"/>
      <c r="CYS27" s="600"/>
      <c r="CYT27" s="600"/>
      <c r="CYU27" s="600"/>
      <c r="CYV27" s="600"/>
      <c r="CYW27" s="600"/>
      <c r="CYX27" s="600"/>
      <c r="CYY27" s="600"/>
      <c r="CYZ27" s="600"/>
      <c r="CZA27" s="600"/>
      <c r="CZB27" s="600"/>
      <c r="CZC27" s="600"/>
      <c r="CZD27" s="600"/>
      <c r="CZE27" s="600"/>
      <c r="CZF27" s="600"/>
      <c r="CZG27" s="600"/>
      <c r="CZH27" s="600"/>
      <c r="CZI27" s="600"/>
      <c r="CZJ27" s="600"/>
      <c r="CZK27" s="600"/>
      <c r="CZL27" s="600"/>
      <c r="CZM27" s="600"/>
      <c r="CZN27" s="600"/>
      <c r="CZO27" s="600"/>
      <c r="CZP27" s="600"/>
      <c r="CZQ27" s="600"/>
      <c r="CZR27" s="600"/>
      <c r="CZS27" s="600"/>
      <c r="CZT27" s="600"/>
      <c r="CZU27" s="600"/>
      <c r="CZV27" s="600"/>
      <c r="CZW27" s="600"/>
      <c r="CZX27" s="600"/>
      <c r="CZY27" s="600"/>
      <c r="CZZ27" s="600"/>
      <c r="DAA27" s="600"/>
      <c r="DAB27" s="600"/>
      <c r="DAC27" s="600"/>
      <c r="DAD27" s="600"/>
      <c r="DAE27" s="600"/>
      <c r="DAF27" s="600"/>
      <c r="DAG27" s="600"/>
      <c r="DAH27" s="600"/>
      <c r="DAI27" s="600"/>
      <c r="DAJ27" s="600"/>
      <c r="DAK27" s="600"/>
      <c r="DAL27" s="600"/>
      <c r="DAM27" s="600"/>
      <c r="DAN27" s="600"/>
      <c r="DAO27" s="600"/>
      <c r="DAP27" s="600"/>
      <c r="DAQ27" s="600"/>
      <c r="DAR27" s="600"/>
      <c r="DAS27" s="600"/>
      <c r="DAT27" s="600"/>
      <c r="DAU27" s="600"/>
      <c r="DAV27" s="600"/>
      <c r="DAW27" s="600"/>
      <c r="DAX27" s="600"/>
      <c r="DAY27" s="600"/>
      <c r="DAZ27" s="600"/>
      <c r="DBA27" s="600"/>
      <c r="DBB27" s="600"/>
      <c r="DBC27" s="600"/>
      <c r="DBD27" s="600"/>
      <c r="DBE27" s="600"/>
      <c r="DBF27" s="600"/>
      <c r="DBG27" s="600"/>
      <c r="DBH27" s="600"/>
      <c r="DBI27" s="600"/>
      <c r="DBJ27" s="600"/>
      <c r="DBK27" s="600"/>
      <c r="DBL27" s="600"/>
      <c r="DBM27" s="600"/>
      <c r="DBN27" s="600"/>
      <c r="DBO27" s="600"/>
      <c r="DBP27" s="600"/>
      <c r="DBQ27" s="600"/>
      <c r="DBR27" s="600"/>
      <c r="DBS27" s="600"/>
      <c r="DBT27" s="600"/>
      <c r="DBU27" s="600"/>
      <c r="DBV27" s="600"/>
      <c r="DBW27" s="600"/>
      <c r="DBX27" s="600"/>
      <c r="DBY27" s="600"/>
      <c r="DBZ27" s="600"/>
      <c r="DCA27" s="600"/>
      <c r="DCB27" s="600"/>
      <c r="DCC27" s="600"/>
      <c r="DCD27" s="600"/>
      <c r="DCE27" s="600"/>
      <c r="DCF27" s="600"/>
      <c r="DCG27" s="600"/>
      <c r="DCH27" s="600"/>
      <c r="DCI27" s="600"/>
      <c r="DCJ27" s="600"/>
      <c r="DCK27" s="600"/>
      <c r="DCL27" s="600"/>
      <c r="DCM27" s="600"/>
      <c r="DCN27" s="600"/>
      <c r="DCO27" s="600"/>
      <c r="DCP27" s="600"/>
      <c r="DCQ27" s="600"/>
      <c r="DCR27" s="600"/>
      <c r="DCS27" s="600"/>
      <c r="DCT27" s="600"/>
      <c r="DCU27" s="600"/>
      <c r="DCV27" s="600"/>
      <c r="DCW27" s="600"/>
      <c r="DCX27" s="600"/>
      <c r="DCY27" s="600"/>
      <c r="DCZ27" s="600"/>
      <c r="DDA27" s="600"/>
      <c r="DDB27" s="600"/>
      <c r="DDC27" s="600"/>
      <c r="DDD27" s="600"/>
      <c r="DDE27" s="600"/>
      <c r="DDF27" s="600"/>
      <c r="DDG27" s="600"/>
      <c r="DDH27" s="600"/>
      <c r="DDI27" s="600"/>
      <c r="DDJ27" s="600"/>
      <c r="DDK27" s="600"/>
      <c r="DDL27" s="600"/>
      <c r="DDM27" s="600"/>
      <c r="DDN27" s="600"/>
      <c r="DDO27" s="600"/>
      <c r="DDP27" s="600"/>
      <c r="DDQ27" s="600"/>
      <c r="DDR27" s="600"/>
      <c r="DDS27" s="600"/>
      <c r="DDT27" s="600"/>
      <c r="DDU27" s="600"/>
      <c r="DDV27" s="600"/>
      <c r="DDW27" s="600"/>
      <c r="DDX27" s="600"/>
      <c r="DDY27" s="600"/>
      <c r="DDZ27" s="600"/>
      <c r="DEA27" s="600"/>
      <c r="DEB27" s="600"/>
      <c r="DEC27" s="600"/>
      <c r="DED27" s="600"/>
      <c r="DEE27" s="600"/>
      <c r="DEF27" s="600"/>
      <c r="DEG27" s="600"/>
      <c r="DEH27" s="600"/>
      <c r="DEI27" s="600"/>
      <c r="DEJ27" s="600"/>
      <c r="DEK27" s="600"/>
      <c r="DEL27" s="600"/>
      <c r="DEM27" s="600"/>
      <c r="DEN27" s="600"/>
      <c r="DEO27" s="600"/>
      <c r="DEP27" s="600"/>
      <c r="DEQ27" s="600"/>
      <c r="DER27" s="600"/>
      <c r="DES27" s="600"/>
      <c r="DET27" s="600"/>
      <c r="DEU27" s="600"/>
      <c r="DEV27" s="600"/>
      <c r="DEW27" s="600"/>
      <c r="DEX27" s="600"/>
      <c r="DEY27" s="600"/>
      <c r="DEZ27" s="600"/>
      <c r="DFA27" s="600"/>
      <c r="DFB27" s="600"/>
      <c r="DFC27" s="600"/>
      <c r="DFD27" s="600"/>
      <c r="DFE27" s="600"/>
      <c r="DFF27" s="600"/>
      <c r="DFG27" s="600"/>
      <c r="DFH27" s="600"/>
      <c r="DFI27" s="600"/>
      <c r="DFJ27" s="600"/>
      <c r="DFK27" s="600"/>
      <c r="DFL27" s="600"/>
      <c r="DFM27" s="600"/>
      <c r="DFN27" s="600"/>
      <c r="DFO27" s="600"/>
      <c r="DFP27" s="600"/>
      <c r="DFQ27" s="600"/>
      <c r="DFR27" s="600"/>
      <c r="DFS27" s="600"/>
      <c r="DFT27" s="600"/>
      <c r="DFU27" s="600"/>
      <c r="DFV27" s="600"/>
      <c r="DFW27" s="600"/>
      <c r="DFX27" s="600"/>
      <c r="DFY27" s="600"/>
      <c r="DFZ27" s="600"/>
      <c r="DGA27" s="600"/>
      <c r="DGB27" s="600"/>
      <c r="DGC27" s="600"/>
      <c r="DGD27" s="600"/>
      <c r="DGE27" s="600"/>
      <c r="DGF27" s="600"/>
      <c r="DGG27" s="600"/>
      <c r="DGH27" s="600"/>
      <c r="DGI27" s="600"/>
      <c r="DGJ27" s="600"/>
      <c r="DGK27" s="600"/>
      <c r="DGL27" s="600"/>
      <c r="DGM27" s="600"/>
      <c r="DGN27" s="600"/>
      <c r="DGO27" s="600"/>
      <c r="DGP27" s="600"/>
      <c r="DGQ27" s="600"/>
      <c r="DGR27" s="600"/>
      <c r="DGS27" s="600"/>
      <c r="DGT27" s="600"/>
      <c r="DGU27" s="600"/>
      <c r="DGV27" s="600"/>
      <c r="DGW27" s="600"/>
      <c r="DGX27" s="600"/>
      <c r="DGY27" s="600"/>
      <c r="DGZ27" s="600"/>
      <c r="DHA27" s="600"/>
      <c r="DHB27" s="600"/>
      <c r="DHC27" s="600"/>
      <c r="DHD27" s="600"/>
      <c r="DHE27" s="600"/>
      <c r="DHF27" s="600"/>
      <c r="DHG27" s="600"/>
      <c r="DHH27" s="600"/>
      <c r="DHI27" s="600"/>
      <c r="DHJ27" s="600"/>
      <c r="DHK27" s="600"/>
      <c r="DHL27" s="600"/>
      <c r="DHM27" s="600"/>
      <c r="DHN27" s="600"/>
      <c r="DHO27" s="600"/>
      <c r="DHP27" s="600"/>
      <c r="DHQ27" s="600"/>
      <c r="DHR27" s="600"/>
      <c r="DHS27" s="600"/>
      <c r="DHT27" s="600"/>
      <c r="DHU27" s="600"/>
      <c r="DHV27" s="600"/>
      <c r="DHW27" s="600"/>
      <c r="DHX27" s="600"/>
      <c r="DHY27" s="600"/>
      <c r="DHZ27" s="600"/>
      <c r="DIA27" s="600"/>
      <c r="DIB27" s="600"/>
      <c r="DIC27" s="600"/>
      <c r="DID27" s="600"/>
      <c r="DIE27" s="600"/>
      <c r="DIF27" s="600"/>
      <c r="DIG27" s="600"/>
      <c r="DIH27" s="600"/>
      <c r="DII27" s="600"/>
      <c r="DIJ27" s="600"/>
      <c r="DIK27" s="600"/>
      <c r="DIL27" s="600"/>
      <c r="DIM27" s="600"/>
      <c r="DIN27" s="600"/>
      <c r="DIO27" s="600"/>
      <c r="DIP27" s="600"/>
      <c r="DIQ27" s="600"/>
      <c r="DIR27" s="600"/>
      <c r="DIS27" s="600"/>
      <c r="DIT27" s="600"/>
      <c r="DIU27" s="600"/>
      <c r="DIV27" s="600"/>
      <c r="DIW27" s="600"/>
      <c r="DIX27" s="600"/>
      <c r="DIY27" s="600"/>
      <c r="DIZ27" s="600"/>
      <c r="DJA27" s="600"/>
      <c r="DJB27" s="600"/>
      <c r="DJC27" s="600"/>
      <c r="DJD27" s="600"/>
      <c r="DJE27" s="600"/>
      <c r="DJF27" s="600"/>
      <c r="DJG27" s="600"/>
      <c r="DJH27" s="600"/>
      <c r="DJI27" s="600"/>
      <c r="DJJ27" s="600"/>
      <c r="DJK27" s="600"/>
      <c r="DJL27" s="600"/>
      <c r="DJM27" s="600"/>
      <c r="DJN27" s="600"/>
      <c r="DJO27" s="600"/>
      <c r="DJP27" s="600"/>
      <c r="DJQ27" s="600"/>
      <c r="DJR27" s="600"/>
      <c r="DJS27" s="600"/>
      <c r="DJT27" s="600"/>
      <c r="DJU27" s="600"/>
      <c r="DJV27" s="600"/>
      <c r="DJW27" s="600"/>
      <c r="DJX27" s="600"/>
      <c r="DJY27" s="600"/>
      <c r="DJZ27" s="600"/>
      <c r="DKA27" s="600"/>
      <c r="DKB27" s="600"/>
      <c r="DKC27" s="600"/>
      <c r="DKD27" s="600"/>
      <c r="DKE27" s="600"/>
      <c r="DKF27" s="600"/>
      <c r="DKG27" s="600"/>
      <c r="DKH27" s="600"/>
      <c r="DKI27" s="600"/>
      <c r="DKJ27" s="600"/>
      <c r="DKK27" s="600"/>
      <c r="DKL27" s="600"/>
      <c r="DKM27" s="600"/>
      <c r="DKN27" s="600"/>
      <c r="DKO27" s="600"/>
      <c r="DKP27" s="600"/>
      <c r="DKQ27" s="600"/>
      <c r="DKR27" s="600"/>
      <c r="DKS27" s="600"/>
      <c r="DKT27" s="600"/>
      <c r="DKU27" s="600"/>
      <c r="DKV27" s="600"/>
      <c r="DKW27" s="600"/>
      <c r="DKX27" s="600"/>
      <c r="DKY27" s="600"/>
      <c r="DKZ27" s="600"/>
      <c r="DLA27" s="600"/>
      <c r="DLB27" s="600"/>
      <c r="DLC27" s="600"/>
      <c r="DLD27" s="600"/>
      <c r="DLE27" s="600"/>
      <c r="DLF27" s="600"/>
      <c r="DLG27" s="600"/>
      <c r="DLH27" s="600"/>
      <c r="DLI27" s="600"/>
      <c r="DLJ27" s="600"/>
      <c r="DLK27" s="600"/>
      <c r="DLL27" s="600"/>
      <c r="DLM27" s="600"/>
      <c r="DLN27" s="600"/>
      <c r="DLO27" s="600"/>
      <c r="DLP27" s="600"/>
      <c r="DLQ27" s="600"/>
      <c r="DLR27" s="600"/>
      <c r="DLS27" s="600"/>
      <c r="DLT27" s="600"/>
      <c r="DLU27" s="600"/>
      <c r="DLV27" s="600"/>
      <c r="DLW27" s="600"/>
      <c r="DLX27" s="600"/>
      <c r="DLY27" s="600"/>
      <c r="DLZ27" s="600"/>
      <c r="DMA27" s="600"/>
      <c r="DMB27" s="600"/>
      <c r="DMC27" s="600"/>
      <c r="DMD27" s="600"/>
      <c r="DME27" s="600"/>
      <c r="DMF27" s="600"/>
      <c r="DMG27" s="600"/>
      <c r="DMH27" s="600"/>
      <c r="DMI27" s="600"/>
      <c r="DMJ27" s="600"/>
      <c r="DMK27" s="600"/>
      <c r="DML27" s="600"/>
      <c r="DMM27" s="600"/>
      <c r="DMN27" s="600"/>
      <c r="DMO27" s="600"/>
      <c r="DMP27" s="600"/>
      <c r="DMQ27" s="600"/>
      <c r="DMR27" s="600"/>
      <c r="DMS27" s="600"/>
      <c r="DMT27" s="600"/>
      <c r="DMU27" s="600"/>
      <c r="DMV27" s="600"/>
      <c r="DMW27" s="600"/>
      <c r="DMX27" s="600"/>
      <c r="DMY27" s="600"/>
      <c r="DMZ27" s="600"/>
      <c r="DNA27" s="600"/>
      <c r="DNB27" s="600"/>
      <c r="DNC27" s="600"/>
      <c r="DND27" s="600"/>
      <c r="DNE27" s="600"/>
      <c r="DNF27" s="600"/>
      <c r="DNG27" s="600"/>
      <c r="DNH27" s="600"/>
      <c r="DNI27" s="600"/>
      <c r="DNJ27" s="600"/>
      <c r="DNK27" s="600"/>
      <c r="DNL27" s="600"/>
      <c r="DNM27" s="600"/>
      <c r="DNN27" s="600"/>
      <c r="DNO27" s="600"/>
      <c r="DNP27" s="600"/>
      <c r="DNQ27" s="600"/>
      <c r="DNR27" s="600"/>
      <c r="DNS27" s="600"/>
      <c r="DNT27" s="600"/>
      <c r="DNU27" s="600"/>
      <c r="DNV27" s="600"/>
      <c r="DNW27" s="600"/>
      <c r="DNX27" s="600"/>
      <c r="DNY27" s="600"/>
      <c r="DNZ27" s="600"/>
      <c r="DOA27" s="600"/>
      <c r="DOB27" s="600"/>
      <c r="DOC27" s="600"/>
      <c r="DOD27" s="600"/>
      <c r="DOE27" s="600"/>
      <c r="DOF27" s="600"/>
      <c r="DOG27" s="600"/>
      <c r="DOH27" s="600"/>
      <c r="DOI27" s="600"/>
      <c r="DOJ27" s="600"/>
      <c r="DOK27" s="600"/>
      <c r="DOL27" s="600"/>
      <c r="DOM27" s="600"/>
      <c r="DON27" s="600"/>
      <c r="DOO27" s="600"/>
      <c r="DOP27" s="600"/>
      <c r="DOQ27" s="600"/>
      <c r="DOR27" s="600"/>
      <c r="DOS27" s="600"/>
      <c r="DOT27" s="600"/>
      <c r="DOU27" s="600"/>
      <c r="DOV27" s="600"/>
      <c r="DOW27" s="600"/>
      <c r="DOX27" s="600"/>
      <c r="DOY27" s="600"/>
      <c r="DOZ27" s="600"/>
      <c r="DPA27" s="600"/>
      <c r="DPB27" s="600"/>
      <c r="DPC27" s="600"/>
      <c r="DPD27" s="600"/>
      <c r="DPE27" s="600"/>
      <c r="DPF27" s="600"/>
      <c r="DPG27" s="600"/>
      <c r="DPH27" s="600"/>
      <c r="DPI27" s="600"/>
      <c r="DPJ27" s="600"/>
      <c r="DPK27" s="600"/>
      <c r="DPL27" s="600"/>
      <c r="DPM27" s="600"/>
      <c r="DPN27" s="600"/>
      <c r="DPO27" s="600"/>
      <c r="DPP27" s="600"/>
      <c r="DPQ27" s="600"/>
      <c r="DPR27" s="600"/>
      <c r="DPS27" s="600"/>
      <c r="DPT27" s="600"/>
      <c r="DPU27" s="600"/>
      <c r="DPV27" s="600"/>
      <c r="DPW27" s="600"/>
      <c r="DPX27" s="600"/>
      <c r="DPY27" s="600"/>
      <c r="DPZ27" s="600"/>
      <c r="DQA27" s="600"/>
      <c r="DQB27" s="600"/>
      <c r="DQC27" s="600"/>
      <c r="DQD27" s="600"/>
      <c r="DQE27" s="600"/>
      <c r="DQF27" s="600"/>
      <c r="DQG27" s="600"/>
      <c r="DQH27" s="600"/>
      <c r="DQI27" s="600"/>
      <c r="DQJ27" s="600"/>
      <c r="DQK27" s="600"/>
      <c r="DQL27" s="600"/>
      <c r="DQM27" s="600"/>
      <c r="DQN27" s="600"/>
      <c r="DQO27" s="600"/>
      <c r="DQP27" s="600"/>
      <c r="DQQ27" s="600"/>
      <c r="DQR27" s="600"/>
      <c r="DQS27" s="600"/>
      <c r="DQT27" s="600"/>
      <c r="DQU27" s="600"/>
      <c r="DQV27" s="600"/>
      <c r="DQW27" s="600"/>
      <c r="DQX27" s="600"/>
      <c r="DQY27" s="600"/>
      <c r="DQZ27" s="600"/>
      <c r="DRA27" s="600"/>
      <c r="DRB27" s="600"/>
      <c r="DRC27" s="600"/>
      <c r="DRD27" s="600"/>
      <c r="DRE27" s="600"/>
      <c r="DRF27" s="600"/>
      <c r="DRG27" s="600"/>
      <c r="DRH27" s="600"/>
      <c r="DRI27" s="600"/>
      <c r="DRJ27" s="600"/>
      <c r="DRK27" s="600"/>
      <c r="DRL27" s="600"/>
      <c r="DRM27" s="600"/>
      <c r="DRN27" s="600"/>
      <c r="DRO27" s="600"/>
      <c r="DRP27" s="600"/>
      <c r="DRQ27" s="600"/>
      <c r="DRR27" s="600"/>
      <c r="DRS27" s="600"/>
      <c r="DRT27" s="600"/>
      <c r="DRU27" s="600"/>
      <c r="DRV27" s="600"/>
      <c r="DRW27" s="600"/>
      <c r="DRX27" s="600"/>
      <c r="DRY27" s="600"/>
      <c r="DRZ27" s="600"/>
      <c r="DSA27" s="600"/>
      <c r="DSB27" s="600"/>
      <c r="DSC27" s="600"/>
      <c r="DSD27" s="600"/>
      <c r="DSE27" s="600"/>
      <c r="DSF27" s="600"/>
      <c r="DSG27" s="600"/>
      <c r="DSH27" s="600"/>
      <c r="DSI27" s="600"/>
      <c r="DSJ27" s="600"/>
      <c r="DSK27" s="600"/>
      <c r="DSL27" s="600"/>
      <c r="DSM27" s="600"/>
      <c r="DSN27" s="600"/>
      <c r="DSO27" s="600"/>
      <c r="DSP27" s="600"/>
      <c r="DSQ27" s="600"/>
      <c r="DSR27" s="600"/>
      <c r="DSS27" s="600"/>
      <c r="DST27" s="600"/>
      <c r="DSU27" s="600"/>
      <c r="DSV27" s="600"/>
      <c r="DSW27" s="600"/>
      <c r="DSX27" s="600"/>
      <c r="DSY27" s="600"/>
      <c r="DSZ27" s="600"/>
      <c r="DTA27" s="600"/>
      <c r="DTB27" s="600"/>
      <c r="DTC27" s="600"/>
      <c r="DTD27" s="600"/>
      <c r="DTE27" s="600"/>
      <c r="DTF27" s="600"/>
      <c r="DTG27" s="600"/>
      <c r="DTH27" s="600"/>
      <c r="DTI27" s="600"/>
      <c r="DTJ27" s="600"/>
      <c r="DTK27" s="600"/>
      <c r="DTL27" s="600"/>
      <c r="DTM27" s="600"/>
      <c r="DTN27" s="600"/>
      <c r="DTO27" s="600"/>
      <c r="DTP27" s="600"/>
      <c r="DTQ27" s="600"/>
      <c r="DTR27" s="600"/>
      <c r="DTS27" s="600"/>
      <c r="DTT27" s="600"/>
      <c r="DTU27" s="600"/>
      <c r="DTV27" s="600"/>
      <c r="DTW27" s="600"/>
      <c r="DTX27" s="600"/>
      <c r="DTY27" s="600"/>
      <c r="DTZ27" s="600"/>
      <c r="DUA27" s="600"/>
      <c r="DUB27" s="600"/>
      <c r="DUC27" s="600"/>
      <c r="DUD27" s="600"/>
      <c r="DUE27" s="600"/>
      <c r="DUF27" s="600"/>
      <c r="DUG27" s="600"/>
      <c r="DUH27" s="600"/>
      <c r="DUI27" s="600"/>
      <c r="DUJ27" s="600"/>
      <c r="DUK27" s="600"/>
      <c r="DUL27" s="600"/>
      <c r="DUM27" s="600"/>
      <c r="DUN27" s="600"/>
      <c r="DUO27" s="600"/>
      <c r="DUP27" s="600"/>
      <c r="DUQ27" s="600"/>
      <c r="DUR27" s="600"/>
      <c r="DUS27" s="600"/>
      <c r="DUT27" s="600"/>
      <c r="DUU27" s="600"/>
      <c r="DUV27" s="600"/>
      <c r="DUW27" s="600"/>
      <c r="DUX27" s="600"/>
      <c r="DUY27" s="600"/>
      <c r="DUZ27" s="600"/>
      <c r="DVA27" s="600"/>
      <c r="DVB27" s="600"/>
      <c r="DVC27" s="600"/>
      <c r="DVD27" s="600"/>
      <c r="DVE27" s="600"/>
      <c r="DVF27" s="600"/>
      <c r="DVG27" s="600"/>
      <c r="DVH27" s="600"/>
      <c r="DVI27" s="600"/>
      <c r="DVJ27" s="600"/>
      <c r="DVK27" s="600"/>
      <c r="DVL27" s="600"/>
      <c r="DVM27" s="600"/>
      <c r="DVN27" s="600"/>
      <c r="DVO27" s="600"/>
      <c r="DVP27" s="600"/>
      <c r="DVQ27" s="600"/>
      <c r="DVR27" s="600"/>
      <c r="DVS27" s="600"/>
      <c r="DVT27" s="600"/>
      <c r="DVU27" s="600"/>
      <c r="DVV27" s="600"/>
      <c r="DVW27" s="600"/>
      <c r="DVX27" s="600"/>
      <c r="DVY27" s="600"/>
      <c r="DVZ27" s="600"/>
      <c r="DWA27" s="600"/>
      <c r="DWB27" s="600"/>
      <c r="DWC27" s="600"/>
      <c r="DWD27" s="600"/>
      <c r="DWE27" s="600"/>
      <c r="DWF27" s="600"/>
      <c r="DWG27" s="600"/>
      <c r="DWH27" s="600"/>
      <c r="DWI27" s="600"/>
      <c r="DWJ27" s="600"/>
      <c r="DWK27" s="600"/>
      <c r="DWL27" s="600"/>
      <c r="DWM27" s="600"/>
      <c r="DWN27" s="600"/>
      <c r="DWO27" s="600"/>
      <c r="DWP27" s="600"/>
      <c r="DWQ27" s="600"/>
      <c r="DWR27" s="600"/>
      <c r="DWS27" s="600"/>
      <c r="DWT27" s="600"/>
      <c r="DWU27" s="600"/>
      <c r="DWV27" s="600"/>
      <c r="DWW27" s="600"/>
      <c r="DWX27" s="600"/>
      <c r="DWY27" s="600"/>
      <c r="DWZ27" s="600"/>
      <c r="DXA27" s="600"/>
      <c r="DXB27" s="600"/>
      <c r="DXC27" s="600"/>
      <c r="DXD27" s="600"/>
      <c r="DXE27" s="600"/>
      <c r="DXF27" s="600"/>
      <c r="DXG27" s="600"/>
      <c r="DXH27" s="600"/>
      <c r="DXI27" s="600"/>
      <c r="DXJ27" s="600"/>
      <c r="DXK27" s="600"/>
      <c r="DXL27" s="600"/>
      <c r="DXM27" s="600"/>
      <c r="DXN27" s="600"/>
      <c r="DXO27" s="600"/>
      <c r="DXP27" s="600"/>
      <c r="DXQ27" s="600"/>
      <c r="DXR27" s="600"/>
      <c r="DXS27" s="600"/>
      <c r="DXT27" s="600"/>
      <c r="DXU27" s="600"/>
      <c r="DXV27" s="600"/>
      <c r="DXW27" s="600"/>
      <c r="DXX27" s="600"/>
      <c r="DXY27" s="600"/>
      <c r="DXZ27" s="600"/>
      <c r="DYA27" s="600"/>
      <c r="DYB27" s="600"/>
      <c r="DYC27" s="600"/>
      <c r="DYD27" s="600"/>
      <c r="DYE27" s="600"/>
      <c r="DYF27" s="600"/>
      <c r="DYG27" s="600"/>
      <c r="DYH27" s="600"/>
      <c r="DYI27" s="600"/>
      <c r="DYJ27" s="600"/>
      <c r="DYK27" s="600"/>
      <c r="DYL27" s="600"/>
      <c r="DYM27" s="600"/>
      <c r="DYN27" s="600"/>
      <c r="DYO27" s="600"/>
      <c r="DYP27" s="600"/>
      <c r="DYQ27" s="600"/>
      <c r="DYR27" s="600"/>
      <c r="DYS27" s="600"/>
      <c r="DYT27" s="600"/>
      <c r="DYU27" s="600"/>
      <c r="DYV27" s="600"/>
      <c r="DYW27" s="600"/>
      <c r="DYX27" s="600"/>
      <c r="DYY27" s="600"/>
      <c r="DYZ27" s="600"/>
      <c r="DZA27" s="600"/>
      <c r="DZB27" s="600"/>
      <c r="DZC27" s="600"/>
      <c r="DZD27" s="600"/>
      <c r="DZE27" s="600"/>
      <c r="DZF27" s="600"/>
      <c r="DZG27" s="600"/>
      <c r="DZH27" s="600"/>
      <c r="DZI27" s="600"/>
      <c r="DZJ27" s="600"/>
      <c r="DZK27" s="600"/>
      <c r="DZL27" s="600"/>
      <c r="DZM27" s="600"/>
      <c r="DZN27" s="600"/>
      <c r="DZO27" s="600"/>
      <c r="DZP27" s="600"/>
      <c r="DZQ27" s="600"/>
      <c r="DZR27" s="600"/>
      <c r="DZS27" s="600"/>
      <c r="DZT27" s="600"/>
      <c r="DZU27" s="600"/>
      <c r="DZV27" s="600"/>
      <c r="DZW27" s="600"/>
      <c r="DZX27" s="600"/>
      <c r="DZY27" s="600"/>
      <c r="DZZ27" s="600"/>
      <c r="EAA27" s="600"/>
      <c r="EAB27" s="600"/>
      <c r="EAC27" s="600"/>
      <c r="EAD27" s="600"/>
      <c r="EAE27" s="600"/>
      <c r="EAF27" s="600"/>
      <c r="EAG27" s="600"/>
      <c r="EAH27" s="600"/>
      <c r="EAI27" s="600"/>
      <c r="EAJ27" s="600"/>
      <c r="EAK27" s="600"/>
      <c r="EAL27" s="600"/>
      <c r="EAM27" s="600"/>
      <c r="EAN27" s="600"/>
      <c r="EAO27" s="600"/>
      <c r="EAP27" s="600"/>
      <c r="EAQ27" s="600"/>
      <c r="EAR27" s="600"/>
      <c r="EAS27" s="600"/>
      <c r="EAT27" s="600"/>
      <c r="EAU27" s="600"/>
      <c r="EAV27" s="600"/>
      <c r="EAW27" s="600"/>
      <c r="EAX27" s="600"/>
      <c r="EAY27" s="600"/>
      <c r="EAZ27" s="600"/>
      <c r="EBA27" s="600"/>
      <c r="EBB27" s="600"/>
      <c r="EBC27" s="600"/>
      <c r="EBD27" s="600"/>
      <c r="EBE27" s="600"/>
      <c r="EBF27" s="600"/>
      <c r="EBG27" s="600"/>
      <c r="EBH27" s="600"/>
      <c r="EBI27" s="600"/>
      <c r="EBJ27" s="600"/>
      <c r="EBK27" s="600"/>
      <c r="EBL27" s="600"/>
      <c r="EBM27" s="600"/>
      <c r="EBN27" s="600"/>
      <c r="EBO27" s="600"/>
      <c r="EBP27" s="600"/>
      <c r="EBQ27" s="600"/>
      <c r="EBR27" s="600"/>
      <c r="EBS27" s="600"/>
      <c r="EBT27" s="600"/>
      <c r="EBU27" s="600"/>
      <c r="EBV27" s="600"/>
      <c r="EBW27" s="600"/>
      <c r="EBX27" s="600"/>
      <c r="EBY27" s="600"/>
      <c r="EBZ27" s="600"/>
      <c r="ECA27" s="600"/>
      <c r="ECB27" s="600"/>
      <c r="ECC27" s="600"/>
      <c r="ECD27" s="600"/>
      <c r="ECE27" s="600"/>
      <c r="ECF27" s="600"/>
      <c r="ECG27" s="600"/>
      <c r="ECH27" s="600"/>
      <c r="ECI27" s="600"/>
      <c r="ECJ27" s="600"/>
      <c r="ECK27" s="600"/>
      <c r="ECL27" s="600"/>
      <c r="ECM27" s="600"/>
      <c r="ECN27" s="600"/>
      <c r="ECO27" s="600"/>
      <c r="ECP27" s="600"/>
      <c r="ECQ27" s="600"/>
      <c r="ECR27" s="600"/>
      <c r="ECS27" s="600"/>
      <c r="ECT27" s="600"/>
      <c r="ECU27" s="600"/>
      <c r="ECV27" s="600"/>
      <c r="ECW27" s="600"/>
      <c r="ECX27" s="600"/>
      <c r="ECY27" s="600"/>
      <c r="ECZ27" s="600"/>
      <c r="EDA27" s="600"/>
      <c r="EDB27" s="600"/>
      <c r="EDC27" s="600"/>
      <c r="EDD27" s="600"/>
      <c r="EDE27" s="600"/>
      <c r="EDF27" s="600"/>
      <c r="EDG27" s="600"/>
      <c r="EDH27" s="600"/>
      <c r="EDI27" s="600"/>
      <c r="EDJ27" s="600"/>
      <c r="EDK27" s="600"/>
      <c r="EDL27" s="600"/>
      <c r="EDM27" s="600"/>
      <c r="EDN27" s="600"/>
      <c r="EDO27" s="600"/>
      <c r="EDP27" s="600"/>
      <c r="EDQ27" s="600"/>
      <c r="EDR27" s="600"/>
      <c r="EDS27" s="600"/>
      <c r="EDT27" s="600"/>
      <c r="EDU27" s="600"/>
      <c r="EDV27" s="600"/>
      <c r="EDW27" s="600"/>
      <c r="EDX27" s="600"/>
      <c r="EDY27" s="600"/>
      <c r="EDZ27" s="600"/>
      <c r="EEA27" s="600"/>
      <c r="EEB27" s="600"/>
      <c r="EEC27" s="600"/>
      <c r="EED27" s="600"/>
      <c r="EEE27" s="600"/>
      <c r="EEF27" s="600"/>
      <c r="EEG27" s="600"/>
      <c r="EEH27" s="600"/>
      <c r="EEI27" s="600"/>
      <c r="EEJ27" s="600"/>
      <c r="EEK27" s="600"/>
      <c r="EEL27" s="600"/>
      <c r="EEM27" s="600"/>
      <c r="EEN27" s="600"/>
      <c r="EEO27" s="600"/>
      <c r="EEP27" s="600"/>
      <c r="EEQ27" s="600"/>
      <c r="EER27" s="600"/>
      <c r="EES27" s="600"/>
      <c r="EET27" s="600"/>
      <c r="EEU27" s="600"/>
      <c r="EEV27" s="600"/>
      <c r="EEW27" s="600"/>
      <c r="EEX27" s="600"/>
      <c r="EEY27" s="600"/>
      <c r="EEZ27" s="600"/>
      <c r="EFA27" s="600"/>
      <c r="EFB27" s="600"/>
      <c r="EFC27" s="600"/>
      <c r="EFD27" s="600"/>
      <c r="EFE27" s="600"/>
      <c r="EFF27" s="600"/>
      <c r="EFG27" s="600"/>
      <c r="EFH27" s="600"/>
      <c r="EFI27" s="600"/>
      <c r="EFJ27" s="600"/>
      <c r="EFK27" s="600"/>
      <c r="EFL27" s="600"/>
      <c r="EFM27" s="600"/>
      <c r="EFN27" s="600"/>
      <c r="EFO27" s="600"/>
      <c r="EFP27" s="600"/>
      <c r="EFQ27" s="600"/>
      <c r="EFR27" s="600"/>
      <c r="EFS27" s="600"/>
      <c r="EFT27" s="600"/>
      <c r="EFU27" s="600"/>
      <c r="EFV27" s="600"/>
      <c r="EFW27" s="600"/>
      <c r="EFX27" s="600"/>
      <c r="EFY27" s="600"/>
      <c r="EFZ27" s="600"/>
      <c r="EGA27" s="600"/>
      <c r="EGB27" s="600"/>
      <c r="EGC27" s="600"/>
      <c r="EGD27" s="600"/>
      <c r="EGE27" s="600"/>
      <c r="EGF27" s="600"/>
      <c r="EGG27" s="600"/>
      <c r="EGH27" s="600"/>
      <c r="EGI27" s="600"/>
      <c r="EGJ27" s="600"/>
      <c r="EGK27" s="600"/>
      <c r="EGL27" s="600"/>
      <c r="EGM27" s="600"/>
      <c r="EGN27" s="600"/>
      <c r="EGO27" s="600"/>
      <c r="EGP27" s="600"/>
      <c r="EGQ27" s="600"/>
      <c r="EGR27" s="600"/>
      <c r="EGS27" s="600"/>
      <c r="EGT27" s="600"/>
      <c r="EGU27" s="600"/>
      <c r="EGV27" s="600"/>
      <c r="EGW27" s="600"/>
      <c r="EGX27" s="600"/>
      <c r="EGY27" s="600"/>
      <c r="EGZ27" s="600"/>
      <c r="EHA27" s="600"/>
      <c r="EHB27" s="600"/>
      <c r="EHC27" s="600"/>
      <c r="EHD27" s="600"/>
      <c r="EHE27" s="600"/>
      <c r="EHF27" s="600"/>
      <c r="EHG27" s="600"/>
      <c r="EHH27" s="600"/>
      <c r="EHI27" s="600"/>
      <c r="EHJ27" s="600"/>
      <c r="EHK27" s="600"/>
      <c r="EHL27" s="600"/>
      <c r="EHM27" s="600"/>
      <c r="EHN27" s="600"/>
      <c r="EHO27" s="600"/>
      <c r="EHP27" s="600"/>
      <c r="EHQ27" s="600"/>
      <c r="EHR27" s="600"/>
      <c r="EHS27" s="600"/>
      <c r="EHT27" s="600"/>
      <c r="EHU27" s="600"/>
      <c r="EHV27" s="600"/>
      <c r="EHW27" s="600"/>
      <c r="EHX27" s="600"/>
      <c r="EHY27" s="600"/>
      <c r="EHZ27" s="600"/>
      <c r="EIA27" s="600"/>
      <c r="EIB27" s="600"/>
      <c r="EIC27" s="600"/>
      <c r="EID27" s="600"/>
      <c r="EIE27" s="600"/>
      <c r="EIF27" s="600"/>
      <c r="EIG27" s="600"/>
      <c r="EIH27" s="600"/>
      <c r="EII27" s="600"/>
      <c r="EIJ27" s="600"/>
      <c r="EIK27" s="600"/>
      <c r="EIL27" s="600"/>
      <c r="EIM27" s="600"/>
      <c r="EIN27" s="600"/>
      <c r="EIO27" s="600"/>
      <c r="EIP27" s="600"/>
      <c r="EIQ27" s="600"/>
      <c r="EIR27" s="600"/>
      <c r="EIS27" s="600"/>
      <c r="EIT27" s="600"/>
      <c r="EIU27" s="600"/>
      <c r="EIV27" s="600"/>
      <c r="EIW27" s="600"/>
      <c r="EIX27" s="600"/>
      <c r="EIY27" s="600"/>
      <c r="EIZ27" s="600"/>
      <c r="EJA27" s="600"/>
      <c r="EJB27" s="600"/>
      <c r="EJC27" s="600"/>
      <c r="EJD27" s="600"/>
      <c r="EJE27" s="600"/>
      <c r="EJF27" s="600"/>
      <c r="EJG27" s="600"/>
      <c r="EJH27" s="600"/>
      <c r="EJI27" s="600"/>
      <c r="EJJ27" s="600"/>
      <c r="EJK27" s="600"/>
      <c r="EJL27" s="600"/>
      <c r="EJM27" s="600"/>
      <c r="EJN27" s="600"/>
      <c r="EJO27" s="600"/>
      <c r="EJP27" s="600"/>
      <c r="EJQ27" s="600"/>
      <c r="EJR27" s="600"/>
      <c r="EJS27" s="600"/>
      <c r="EJT27" s="600"/>
      <c r="EJU27" s="600"/>
      <c r="EJV27" s="600"/>
      <c r="EJW27" s="600"/>
      <c r="EJX27" s="600"/>
      <c r="EJY27" s="600"/>
      <c r="EJZ27" s="600"/>
      <c r="EKA27" s="600"/>
      <c r="EKB27" s="600"/>
      <c r="EKC27" s="600"/>
      <c r="EKD27" s="600"/>
      <c r="EKE27" s="600"/>
      <c r="EKF27" s="600"/>
      <c r="EKG27" s="600"/>
      <c r="EKH27" s="600"/>
      <c r="EKI27" s="600"/>
      <c r="EKJ27" s="600"/>
      <c r="EKK27" s="600"/>
      <c r="EKL27" s="600"/>
      <c r="EKM27" s="600"/>
      <c r="EKN27" s="600"/>
      <c r="EKO27" s="600"/>
      <c r="EKP27" s="600"/>
      <c r="EKQ27" s="600"/>
      <c r="EKR27" s="600"/>
      <c r="EKS27" s="600"/>
      <c r="EKT27" s="600"/>
      <c r="EKU27" s="600"/>
      <c r="EKV27" s="600"/>
      <c r="EKW27" s="600"/>
      <c r="EKX27" s="600"/>
      <c r="EKY27" s="600"/>
      <c r="EKZ27" s="600"/>
      <c r="ELA27" s="600"/>
      <c r="ELB27" s="600"/>
      <c r="ELC27" s="600"/>
      <c r="ELD27" s="600"/>
      <c r="ELE27" s="600"/>
      <c r="ELF27" s="600"/>
      <c r="ELG27" s="600"/>
      <c r="ELH27" s="600"/>
      <c r="ELI27" s="600"/>
      <c r="ELJ27" s="600"/>
      <c r="ELK27" s="600"/>
      <c r="ELL27" s="600"/>
      <c r="ELM27" s="600"/>
      <c r="ELN27" s="600"/>
      <c r="ELO27" s="600"/>
      <c r="ELP27" s="600"/>
      <c r="ELQ27" s="600"/>
      <c r="ELR27" s="600"/>
      <c r="ELS27" s="600"/>
      <c r="ELT27" s="600"/>
      <c r="ELU27" s="600"/>
      <c r="ELV27" s="600"/>
      <c r="ELW27" s="600"/>
      <c r="ELX27" s="600"/>
      <c r="ELY27" s="600"/>
      <c r="ELZ27" s="600"/>
      <c r="EMA27" s="600"/>
      <c r="EMB27" s="600"/>
      <c r="EMC27" s="600"/>
      <c r="EMD27" s="600"/>
      <c r="EME27" s="600"/>
      <c r="EMF27" s="600"/>
      <c r="EMG27" s="600"/>
      <c r="EMH27" s="600"/>
      <c r="EMI27" s="600"/>
      <c r="EMJ27" s="600"/>
      <c r="EMK27" s="600"/>
      <c r="EML27" s="600"/>
      <c r="EMM27" s="600"/>
      <c r="EMN27" s="600"/>
      <c r="EMO27" s="600"/>
      <c r="EMP27" s="600"/>
      <c r="EMQ27" s="600"/>
      <c r="EMR27" s="600"/>
      <c r="EMS27" s="600"/>
      <c r="EMT27" s="600"/>
      <c r="EMU27" s="600"/>
      <c r="EMV27" s="600"/>
      <c r="EMW27" s="600"/>
      <c r="EMX27" s="600"/>
      <c r="EMY27" s="600"/>
      <c r="EMZ27" s="600"/>
      <c r="ENA27" s="600"/>
      <c r="ENB27" s="600"/>
      <c r="ENC27" s="600"/>
      <c r="END27" s="600"/>
      <c r="ENE27" s="600"/>
      <c r="ENF27" s="600"/>
      <c r="ENG27" s="600"/>
      <c r="ENH27" s="600"/>
      <c r="ENI27" s="600"/>
      <c r="ENJ27" s="600"/>
      <c r="ENK27" s="600"/>
      <c r="ENL27" s="600"/>
      <c r="ENM27" s="600"/>
      <c r="ENN27" s="600"/>
      <c r="ENO27" s="600"/>
      <c r="ENP27" s="600"/>
      <c r="ENQ27" s="600"/>
      <c r="ENR27" s="600"/>
      <c r="ENS27" s="600"/>
      <c r="ENT27" s="600"/>
      <c r="ENU27" s="600"/>
      <c r="ENV27" s="600"/>
      <c r="ENW27" s="600"/>
      <c r="ENX27" s="600"/>
      <c r="ENY27" s="600"/>
      <c r="ENZ27" s="600"/>
      <c r="EOA27" s="600"/>
      <c r="EOB27" s="600"/>
      <c r="EOC27" s="600"/>
      <c r="EOD27" s="600"/>
      <c r="EOE27" s="600"/>
      <c r="EOF27" s="600"/>
      <c r="EOG27" s="600"/>
      <c r="EOH27" s="600"/>
      <c r="EOI27" s="600"/>
      <c r="EOJ27" s="600"/>
      <c r="EOK27" s="600"/>
      <c r="EOL27" s="600"/>
      <c r="EOM27" s="600"/>
      <c r="EON27" s="600"/>
      <c r="EOO27" s="600"/>
      <c r="EOP27" s="600"/>
      <c r="EOQ27" s="600"/>
      <c r="EOR27" s="600"/>
      <c r="EOS27" s="600"/>
      <c r="EOT27" s="600"/>
      <c r="EOU27" s="600"/>
      <c r="EOV27" s="600"/>
      <c r="EOW27" s="600"/>
      <c r="EOX27" s="600"/>
      <c r="EOY27" s="600"/>
      <c r="EOZ27" s="600"/>
      <c r="EPA27" s="600"/>
      <c r="EPB27" s="600"/>
      <c r="EPC27" s="600"/>
      <c r="EPD27" s="600"/>
      <c r="EPE27" s="600"/>
      <c r="EPF27" s="600"/>
      <c r="EPG27" s="600"/>
      <c r="EPH27" s="600"/>
      <c r="EPI27" s="600"/>
      <c r="EPJ27" s="600"/>
      <c r="EPK27" s="600"/>
      <c r="EPL27" s="600"/>
      <c r="EPM27" s="600"/>
      <c r="EPN27" s="600"/>
      <c r="EPO27" s="600"/>
      <c r="EPP27" s="600"/>
      <c r="EPQ27" s="600"/>
      <c r="EPR27" s="600"/>
      <c r="EPS27" s="600"/>
      <c r="EPT27" s="600"/>
      <c r="EPU27" s="600"/>
      <c r="EPV27" s="600"/>
      <c r="EPW27" s="600"/>
      <c r="EPX27" s="600"/>
      <c r="EPY27" s="600"/>
      <c r="EPZ27" s="600"/>
      <c r="EQA27" s="600"/>
      <c r="EQB27" s="600"/>
      <c r="EQC27" s="600"/>
      <c r="EQD27" s="600"/>
      <c r="EQE27" s="600"/>
      <c r="EQF27" s="600"/>
      <c r="EQG27" s="600"/>
      <c r="EQH27" s="600"/>
      <c r="EQI27" s="600"/>
      <c r="EQJ27" s="600"/>
      <c r="EQK27" s="600"/>
      <c r="EQL27" s="600"/>
      <c r="EQM27" s="600"/>
      <c r="EQN27" s="600"/>
      <c r="EQO27" s="600"/>
      <c r="EQP27" s="600"/>
      <c r="EQQ27" s="600"/>
      <c r="EQR27" s="600"/>
      <c r="EQS27" s="600"/>
      <c r="EQT27" s="600"/>
      <c r="EQU27" s="600"/>
      <c r="EQV27" s="600"/>
      <c r="EQW27" s="600"/>
      <c r="EQX27" s="600"/>
      <c r="EQY27" s="600"/>
      <c r="EQZ27" s="600"/>
      <c r="ERA27" s="600"/>
      <c r="ERB27" s="600"/>
      <c r="ERC27" s="600"/>
      <c r="ERD27" s="600"/>
      <c r="ERE27" s="600"/>
      <c r="ERF27" s="600"/>
      <c r="ERG27" s="600"/>
      <c r="ERH27" s="600"/>
      <c r="ERI27" s="600"/>
      <c r="ERJ27" s="600"/>
      <c r="ERK27" s="600"/>
      <c r="ERL27" s="600"/>
      <c r="ERM27" s="600"/>
      <c r="ERN27" s="600"/>
      <c r="ERO27" s="600"/>
      <c r="ERP27" s="600"/>
      <c r="ERQ27" s="600"/>
      <c r="ERR27" s="600"/>
      <c r="ERS27" s="600"/>
      <c r="ERT27" s="600"/>
      <c r="ERU27" s="600"/>
      <c r="ERV27" s="600"/>
      <c r="ERW27" s="600"/>
      <c r="ERX27" s="600"/>
      <c r="ERY27" s="600"/>
      <c r="ERZ27" s="600"/>
      <c r="ESA27" s="600"/>
      <c r="ESB27" s="600"/>
      <c r="ESC27" s="600"/>
      <c r="ESD27" s="600"/>
      <c r="ESE27" s="600"/>
      <c r="ESF27" s="600"/>
      <c r="ESG27" s="600"/>
      <c r="ESH27" s="600"/>
      <c r="ESI27" s="600"/>
      <c r="ESJ27" s="600"/>
      <c r="ESK27" s="600"/>
      <c r="ESL27" s="600"/>
      <c r="ESM27" s="600"/>
      <c r="ESN27" s="600"/>
      <c r="ESO27" s="600"/>
      <c r="ESP27" s="600"/>
      <c r="ESQ27" s="600"/>
      <c r="ESR27" s="600"/>
      <c r="ESS27" s="600"/>
      <c r="EST27" s="600"/>
      <c r="ESU27" s="600"/>
      <c r="ESV27" s="600"/>
      <c r="ESW27" s="600"/>
      <c r="ESX27" s="600"/>
      <c r="ESY27" s="600"/>
      <c r="ESZ27" s="600"/>
      <c r="ETA27" s="600"/>
      <c r="ETB27" s="600"/>
      <c r="ETC27" s="600"/>
      <c r="ETD27" s="600"/>
      <c r="ETE27" s="600"/>
      <c r="ETF27" s="600"/>
      <c r="ETG27" s="600"/>
      <c r="ETH27" s="600"/>
      <c r="ETI27" s="600"/>
      <c r="ETJ27" s="600"/>
      <c r="ETK27" s="600"/>
      <c r="ETL27" s="600"/>
      <c r="ETM27" s="600"/>
      <c r="ETN27" s="600"/>
      <c r="ETO27" s="600"/>
      <c r="ETP27" s="600"/>
      <c r="ETQ27" s="600"/>
      <c r="ETR27" s="600"/>
      <c r="ETS27" s="600"/>
      <c r="ETT27" s="600"/>
      <c r="ETU27" s="600"/>
      <c r="ETV27" s="600"/>
      <c r="ETW27" s="600"/>
      <c r="ETX27" s="600"/>
      <c r="ETY27" s="600"/>
      <c r="ETZ27" s="600"/>
      <c r="EUA27" s="600"/>
      <c r="EUB27" s="600"/>
      <c r="EUC27" s="600"/>
      <c r="EUD27" s="600"/>
      <c r="EUE27" s="600"/>
      <c r="EUF27" s="600"/>
      <c r="EUG27" s="600"/>
      <c r="EUH27" s="600"/>
      <c r="EUI27" s="600"/>
      <c r="EUJ27" s="600"/>
      <c r="EUK27" s="600"/>
      <c r="EUL27" s="600"/>
      <c r="EUM27" s="600"/>
      <c r="EUN27" s="600"/>
      <c r="EUO27" s="600"/>
      <c r="EUP27" s="600"/>
      <c r="EUQ27" s="600"/>
      <c r="EUR27" s="600"/>
      <c r="EUS27" s="600"/>
      <c r="EUT27" s="600"/>
      <c r="EUU27" s="600"/>
      <c r="EUV27" s="600"/>
      <c r="EUW27" s="600"/>
      <c r="EUX27" s="600"/>
      <c r="EUY27" s="600"/>
      <c r="EUZ27" s="600"/>
      <c r="EVA27" s="600"/>
      <c r="EVB27" s="600"/>
      <c r="EVC27" s="600"/>
      <c r="EVD27" s="600"/>
      <c r="EVE27" s="600"/>
      <c r="EVF27" s="600"/>
      <c r="EVG27" s="600"/>
      <c r="EVH27" s="600"/>
      <c r="EVI27" s="600"/>
      <c r="EVJ27" s="600"/>
      <c r="EVK27" s="600"/>
      <c r="EVL27" s="600"/>
      <c r="EVM27" s="600"/>
      <c r="EVN27" s="600"/>
      <c r="EVO27" s="600"/>
      <c r="EVP27" s="600"/>
      <c r="EVQ27" s="600"/>
      <c r="EVR27" s="600"/>
      <c r="EVS27" s="600"/>
      <c r="EVT27" s="600"/>
      <c r="EVU27" s="600"/>
      <c r="EVV27" s="600"/>
      <c r="EVW27" s="600"/>
      <c r="EVX27" s="600"/>
      <c r="EVY27" s="600"/>
      <c r="EVZ27" s="600"/>
      <c r="EWA27" s="600"/>
      <c r="EWB27" s="600"/>
      <c r="EWC27" s="600"/>
      <c r="EWD27" s="600"/>
      <c r="EWE27" s="600"/>
      <c r="EWF27" s="600"/>
      <c r="EWG27" s="600"/>
      <c r="EWH27" s="600"/>
      <c r="EWI27" s="600"/>
      <c r="EWJ27" s="600"/>
      <c r="EWK27" s="600"/>
      <c r="EWL27" s="600"/>
      <c r="EWM27" s="600"/>
      <c r="EWN27" s="600"/>
      <c r="EWO27" s="600"/>
      <c r="EWP27" s="600"/>
      <c r="EWQ27" s="600"/>
      <c r="EWR27" s="600"/>
      <c r="EWS27" s="600"/>
      <c r="EWT27" s="600"/>
      <c r="EWU27" s="600"/>
      <c r="EWV27" s="600"/>
      <c r="EWW27" s="600"/>
      <c r="EWX27" s="600"/>
      <c r="EWY27" s="600"/>
      <c r="EWZ27" s="600"/>
      <c r="EXA27" s="600"/>
      <c r="EXB27" s="600"/>
      <c r="EXC27" s="600"/>
      <c r="EXD27" s="600"/>
      <c r="EXE27" s="600"/>
      <c r="EXF27" s="600"/>
      <c r="EXG27" s="600"/>
      <c r="EXH27" s="600"/>
      <c r="EXI27" s="600"/>
      <c r="EXJ27" s="600"/>
      <c r="EXK27" s="600"/>
      <c r="EXL27" s="600"/>
      <c r="EXM27" s="600"/>
      <c r="EXN27" s="600"/>
      <c r="EXO27" s="600"/>
      <c r="EXP27" s="600"/>
      <c r="EXQ27" s="600"/>
      <c r="EXR27" s="600"/>
      <c r="EXS27" s="600"/>
      <c r="EXT27" s="600"/>
      <c r="EXU27" s="600"/>
      <c r="EXV27" s="600"/>
      <c r="EXW27" s="600"/>
      <c r="EXX27" s="600"/>
      <c r="EXY27" s="600"/>
      <c r="EXZ27" s="600"/>
      <c r="EYA27" s="600"/>
      <c r="EYB27" s="600"/>
      <c r="EYC27" s="600"/>
      <c r="EYD27" s="600"/>
      <c r="EYE27" s="600"/>
      <c r="EYF27" s="600"/>
      <c r="EYG27" s="600"/>
      <c r="EYH27" s="600"/>
      <c r="EYI27" s="600"/>
      <c r="EYJ27" s="600"/>
      <c r="EYK27" s="600"/>
      <c r="EYL27" s="600"/>
      <c r="EYM27" s="600"/>
      <c r="EYN27" s="600"/>
      <c r="EYO27" s="600"/>
      <c r="EYP27" s="600"/>
      <c r="EYQ27" s="600"/>
      <c r="EYR27" s="600"/>
      <c r="EYS27" s="600"/>
      <c r="EYT27" s="600"/>
      <c r="EYU27" s="600"/>
      <c r="EYV27" s="600"/>
      <c r="EYW27" s="600"/>
      <c r="EYX27" s="600"/>
      <c r="EYY27" s="600"/>
      <c r="EYZ27" s="600"/>
      <c r="EZA27" s="600"/>
      <c r="EZB27" s="600"/>
      <c r="EZC27" s="600"/>
      <c r="EZD27" s="600"/>
      <c r="EZE27" s="600"/>
      <c r="EZF27" s="600"/>
      <c r="EZG27" s="600"/>
      <c r="EZH27" s="600"/>
      <c r="EZI27" s="600"/>
      <c r="EZJ27" s="600"/>
      <c r="EZK27" s="600"/>
      <c r="EZL27" s="600"/>
      <c r="EZM27" s="600"/>
      <c r="EZN27" s="600"/>
      <c r="EZO27" s="600"/>
      <c r="EZP27" s="600"/>
      <c r="EZQ27" s="600"/>
      <c r="EZR27" s="600"/>
      <c r="EZS27" s="600"/>
      <c r="EZT27" s="600"/>
      <c r="EZU27" s="600"/>
      <c r="EZV27" s="600"/>
      <c r="EZW27" s="600"/>
      <c r="EZX27" s="600"/>
      <c r="EZY27" s="600"/>
      <c r="EZZ27" s="600"/>
      <c r="FAA27" s="600"/>
      <c r="FAB27" s="600"/>
      <c r="FAC27" s="600"/>
      <c r="FAD27" s="600"/>
      <c r="FAE27" s="600"/>
      <c r="FAF27" s="600"/>
      <c r="FAG27" s="600"/>
      <c r="FAH27" s="600"/>
      <c r="FAI27" s="600"/>
      <c r="FAJ27" s="600"/>
      <c r="FAK27" s="600"/>
      <c r="FAL27" s="600"/>
      <c r="FAM27" s="600"/>
      <c r="FAN27" s="600"/>
      <c r="FAO27" s="600"/>
      <c r="FAP27" s="600"/>
      <c r="FAQ27" s="600"/>
      <c r="FAR27" s="600"/>
      <c r="FAS27" s="600"/>
      <c r="FAT27" s="600"/>
      <c r="FAU27" s="600"/>
      <c r="FAV27" s="600"/>
      <c r="FAW27" s="600"/>
      <c r="FAX27" s="600"/>
      <c r="FAY27" s="600"/>
      <c r="FAZ27" s="600"/>
      <c r="FBA27" s="600"/>
      <c r="FBB27" s="600"/>
      <c r="FBC27" s="600"/>
      <c r="FBD27" s="600"/>
      <c r="FBE27" s="600"/>
      <c r="FBF27" s="600"/>
      <c r="FBG27" s="600"/>
      <c r="FBH27" s="600"/>
      <c r="FBI27" s="600"/>
      <c r="FBJ27" s="600"/>
      <c r="FBK27" s="600"/>
      <c r="FBL27" s="600"/>
      <c r="FBM27" s="600"/>
      <c r="FBN27" s="600"/>
      <c r="FBO27" s="600"/>
      <c r="FBP27" s="600"/>
      <c r="FBQ27" s="600"/>
      <c r="FBR27" s="600"/>
      <c r="FBS27" s="600"/>
      <c r="FBT27" s="600"/>
      <c r="FBU27" s="600"/>
      <c r="FBV27" s="600"/>
      <c r="FBW27" s="600"/>
      <c r="FBX27" s="600"/>
      <c r="FBY27" s="600"/>
      <c r="FBZ27" s="600"/>
      <c r="FCA27" s="600"/>
      <c r="FCB27" s="600"/>
      <c r="FCC27" s="600"/>
      <c r="FCD27" s="600"/>
      <c r="FCE27" s="600"/>
      <c r="FCF27" s="600"/>
      <c r="FCG27" s="600"/>
      <c r="FCH27" s="600"/>
      <c r="FCI27" s="600"/>
      <c r="FCJ27" s="600"/>
      <c r="FCK27" s="600"/>
      <c r="FCL27" s="600"/>
      <c r="FCM27" s="600"/>
      <c r="FCN27" s="600"/>
      <c r="FCO27" s="600"/>
      <c r="FCP27" s="600"/>
      <c r="FCQ27" s="600"/>
      <c r="FCR27" s="600"/>
      <c r="FCS27" s="600"/>
      <c r="FCT27" s="600"/>
      <c r="FCU27" s="600"/>
      <c r="FCV27" s="600"/>
      <c r="FCW27" s="600"/>
      <c r="FCX27" s="600"/>
      <c r="FCY27" s="600"/>
      <c r="FCZ27" s="600"/>
      <c r="FDA27" s="600"/>
      <c r="FDB27" s="600"/>
      <c r="FDC27" s="600"/>
      <c r="FDD27" s="600"/>
      <c r="FDE27" s="600"/>
      <c r="FDF27" s="600"/>
      <c r="FDG27" s="600"/>
      <c r="FDH27" s="600"/>
      <c r="FDI27" s="600"/>
      <c r="FDJ27" s="600"/>
      <c r="FDK27" s="600"/>
      <c r="FDL27" s="600"/>
      <c r="FDM27" s="600"/>
      <c r="FDN27" s="600"/>
      <c r="FDO27" s="600"/>
      <c r="FDP27" s="600"/>
      <c r="FDQ27" s="600"/>
      <c r="FDR27" s="600"/>
      <c r="FDS27" s="600"/>
      <c r="FDT27" s="600"/>
      <c r="FDU27" s="600"/>
      <c r="FDV27" s="600"/>
      <c r="FDW27" s="600"/>
      <c r="FDX27" s="600"/>
      <c r="FDY27" s="600"/>
      <c r="FDZ27" s="600"/>
      <c r="FEA27" s="600"/>
      <c r="FEB27" s="600"/>
      <c r="FEC27" s="600"/>
      <c r="FED27" s="600"/>
      <c r="FEE27" s="600"/>
      <c r="FEF27" s="600"/>
      <c r="FEG27" s="600"/>
      <c r="FEH27" s="600"/>
      <c r="FEI27" s="600"/>
      <c r="FEJ27" s="600"/>
      <c r="FEK27" s="600"/>
      <c r="FEL27" s="600"/>
      <c r="FEM27" s="600"/>
      <c r="FEN27" s="600"/>
      <c r="FEO27" s="600"/>
      <c r="FEP27" s="600"/>
      <c r="FEQ27" s="600"/>
      <c r="FER27" s="600"/>
      <c r="FES27" s="600"/>
      <c r="FET27" s="600"/>
      <c r="FEU27" s="600"/>
      <c r="FEV27" s="600"/>
      <c r="FEW27" s="600"/>
      <c r="FEX27" s="600"/>
      <c r="FEY27" s="600"/>
      <c r="FEZ27" s="600"/>
      <c r="FFA27" s="600"/>
      <c r="FFB27" s="600"/>
      <c r="FFC27" s="600"/>
      <c r="FFD27" s="600"/>
      <c r="FFE27" s="600"/>
      <c r="FFF27" s="600"/>
      <c r="FFG27" s="600"/>
      <c r="FFH27" s="600"/>
      <c r="FFI27" s="600"/>
      <c r="FFJ27" s="600"/>
      <c r="FFK27" s="600"/>
      <c r="FFL27" s="600"/>
      <c r="FFM27" s="600"/>
      <c r="FFN27" s="600"/>
      <c r="FFO27" s="600"/>
      <c r="FFP27" s="600"/>
      <c r="FFQ27" s="600"/>
      <c r="FFR27" s="600"/>
      <c r="FFS27" s="600"/>
      <c r="FFT27" s="600"/>
      <c r="FFU27" s="600"/>
      <c r="FFV27" s="600"/>
      <c r="FFW27" s="600"/>
      <c r="FFX27" s="600"/>
      <c r="FFY27" s="600"/>
      <c r="FFZ27" s="600"/>
      <c r="FGA27" s="600"/>
      <c r="FGB27" s="600"/>
      <c r="FGC27" s="600"/>
      <c r="FGD27" s="600"/>
      <c r="FGE27" s="600"/>
      <c r="FGF27" s="600"/>
      <c r="FGG27" s="600"/>
      <c r="FGH27" s="600"/>
      <c r="FGI27" s="600"/>
      <c r="FGJ27" s="600"/>
      <c r="FGK27" s="600"/>
      <c r="FGL27" s="600"/>
      <c r="FGM27" s="600"/>
      <c r="FGN27" s="600"/>
      <c r="FGO27" s="600"/>
      <c r="FGP27" s="600"/>
      <c r="FGQ27" s="600"/>
      <c r="FGR27" s="600"/>
      <c r="FGS27" s="600"/>
      <c r="FGT27" s="600"/>
      <c r="FGU27" s="600"/>
      <c r="FGV27" s="600"/>
      <c r="FGW27" s="600"/>
      <c r="FGX27" s="600"/>
      <c r="FGY27" s="600"/>
      <c r="FGZ27" s="600"/>
      <c r="FHA27" s="600"/>
      <c r="FHB27" s="600"/>
      <c r="FHC27" s="600"/>
      <c r="FHD27" s="600"/>
      <c r="FHE27" s="600"/>
      <c r="FHF27" s="600"/>
      <c r="FHG27" s="600"/>
      <c r="FHH27" s="600"/>
      <c r="FHI27" s="600"/>
      <c r="FHJ27" s="600"/>
      <c r="FHK27" s="600"/>
      <c r="FHL27" s="600"/>
      <c r="FHM27" s="600"/>
      <c r="FHN27" s="600"/>
      <c r="FHO27" s="600"/>
      <c r="FHP27" s="600"/>
      <c r="FHQ27" s="600"/>
      <c r="FHR27" s="600"/>
      <c r="FHS27" s="600"/>
      <c r="FHT27" s="600"/>
      <c r="FHU27" s="600"/>
      <c r="FHV27" s="600"/>
      <c r="FHW27" s="600"/>
      <c r="FHX27" s="600"/>
      <c r="FHY27" s="600"/>
      <c r="FHZ27" s="600"/>
      <c r="FIA27" s="600"/>
      <c r="FIB27" s="600"/>
      <c r="FIC27" s="600"/>
      <c r="FID27" s="600"/>
      <c r="FIE27" s="600"/>
      <c r="FIF27" s="600"/>
      <c r="FIG27" s="600"/>
      <c r="FIH27" s="600"/>
      <c r="FII27" s="600"/>
      <c r="FIJ27" s="600"/>
      <c r="FIK27" s="600"/>
      <c r="FIL27" s="600"/>
      <c r="FIM27" s="600"/>
      <c r="FIN27" s="600"/>
      <c r="FIO27" s="600"/>
      <c r="FIP27" s="600"/>
      <c r="FIQ27" s="600"/>
      <c r="FIR27" s="600"/>
      <c r="FIS27" s="600"/>
      <c r="FIT27" s="600"/>
      <c r="FIU27" s="600"/>
      <c r="FIV27" s="600"/>
      <c r="FIW27" s="600"/>
      <c r="FIX27" s="600"/>
      <c r="FIY27" s="600"/>
      <c r="FIZ27" s="600"/>
      <c r="FJA27" s="600"/>
      <c r="FJB27" s="600"/>
      <c r="FJC27" s="600"/>
      <c r="FJD27" s="600"/>
      <c r="FJE27" s="600"/>
      <c r="FJF27" s="600"/>
      <c r="FJG27" s="600"/>
      <c r="FJH27" s="600"/>
      <c r="FJI27" s="600"/>
      <c r="FJJ27" s="600"/>
      <c r="FJK27" s="600"/>
      <c r="FJL27" s="600"/>
      <c r="FJM27" s="600"/>
      <c r="FJN27" s="600"/>
      <c r="FJO27" s="600"/>
      <c r="FJP27" s="600"/>
      <c r="FJQ27" s="600"/>
      <c r="FJR27" s="600"/>
      <c r="FJS27" s="600"/>
      <c r="FJT27" s="600"/>
      <c r="FJU27" s="600"/>
      <c r="FJV27" s="600"/>
      <c r="FJW27" s="600"/>
      <c r="FJX27" s="600"/>
      <c r="FJY27" s="600"/>
      <c r="FJZ27" s="600"/>
      <c r="FKA27" s="600"/>
      <c r="FKB27" s="600"/>
      <c r="FKC27" s="600"/>
      <c r="FKD27" s="600"/>
      <c r="FKE27" s="600"/>
      <c r="FKF27" s="600"/>
      <c r="FKG27" s="600"/>
      <c r="FKH27" s="600"/>
      <c r="FKI27" s="600"/>
      <c r="FKJ27" s="600"/>
      <c r="FKK27" s="600"/>
      <c r="FKL27" s="600"/>
      <c r="FKM27" s="600"/>
      <c r="FKN27" s="600"/>
      <c r="FKO27" s="600"/>
      <c r="FKP27" s="600"/>
      <c r="FKQ27" s="600"/>
      <c r="FKR27" s="600"/>
      <c r="FKS27" s="600"/>
      <c r="FKT27" s="600"/>
      <c r="FKU27" s="600"/>
      <c r="FKV27" s="600"/>
      <c r="FKW27" s="600"/>
      <c r="FKX27" s="600"/>
      <c r="FKY27" s="600"/>
      <c r="FKZ27" s="600"/>
      <c r="FLA27" s="600"/>
      <c r="FLB27" s="600"/>
      <c r="FLC27" s="600"/>
      <c r="FLD27" s="600"/>
      <c r="FLE27" s="600"/>
      <c r="FLF27" s="600"/>
      <c r="FLG27" s="600"/>
      <c r="FLH27" s="600"/>
      <c r="FLI27" s="600"/>
      <c r="FLJ27" s="600"/>
      <c r="FLK27" s="600"/>
      <c r="FLL27" s="600"/>
      <c r="FLM27" s="600"/>
      <c r="FLN27" s="600"/>
      <c r="FLO27" s="600"/>
      <c r="FLP27" s="600"/>
      <c r="FLQ27" s="600"/>
      <c r="FLR27" s="600"/>
      <c r="FLS27" s="600"/>
      <c r="FLT27" s="600"/>
      <c r="FLU27" s="600"/>
      <c r="FLV27" s="600"/>
      <c r="FLW27" s="600"/>
      <c r="FLX27" s="600"/>
      <c r="FLY27" s="600"/>
      <c r="FLZ27" s="600"/>
      <c r="FMA27" s="600"/>
      <c r="FMB27" s="600"/>
      <c r="FMC27" s="600"/>
      <c r="FMD27" s="600"/>
      <c r="FME27" s="600"/>
      <c r="FMF27" s="600"/>
      <c r="FMG27" s="600"/>
      <c r="FMH27" s="600"/>
      <c r="FMI27" s="600"/>
      <c r="FMJ27" s="600"/>
      <c r="FMK27" s="600"/>
      <c r="FML27" s="600"/>
      <c r="FMM27" s="600"/>
      <c r="FMN27" s="600"/>
      <c r="FMO27" s="600"/>
      <c r="FMP27" s="600"/>
      <c r="FMQ27" s="600"/>
      <c r="FMR27" s="600"/>
      <c r="FMS27" s="600"/>
      <c r="FMT27" s="600"/>
      <c r="FMU27" s="600"/>
      <c r="FMV27" s="600"/>
      <c r="FMW27" s="600"/>
      <c r="FMX27" s="600"/>
      <c r="FMY27" s="600"/>
      <c r="FMZ27" s="600"/>
      <c r="FNA27" s="600"/>
      <c r="FNB27" s="600"/>
      <c r="FNC27" s="600"/>
      <c r="FND27" s="600"/>
      <c r="FNE27" s="600"/>
      <c r="FNF27" s="600"/>
      <c r="FNG27" s="600"/>
      <c r="FNH27" s="600"/>
      <c r="FNI27" s="600"/>
      <c r="FNJ27" s="600"/>
      <c r="FNK27" s="600"/>
      <c r="FNL27" s="600"/>
      <c r="FNM27" s="600"/>
      <c r="FNN27" s="600"/>
      <c r="FNO27" s="600"/>
      <c r="FNP27" s="600"/>
      <c r="FNQ27" s="600"/>
      <c r="FNR27" s="600"/>
      <c r="FNS27" s="600"/>
      <c r="FNT27" s="600"/>
      <c r="FNU27" s="600"/>
      <c r="FNV27" s="600"/>
      <c r="FNW27" s="600"/>
      <c r="FNX27" s="600"/>
      <c r="FNY27" s="600"/>
      <c r="FNZ27" s="600"/>
      <c r="FOA27" s="600"/>
      <c r="FOB27" s="600"/>
      <c r="FOC27" s="600"/>
      <c r="FOD27" s="600"/>
      <c r="FOE27" s="600"/>
      <c r="FOF27" s="600"/>
      <c r="FOG27" s="600"/>
      <c r="FOH27" s="600"/>
      <c r="FOI27" s="600"/>
      <c r="FOJ27" s="600"/>
      <c r="FOK27" s="600"/>
      <c r="FOL27" s="600"/>
      <c r="FOM27" s="600"/>
      <c r="FON27" s="600"/>
      <c r="FOO27" s="600"/>
      <c r="FOP27" s="600"/>
      <c r="FOQ27" s="600"/>
      <c r="FOR27" s="600"/>
      <c r="FOS27" s="600"/>
      <c r="FOT27" s="600"/>
      <c r="FOU27" s="600"/>
      <c r="FOV27" s="600"/>
      <c r="FOW27" s="600"/>
      <c r="FOX27" s="600"/>
      <c r="FOY27" s="600"/>
      <c r="FOZ27" s="600"/>
      <c r="FPA27" s="600"/>
      <c r="FPB27" s="600"/>
      <c r="FPC27" s="600"/>
      <c r="FPD27" s="600"/>
      <c r="FPE27" s="600"/>
      <c r="FPF27" s="600"/>
      <c r="FPG27" s="600"/>
      <c r="FPH27" s="600"/>
      <c r="FPI27" s="600"/>
      <c r="FPJ27" s="600"/>
      <c r="FPK27" s="600"/>
      <c r="FPL27" s="600"/>
      <c r="FPM27" s="600"/>
      <c r="FPN27" s="600"/>
      <c r="FPO27" s="600"/>
      <c r="FPP27" s="600"/>
      <c r="FPQ27" s="600"/>
      <c r="FPR27" s="600"/>
      <c r="FPS27" s="600"/>
      <c r="FPT27" s="600"/>
      <c r="FPU27" s="600"/>
      <c r="FPV27" s="600"/>
      <c r="FPW27" s="600"/>
      <c r="FPX27" s="600"/>
      <c r="FPY27" s="600"/>
      <c r="FPZ27" s="600"/>
      <c r="FQA27" s="600"/>
      <c r="FQB27" s="600"/>
      <c r="FQC27" s="600"/>
      <c r="FQD27" s="600"/>
      <c r="FQE27" s="600"/>
      <c r="FQF27" s="600"/>
      <c r="FQG27" s="600"/>
      <c r="FQH27" s="600"/>
      <c r="FQI27" s="600"/>
      <c r="FQJ27" s="600"/>
      <c r="FQK27" s="600"/>
      <c r="FQL27" s="600"/>
      <c r="FQM27" s="600"/>
      <c r="FQN27" s="600"/>
      <c r="FQO27" s="600"/>
      <c r="FQP27" s="600"/>
      <c r="FQQ27" s="600"/>
      <c r="FQR27" s="600"/>
      <c r="FQS27" s="600"/>
      <c r="FQT27" s="600"/>
      <c r="FQU27" s="600"/>
      <c r="FQV27" s="600"/>
      <c r="FQW27" s="600"/>
      <c r="FQX27" s="600"/>
      <c r="FQY27" s="600"/>
      <c r="FQZ27" s="600"/>
      <c r="FRA27" s="600"/>
      <c r="FRB27" s="600"/>
      <c r="FRC27" s="600"/>
      <c r="FRD27" s="600"/>
      <c r="FRE27" s="600"/>
      <c r="FRF27" s="600"/>
      <c r="FRG27" s="600"/>
      <c r="FRH27" s="600"/>
      <c r="FRI27" s="600"/>
      <c r="FRJ27" s="600"/>
      <c r="FRK27" s="600"/>
      <c r="FRL27" s="600"/>
      <c r="FRM27" s="600"/>
      <c r="FRN27" s="600"/>
      <c r="FRO27" s="600"/>
      <c r="FRP27" s="600"/>
      <c r="FRQ27" s="600"/>
      <c r="FRR27" s="600"/>
      <c r="FRS27" s="600"/>
      <c r="FRT27" s="600"/>
      <c r="FRU27" s="600"/>
      <c r="FRV27" s="600"/>
      <c r="FRW27" s="600"/>
      <c r="FRX27" s="600"/>
      <c r="FRY27" s="600"/>
      <c r="FRZ27" s="600"/>
      <c r="FSA27" s="600"/>
      <c r="FSB27" s="600"/>
      <c r="FSC27" s="600"/>
      <c r="FSD27" s="600"/>
      <c r="FSE27" s="600"/>
      <c r="FSF27" s="600"/>
      <c r="FSG27" s="600"/>
      <c r="FSH27" s="600"/>
      <c r="FSI27" s="600"/>
      <c r="FSJ27" s="600"/>
      <c r="FSK27" s="600"/>
      <c r="FSL27" s="600"/>
      <c r="FSM27" s="600"/>
      <c r="FSN27" s="600"/>
      <c r="FSO27" s="600"/>
      <c r="FSP27" s="600"/>
      <c r="FSQ27" s="600"/>
      <c r="FSR27" s="600"/>
      <c r="FSS27" s="600"/>
      <c r="FST27" s="600"/>
      <c r="FSU27" s="600"/>
      <c r="FSV27" s="600"/>
      <c r="FSW27" s="600"/>
      <c r="FSX27" s="600"/>
      <c r="FSY27" s="600"/>
      <c r="FSZ27" s="600"/>
      <c r="FTA27" s="600"/>
      <c r="FTB27" s="600"/>
      <c r="FTC27" s="600"/>
      <c r="FTD27" s="600"/>
      <c r="FTE27" s="600"/>
      <c r="FTF27" s="600"/>
      <c r="FTG27" s="600"/>
      <c r="FTH27" s="600"/>
      <c r="FTI27" s="600"/>
      <c r="FTJ27" s="600"/>
      <c r="FTK27" s="600"/>
      <c r="FTL27" s="600"/>
      <c r="FTM27" s="600"/>
      <c r="FTN27" s="600"/>
      <c r="FTO27" s="600"/>
      <c r="FTP27" s="600"/>
      <c r="FTQ27" s="600"/>
      <c r="FTR27" s="600"/>
      <c r="FTS27" s="600"/>
      <c r="FTT27" s="600"/>
      <c r="FTU27" s="600"/>
      <c r="FTV27" s="600"/>
      <c r="FTW27" s="600"/>
      <c r="FTX27" s="600"/>
      <c r="FTY27" s="600"/>
      <c r="FTZ27" s="600"/>
      <c r="FUA27" s="600"/>
      <c r="FUB27" s="600"/>
      <c r="FUC27" s="600"/>
      <c r="FUD27" s="600"/>
      <c r="FUE27" s="600"/>
      <c r="FUF27" s="600"/>
      <c r="FUG27" s="600"/>
      <c r="FUH27" s="600"/>
      <c r="FUI27" s="600"/>
      <c r="FUJ27" s="600"/>
      <c r="FUK27" s="600"/>
      <c r="FUL27" s="600"/>
      <c r="FUM27" s="600"/>
      <c r="FUN27" s="600"/>
      <c r="FUO27" s="600"/>
      <c r="FUP27" s="600"/>
      <c r="FUQ27" s="600"/>
      <c r="FUR27" s="600"/>
      <c r="FUS27" s="600"/>
      <c r="FUT27" s="600"/>
      <c r="FUU27" s="600"/>
      <c r="FUV27" s="600"/>
      <c r="FUW27" s="600"/>
      <c r="FUX27" s="600"/>
      <c r="FUY27" s="600"/>
      <c r="FUZ27" s="600"/>
      <c r="FVA27" s="600"/>
      <c r="FVB27" s="600"/>
      <c r="FVC27" s="600"/>
      <c r="FVD27" s="600"/>
      <c r="FVE27" s="600"/>
      <c r="FVF27" s="600"/>
      <c r="FVG27" s="600"/>
      <c r="FVH27" s="600"/>
      <c r="FVI27" s="600"/>
      <c r="FVJ27" s="600"/>
      <c r="FVK27" s="600"/>
      <c r="FVL27" s="600"/>
      <c r="FVM27" s="600"/>
      <c r="FVN27" s="600"/>
      <c r="FVO27" s="600"/>
      <c r="FVP27" s="600"/>
      <c r="FVQ27" s="600"/>
      <c r="FVR27" s="600"/>
      <c r="FVS27" s="600"/>
      <c r="FVT27" s="600"/>
      <c r="FVU27" s="600"/>
      <c r="FVV27" s="600"/>
      <c r="FVW27" s="600"/>
      <c r="FVX27" s="600"/>
      <c r="FVY27" s="600"/>
      <c r="FVZ27" s="600"/>
      <c r="FWA27" s="600"/>
      <c r="FWB27" s="600"/>
      <c r="FWC27" s="600"/>
      <c r="FWD27" s="600"/>
      <c r="FWE27" s="600"/>
      <c r="FWF27" s="600"/>
      <c r="FWG27" s="600"/>
      <c r="FWH27" s="600"/>
      <c r="FWI27" s="600"/>
      <c r="FWJ27" s="600"/>
      <c r="FWK27" s="600"/>
      <c r="FWL27" s="600"/>
      <c r="FWM27" s="600"/>
      <c r="FWN27" s="600"/>
      <c r="FWO27" s="600"/>
      <c r="FWP27" s="600"/>
      <c r="FWQ27" s="600"/>
      <c r="FWR27" s="600"/>
      <c r="FWS27" s="600"/>
      <c r="FWT27" s="600"/>
      <c r="FWU27" s="600"/>
      <c r="FWV27" s="600"/>
      <c r="FWW27" s="600"/>
      <c r="FWX27" s="600"/>
      <c r="FWY27" s="600"/>
      <c r="FWZ27" s="600"/>
      <c r="FXA27" s="600"/>
      <c r="FXB27" s="600"/>
      <c r="FXC27" s="600"/>
      <c r="FXD27" s="600"/>
      <c r="FXE27" s="600"/>
      <c r="FXF27" s="600"/>
      <c r="FXG27" s="600"/>
      <c r="FXH27" s="600"/>
      <c r="FXI27" s="600"/>
      <c r="FXJ27" s="600"/>
      <c r="FXK27" s="600"/>
      <c r="FXL27" s="600"/>
      <c r="FXM27" s="600"/>
      <c r="FXN27" s="600"/>
      <c r="FXO27" s="600"/>
      <c r="FXP27" s="600"/>
      <c r="FXQ27" s="600"/>
      <c r="FXR27" s="600"/>
      <c r="FXS27" s="600"/>
      <c r="FXT27" s="600"/>
      <c r="FXU27" s="600"/>
      <c r="FXV27" s="600"/>
      <c r="FXW27" s="600"/>
      <c r="FXX27" s="600"/>
      <c r="FXY27" s="600"/>
      <c r="FXZ27" s="600"/>
      <c r="FYA27" s="600"/>
      <c r="FYB27" s="600"/>
      <c r="FYC27" s="600"/>
      <c r="FYD27" s="600"/>
      <c r="FYE27" s="600"/>
      <c r="FYF27" s="600"/>
      <c r="FYG27" s="600"/>
      <c r="FYH27" s="600"/>
      <c r="FYI27" s="600"/>
      <c r="FYJ27" s="600"/>
      <c r="FYK27" s="600"/>
      <c r="FYL27" s="600"/>
      <c r="FYM27" s="600"/>
      <c r="FYN27" s="600"/>
      <c r="FYO27" s="600"/>
      <c r="FYP27" s="600"/>
      <c r="FYQ27" s="600"/>
      <c r="FYR27" s="600"/>
      <c r="FYS27" s="600"/>
      <c r="FYT27" s="600"/>
      <c r="FYU27" s="600"/>
      <c r="FYV27" s="600"/>
      <c r="FYW27" s="600"/>
      <c r="FYX27" s="600"/>
      <c r="FYY27" s="600"/>
      <c r="FYZ27" s="600"/>
      <c r="FZA27" s="600"/>
      <c r="FZB27" s="600"/>
      <c r="FZC27" s="600"/>
      <c r="FZD27" s="600"/>
      <c r="FZE27" s="600"/>
      <c r="FZF27" s="600"/>
      <c r="FZG27" s="600"/>
      <c r="FZH27" s="600"/>
      <c r="FZI27" s="600"/>
      <c r="FZJ27" s="600"/>
      <c r="FZK27" s="600"/>
      <c r="FZL27" s="600"/>
      <c r="FZM27" s="600"/>
      <c r="FZN27" s="600"/>
      <c r="FZO27" s="600"/>
      <c r="FZP27" s="600"/>
      <c r="FZQ27" s="600"/>
      <c r="FZR27" s="600"/>
      <c r="FZS27" s="600"/>
      <c r="FZT27" s="600"/>
      <c r="FZU27" s="600"/>
      <c r="FZV27" s="600"/>
      <c r="FZW27" s="600"/>
      <c r="FZX27" s="600"/>
      <c r="FZY27" s="600"/>
      <c r="FZZ27" s="600"/>
      <c r="GAA27" s="600"/>
      <c r="GAB27" s="600"/>
      <c r="GAC27" s="600"/>
      <c r="GAD27" s="600"/>
      <c r="GAE27" s="600"/>
      <c r="GAF27" s="600"/>
      <c r="GAG27" s="600"/>
      <c r="GAH27" s="600"/>
      <c r="GAI27" s="600"/>
      <c r="GAJ27" s="600"/>
      <c r="GAK27" s="600"/>
      <c r="GAL27" s="600"/>
      <c r="GAM27" s="600"/>
      <c r="GAN27" s="600"/>
      <c r="GAO27" s="600"/>
      <c r="GAP27" s="600"/>
      <c r="GAQ27" s="600"/>
      <c r="GAR27" s="600"/>
      <c r="GAS27" s="600"/>
      <c r="GAT27" s="600"/>
      <c r="GAU27" s="600"/>
      <c r="GAV27" s="600"/>
      <c r="GAW27" s="600"/>
      <c r="GAX27" s="600"/>
      <c r="GAY27" s="600"/>
      <c r="GAZ27" s="600"/>
      <c r="GBA27" s="600"/>
      <c r="GBB27" s="600"/>
      <c r="GBC27" s="600"/>
      <c r="GBD27" s="600"/>
      <c r="GBE27" s="600"/>
      <c r="GBF27" s="600"/>
      <c r="GBG27" s="600"/>
      <c r="GBH27" s="600"/>
      <c r="GBI27" s="600"/>
      <c r="GBJ27" s="600"/>
      <c r="GBK27" s="600"/>
      <c r="GBL27" s="600"/>
      <c r="GBM27" s="600"/>
      <c r="GBN27" s="600"/>
      <c r="GBO27" s="600"/>
      <c r="GBP27" s="600"/>
      <c r="GBQ27" s="600"/>
      <c r="GBR27" s="600"/>
      <c r="GBS27" s="600"/>
      <c r="GBT27" s="600"/>
      <c r="GBU27" s="600"/>
      <c r="GBV27" s="600"/>
      <c r="GBW27" s="600"/>
      <c r="GBX27" s="600"/>
      <c r="GBY27" s="600"/>
      <c r="GBZ27" s="600"/>
      <c r="GCA27" s="600"/>
      <c r="GCB27" s="600"/>
      <c r="GCC27" s="600"/>
      <c r="GCD27" s="600"/>
      <c r="GCE27" s="600"/>
      <c r="GCF27" s="600"/>
      <c r="GCG27" s="600"/>
      <c r="GCH27" s="600"/>
      <c r="GCI27" s="600"/>
      <c r="GCJ27" s="600"/>
      <c r="GCK27" s="600"/>
      <c r="GCL27" s="600"/>
      <c r="GCM27" s="600"/>
      <c r="GCN27" s="600"/>
      <c r="GCO27" s="600"/>
      <c r="GCP27" s="600"/>
      <c r="GCQ27" s="600"/>
      <c r="GCR27" s="600"/>
      <c r="GCS27" s="600"/>
      <c r="GCT27" s="600"/>
      <c r="GCU27" s="600"/>
      <c r="GCV27" s="600"/>
      <c r="GCW27" s="600"/>
      <c r="GCX27" s="600"/>
      <c r="GCY27" s="600"/>
      <c r="GCZ27" s="600"/>
      <c r="GDA27" s="600"/>
      <c r="GDB27" s="600"/>
      <c r="GDC27" s="600"/>
      <c r="GDD27" s="600"/>
      <c r="GDE27" s="600"/>
      <c r="GDF27" s="600"/>
      <c r="GDG27" s="600"/>
      <c r="GDH27" s="600"/>
      <c r="GDI27" s="600"/>
      <c r="GDJ27" s="600"/>
      <c r="GDK27" s="600"/>
      <c r="GDL27" s="600"/>
      <c r="GDM27" s="600"/>
      <c r="GDN27" s="600"/>
      <c r="GDO27" s="600"/>
      <c r="GDP27" s="600"/>
      <c r="GDQ27" s="600"/>
      <c r="GDR27" s="600"/>
      <c r="GDS27" s="600"/>
      <c r="GDT27" s="600"/>
      <c r="GDU27" s="600"/>
      <c r="GDV27" s="600"/>
      <c r="GDW27" s="600"/>
      <c r="GDX27" s="600"/>
      <c r="GDY27" s="600"/>
      <c r="GDZ27" s="600"/>
      <c r="GEA27" s="600"/>
      <c r="GEB27" s="600"/>
      <c r="GEC27" s="600"/>
      <c r="GED27" s="600"/>
      <c r="GEE27" s="600"/>
      <c r="GEF27" s="600"/>
      <c r="GEG27" s="600"/>
      <c r="GEH27" s="600"/>
      <c r="GEI27" s="600"/>
      <c r="GEJ27" s="600"/>
      <c r="GEK27" s="600"/>
      <c r="GEL27" s="600"/>
      <c r="GEM27" s="600"/>
      <c r="GEN27" s="600"/>
      <c r="GEO27" s="600"/>
      <c r="GEP27" s="600"/>
      <c r="GEQ27" s="600"/>
      <c r="GER27" s="600"/>
      <c r="GES27" s="600"/>
      <c r="GET27" s="600"/>
      <c r="GEU27" s="600"/>
      <c r="GEV27" s="600"/>
      <c r="GEW27" s="600"/>
      <c r="GEX27" s="600"/>
      <c r="GEY27" s="600"/>
      <c r="GEZ27" s="600"/>
      <c r="GFA27" s="600"/>
      <c r="GFB27" s="600"/>
      <c r="GFC27" s="600"/>
      <c r="GFD27" s="600"/>
      <c r="GFE27" s="600"/>
      <c r="GFF27" s="600"/>
      <c r="GFG27" s="600"/>
      <c r="GFH27" s="600"/>
      <c r="GFI27" s="600"/>
      <c r="GFJ27" s="600"/>
      <c r="GFK27" s="600"/>
      <c r="GFL27" s="600"/>
      <c r="GFM27" s="600"/>
      <c r="GFN27" s="600"/>
      <c r="GFO27" s="600"/>
      <c r="GFP27" s="600"/>
      <c r="GFQ27" s="600"/>
      <c r="GFR27" s="600"/>
      <c r="GFS27" s="600"/>
      <c r="GFT27" s="600"/>
      <c r="GFU27" s="600"/>
      <c r="GFV27" s="600"/>
      <c r="GFW27" s="600"/>
      <c r="GFX27" s="600"/>
      <c r="GFY27" s="600"/>
      <c r="GFZ27" s="600"/>
      <c r="GGA27" s="600"/>
      <c r="GGB27" s="600"/>
      <c r="GGC27" s="600"/>
      <c r="GGD27" s="600"/>
      <c r="GGE27" s="600"/>
      <c r="GGF27" s="600"/>
      <c r="GGG27" s="600"/>
      <c r="GGH27" s="600"/>
      <c r="GGI27" s="600"/>
      <c r="GGJ27" s="600"/>
      <c r="GGK27" s="600"/>
      <c r="GGL27" s="600"/>
      <c r="GGM27" s="600"/>
      <c r="GGN27" s="600"/>
      <c r="GGO27" s="600"/>
      <c r="GGP27" s="600"/>
      <c r="GGQ27" s="600"/>
      <c r="GGR27" s="600"/>
      <c r="GGS27" s="600"/>
      <c r="GGT27" s="600"/>
      <c r="GGU27" s="600"/>
      <c r="GGV27" s="600"/>
      <c r="GGW27" s="600"/>
      <c r="GGX27" s="600"/>
      <c r="GGY27" s="600"/>
      <c r="GGZ27" s="600"/>
      <c r="GHA27" s="600"/>
      <c r="GHB27" s="600"/>
      <c r="GHC27" s="600"/>
      <c r="GHD27" s="600"/>
      <c r="GHE27" s="600"/>
      <c r="GHF27" s="600"/>
      <c r="GHG27" s="600"/>
      <c r="GHH27" s="600"/>
      <c r="GHI27" s="600"/>
      <c r="GHJ27" s="600"/>
      <c r="GHK27" s="600"/>
      <c r="GHL27" s="600"/>
      <c r="GHM27" s="600"/>
      <c r="GHN27" s="600"/>
      <c r="GHO27" s="600"/>
      <c r="GHP27" s="600"/>
      <c r="GHQ27" s="600"/>
      <c r="GHR27" s="600"/>
      <c r="GHS27" s="600"/>
      <c r="GHT27" s="600"/>
      <c r="GHU27" s="600"/>
      <c r="GHV27" s="600"/>
      <c r="GHW27" s="600"/>
      <c r="GHX27" s="600"/>
      <c r="GHY27" s="600"/>
      <c r="GHZ27" s="600"/>
      <c r="GIA27" s="600"/>
      <c r="GIB27" s="600"/>
      <c r="GIC27" s="600"/>
      <c r="GID27" s="600"/>
      <c r="GIE27" s="600"/>
      <c r="GIF27" s="600"/>
      <c r="GIG27" s="600"/>
      <c r="GIH27" s="600"/>
      <c r="GII27" s="600"/>
      <c r="GIJ27" s="600"/>
      <c r="GIK27" s="600"/>
      <c r="GIL27" s="600"/>
      <c r="GIM27" s="600"/>
      <c r="GIN27" s="600"/>
      <c r="GIO27" s="600"/>
      <c r="GIP27" s="600"/>
      <c r="GIQ27" s="600"/>
      <c r="GIR27" s="600"/>
      <c r="GIS27" s="600"/>
      <c r="GIT27" s="600"/>
      <c r="GIU27" s="600"/>
      <c r="GIV27" s="600"/>
      <c r="GIW27" s="600"/>
      <c r="GIX27" s="600"/>
      <c r="GIY27" s="600"/>
      <c r="GIZ27" s="600"/>
      <c r="GJA27" s="600"/>
      <c r="GJB27" s="600"/>
      <c r="GJC27" s="600"/>
      <c r="GJD27" s="600"/>
      <c r="GJE27" s="600"/>
      <c r="GJF27" s="600"/>
      <c r="GJG27" s="600"/>
      <c r="GJH27" s="600"/>
      <c r="GJI27" s="600"/>
      <c r="GJJ27" s="600"/>
      <c r="GJK27" s="600"/>
      <c r="GJL27" s="600"/>
      <c r="GJM27" s="600"/>
      <c r="GJN27" s="600"/>
      <c r="GJO27" s="600"/>
      <c r="GJP27" s="600"/>
      <c r="GJQ27" s="600"/>
      <c r="GJR27" s="600"/>
      <c r="GJS27" s="600"/>
      <c r="GJT27" s="600"/>
      <c r="GJU27" s="600"/>
      <c r="GJV27" s="600"/>
      <c r="GJW27" s="600"/>
      <c r="GJX27" s="600"/>
      <c r="GJY27" s="600"/>
      <c r="GJZ27" s="600"/>
      <c r="GKA27" s="600"/>
      <c r="GKB27" s="600"/>
      <c r="GKC27" s="600"/>
      <c r="GKD27" s="600"/>
      <c r="GKE27" s="600"/>
      <c r="GKF27" s="600"/>
      <c r="GKG27" s="600"/>
      <c r="GKH27" s="600"/>
      <c r="GKI27" s="600"/>
      <c r="GKJ27" s="600"/>
      <c r="GKK27" s="600"/>
      <c r="GKL27" s="600"/>
      <c r="GKM27" s="600"/>
      <c r="GKN27" s="600"/>
      <c r="GKO27" s="600"/>
      <c r="GKP27" s="600"/>
      <c r="GKQ27" s="600"/>
      <c r="GKR27" s="600"/>
      <c r="GKS27" s="600"/>
      <c r="GKT27" s="600"/>
      <c r="GKU27" s="600"/>
      <c r="GKV27" s="600"/>
      <c r="GKW27" s="600"/>
      <c r="GKX27" s="600"/>
      <c r="GKY27" s="600"/>
      <c r="GKZ27" s="600"/>
      <c r="GLA27" s="600"/>
      <c r="GLB27" s="600"/>
      <c r="GLC27" s="600"/>
      <c r="GLD27" s="600"/>
      <c r="GLE27" s="600"/>
      <c r="GLF27" s="600"/>
      <c r="GLG27" s="600"/>
      <c r="GLH27" s="600"/>
      <c r="GLI27" s="600"/>
      <c r="GLJ27" s="600"/>
      <c r="GLK27" s="600"/>
      <c r="GLL27" s="600"/>
      <c r="GLM27" s="600"/>
      <c r="GLN27" s="600"/>
      <c r="GLO27" s="600"/>
      <c r="GLP27" s="600"/>
      <c r="GLQ27" s="600"/>
      <c r="GLR27" s="600"/>
      <c r="GLS27" s="600"/>
      <c r="GLT27" s="600"/>
      <c r="GLU27" s="600"/>
      <c r="GLV27" s="600"/>
      <c r="GLW27" s="600"/>
      <c r="GLX27" s="600"/>
      <c r="GLY27" s="600"/>
      <c r="GLZ27" s="600"/>
      <c r="GMA27" s="600"/>
      <c r="GMB27" s="600"/>
      <c r="GMC27" s="600"/>
      <c r="GMD27" s="600"/>
      <c r="GME27" s="600"/>
      <c r="GMF27" s="600"/>
      <c r="GMG27" s="600"/>
      <c r="GMH27" s="600"/>
      <c r="GMI27" s="600"/>
      <c r="GMJ27" s="600"/>
      <c r="GMK27" s="600"/>
      <c r="GML27" s="600"/>
      <c r="GMM27" s="600"/>
      <c r="GMN27" s="600"/>
      <c r="GMO27" s="600"/>
      <c r="GMP27" s="600"/>
      <c r="GMQ27" s="600"/>
      <c r="GMR27" s="600"/>
      <c r="GMS27" s="600"/>
      <c r="GMT27" s="600"/>
      <c r="GMU27" s="600"/>
      <c r="GMV27" s="600"/>
      <c r="GMW27" s="600"/>
      <c r="GMX27" s="600"/>
      <c r="GMY27" s="600"/>
      <c r="GMZ27" s="600"/>
      <c r="GNA27" s="600"/>
      <c r="GNB27" s="600"/>
      <c r="GNC27" s="600"/>
      <c r="GND27" s="600"/>
      <c r="GNE27" s="600"/>
      <c r="GNF27" s="600"/>
      <c r="GNG27" s="600"/>
      <c r="GNH27" s="600"/>
      <c r="GNI27" s="600"/>
      <c r="GNJ27" s="600"/>
      <c r="GNK27" s="600"/>
      <c r="GNL27" s="600"/>
      <c r="GNM27" s="600"/>
      <c r="GNN27" s="600"/>
      <c r="GNO27" s="600"/>
      <c r="GNP27" s="600"/>
      <c r="GNQ27" s="600"/>
      <c r="GNR27" s="600"/>
      <c r="GNS27" s="600"/>
      <c r="GNT27" s="600"/>
      <c r="GNU27" s="600"/>
      <c r="GNV27" s="600"/>
      <c r="GNW27" s="600"/>
      <c r="GNX27" s="600"/>
      <c r="GNY27" s="600"/>
      <c r="GNZ27" s="600"/>
      <c r="GOA27" s="600"/>
      <c r="GOB27" s="600"/>
      <c r="GOC27" s="600"/>
      <c r="GOD27" s="600"/>
      <c r="GOE27" s="600"/>
      <c r="GOF27" s="600"/>
      <c r="GOG27" s="600"/>
      <c r="GOH27" s="600"/>
      <c r="GOI27" s="600"/>
      <c r="GOJ27" s="600"/>
      <c r="GOK27" s="600"/>
      <c r="GOL27" s="600"/>
      <c r="GOM27" s="600"/>
      <c r="GON27" s="600"/>
      <c r="GOO27" s="600"/>
      <c r="GOP27" s="600"/>
      <c r="GOQ27" s="600"/>
      <c r="GOR27" s="600"/>
      <c r="GOS27" s="600"/>
      <c r="GOT27" s="600"/>
      <c r="GOU27" s="600"/>
      <c r="GOV27" s="600"/>
      <c r="GOW27" s="600"/>
      <c r="GOX27" s="600"/>
      <c r="GOY27" s="600"/>
      <c r="GOZ27" s="600"/>
      <c r="GPA27" s="600"/>
      <c r="GPB27" s="600"/>
      <c r="GPC27" s="600"/>
      <c r="GPD27" s="600"/>
      <c r="GPE27" s="600"/>
      <c r="GPF27" s="600"/>
      <c r="GPG27" s="600"/>
      <c r="GPH27" s="600"/>
      <c r="GPI27" s="600"/>
      <c r="GPJ27" s="600"/>
      <c r="GPK27" s="600"/>
      <c r="GPL27" s="600"/>
      <c r="GPM27" s="600"/>
      <c r="GPN27" s="600"/>
      <c r="GPO27" s="600"/>
      <c r="GPP27" s="600"/>
      <c r="GPQ27" s="600"/>
      <c r="GPR27" s="600"/>
      <c r="GPS27" s="600"/>
      <c r="GPT27" s="600"/>
      <c r="GPU27" s="600"/>
      <c r="GPV27" s="600"/>
      <c r="GPW27" s="600"/>
      <c r="GPX27" s="600"/>
      <c r="GPY27" s="600"/>
      <c r="GPZ27" s="600"/>
      <c r="GQA27" s="600"/>
      <c r="GQB27" s="600"/>
      <c r="GQC27" s="600"/>
      <c r="GQD27" s="600"/>
      <c r="GQE27" s="600"/>
      <c r="GQF27" s="600"/>
      <c r="GQG27" s="600"/>
      <c r="GQH27" s="600"/>
      <c r="GQI27" s="600"/>
      <c r="GQJ27" s="600"/>
      <c r="GQK27" s="600"/>
      <c r="GQL27" s="600"/>
      <c r="GQM27" s="600"/>
      <c r="GQN27" s="600"/>
      <c r="GQO27" s="600"/>
      <c r="GQP27" s="600"/>
      <c r="GQQ27" s="600"/>
      <c r="GQR27" s="600"/>
      <c r="GQS27" s="600"/>
      <c r="GQT27" s="600"/>
      <c r="GQU27" s="600"/>
      <c r="GQV27" s="600"/>
      <c r="GQW27" s="600"/>
      <c r="GQX27" s="600"/>
      <c r="GQY27" s="600"/>
      <c r="GQZ27" s="600"/>
      <c r="GRA27" s="600"/>
      <c r="GRB27" s="600"/>
      <c r="GRC27" s="600"/>
      <c r="GRD27" s="600"/>
      <c r="GRE27" s="600"/>
      <c r="GRF27" s="600"/>
      <c r="GRG27" s="600"/>
      <c r="GRH27" s="600"/>
      <c r="GRI27" s="600"/>
      <c r="GRJ27" s="600"/>
      <c r="GRK27" s="600"/>
      <c r="GRL27" s="600"/>
      <c r="GRM27" s="600"/>
      <c r="GRN27" s="600"/>
      <c r="GRO27" s="600"/>
      <c r="GRP27" s="600"/>
      <c r="GRQ27" s="600"/>
      <c r="GRR27" s="600"/>
      <c r="GRS27" s="600"/>
      <c r="GRT27" s="600"/>
      <c r="GRU27" s="600"/>
      <c r="GRV27" s="600"/>
      <c r="GRW27" s="600"/>
      <c r="GRX27" s="600"/>
      <c r="GRY27" s="600"/>
      <c r="GRZ27" s="600"/>
      <c r="GSA27" s="600"/>
      <c r="GSB27" s="600"/>
      <c r="GSC27" s="600"/>
      <c r="GSD27" s="600"/>
      <c r="GSE27" s="600"/>
      <c r="GSF27" s="600"/>
      <c r="GSG27" s="600"/>
      <c r="GSH27" s="600"/>
      <c r="GSI27" s="600"/>
      <c r="GSJ27" s="600"/>
      <c r="GSK27" s="600"/>
      <c r="GSL27" s="600"/>
      <c r="GSM27" s="600"/>
      <c r="GSN27" s="600"/>
      <c r="GSO27" s="600"/>
      <c r="GSP27" s="600"/>
      <c r="GSQ27" s="600"/>
      <c r="GSR27" s="600"/>
      <c r="GSS27" s="600"/>
      <c r="GST27" s="600"/>
      <c r="GSU27" s="600"/>
      <c r="GSV27" s="600"/>
      <c r="GSW27" s="600"/>
      <c r="GSX27" s="600"/>
      <c r="GSY27" s="600"/>
      <c r="GSZ27" s="600"/>
      <c r="GTA27" s="600"/>
      <c r="GTB27" s="600"/>
      <c r="GTC27" s="600"/>
      <c r="GTD27" s="600"/>
      <c r="GTE27" s="600"/>
      <c r="GTF27" s="600"/>
      <c r="GTG27" s="600"/>
      <c r="GTH27" s="600"/>
      <c r="GTI27" s="600"/>
      <c r="GTJ27" s="600"/>
      <c r="GTK27" s="600"/>
      <c r="GTL27" s="600"/>
      <c r="GTM27" s="600"/>
      <c r="GTN27" s="600"/>
      <c r="GTO27" s="600"/>
      <c r="GTP27" s="600"/>
      <c r="GTQ27" s="600"/>
      <c r="GTR27" s="600"/>
      <c r="GTS27" s="600"/>
      <c r="GTT27" s="600"/>
      <c r="GTU27" s="600"/>
      <c r="GTV27" s="600"/>
      <c r="GTW27" s="600"/>
      <c r="GTX27" s="600"/>
      <c r="GTY27" s="600"/>
      <c r="GTZ27" s="600"/>
      <c r="GUA27" s="600"/>
      <c r="GUB27" s="600"/>
      <c r="GUC27" s="600"/>
      <c r="GUD27" s="600"/>
      <c r="GUE27" s="600"/>
      <c r="GUF27" s="600"/>
      <c r="GUG27" s="600"/>
      <c r="GUH27" s="600"/>
      <c r="GUI27" s="600"/>
      <c r="GUJ27" s="600"/>
      <c r="GUK27" s="600"/>
      <c r="GUL27" s="600"/>
      <c r="GUM27" s="600"/>
      <c r="GUN27" s="600"/>
      <c r="GUO27" s="600"/>
      <c r="GUP27" s="600"/>
      <c r="GUQ27" s="600"/>
      <c r="GUR27" s="600"/>
      <c r="GUS27" s="600"/>
      <c r="GUT27" s="600"/>
      <c r="GUU27" s="600"/>
      <c r="GUV27" s="600"/>
      <c r="GUW27" s="600"/>
      <c r="GUX27" s="600"/>
      <c r="GUY27" s="600"/>
      <c r="GUZ27" s="600"/>
      <c r="GVA27" s="600"/>
      <c r="GVB27" s="600"/>
      <c r="GVC27" s="600"/>
      <c r="GVD27" s="600"/>
      <c r="GVE27" s="600"/>
      <c r="GVF27" s="600"/>
      <c r="GVG27" s="600"/>
      <c r="GVH27" s="600"/>
      <c r="GVI27" s="600"/>
      <c r="GVJ27" s="600"/>
      <c r="GVK27" s="600"/>
      <c r="GVL27" s="600"/>
      <c r="GVM27" s="600"/>
      <c r="GVN27" s="600"/>
      <c r="GVO27" s="600"/>
      <c r="GVP27" s="600"/>
      <c r="GVQ27" s="600"/>
      <c r="GVR27" s="600"/>
      <c r="GVS27" s="600"/>
      <c r="GVT27" s="600"/>
      <c r="GVU27" s="600"/>
      <c r="GVV27" s="600"/>
      <c r="GVW27" s="600"/>
      <c r="GVX27" s="600"/>
      <c r="GVY27" s="600"/>
      <c r="GVZ27" s="600"/>
      <c r="GWA27" s="600"/>
      <c r="GWB27" s="600"/>
      <c r="GWC27" s="600"/>
      <c r="GWD27" s="600"/>
      <c r="GWE27" s="600"/>
      <c r="GWF27" s="600"/>
      <c r="GWG27" s="600"/>
      <c r="GWH27" s="600"/>
      <c r="GWI27" s="600"/>
      <c r="GWJ27" s="600"/>
      <c r="GWK27" s="600"/>
      <c r="GWL27" s="600"/>
      <c r="GWM27" s="600"/>
      <c r="GWN27" s="600"/>
      <c r="GWO27" s="600"/>
      <c r="GWP27" s="600"/>
      <c r="GWQ27" s="600"/>
      <c r="GWR27" s="600"/>
      <c r="GWS27" s="600"/>
      <c r="GWT27" s="600"/>
      <c r="GWU27" s="600"/>
      <c r="GWV27" s="600"/>
      <c r="GWW27" s="600"/>
      <c r="GWX27" s="600"/>
      <c r="GWY27" s="600"/>
      <c r="GWZ27" s="600"/>
      <c r="GXA27" s="600"/>
      <c r="GXB27" s="600"/>
      <c r="GXC27" s="600"/>
      <c r="GXD27" s="600"/>
      <c r="GXE27" s="600"/>
      <c r="GXF27" s="600"/>
      <c r="GXG27" s="600"/>
      <c r="GXH27" s="600"/>
      <c r="GXI27" s="600"/>
      <c r="GXJ27" s="600"/>
      <c r="GXK27" s="600"/>
      <c r="GXL27" s="600"/>
      <c r="GXM27" s="600"/>
      <c r="GXN27" s="600"/>
      <c r="GXO27" s="600"/>
      <c r="GXP27" s="600"/>
      <c r="GXQ27" s="600"/>
      <c r="GXR27" s="600"/>
      <c r="GXS27" s="600"/>
      <c r="GXT27" s="600"/>
      <c r="GXU27" s="600"/>
      <c r="GXV27" s="600"/>
      <c r="GXW27" s="600"/>
      <c r="GXX27" s="600"/>
      <c r="GXY27" s="600"/>
      <c r="GXZ27" s="600"/>
      <c r="GYA27" s="600"/>
      <c r="GYB27" s="600"/>
      <c r="GYC27" s="600"/>
      <c r="GYD27" s="600"/>
      <c r="GYE27" s="600"/>
      <c r="GYF27" s="600"/>
      <c r="GYG27" s="600"/>
      <c r="GYH27" s="600"/>
      <c r="GYI27" s="600"/>
      <c r="GYJ27" s="600"/>
      <c r="GYK27" s="600"/>
      <c r="GYL27" s="600"/>
      <c r="GYM27" s="600"/>
      <c r="GYN27" s="600"/>
      <c r="GYO27" s="600"/>
      <c r="GYP27" s="600"/>
      <c r="GYQ27" s="600"/>
      <c r="GYR27" s="600"/>
      <c r="GYS27" s="600"/>
      <c r="GYT27" s="600"/>
      <c r="GYU27" s="600"/>
      <c r="GYV27" s="600"/>
      <c r="GYW27" s="600"/>
      <c r="GYX27" s="600"/>
      <c r="GYY27" s="600"/>
      <c r="GYZ27" s="600"/>
      <c r="GZA27" s="600"/>
      <c r="GZB27" s="600"/>
      <c r="GZC27" s="600"/>
      <c r="GZD27" s="600"/>
      <c r="GZE27" s="600"/>
      <c r="GZF27" s="600"/>
      <c r="GZG27" s="600"/>
      <c r="GZH27" s="600"/>
      <c r="GZI27" s="600"/>
      <c r="GZJ27" s="600"/>
      <c r="GZK27" s="600"/>
      <c r="GZL27" s="600"/>
      <c r="GZM27" s="600"/>
      <c r="GZN27" s="600"/>
      <c r="GZO27" s="600"/>
      <c r="GZP27" s="600"/>
      <c r="GZQ27" s="600"/>
      <c r="GZR27" s="600"/>
      <c r="GZS27" s="600"/>
      <c r="GZT27" s="600"/>
      <c r="GZU27" s="600"/>
      <c r="GZV27" s="600"/>
      <c r="GZW27" s="600"/>
      <c r="GZX27" s="600"/>
      <c r="GZY27" s="600"/>
      <c r="GZZ27" s="600"/>
      <c r="HAA27" s="600"/>
      <c r="HAB27" s="600"/>
      <c r="HAC27" s="600"/>
      <c r="HAD27" s="600"/>
      <c r="HAE27" s="600"/>
      <c r="HAF27" s="600"/>
      <c r="HAG27" s="600"/>
      <c r="HAH27" s="600"/>
      <c r="HAI27" s="600"/>
      <c r="HAJ27" s="600"/>
      <c r="HAK27" s="600"/>
      <c r="HAL27" s="600"/>
      <c r="HAM27" s="600"/>
      <c r="HAN27" s="600"/>
      <c r="HAO27" s="600"/>
      <c r="HAP27" s="600"/>
      <c r="HAQ27" s="600"/>
      <c r="HAR27" s="600"/>
      <c r="HAS27" s="600"/>
      <c r="HAT27" s="600"/>
      <c r="HAU27" s="600"/>
      <c r="HAV27" s="600"/>
      <c r="HAW27" s="600"/>
      <c r="HAX27" s="600"/>
      <c r="HAY27" s="600"/>
      <c r="HAZ27" s="600"/>
      <c r="HBA27" s="600"/>
      <c r="HBB27" s="600"/>
      <c r="HBC27" s="600"/>
      <c r="HBD27" s="600"/>
      <c r="HBE27" s="600"/>
      <c r="HBF27" s="600"/>
      <c r="HBG27" s="600"/>
      <c r="HBH27" s="600"/>
      <c r="HBI27" s="600"/>
      <c r="HBJ27" s="600"/>
      <c r="HBK27" s="600"/>
      <c r="HBL27" s="600"/>
      <c r="HBM27" s="600"/>
      <c r="HBN27" s="600"/>
      <c r="HBO27" s="600"/>
      <c r="HBP27" s="600"/>
      <c r="HBQ27" s="600"/>
      <c r="HBR27" s="600"/>
      <c r="HBS27" s="600"/>
      <c r="HBT27" s="600"/>
      <c r="HBU27" s="600"/>
      <c r="HBV27" s="600"/>
      <c r="HBW27" s="600"/>
      <c r="HBX27" s="600"/>
      <c r="HBY27" s="600"/>
      <c r="HBZ27" s="600"/>
      <c r="HCA27" s="600"/>
      <c r="HCB27" s="600"/>
      <c r="HCC27" s="600"/>
      <c r="HCD27" s="600"/>
      <c r="HCE27" s="600"/>
      <c r="HCF27" s="600"/>
      <c r="HCG27" s="600"/>
      <c r="HCH27" s="600"/>
      <c r="HCI27" s="600"/>
      <c r="HCJ27" s="600"/>
      <c r="HCK27" s="600"/>
      <c r="HCL27" s="600"/>
      <c r="HCM27" s="600"/>
      <c r="HCN27" s="600"/>
      <c r="HCO27" s="600"/>
      <c r="HCP27" s="600"/>
      <c r="HCQ27" s="600"/>
      <c r="HCR27" s="600"/>
      <c r="HCS27" s="600"/>
      <c r="HCT27" s="600"/>
      <c r="HCU27" s="600"/>
      <c r="HCV27" s="600"/>
      <c r="HCW27" s="600"/>
      <c r="HCX27" s="600"/>
      <c r="HCY27" s="600"/>
      <c r="HCZ27" s="600"/>
      <c r="HDA27" s="600"/>
      <c r="HDB27" s="600"/>
      <c r="HDC27" s="600"/>
      <c r="HDD27" s="600"/>
      <c r="HDE27" s="600"/>
      <c r="HDF27" s="600"/>
      <c r="HDG27" s="600"/>
      <c r="HDH27" s="600"/>
      <c r="HDI27" s="600"/>
      <c r="HDJ27" s="600"/>
      <c r="HDK27" s="600"/>
      <c r="HDL27" s="600"/>
      <c r="HDM27" s="600"/>
      <c r="HDN27" s="600"/>
      <c r="HDO27" s="600"/>
      <c r="HDP27" s="600"/>
      <c r="HDQ27" s="600"/>
      <c r="HDR27" s="600"/>
      <c r="HDS27" s="600"/>
      <c r="HDT27" s="600"/>
      <c r="HDU27" s="600"/>
      <c r="HDV27" s="600"/>
      <c r="HDW27" s="600"/>
      <c r="HDX27" s="600"/>
      <c r="HDY27" s="600"/>
      <c r="HDZ27" s="600"/>
      <c r="HEA27" s="600"/>
      <c r="HEB27" s="600"/>
      <c r="HEC27" s="600"/>
      <c r="HED27" s="600"/>
      <c r="HEE27" s="600"/>
      <c r="HEF27" s="600"/>
      <c r="HEG27" s="600"/>
      <c r="HEH27" s="600"/>
      <c r="HEI27" s="600"/>
      <c r="HEJ27" s="600"/>
      <c r="HEK27" s="600"/>
      <c r="HEL27" s="600"/>
      <c r="HEM27" s="600"/>
      <c r="HEN27" s="600"/>
      <c r="HEO27" s="600"/>
      <c r="HEP27" s="600"/>
      <c r="HEQ27" s="600"/>
      <c r="HER27" s="600"/>
      <c r="HES27" s="600"/>
      <c r="HET27" s="600"/>
      <c r="HEU27" s="600"/>
      <c r="HEV27" s="600"/>
      <c r="HEW27" s="600"/>
      <c r="HEX27" s="600"/>
      <c r="HEY27" s="600"/>
      <c r="HEZ27" s="600"/>
      <c r="HFA27" s="600"/>
      <c r="HFB27" s="600"/>
      <c r="HFC27" s="600"/>
      <c r="HFD27" s="600"/>
      <c r="HFE27" s="600"/>
      <c r="HFF27" s="600"/>
      <c r="HFG27" s="600"/>
      <c r="HFH27" s="600"/>
      <c r="HFI27" s="600"/>
      <c r="HFJ27" s="600"/>
      <c r="HFK27" s="600"/>
      <c r="HFL27" s="600"/>
      <c r="HFM27" s="600"/>
      <c r="HFN27" s="600"/>
      <c r="HFO27" s="600"/>
      <c r="HFP27" s="600"/>
      <c r="HFQ27" s="600"/>
      <c r="HFR27" s="600"/>
      <c r="HFS27" s="600"/>
      <c r="HFT27" s="600"/>
      <c r="HFU27" s="600"/>
      <c r="HFV27" s="600"/>
      <c r="HFW27" s="600"/>
      <c r="HFX27" s="600"/>
      <c r="HFY27" s="600"/>
      <c r="HFZ27" s="600"/>
      <c r="HGA27" s="600"/>
      <c r="HGB27" s="600"/>
      <c r="HGC27" s="600"/>
      <c r="HGD27" s="600"/>
      <c r="HGE27" s="600"/>
      <c r="HGF27" s="600"/>
      <c r="HGG27" s="600"/>
      <c r="HGH27" s="600"/>
      <c r="HGI27" s="600"/>
      <c r="HGJ27" s="600"/>
      <c r="HGK27" s="600"/>
      <c r="HGL27" s="600"/>
      <c r="HGM27" s="600"/>
      <c r="HGN27" s="600"/>
      <c r="HGO27" s="600"/>
      <c r="HGP27" s="600"/>
      <c r="HGQ27" s="600"/>
      <c r="HGR27" s="600"/>
      <c r="HGS27" s="600"/>
      <c r="HGT27" s="600"/>
      <c r="HGU27" s="600"/>
      <c r="HGV27" s="600"/>
      <c r="HGW27" s="600"/>
      <c r="HGX27" s="600"/>
      <c r="HGY27" s="600"/>
      <c r="HGZ27" s="600"/>
      <c r="HHA27" s="600"/>
      <c r="HHB27" s="600"/>
      <c r="HHC27" s="600"/>
      <c r="HHD27" s="600"/>
      <c r="HHE27" s="600"/>
      <c r="HHF27" s="600"/>
      <c r="HHG27" s="600"/>
      <c r="HHH27" s="600"/>
      <c r="HHI27" s="600"/>
      <c r="HHJ27" s="600"/>
      <c r="HHK27" s="600"/>
      <c r="HHL27" s="600"/>
      <c r="HHM27" s="600"/>
      <c r="HHN27" s="600"/>
      <c r="HHO27" s="600"/>
      <c r="HHP27" s="600"/>
      <c r="HHQ27" s="600"/>
      <c r="HHR27" s="600"/>
      <c r="HHS27" s="600"/>
      <c r="HHT27" s="600"/>
      <c r="HHU27" s="600"/>
      <c r="HHV27" s="600"/>
      <c r="HHW27" s="600"/>
      <c r="HHX27" s="600"/>
      <c r="HHY27" s="600"/>
      <c r="HHZ27" s="600"/>
      <c r="HIA27" s="600"/>
      <c r="HIB27" s="600"/>
      <c r="HIC27" s="600"/>
      <c r="HID27" s="600"/>
      <c r="HIE27" s="600"/>
      <c r="HIF27" s="600"/>
      <c r="HIG27" s="600"/>
      <c r="HIH27" s="600"/>
      <c r="HII27" s="600"/>
      <c r="HIJ27" s="600"/>
      <c r="HIK27" s="600"/>
      <c r="HIL27" s="600"/>
      <c r="HIM27" s="600"/>
      <c r="HIN27" s="600"/>
      <c r="HIO27" s="600"/>
      <c r="HIP27" s="600"/>
      <c r="HIQ27" s="600"/>
      <c r="HIR27" s="600"/>
      <c r="HIS27" s="600"/>
      <c r="HIT27" s="600"/>
      <c r="HIU27" s="600"/>
      <c r="HIV27" s="600"/>
      <c r="HIW27" s="600"/>
      <c r="HIX27" s="600"/>
      <c r="HIY27" s="600"/>
      <c r="HIZ27" s="600"/>
      <c r="HJA27" s="600"/>
      <c r="HJB27" s="600"/>
      <c r="HJC27" s="600"/>
      <c r="HJD27" s="600"/>
      <c r="HJE27" s="600"/>
      <c r="HJF27" s="600"/>
      <c r="HJG27" s="600"/>
      <c r="HJH27" s="600"/>
      <c r="HJI27" s="600"/>
      <c r="HJJ27" s="600"/>
      <c r="HJK27" s="600"/>
      <c r="HJL27" s="600"/>
      <c r="HJM27" s="600"/>
      <c r="HJN27" s="600"/>
      <c r="HJO27" s="600"/>
      <c r="HJP27" s="600"/>
      <c r="HJQ27" s="600"/>
      <c r="HJR27" s="600"/>
      <c r="HJS27" s="600"/>
      <c r="HJT27" s="600"/>
      <c r="HJU27" s="600"/>
      <c r="HJV27" s="600"/>
      <c r="HJW27" s="600"/>
      <c r="HJX27" s="600"/>
      <c r="HJY27" s="600"/>
      <c r="HJZ27" s="600"/>
      <c r="HKA27" s="600"/>
      <c r="HKB27" s="600"/>
      <c r="HKC27" s="600"/>
      <c r="HKD27" s="600"/>
      <c r="HKE27" s="600"/>
      <c r="HKF27" s="600"/>
      <c r="HKG27" s="600"/>
      <c r="HKH27" s="600"/>
      <c r="HKI27" s="600"/>
      <c r="HKJ27" s="600"/>
      <c r="HKK27" s="600"/>
      <c r="HKL27" s="600"/>
      <c r="HKM27" s="600"/>
      <c r="HKN27" s="600"/>
      <c r="HKO27" s="600"/>
      <c r="HKP27" s="600"/>
      <c r="HKQ27" s="600"/>
      <c r="HKR27" s="600"/>
      <c r="HKS27" s="600"/>
      <c r="HKT27" s="600"/>
      <c r="HKU27" s="600"/>
      <c r="HKV27" s="600"/>
      <c r="HKW27" s="600"/>
      <c r="HKX27" s="600"/>
      <c r="HKY27" s="600"/>
      <c r="HKZ27" s="600"/>
      <c r="HLA27" s="600"/>
      <c r="HLB27" s="600"/>
      <c r="HLC27" s="600"/>
      <c r="HLD27" s="600"/>
      <c r="HLE27" s="600"/>
      <c r="HLF27" s="600"/>
      <c r="HLG27" s="600"/>
      <c r="HLH27" s="600"/>
      <c r="HLI27" s="600"/>
      <c r="HLJ27" s="600"/>
      <c r="HLK27" s="600"/>
      <c r="HLL27" s="600"/>
      <c r="HLM27" s="600"/>
      <c r="HLN27" s="600"/>
      <c r="HLO27" s="600"/>
      <c r="HLP27" s="600"/>
      <c r="HLQ27" s="600"/>
      <c r="HLR27" s="600"/>
      <c r="HLS27" s="600"/>
      <c r="HLT27" s="600"/>
      <c r="HLU27" s="600"/>
      <c r="HLV27" s="600"/>
      <c r="HLW27" s="600"/>
      <c r="HLX27" s="600"/>
      <c r="HLY27" s="600"/>
      <c r="HLZ27" s="600"/>
      <c r="HMA27" s="600"/>
      <c r="HMB27" s="600"/>
      <c r="HMC27" s="600"/>
      <c r="HMD27" s="600"/>
      <c r="HME27" s="600"/>
      <c r="HMF27" s="600"/>
      <c r="HMG27" s="600"/>
      <c r="HMH27" s="600"/>
      <c r="HMI27" s="600"/>
      <c r="HMJ27" s="600"/>
      <c r="HMK27" s="600"/>
      <c r="HML27" s="600"/>
      <c r="HMM27" s="600"/>
      <c r="HMN27" s="600"/>
      <c r="HMO27" s="600"/>
      <c r="HMP27" s="600"/>
      <c r="HMQ27" s="600"/>
      <c r="HMR27" s="600"/>
      <c r="HMS27" s="600"/>
      <c r="HMT27" s="600"/>
      <c r="HMU27" s="600"/>
      <c r="HMV27" s="600"/>
      <c r="HMW27" s="600"/>
      <c r="HMX27" s="600"/>
      <c r="HMY27" s="600"/>
      <c r="HMZ27" s="600"/>
      <c r="HNA27" s="600"/>
      <c r="HNB27" s="600"/>
      <c r="HNC27" s="600"/>
      <c r="HND27" s="600"/>
      <c r="HNE27" s="600"/>
      <c r="HNF27" s="600"/>
      <c r="HNG27" s="600"/>
      <c r="HNH27" s="600"/>
      <c r="HNI27" s="600"/>
      <c r="HNJ27" s="600"/>
      <c r="HNK27" s="600"/>
      <c r="HNL27" s="600"/>
      <c r="HNM27" s="600"/>
      <c r="HNN27" s="600"/>
      <c r="HNO27" s="600"/>
      <c r="HNP27" s="600"/>
      <c r="HNQ27" s="600"/>
      <c r="HNR27" s="600"/>
      <c r="HNS27" s="600"/>
      <c r="HNT27" s="600"/>
      <c r="HNU27" s="600"/>
      <c r="HNV27" s="600"/>
      <c r="HNW27" s="600"/>
      <c r="HNX27" s="600"/>
      <c r="HNY27" s="600"/>
      <c r="HNZ27" s="600"/>
      <c r="HOA27" s="600"/>
      <c r="HOB27" s="600"/>
      <c r="HOC27" s="600"/>
      <c r="HOD27" s="600"/>
      <c r="HOE27" s="600"/>
      <c r="HOF27" s="600"/>
      <c r="HOG27" s="600"/>
      <c r="HOH27" s="600"/>
      <c r="HOI27" s="600"/>
      <c r="HOJ27" s="600"/>
      <c r="HOK27" s="600"/>
      <c r="HOL27" s="600"/>
      <c r="HOM27" s="600"/>
      <c r="HON27" s="600"/>
      <c r="HOO27" s="600"/>
      <c r="HOP27" s="600"/>
      <c r="HOQ27" s="600"/>
      <c r="HOR27" s="600"/>
      <c r="HOS27" s="600"/>
      <c r="HOT27" s="600"/>
      <c r="HOU27" s="600"/>
      <c r="HOV27" s="600"/>
      <c r="HOW27" s="600"/>
      <c r="HOX27" s="600"/>
      <c r="HOY27" s="600"/>
      <c r="HOZ27" s="600"/>
      <c r="HPA27" s="600"/>
      <c r="HPB27" s="600"/>
      <c r="HPC27" s="600"/>
      <c r="HPD27" s="600"/>
      <c r="HPE27" s="600"/>
      <c r="HPF27" s="600"/>
      <c r="HPG27" s="600"/>
      <c r="HPH27" s="600"/>
      <c r="HPI27" s="600"/>
      <c r="HPJ27" s="600"/>
      <c r="HPK27" s="600"/>
      <c r="HPL27" s="600"/>
      <c r="HPM27" s="600"/>
      <c r="HPN27" s="600"/>
      <c r="HPO27" s="600"/>
      <c r="HPP27" s="600"/>
      <c r="HPQ27" s="600"/>
      <c r="HPR27" s="600"/>
      <c r="HPS27" s="600"/>
      <c r="HPT27" s="600"/>
      <c r="HPU27" s="600"/>
      <c r="HPV27" s="600"/>
      <c r="HPW27" s="600"/>
      <c r="HPX27" s="600"/>
      <c r="HPY27" s="600"/>
      <c r="HPZ27" s="600"/>
      <c r="HQA27" s="600"/>
      <c r="HQB27" s="600"/>
      <c r="HQC27" s="600"/>
      <c r="HQD27" s="600"/>
      <c r="HQE27" s="600"/>
      <c r="HQF27" s="600"/>
      <c r="HQG27" s="600"/>
      <c r="HQH27" s="600"/>
      <c r="HQI27" s="600"/>
      <c r="HQJ27" s="600"/>
      <c r="HQK27" s="600"/>
      <c r="HQL27" s="600"/>
      <c r="HQM27" s="600"/>
      <c r="HQN27" s="600"/>
      <c r="HQO27" s="600"/>
      <c r="HQP27" s="600"/>
      <c r="HQQ27" s="600"/>
      <c r="HQR27" s="600"/>
      <c r="HQS27" s="600"/>
      <c r="HQT27" s="600"/>
      <c r="HQU27" s="600"/>
      <c r="HQV27" s="600"/>
      <c r="HQW27" s="600"/>
      <c r="HQX27" s="600"/>
      <c r="HQY27" s="600"/>
      <c r="HQZ27" s="600"/>
      <c r="HRA27" s="600"/>
      <c r="HRB27" s="600"/>
      <c r="HRC27" s="600"/>
      <c r="HRD27" s="600"/>
      <c r="HRE27" s="600"/>
      <c r="HRF27" s="600"/>
      <c r="HRG27" s="600"/>
      <c r="HRH27" s="600"/>
      <c r="HRI27" s="600"/>
      <c r="HRJ27" s="600"/>
      <c r="HRK27" s="600"/>
      <c r="HRL27" s="600"/>
      <c r="HRM27" s="600"/>
      <c r="HRN27" s="600"/>
      <c r="HRO27" s="600"/>
      <c r="HRP27" s="600"/>
      <c r="HRQ27" s="600"/>
      <c r="HRR27" s="600"/>
      <c r="HRS27" s="600"/>
      <c r="HRT27" s="600"/>
      <c r="HRU27" s="600"/>
      <c r="HRV27" s="600"/>
      <c r="HRW27" s="600"/>
      <c r="HRX27" s="600"/>
      <c r="HRY27" s="600"/>
      <c r="HRZ27" s="600"/>
      <c r="HSA27" s="600"/>
      <c r="HSB27" s="600"/>
      <c r="HSC27" s="600"/>
      <c r="HSD27" s="600"/>
      <c r="HSE27" s="600"/>
      <c r="HSF27" s="600"/>
      <c r="HSG27" s="600"/>
      <c r="HSH27" s="600"/>
      <c r="HSI27" s="600"/>
      <c r="HSJ27" s="600"/>
      <c r="HSK27" s="600"/>
      <c r="HSL27" s="600"/>
      <c r="HSM27" s="600"/>
      <c r="HSN27" s="600"/>
      <c r="HSO27" s="600"/>
      <c r="HSP27" s="600"/>
      <c r="HSQ27" s="600"/>
      <c r="HSR27" s="600"/>
      <c r="HSS27" s="600"/>
      <c r="HST27" s="600"/>
      <c r="HSU27" s="600"/>
      <c r="HSV27" s="600"/>
      <c r="HSW27" s="600"/>
      <c r="HSX27" s="600"/>
      <c r="HSY27" s="600"/>
      <c r="HSZ27" s="600"/>
      <c r="HTA27" s="600"/>
      <c r="HTB27" s="600"/>
      <c r="HTC27" s="600"/>
      <c r="HTD27" s="600"/>
      <c r="HTE27" s="600"/>
      <c r="HTF27" s="600"/>
      <c r="HTG27" s="600"/>
      <c r="HTH27" s="600"/>
      <c r="HTI27" s="600"/>
      <c r="HTJ27" s="600"/>
      <c r="HTK27" s="600"/>
      <c r="HTL27" s="600"/>
      <c r="HTM27" s="600"/>
      <c r="HTN27" s="600"/>
      <c r="HTO27" s="600"/>
      <c r="HTP27" s="600"/>
      <c r="HTQ27" s="600"/>
      <c r="HTR27" s="600"/>
      <c r="HTS27" s="600"/>
      <c r="HTT27" s="600"/>
      <c r="HTU27" s="600"/>
      <c r="HTV27" s="600"/>
      <c r="HTW27" s="600"/>
      <c r="HTX27" s="600"/>
      <c r="HTY27" s="600"/>
      <c r="HTZ27" s="600"/>
      <c r="HUA27" s="600"/>
      <c r="HUB27" s="600"/>
      <c r="HUC27" s="600"/>
      <c r="HUD27" s="600"/>
      <c r="HUE27" s="600"/>
      <c r="HUF27" s="600"/>
      <c r="HUG27" s="600"/>
      <c r="HUH27" s="600"/>
      <c r="HUI27" s="600"/>
      <c r="HUJ27" s="600"/>
      <c r="HUK27" s="600"/>
      <c r="HUL27" s="600"/>
      <c r="HUM27" s="600"/>
      <c r="HUN27" s="600"/>
      <c r="HUO27" s="600"/>
      <c r="HUP27" s="600"/>
      <c r="HUQ27" s="600"/>
      <c r="HUR27" s="600"/>
      <c r="HUS27" s="600"/>
      <c r="HUT27" s="600"/>
      <c r="HUU27" s="600"/>
      <c r="HUV27" s="600"/>
      <c r="HUW27" s="600"/>
      <c r="HUX27" s="600"/>
      <c r="HUY27" s="600"/>
      <c r="HUZ27" s="600"/>
      <c r="HVA27" s="600"/>
      <c r="HVB27" s="600"/>
      <c r="HVC27" s="600"/>
      <c r="HVD27" s="600"/>
      <c r="HVE27" s="600"/>
      <c r="HVF27" s="600"/>
      <c r="HVG27" s="600"/>
      <c r="HVH27" s="600"/>
      <c r="HVI27" s="600"/>
      <c r="HVJ27" s="600"/>
      <c r="HVK27" s="600"/>
      <c r="HVL27" s="600"/>
      <c r="HVM27" s="600"/>
      <c r="HVN27" s="600"/>
      <c r="HVO27" s="600"/>
      <c r="HVP27" s="600"/>
      <c r="HVQ27" s="600"/>
      <c r="HVR27" s="600"/>
      <c r="HVS27" s="600"/>
      <c r="HVT27" s="600"/>
      <c r="HVU27" s="600"/>
      <c r="HVV27" s="600"/>
      <c r="HVW27" s="600"/>
      <c r="HVX27" s="600"/>
      <c r="HVY27" s="600"/>
      <c r="HVZ27" s="600"/>
      <c r="HWA27" s="600"/>
      <c r="HWB27" s="600"/>
      <c r="HWC27" s="600"/>
      <c r="HWD27" s="600"/>
      <c r="HWE27" s="600"/>
      <c r="HWF27" s="600"/>
      <c r="HWG27" s="600"/>
      <c r="HWH27" s="600"/>
      <c r="HWI27" s="600"/>
      <c r="HWJ27" s="600"/>
      <c r="HWK27" s="600"/>
      <c r="HWL27" s="600"/>
      <c r="HWM27" s="600"/>
      <c r="HWN27" s="600"/>
      <c r="HWO27" s="600"/>
      <c r="HWP27" s="600"/>
      <c r="HWQ27" s="600"/>
      <c r="HWR27" s="600"/>
      <c r="HWS27" s="600"/>
      <c r="HWT27" s="600"/>
      <c r="HWU27" s="600"/>
      <c r="HWV27" s="600"/>
      <c r="HWW27" s="600"/>
      <c r="HWX27" s="600"/>
      <c r="HWY27" s="600"/>
      <c r="HWZ27" s="600"/>
      <c r="HXA27" s="600"/>
      <c r="HXB27" s="600"/>
      <c r="HXC27" s="600"/>
      <c r="HXD27" s="600"/>
      <c r="HXE27" s="600"/>
      <c r="HXF27" s="600"/>
      <c r="HXG27" s="600"/>
      <c r="HXH27" s="600"/>
      <c r="HXI27" s="600"/>
      <c r="HXJ27" s="600"/>
      <c r="HXK27" s="600"/>
      <c r="HXL27" s="600"/>
      <c r="HXM27" s="600"/>
      <c r="HXN27" s="600"/>
      <c r="HXO27" s="600"/>
      <c r="HXP27" s="600"/>
      <c r="HXQ27" s="600"/>
      <c r="HXR27" s="600"/>
      <c r="HXS27" s="600"/>
      <c r="HXT27" s="600"/>
      <c r="HXU27" s="600"/>
      <c r="HXV27" s="600"/>
      <c r="HXW27" s="600"/>
      <c r="HXX27" s="600"/>
      <c r="HXY27" s="600"/>
      <c r="HXZ27" s="600"/>
      <c r="HYA27" s="600"/>
      <c r="HYB27" s="600"/>
      <c r="HYC27" s="600"/>
      <c r="HYD27" s="600"/>
      <c r="HYE27" s="600"/>
      <c r="HYF27" s="600"/>
      <c r="HYG27" s="600"/>
      <c r="HYH27" s="600"/>
      <c r="HYI27" s="600"/>
      <c r="HYJ27" s="600"/>
      <c r="HYK27" s="600"/>
      <c r="HYL27" s="600"/>
      <c r="HYM27" s="600"/>
      <c r="HYN27" s="600"/>
      <c r="HYO27" s="600"/>
      <c r="HYP27" s="600"/>
      <c r="HYQ27" s="600"/>
      <c r="HYR27" s="600"/>
      <c r="HYS27" s="600"/>
      <c r="HYT27" s="600"/>
      <c r="HYU27" s="600"/>
      <c r="HYV27" s="600"/>
      <c r="HYW27" s="600"/>
      <c r="HYX27" s="600"/>
      <c r="HYY27" s="600"/>
      <c r="HYZ27" s="600"/>
      <c r="HZA27" s="600"/>
      <c r="HZB27" s="600"/>
      <c r="HZC27" s="600"/>
      <c r="HZD27" s="600"/>
      <c r="HZE27" s="600"/>
      <c r="HZF27" s="600"/>
      <c r="HZG27" s="600"/>
      <c r="HZH27" s="600"/>
      <c r="HZI27" s="600"/>
      <c r="HZJ27" s="600"/>
      <c r="HZK27" s="600"/>
      <c r="HZL27" s="600"/>
      <c r="HZM27" s="600"/>
      <c r="HZN27" s="600"/>
      <c r="HZO27" s="600"/>
      <c r="HZP27" s="600"/>
      <c r="HZQ27" s="600"/>
      <c r="HZR27" s="600"/>
      <c r="HZS27" s="600"/>
      <c r="HZT27" s="600"/>
      <c r="HZU27" s="600"/>
      <c r="HZV27" s="600"/>
      <c r="HZW27" s="600"/>
      <c r="HZX27" s="600"/>
      <c r="HZY27" s="600"/>
      <c r="HZZ27" s="600"/>
      <c r="IAA27" s="600"/>
      <c r="IAB27" s="600"/>
      <c r="IAC27" s="600"/>
      <c r="IAD27" s="600"/>
      <c r="IAE27" s="600"/>
      <c r="IAF27" s="600"/>
      <c r="IAG27" s="600"/>
      <c r="IAH27" s="600"/>
      <c r="IAI27" s="600"/>
      <c r="IAJ27" s="600"/>
      <c r="IAK27" s="600"/>
      <c r="IAL27" s="600"/>
      <c r="IAM27" s="600"/>
      <c r="IAN27" s="600"/>
      <c r="IAO27" s="600"/>
      <c r="IAP27" s="600"/>
      <c r="IAQ27" s="600"/>
      <c r="IAR27" s="600"/>
      <c r="IAS27" s="600"/>
      <c r="IAT27" s="600"/>
      <c r="IAU27" s="600"/>
      <c r="IAV27" s="600"/>
      <c r="IAW27" s="600"/>
      <c r="IAX27" s="600"/>
      <c r="IAY27" s="600"/>
      <c r="IAZ27" s="600"/>
      <c r="IBA27" s="600"/>
      <c r="IBB27" s="600"/>
      <c r="IBC27" s="600"/>
      <c r="IBD27" s="600"/>
      <c r="IBE27" s="600"/>
      <c r="IBF27" s="600"/>
      <c r="IBG27" s="600"/>
      <c r="IBH27" s="600"/>
      <c r="IBI27" s="600"/>
      <c r="IBJ27" s="600"/>
      <c r="IBK27" s="600"/>
      <c r="IBL27" s="600"/>
      <c r="IBM27" s="600"/>
      <c r="IBN27" s="600"/>
      <c r="IBO27" s="600"/>
      <c r="IBP27" s="600"/>
      <c r="IBQ27" s="600"/>
      <c r="IBR27" s="600"/>
      <c r="IBS27" s="600"/>
      <c r="IBT27" s="600"/>
      <c r="IBU27" s="600"/>
      <c r="IBV27" s="600"/>
      <c r="IBW27" s="600"/>
      <c r="IBX27" s="600"/>
      <c r="IBY27" s="600"/>
      <c r="IBZ27" s="600"/>
      <c r="ICA27" s="600"/>
      <c r="ICB27" s="600"/>
      <c r="ICC27" s="600"/>
      <c r="ICD27" s="600"/>
      <c r="ICE27" s="600"/>
      <c r="ICF27" s="600"/>
      <c r="ICG27" s="600"/>
      <c r="ICH27" s="600"/>
      <c r="ICI27" s="600"/>
      <c r="ICJ27" s="600"/>
      <c r="ICK27" s="600"/>
      <c r="ICL27" s="600"/>
      <c r="ICM27" s="600"/>
      <c r="ICN27" s="600"/>
      <c r="ICO27" s="600"/>
      <c r="ICP27" s="600"/>
      <c r="ICQ27" s="600"/>
      <c r="ICR27" s="600"/>
      <c r="ICS27" s="600"/>
      <c r="ICT27" s="600"/>
      <c r="ICU27" s="600"/>
      <c r="ICV27" s="600"/>
      <c r="ICW27" s="600"/>
      <c r="ICX27" s="600"/>
      <c r="ICY27" s="600"/>
      <c r="ICZ27" s="600"/>
      <c r="IDA27" s="600"/>
      <c r="IDB27" s="600"/>
      <c r="IDC27" s="600"/>
      <c r="IDD27" s="600"/>
      <c r="IDE27" s="600"/>
      <c r="IDF27" s="600"/>
      <c r="IDG27" s="600"/>
      <c r="IDH27" s="600"/>
      <c r="IDI27" s="600"/>
      <c r="IDJ27" s="600"/>
      <c r="IDK27" s="600"/>
      <c r="IDL27" s="600"/>
      <c r="IDM27" s="600"/>
      <c r="IDN27" s="600"/>
      <c r="IDO27" s="600"/>
      <c r="IDP27" s="600"/>
      <c r="IDQ27" s="600"/>
      <c r="IDR27" s="600"/>
      <c r="IDS27" s="600"/>
      <c r="IDT27" s="600"/>
      <c r="IDU27" s="600"/>
      <c r="IDV27" s="600"/>
      <c r="IDW27" s="600"/>
      <c r="IDX27" s="600"/>
      <c r="IDY27" s="600"/>
      <c r="IDZ27" s="600"/>
      <c r="IEA27" s="600"/>
      <c r="IEB27" s="600"/>
      <c r="IEC27" s="600"/>
      <c r="IED27" s="600"/>
      <c r="IEE27" s="600"/>
      <c r="IEF27" s="600"/>
      <c r="IEG27" s="600"/>
      <c r="IEH27" s="600"/>
      <c r="IEI27" s="600"/>
      <c r="IEJ27" s="600"/>
      <c r="IEK27" s="600"/>
      <c r="IEL27" s="600"/>
      <c r="IEM27" s="600"/>
      <c r="IEN27" s="600"/>
      <c r="IEO27" s="600"/>
      <c r="IEP27" s="600"/>
      <c r="IEQ27" s="600"/>
      <c r="IER27" s="600"/>
      <c r="IES27" s="600"/>
      <c r="IET27" s="600"/>
      <c r="IEU27" s="600"/>
      <c r="IEV27" s="600"/>
      <c r="IEW27" s="600"/>
      <c r="IEX27" s="600"/>
      <c r="IEY27" s="600"/>
      <c r="IEZ27" s="600"/>
      <c r="IFA27" s="600"/>
      <c r="IFB27" s="600"/>
      <c r="IFC27" s="600"/>
      <c r="IFD27" s="600"/>
      <c r="IFE27" s="600"/>
      <c r="IFF27" s="600"/>
      <c r="IFG27" s="600"/>
      <c r="IFH27" s="600"/>
      <c r="IFI27" s="600"/>
      <c r="IFJ27" s="600"/>
      <c r="IFK27" s="600"/>
      <c r="IFL27" s="600"/>
      <c r="IFM27" s="600"/>
      <c r="IFN27" s="600"/>
      <c r="IFO27" s="600"/>
      <c r="IFP27" s="600"/>
      <c r="IFQ27" s="600"/>
      <c r="IFR27" s="600"/>
      <c r="IFS27" s="600"/>
      <c r="IFT27" s="600"/>
      <c r="IFU27" s="600"/>
      <c r="IFV27" s="600"/>
      <c r="IFW27" s="600"/>
      <c r="IFX27" s="600"/>
      <c r="IFY27" s="600"/>
      <c r="IFZ27" s="600"/>
      <c r="IGA27" s="600"/>
      <c r="IGB27" s="600"/>
      <c r="IGC27" s="600"/>
      <c r="IGD27" s="600"/>
      <c r="IGE27" s="600"/>
      <c r="IGF27" s="600"/>
      <c r="IGG27" s="600"/>
      <c r="IGH27" s="600"/>
      <c r="IGI27" s="600"/>
      <c r="IGJ27" s="600"/>
      <c r="IGK27" s="600"/>
      <c r="IGL27" s="600"/>
      <c r="IGM27" s="600"/>
      <c r="IGN27" s="600"/>
      <c r="IGO27" s="600"/>
      <c r="IGP27" s="600"/>
      <c r="IGQ27" s="600"/>
      <c r="IGR27" s="600"/>
      <c r="IGS27" s="600"/>
      <c r="IGT27" s="600"/>
      <c r="IGU27" s="600"/>
      <c r="IGV27" s="600"/>
      <c r="IGW27" s="600"/>
      <c r="IGX27" s="600"/>
      <c r="IGY27" s="600"/>
      <c r="IGZ27" s="600"/>
      <c r="IHA27" s="600"/>
      <c r="IHB27" s="600"/>
      <c r="IHC27" s="600"/>
      <c r="IHD27" s="600"/>
      <c r="IHE27" s="600"/>
      <c r="IHF27" s="600"/>
      <c r="IHG27" s="600"/>
      <c r="IHH27" s="600"/>
      <c r="IHI27" s="600"/>
      <c r="IHJ27" s="600"/>
      <c r="IHK27" s="600"/>
      <c r="IHL27" s="600"/>
      <c r="IHM27" s="600"/>
      <c r="IHN27" s="600"/>
      <c r="IHO27" s="600"/>
      <c r="IHP27" s="600"/>
      <c r="IHQ27" s="600"/>
      <c r="IHR27" s="600"/>
      <c r="IHS27" s="600"/>
      <c r="IHT27" s="600"/>
      <c r="IHU27" s="600"/>
      <c r="IHV27" s="600"/>
      <c r="IHW27" s="600"/>
      <c r="IHX27" s="600"/>
      <c r="IHY27" s="600"/>
      <c r="IHZ27" s="600"/>
      <c r="IIA27" s="600"/>
      <c r="IIB27" s="600"/>
      <c r="IIC27" s="600"/>
      <c r="IID27" s="600"/>
      <c r="IIE27" s="600"/>
      <c r="IIF27" s="600"/>
      <c r="IIG27" s="600"/>
      <c r="IIH27" s="600"/>
      <c r="III27" s="600"/>
      <c r="IIJ27" s="600"/>
      <c r="IIK27" s="600"/>
      <c r="IIL27" s="600"/>
      <c r="IIM27" s="600"/>
      <c r="IIN27" s="600"/>
      <c r="IIO27" s="600"/>
      <c r="IIP27" s="600"/>
      <c r="IIQ27" s="600"/>
      <c r="IIR27" s="600"/>
      <c r="IIS27" s="600"/>
      <c r="IIT27" s="600"/>
      <c r="IIU27" s="600"/>
      <c r="IIV27" s="600"/>
      <c r="IIW27" s="600"/>
      <c r="IIX27" s="600"/>
      <c r="IIY27" s="600"/>
      <c r="IIZ27" s="600"/>
      <c r="IJA27" s="600"/>
      <c r="IJB27" s="600"/>
      <c r="IJC27" s="600"/>
      <c r="IJD27" s="600"/>
      <c r="IJE27" s="600"/>
      <c r="IJF27" s="600"/>
      <c r="IJG27" s="600"/>
      <c r="IJH27" s="600"/>
      <c r="IJI27" s="600"/>
      <c r="IJJ27" s="600"/>
      <c r="IJK27" s="600"/>
      <c r="IJL27" s="600"/>
      <c r="IJM27" s="600"/>
      <c r="IJN27" s="600"/>
      <c r="IJO27" s="600"/>
      <c r="IJP27" s="600"/>
      <c r="IJQ27" s="600"/>
      <c r="IJR27" s="600"/>
      <c r="IJS27" s="600"/>
      <c r="IJT27" s="600"/>
      <c r="IJU27" s="600"/>
      <c r="IJV27" s="600"/>
      <c r="IJW27" s="600"/>
      <c r="IJX27" s="600"/>
      <c r="IJY27" s="600"/>
      <c r="IJZ27" s="600"/>
      <c r="IKA27" s="600"/>
      <c r="IKB27" s="600"/>
      <c r="IKC27" s="600"/>
      <c r="IKD27" s="600"/>
      <c r="IKE27" s="600"/>
      <c r="IKF27" s="600"/>
      <c r="IKG27" s="600"/>
      <c r="IKH27" s="600"/>
      <c r="IKI27" s="600"/>
      <c r="IKJ27" s="600"/>
      <c r="IKK27" s="600"/>
      <c r="IKL27" s="600"/>
      <c r="IKM27" s="600"/>
      <c r="IKN27" s="600"/>
      <c r="IKO27" s="600"/>
      <c r="IKP27" s="600"/>
      <c r="IKQ27" s="600"/>
      <c r="IKR27" s="600"/>
      <c r="IKS27" s="600"/>
      <c r="IKT27" s="600"/>
      <c r="IKU27" s="600"/>
      <c r="IKV27" s="600"/>
      <c r="IKW27" s="600"/>
      <c r="IKX27" s="600"/>
      <c r="IKY27" s="600"/>
      <c r="IKZ27" s="600"/>
      <c r="ILA27" s="600"/>
      <c r="ILB27" s="600"/>
      <c r="ILC27" s="600"/>
      <c r="ILD27" s="600"/>
      <c r="ILE27" s="600"/>
      <c r="ILF27" s="600"/>
      <c r="ILG27" s="600"/>
      <c r="ILH27" s="600"/>
      <c r="ILI27" s="600"/>
      <c r="ILJ27" s="600"/>
      <c r="ILK27" s="600"/>
      <c r="ILL27" s="600"/>
      <c r="ILM27" s="600"/>
      <c r="ILN27" s="600"/>
      <c r="ILO27" s="600"/>
      <c r="ILP27" s="600"/>
      <c r="ILQ27" s="600"/>
      <c r="ILR27" s="600"/>
      <c r="ILS27" s="600"/>
      <c r="ILT27" s="600"/>
      <c r="ILU27" s="600"/>
      <c r="ILV27" s="600"/>
      <c r="ILW27" s="600"/>
      <c r="ILX27" s="600"/>
      <c r="ILY27" s="600"/>
      <c r="ILZ27" s="600"/>
      <c r="IMA27" s="600"/>
      <c r="IMB27" s="600"/>
      <c r="IMC27" s="600"/>
      <c r="IMD27" s="600"/>
      <c r="IME27" s="600"/>
      <c r="IMF27" s="600"/>
      <c r="IMG27" s="600"/>
      <c r="IMH27" s="600"/>
      <c r="IMI27" s="600"/>
      <c r="IMJ27" s="600"/>
      <c r="IMK27" s="600"/>
      <c r="IML27" s="600"/>
      <c r="IMM27" s="600"/>
      <c r="IMN27" s="600"/>
      <c r="IMO27" s="600"/>
      <c r="IMP27" s="600"/>
      <c r="IMQ27" s="600"/>
      <c r="IMR27" s="600"/>
      <c r="IMS27" s="600"/>
      <c r="IMT27" s="600"/>
      <c r="IMU27" s="600"/>
      <c r="IMV27" s="600"/>
      <c r="IMW27" s="600"/>
      <c r="IMX27" s="600"/>
      <c r="IMY27" s="600"/>
      <c r="IMZ27" s="600"/>
      <c r="INA27" s="600"/>
      <c r="INB27" s="600"/>
      <c r="INC27" s="600"/>
      <c r="IND27" s="600"/>
      <c r="INE27" s="600"/>
      <c r="INF27" s="600"/>
      <c r="ING27" s="600"/>
      <c r="INH27" s="600"/>
      <c r="INI27" s="600"/>
      <c r="INJ27" s="600"/>
      <c r="INK27" s="600"/>
      <c r="INL27" s="600"/>
      <c r="INM27" s="600"/>
      <c r="INN27" s="600"/>
      <c r="INO27" s="600"/>
      <c r="INP27" s="600"/>
      <c r="INQ27" s="600"/>
      <c r="INR27" s="600"/>
      <c r="INS27" s="600"/>
      <c r="INT27" s="600"/>
      <c r="INU27" s="600"/>
      <c r="INV27" s="600"/>
      <c r="INW27" s="600"/>
      <c r="INX27" s="600"/>
      <c r="INY27" s="600"/>
      <c r="INZ27" s="600"/>
      <c r="IOA27" s="600"/>
      <c r="IOB27" s="600"/>
      <c r="IOC27" s="600"/>
      <c r="IOD27" s="600"/>
      <c r="IOE27" s="600"/>
      <c r="IOF27" s="600"/>
      <c r="IOG27" s="600"/>
      <c r="IOH27" s="600"/>
      <c r="IOI27" s="600"/>
      <c r="IOJ27" s="600"/>
      <c r="IOK27" s="600"/>
      <c r="IOL27" s="600"/>
      <c r="IOM27" s="600"/>
      <c r="ION27" s="600"/>
      <c r="IOO27" s="600"/>
      <c r="IOP27" s="600"/>
      <c r="IOQ27" s="600"/>
      <c r="IOR27" s="600"/>
      <c r="IOS27" s="600"/>
      <c r="IOT27" s="600"/>
      <c r="IOU27" s="600"/>
      <c r="IOV27" s="600"/>
      <c r="IOW27" s="600"/>
      <c r="IOX27" s="600"/>
      <c r="IOY27" s="600"/>
      <c r="IOZ27" s="600"/>
      <c r="IPA27" s="600"/>
      <c r="IPB27" s="600"/>
      <c r="IPC27" s="600"/>
      <c r="IPD27" s="600"/>
      <c r="IPE27" s="600"/>
      <c r="IPF27" s="600"/>
      <c r="IPG27" s="600"/>
      <c r="IPH27" s="600"/>
      <c r="IPI27" s="600"/>
      <c r="IPJ27" s="600"/>
      <c r="IPK27" s="600"/>
      <c r="IPL27" s="600"/>
      <c r="IPM27" s="600"/>
      <c r="IPN27" s="600"/>
      <c r="IPO27" s="600"/>
      <c r="IPP27" s="600"/>
      <c r="IPQ27" s="600"/>
      <c r="IPR27" s="600"/>
      <c r="IPS27" s="600"/>
      <c r="IPT27" s="600"/>
      <c r="IPU27" s="600"/>
      <c r="IPV27" s="600"/>
      <c r="IPW27" s="600"/>
      <c r="IPX27" s="600"/>
      <c r="IPY27" s="600"/>
      <c r="IPZ27" s="600"/>
      <c r="IQA27" s="600"/>
      <c r="IQB27" s="600"/>
      <c r="IQC27" s="600"/>
      <c r="IQD27" s="600"/>
      <c r="IQE27" s="600"/>
      <c r="IQF27" s="600"/>
      <c r="IQG27" s="600"/>
      <c r="IQH27" s="600"/>
      <c r="IQI27" s="600"/>
      <c r="IQJ27" s="600"/>
      <c r="IQK27" s="600"/>
      <c r="IQL27" s="600"/>
      <c r="IQM27" s="600"/>
      <c r="IQN27" s="600"/>
      <c r="IQO27" s="600"/>
      <c r="IQP27" s="600"/>
      <c r="IQQ27" s="600"/>
      <c r="IQR27" s="600"/>
      <c r="IQS27" s="600"/>
      <c r="IQT27" s="600"/>
      <c r="IQU27" s="600"/>
      <c r="IQV27" s="600"/>
      <c r="IQW27" s="600"/>
      <c r="IQX27" s="600"/>
      <c r="IQY27" s="600"/>
      <c r="IQZ27" s="600"/>
      <c r="IRA27" s="600"/>
      <c r="IRB27" s="600"/>
      <c r="IRC27" s="600"/>
      <c r="IRD27" s="600"/>
      <c r="IRE27" s="600"/>
      <c r="IRF27" s="600"/>
      <c r="IRG27" s="600"/>
      <c r="IRH27" s="600"/>
      <c r="IRI27" s="600"/>
      <c r="IRJ27" s="600"/>
      <c r="IRK27" s="600"/>
      <c r="IRL27" s="600"/>
      <c r="IRM27" s="600"/>
      <c r="IRN27" s="600"/>
      <c r="IRO27" s="600"/>
      <c r="IRP27" s="600"/>
      <c r="IRQ27" s="600"/>
      <c r="IRR27" s="600"/>
      <c r="IRS27" s="600"/>
      <c r="IRT27" s="600"/>
      <c r="IRU27" s="600"/>
      <c r="IRV27" s="600"/>
      <c r="IRW27" s="600"/>
      <c r="IRX27" s="600"/>
      <c r="IRY27" s="600"/>
      <c r="IRZ27" s="600"/>
      <c r="ISA27" s="600"/>
      <c r="ISB27" s="600"/>
      <c r="ISC27" s="600"/>
      <c r="ISD27" s="600"/>
      <c r="ISE27" s="600"/>
      <c r="ISF27" s="600"/>
      <c r="ISG27" s="600"/>
      <c r="ISH27" s="600"/>
      <c r="ISI27" s="600"/>
      <c r="ISJ27" s="600"/>
      <c r="ISK27" s="600"/>
      <c r="ISL27" s="600"/>
      <c r="ISM27" s="600"/>
      <c r="ISN27" s="600"/>
      <c r="ISO27" s="600"/>
      <c r="ISP27" s="600"/>
      <c r="ISQ27" s="600"/>
      <c r="ISR27" s="600"/>
      <c r="ISS27" s="600"/>
      <c r="IST27" s="600"/>
      <c r="ISU27" s="600"/>
      <c r="ISV27" s="600"/>
      <c r="ISW27" s="600"/>
      <c r="ISX27" s="600"/>
      <c r="ISY27" s="600"/>
      <c r="ISZ27" s="600"/>
      <c r="ITA27" s="600"/>
      <c r="ITB27" s="600"/>
      <c r="ITC27" s="600"/>
      <c r="ITD27" s="600"/>
      <c r="ITE27" s="600"/>
      <c r="ITF27" s="600"/>
      <c r="ITG27" s="600"/>
      <c r="ITH27" s="600"/>
      <c r="ITI27" s="600"/>
      <c r="ITJ27" s="600"/>
      <c r="ITK27" s="600"/>
      <c r="ITL27" s="600"/>
      <c r="ITM27" s="600"/>
      <c r="ITN27" s="600"/>
      <c r="ITO27" s="600"/>
      <c r="ITP27" s="600"/>
      <c r="ITQ27" s="600"/>
      <c r="ITR27" s="600"/>
      <c r="ITS27" s="600"/>
      <c r="ITT27" s="600"/>
      <c r="ITU27" s="600"/>
      <c r="ITV27" s="600"/>
      <c r="ITW27" s="600"/>
      <c r="ITX27" s="600"/>
      <c r="ITY27" s="600"/>
      <c r="ITZ27" s="600"/>
      <c r="IUA27" s="600"/>
      <c r="IUB27" s="600"/>
      <c r="IUC27" s="600"/>
      <c r="IUD27" s="600"/>
      <c r="IUE27" s="600"/>
      <c r="IUF27" s="600"/>
      <c r="IUG27" s="600"/>
      <c r="IUH27" s="600"/>
      <c r="IUI27" s="600"/>
      <c r="IUJ27" s="600"/>
      <c r="IUK27" s="600"/>
      <c r="IUL27" s="600"/>
      <c r="IUM27" s="600"/>
      <c r="IUN27" s="600"/>
      <c r="IUO27" s="600"/>
      <c r="IUP27" s="600"/>
      <c r="IUQ27" s="600"/>
      <c r="IUR27" s="600"/>
      <c r="IUS27" s="600"/>
      <c r="IUT27" s="600"/>
      <c r="IUU27" s="600"/>
      <c r="IUV27" s="600"/>
      <c r="IUW27" s="600"/>
      <c r="IUX27" s="600"/>
      <c r="IUY27" s="600"/>
      <c r="IUZ27" s="600"/>
      <c r="IVA27" s="600"/>
      <c r="IVB27" s="600"/>
      <c r="IVC27" s="600"/>
      <c r="IVD27" s="600"/>
      <c r="IVE27" s="600"/>
      <c r="IVF27" s="600"/>
      <c r="IVG27" s="600"/>
      <c r="IVH27" s="600"/>
      <c r="IVI27" s="600"/>
      <c r="IVJ27" s="600"/>
      <c r="IVK27" s="600"/>
      <c r="IVL27" s="600"/>
      <c r="IVM27" s="600"/>
      <c r="IVN27" s="600"/>
      <c r="IVO27" s="600"/>
      <c r="IVP27" s="600"/>
      <c r="IVQ27" s="600"/>
      <c r="IVR27" s="600"/>
      <c r="IVS27" s="600"/>
      <c r="IVT27" s="600"/>
      <c r="IVU27" s="600"/>
      <c r="IVV27" s="600"/>
      <c r="IVW27" s="600"/>
      <c r="IVX27" s="600"/>
      <c r="IVY27" s="600"/>
      <c r="IVZ27" s="600"/>
      <c r="IWA27" s="600"/>
      <c r="IWB27" s="600"/>
      <c r="IWC27" s="600"/>
      <c r="IWD27" s="600"/>
      <c r="IWE27" s="600"/>
      <c r="IWF27" s="600"/>
      <c r="IWG27" s="600"/>
      <c r="IWH27" s="600"/>
      <c r="IWI27" s="600"/>
      <c r="IWJ27" s="600"/>
      <c r="IWK27" s="600"/>
      <c r="IWL27" s="600"/>
      <c r="IWM27" s="600"/>
      <c r="IWN27" s="600"/>
      <c r="IWO27" s="600"/>
      <c r="IWP27" s="600"/>
      <c r="IWQ27" s="600"/>
      <c r="IWR27" s="600"/>
      <c r="IWS27" s="600"/>
      <c r="IWT27" s="600"/>
      <c r="IWU27" s="600"/>
      <c r="IWV27" s="600"/>
      <c r="IWW27" s="600"/>
      <c r="IWX27" s="600"/>
      <c r="IWY27" s="600"/>
      <c r="IWZ27" s="600"/>
      <c r="IXA27" s="600"/>
      <c r="IXB27" s="600"/>
      <c r="IXC27" s="600"/>
      <c r="IXD27" s="600"/>
      <c r="IXE27" s="600"/>
      <c r="IXF27" s="600"/>
      <c r="IXG27" s="600"/>
      <c r="IXH27" s="600"/>
      <c r="IXI27" s="600"/>
      <c r="IXJ27" s="600"/>
      <c r="IXK27" s="600"/>
      <c r="IXL27" s="600"/>
      <c r="IXM27" s="600"/>
      <c r="IXN27" s="600"/>
      <c r="IXO27" s="600"/>
      <c r="IXP27" s="600"/>
      <c r="IXQ27" s="600"/>
      <c r="IXR27" s="600"/>
      <c r="IXS27" s="600"/>
      <c r="IXT27" s="600"/>
      <c r="IXU27" s="600"/>
      <c r="IXV27" s="600"/>
      <c r="IXW27" s="600"/>
      <c r="IXX27" s="600"/>
      <c r="IXY27" s="600"/>
      <c r="IXZ27" s="600"/>
      <c r="IYA27" s="600"/>
      <c r="IYB27" s="600"/>
      <c r="IYC27" s="600"/>
      <c r="IYD27" s="600"/>
      <c r="IYE27" s="600"/>
      <c r="IYF27" s="600"/>
      <c r="IYG27" s="600"/>
      <c r="IYH27" s="600"/>
      <c r="IYI27" s="600"/>
      <c r="IYJ27" s="600"/>
      <c r="IYK27" s="600"/>
      <c r="IYL27" s="600"/>
      <c r="IYM27" s="600"/>
      <c r="IYN27" s="600"/>
      <c r="IYO27" s="600"/>
      <c r="IYP27" s="600"/>
      <c r="IYQ27" s="600"/>
      <c r="IYR27" s="600"/>
      <c r="IYS27" s="600"/>
      <c r="IYT27" s="600"/>
      <c r="IYU27" s="600"/>
      <c r="IYV27" s="600"/>
      <c r="IYW27" s="600"/>
      <c r="IYX27" s="600"/>
      <c r="IYY27" s="600"/>
      <c r="IYZ27" s="600"/>
      <c r="IZA27" s="600"/>
      <c r="IZB27" s="600"/>
      <c r="IZC27" s="600"/>
      <c r="IZD27" s="600"/>
      <c r="IZE27" s="600"/>
      <c r="IZF27" s="600"/>
      <c r="IZG27" s="600"/>
      <c r="IZH27" s="600"/>
      <c r="IZI27" s="600"/>
      <c r="IZJ27" s="600"/>
      <c r="IZK27" s="600"/>
      <c r="IZL27" s="600"/>
      <c r="IZM27" s="600"/>
      <c r="IZN27" s="600"/>
      <c r="IZO27" s="600"/>
      <c r="IZP27" s="600"/>
      <c r="IZQ27" s="600"/>
      <c r="IZR27" s="600"/>
      <c r="IZS27" s="600"/>
      <c r="IZT27" s="600"/>
      <c r="IZU27" s="600"/>
      <c r="IZV27" s="600"/>
      <c r="IZW27" s="600"/>
      <c r="IZX27" s="600"/>
      <c r="IZY27" s="600"/>
      <c r="IZZ27" s="600"/>
      <c r="JAA27" s="600"/>
      <c r="JAB27" s="600"/>
      <c r="JAC27" s="600"/>
      <c r="JAD27" s="600"/>
      <c r="JAE27" s="600"/>
      <c r="JAF27" s="600"/>
      <c r="JAG27" s="600"/>
      <c r="JAH27" s="600"/>
      <c r="JAI27" s="600"/>
      <c r="JAJ27" s="600"/>
      <c r="JAK27" s="600"/>
      <c r="JAL27" s="600"/>
      <c r="JAM27" s="600"/>
      <c r="JAN27" s="600"/>
      <c r="JAO27" s="600"/>
      <c r="JAP27" s="600"/>
      <c r="JAQ27" s="600"/>
      <c r="JAR27" s="600"/>
      <c r="JAS27" s="600"/>
      <c r="JAT27" s="600"/>
      <c r="JAU27" s="600"/>
      <c r="JAV27" s="600"/>
      <c r="JAW27" s="600"/>
      <c r="JAX27" s="600"/>
      <c r="JAY27" s="600"/>
      <c r="JAZ27" s="600"/>
      <c r="JBA27" s="600"/>
      <c r="JBB27" s="600"/>
      <c r="JBC27" s="600"/>
      <c r="JBD27" s="600"/>
      <c r="JBE27" s="600"/>
      <c r="JBF27" s="600"/>
      <c r="JBG27" s="600"/>
      <c r="JBH27" s="600"/>
      <c r="JBI27" s="600"/>
      <c r="JBJ27" s="600"/>
      <c r="JBK27" s="600"/>
      <c r="JBL27" s="600"/>
      <c r="JBM27" s="600"/>
      <c r="JBN27" s="600"/>
      <c r="JBO27" s="600"/>
      <c r="JBP27" s="600"/>
      <c r="JBQ27" s="600"/>
      <c r="JBR27" s="600"/>
      <c r="JBS27" s="600"/>
      <c r="JBT27" s="600"/>
      <c r="JBU27" s="600"/>
      <c r="JBV27" s="600"/>
      <c r="JBW27" s="600"/>
      <c r="JBX27" s="600"/>
      <c r="JBY27" s="600"/>
      <c r="JBZ27" s="600"/>
      <c r="JCA27" s="600"/>
      <c r="JCB27" s="600"/>
      <c r="JCC27" s="600"/>
      <c r="JCD27" s="600"/>
      <c r="JCE27" s="600"/>
      <c r="JCF27" s="600"/>
      <c r="JCG27" s="600"/>
      <c r="JCH27" s="600"/>
      <c r="JCI27" s="600"/>
      <c r="JCJ27" s="600"/>
      <c r="JCK27" s="600"/>
      <c r="JCL27" s="600"/>
      <c r="JCM27" s="600"/>
      <c r="JCN27" s="600"/>
      <c r="JCO27" s="600"/>
      <c r="JCP27" s="600"/>
      <c r="JCQ27" s="600"/>
      <c r="JCR27" s="600"/>
      <c r="JCS27" s="600"/>
      <c r="JCT27" s="600"/>
      <c r="JCU27" s="600"/>
      <c r="JCV27" s="600"/>
      <c r="JCW27" s="600"/>
      <c r="JCX27" s="600"/>
      <c r="JCY27" s="600"/>
      <c r="JCZ27" s="600"/>
      <c r="JDA27" s="600"/>
      <c r="JDB27" s="600"/>
      <c r="JDC27" s="600"/>
      <c r="JDD27" s="600"/>
      <c r="JDE27" s="600"/>
      <c r="JDF27" s="600"/>
      <c r="JDG27" s="600"/>
      <c r="JDH27" s="600"/>
      <c r="JDI27" s="600"/>
      <c r="JDJ27" s="600"/>
      <c r="JDK27" s="600"/>
      <c r="JDL27" s="600"/>
      <c r="JDM27" s="600"/>
      <c r="JDN27" s="600"/>
      <c r="JDO27" s="600"/>
      <c r="JDP27" s="600"/>
      <c r="JDQ27" s="600"/>
      <c r="JDR27" s="600"/>
      <c r="JDS27" s="600"/>
      <c r="JDT27" s="600"/>
      <c r="JDU27" s="600"/>
      <c r="JDV27" s="600"/>
      <c r="JDW27" s="600"/>
      <c r="JDX27" s="600"/>
      <c r="JDY27" s="600"/>
      <c r="JDZ27" s="600"/>
      <c r="JEA27" s="600"/>
      <c r="JEB27" s="600"/>
      <c r="JEC27" s="600"/>
      <c r="JED27" s="600"/>
      <c r="JEE27" s="600"/>
      <c r="JEF27" s="600"/>
      <c r="JEG27" s="600"/>
      <c r="JEH27" s="600"/>
      <c r="JEI27" s="600"/>
      <c r="JEJ27" s="600"/>
      <c r="JEK27" s="600"/>
      <c r="JEL27" s="600"/>
      <c r="JEM27" s="600"/>
      <c r="JEN27" s="600"/>
      <c r="JEO27" s="600"/>
      <c r="JEP27" s="600"/>
      <c r="JEQ27" s="600"/>
      <c r="JER27" s="600"/>
      <c r="JES27" s="600"/>
      <c r="JET27" s="600"/>
      <c r="JEU27" s="600"/>
      <c r="JEV27" s="600"/>
      <c r="JEW27" s="600"/>
      <c r="JEX27" s="600"/>
      <c r="JEY27" s="600"/>
      <c r="JEZ27" s="600"/>
      <c r="JFA27" s="600"/>
      <c r="JFB27" s="600"/>
      <c r="JFC27" s="600"/>
      <c r="JFD27" s="600"/>
      <c r="JFE27" s="600"/>
      <c r="JFF27" s="600"/>
      <c r="JFG27" s="600"/>
      <c r="JFH27" s="600"/>
      <c r="JFI27" s="600"/>
      <c r="JFJ27" s="600"/>
      <c r="JFK27" s="600"/>
      <c r="JFL27" s="600"/>
      <c r="JFM27" s="600"/>
      <c r="JFN27" s="600"/>
      <c r="JFO27" s="600"/>
      <c r="JFP27" s="600"/>
      <c r="JFQ27" s="600"/>
      <c r="JFR27" s="600"/>
      <c r="JFS27" s="600"/>
      <c r="JFT27" s="600"/>
      <c r="JFU27" s="600"/>
      <c r="JFV27" s="600"/>
      <c r="JFW27" s="600"/>
      <c r="JFX27" s="600"/>
      <c r="JFY27" s="600"/>
      <c r="JFZ27" s="600"/>
      <c r="JGA27" s="600"/>
      <c r="JGB27" s="600"/>
      <c r="JGC27" s="600"/>
      <c r="JGD27" s="600"/>
      <c r="JGE27" s="600"/>
      <c r="JGF27" s="600"/>
      <c r="JGG27" s="600"/>
      <c r="JGH27" s="600"/>
      <c r="JGI27" s="600"/>
      <c r="JGJ27" s="600"/>
      <c r="JGK27" s="600"/>
      <c r="JGL27" s="600"/>
      <c r="JGM27" s="600"/>
      <c r="JGN27" s="600"/>
      <c r="JGO27" s="600"/>
      <c r="JGP27" s="600"/>
      <c r="JGQ27" s="600"/>
      <c r="JGR27" s="600"/>
      <c r="JGS27" s="600"/>
      <c r="JGT27" s="600"/>
      <c r="JGU27" s="600"/>
      <c r="JGV27" s="600"/>
      <c r="JGW27" s="600"/>
      <c r="JGX27" s="600"/>
      <c r="JGY27" s="600"/>
      <c r="JGZ27" s="600"/>
      <c r="JHA27" s="600"/>
      <c r="JHB27" s="600"/>
      <c r="JHC27" s="600"/>
      <c r="JHD27" s="600"/>
      <c r="JHE27" s="600"/>
      <c r="JHF27" s="600"/>
      <c r="JHG27" s="600"/>
      <c r="JHH27" s="600"/>
      <c r="JHI27" s="600"/>
      <c r="JHJ27" s="600"/>
      <c r="JHK27" s="600"/>
      <c r="JHL27" s="600"/>
      <c r="JHM27" s="600"/>
      <c r="JHN27" s="600"/>
      <c r="JHO27" s="600"/>
      <c r="JHP27" s="600"/>
      <c r="JHQ27" s="600"/>
      <c r="JHR27" s="600"/>
      <c r="JHS27" s="600"/>
      <c r="JHT27" s="600"/>
      <c r="JHU27" s="600"/>
      <c r="JHV27" s="600"/>
      <c r="JHW27" s="600"/>
      <c r="JHX27" s="600"/>
      <c r="JHY27" s="600"/>
      <c r="JHZ27" s="600"/>
      <c r="JIA27" s="600"/>
      <c r="JIB27" s="600"/>
      <c r="JIC27" s="600"/>
      <c r="JID27" s="600"/>
      <c r="JIE27" s="600"/>
      <c r="JIF27" s="600"/>
      <c r="JIG27" s="600"/>
      <c r="JIH27" s="600"/>
      <c r="JII27" s="600"/>
      <c r="JIJ27" s="600"/>
      <c r="JIK27" s="600"/>
      <c r="JIL27" s="600"/>
      <c r="JIM27" s="600"/>
      <c r="JIN27" s="600"/>
      <c r="JIO27" s="600"/>
      <c r="JIP27" s="600"/>
      <c r="JIQ27" s="600"/>
      <c r="JIR27" s="600"/>
      <c r="JIS27" s="600"/>
      <c r="JIT27" s="600"/>
      <c r="JIU27" s="600"/>
      <c r="JIV27" s="600"/>
      <c r="JIW27" s="600"/>
      <c r="JIX27" s="600"/>
      <c r="JIY27" s="600"/>
      <c r="JIZ27" s="600"/>
      <c r="JJA27" s="600"/>
      <c r="JJB27" s="600"/>
      <c r="JJC27" s="600"/>
      <c r="JJD27" s="600"/>
      <c r="JJE27" s="600"/>
      <c r="JJF27" s="600"/>
      <c r="JJG27" s="600"/>
      <c r="JJH27" s="600"/>
      <c r="JJI27" s="600"/>
      <c r="JJJ27" s="600"/>
      <c r="JJK27" s="600"/>
      <c r="JJL27" s="600"/>
      <c r="JJM27" s="600"/>
      <c r="JJN27" s="600"/>
      <c r="JJO27" s="600"/>
      <c r="JJP27" s="600"/>
      <c r="JJQ27" s="600"/>
      <c r="JJR27" s="600"/>
      <c r="JJS27" s="600"/>
      <c r="JJT27" s="600"/>
      <c r="JJU27" s="600"/>
      <c r="JJV27" s="600"/>
      <c r="JJW27" s="600"/>
      <c r="JJX27" s="600"/>
      <c r="JJY27" s="600"/>
      <c r="JJZ27" s="600"/>
      <c r="JKA27" s="600"/>
      <c r="JKB27" s="600"/>
      <c r="JKC27" s="600"/>
      <c r="JKD27" s="600"/>
      <c r="JKE27" s="600"/>
      <c r="JKF27" s="600"/>
      <c r="JKG27" s="600"/>
      <c r="JKH27" s="600"/>
      <c r="JKI27" s="600"/>
      <c r="JKJ27" s="600"/>
      <c r="JKK27" s="600"/>
      <c r="JKL27" s="600"/>
      <c r="JKM27" s="600"/>
      <c r="JKN27" s="600"/>
      <c r="JKO27" s="600"/>
      <c r="JKP27" s="600"/>
      <c r="JKQ27" s="600"/>
      <c r="JKR27" s="600"/>
      <c r="JKS27" s="600"/>
      <c r="JKT27" s="600"/>
      <c r="JKU27" s="600"/>
      <c r="JKV27" s="600"/>
      <c r="JKW27" s="600"/>
      <c r="JKX27" s="600"/>
      <c r="JKY27" s="600"/>
      <c r="JKZ27" s="600"/>
      <c r="JLA27" s="600"/>
      <c r="JLB27" s="600"/>
      <c r="JLC27" s="600"/>
      <c r="JLD27" s="600"/>
      <c r="JLE27" s="600"/>
      <c r="JLF27" s="600"/>
      <c r="JLG27" s="600"/>
      <c r="JLH27" s="600"/>
      <c r="JLI27" s="600"/>
      <c r="JLJ27" s="600"/>
      <c r="JLK27" s="600"/>
      <c r="JLL27" s="600"/>
      <c r="JLM27" s="600"/>
      <c r="JLN27" s="600"/>
      <c r="JLO27" s="600"/>
      <c r="JLP27" s="600"/>
      <c r="JLQ27" s="600"/>
      <c r="JLR27" s="600"/>
      <c r="JLS27" s="600"/>
      <c r="JLT27" s="600"/>
      <c r="JLU27" s="600"/>
      <c r="JLV27" s="600"/>
      <c r="JLW27" s="600"/>
      <c r="JLX27" s="600"/>
      <c r="JLY27" s="600"/>
      <c r="JLZ27" s="600"/>
      <c r="JMA27" s="600"/>
      <c r="JMB27" s="600"/>
      <c r="JMC27" s="600"/>
      <c r="JMD27" s="600"/>
      <c r="JME27" s="600"/>
      <c r="JMF27" s="600"/>
      <c r="JMG27" s="600"/>
      <c r="JMH27" s="600"/>
      <c r="JMI27" s="600"/>
      <c r="JMJ27" s="600"/>
      <c r="JMK27" s="600"/>
      <c r="JML27" s="600"/>
      <c r="JMM27" s="600"/>
      <c r="JMN27" s="600"/>
      <c r="JMO27" s="600"/>
      <c r="JMP27" s="600"/>
      <c r="JMQ27" s="600"/>
      <c r="JMR27" s="600"/>
      <c r="JMS27" s="600"/>
      <c r="JMT27" s="600"/>
      <c r="JMU27" s="600"/>
      <c r="JMV27" s="600"/>
      <c r="JMW27" s="600"/>
      <c r="JMX27" s="600"/>
      <c r="JMY27" s="600"/>
      <c r="JMZ27" s="600"/>
      <c r="JNA27" s="600"/>
      <c r="JNB27" s="600"/>
      <c r="JNC27" s="600"/>
      <c r="JND27" s="600"/>
      <c r="JNE27" s="600"/>
      <c r="JNF27" s="600"/>
      <c r="JNG27" s="600"/>
      <c r="JNH27" s="600"/>
      <c r="JNI27" s="600"/>
      <c r="JNJ27" s="600"/>
      <c r="JNK27" s="600"/>
      <c r="JNL27" s="600"/>
      <c r="JNM27" s="600"/>
      <c r="JNN27" s="600"/>
      <c r="JNO27" s="600"/>
      <c r="JNP27" s="600"/>
      <c r="JNQ27" s="600"/>
      <c r="JNR27" s="600"/>
      <c r="JNS27" s="600"/>
      <c r="JNT27" s="600"/>
      <c r="JNU27" s="600"/>
      <c r="JNV27" s="600"/>
      <c r="JNW27" s="600"/>
      <c r="JNX27" s="600"/>
      <c r="JNY27" s="600"/>
      <c r="JNZ27" s="600"/>
      <c r="JOA27" s="600"/>
      <c r="JOB27" s="600"/>
      <c r="JOC27" s="600"/>
      <c r="JOD27" s="600"/>
      <c r="JOE27" s="600"/>
      <c r="JOF27" s="600"/>
      <c r="JOG27" s="600"/>
      <c r="JOH27" s="600"/>
      <c r="JOI27" s="600"/>
      <c r="JOJ27" s="600"/>
      <c r="JOK27" s="600"/>
      <c r="JOL27" s="600"/>
      <c r="JOM27" s="600"/>
      <c r="JON27" s="600"/>
      <c r="JOO27" s="600"/>
      <c r="JOP27" s="600"/>
      <c r="JOQ27" s="600"/>
      <c r="JOR27" s="600"/>
      <c r="JOS27" s="600"/>
      <c r="JOT27" s="600"/>
      <c r="JOU27" s="600"/>
      <c r="JOV27" s="600"/>
      <c r="JOW27" s="600"/>
      <c r="JOX27" s="600"/>
      <c r="JOY27" s="600"/>
      <c r="JOZ27" s="600"/>
      <c r="JPA27" s="600"/>
      <c r="JPB27" s="600"/>
      <c r="JPC27" s="600"/>
      <c r="JPD27" s="600"/>
      <c r="JPE27" s="600"/>
      <c r="JPF27" s="600"/>
      <c r="JPG27" s="600"/>
      <c r="JPH27" s="600"/>
      <c r="JPI27" s="600"/>
      <c r="JPJ27" s="600"/>
      <c r="JPK27" s="600"/>
      <c r="JPL27" s="600"/>
      <c r="JPM27" s="600"/>
      <c r="JPN27" s="600"/>
      <c r="JPO27" s="600"/>
      <c r="JPP27" s="600"/>
      <c r="JPQ27" s="600"/>
      <c r="JPR27" s="600"/>
      <c r="JPS27" s="600"/>
      <c r="JPT27" s="600"/>
      <c r="JPU27" s="600"/>
      <c r="JPV27" s="600"/>
      <c r="JPW27" s="600"/>
      <c r="JPX27" s="600"/>
      <c r="JPY27" s="600"/>
      <c r="JPZ27" s="600"/>
      <c r="JQA27" s="600"/>
      <c r="JQB27" s="600"/>
      <c r="JQC27" s="600"/>
      <c r="JQD27" s="600"/>
      <c r="JQE27" s="600"/>
      <c r="JQF27" s="600"/>
      <c r="JQG27" s="600"/>
      <c r="JQH27" s="600"/>
      <c r="JQI27" s="600"/>
      <c r="JQJ27" s="600"/>
      <c r="JQK27" s="600"/>
      <c r="JQL27" s="600"/>
      <c r="JQM27" s="600"/>
      <c r="JQN27" s="600"/>
      <c r="JQO27" s="600"/>
      <c r="JQP27" s="600"/>
      <c r="JQQ27" s="600"/>
      <c r="JQR27" s="600"/>
      <c r="JQS27" s="600"/>
      <c r="JQT27" s="600"/>
      <c r="JQU27" s="600"/>
      <c r="JQV27" s="600"/>
      <c r="JQW27" s="600"/>
      <c r="JQX27" s="600"/>
      <c r="JQY27" s="600"/>
      <c r="JQZ27" s="600"/>
      <c r="JRA27" s="600"/>
      <c r="JRB27" s="600"/>
      <c r="JRC27" s="600"/>
      <c r="JRD27" s="600"/>
      <c r="JRE27" s="600"/>
      <c r="JRF27" s="600"/>
      <c r="JRG27" s="600"/>
      <c r="JRH27" s="600"/>
      <c r="JRI27" s="600"/>
      <c r="JRJ27" s="600"/>
      <c r="JRK27" s="600"/>
      <c r="JRL27" s="600"/>
      <c r="JRM27" s="600"/>
      <c r="JRN27" s="600"/>
      <c r="JRO27" s="600"/>
      <c r="JRP27" s="600"/>
      <c r="JRQ27" s="600"/>
      <c r="JRR27" s="600"/>
      <c r="JRS27" s="600"/>
      <c r="JRT27" s="600"/>
      <c r="JRU27" s="600"/>
      <c r="JRV27" s="600"/>
      <c r="JRW27" s="600"/>
      <c r="JRX27" s="600"/>
      <c r="JRY27" s="600"/>
      <c r="JRZ27" s="600"/>
      <c r="JSA27" s="600"/>
      <c r="JSB27" s="600"/>
      <c r="JSC27" s="600"/>
      <c r="JSD27" s="600"/>
      <c r="JSE27" s="600"/>
      <c r="JSF27" s="600"/>
      <c r="JSG27" s="600"/>
      <c r="JSH27" s="600"/>
      <c r="JSI27" s="600"/>
      <c r="JSJ27" s="600"/>
      <c r="JSK27" s="600"/>
      <c r="JSL27" s="600"/>
      <c r="JSM27" s="600"/>
      <c r="JSN27" s="600"/>
      <c r="JSO27" s="600"/>
      <c r="JSP27" s="600"/>
      <c r="JSQ27" s="600"/>
      <c r="JSR27" s="600"/>
      <c r="JSS27" s="600"/>
      <c r="JST27" s="600"/>
      <c r="JSU27" s="600"/>
      <c r="JSV27" s="600"/>
      <c r="JSW27" s="600"/>
      <c r="JSX27" s="600"/>
      <c r="JSY27" s="600"/>
      <c r="JSZ27" s="600"/>
      <c r="JTA27" s="600"/>
      <c r="JTB27" s="600"/>
      <c r="JTC27" s="600"/>
      <c r="JTD27" s="600"/>
      <c r="JTE27" s="600"/>
      <c r="JTF27" s="600"/>
      <c r="JTG27" s="600"/>
      <c r="JTH27" s="600"/>
      <c r="JTI27" s="600"/>
      <c r="JTJ27" s="600"/>
      <c r="JTK27" s="600"/>
      <c r="JTL27" s="600"/>
      <c r="JTM27" s="600"/>
      <c r="JTN27" s="600"/>
      <c r="JTO27" s="600"/>
      <c r="JTP27" s="600"/>
      <c r="JTQ27" s="600"/>
      <c r="JTR27" s="600"/>
      <c r="JTS27" s="600"/>
      <c r="JTT27" s="600"/>
      <c r="JTU27" s="600"/>
      <c r="JTV27" s="600"/>
      <c r="JTW27" s="600"/>
      <c r="JTX27" s="600"/>
      <c r="JTY27" s="600"/>
      <c r="JTZ27" s="600"/>
      <c r="JUA27" s="600"/>
      <c r="JUB27" s="600"/>
      <c r="JUC27" s="600"/>
      <c r="JUD27" s="600"/>
      <c r="JUE27" s="600"/>
      <c r="JUF27" s="600"/>
      <c r="JUG27" s="600"/>
      <c r="JUH27" s="600"/>
      <c r="JUI27" s="600"/>
      <c r="JUJ27" s="600"/>
      <c r="JUK27" s="600"/>
      <c r="JUL27" s="600"/>
      <c r="JUM27" s="600"/>
      <c r="JUN27" s="600"/>
      <c r="JUO27" s="600"/>
      <c r="JUP27" s="600"/>
      <c r="JUQ27" s="600"/>
      <c r="JUR27" s="600"/>
      <c r="JUS27" s="600"/>
      <c r="JUT27" s="600"/>
      <c r="JUU27" s="600"/>
      <c r="JUV27" s="600"/>
      <c r="JUW27" s="600"/>
      <c r="JUX27" s="600"/>
      <c r="JUY27" s="600"/>
      <c r="JUZ27" s="600"/>
      <c r="JVA27" s="600"/>
      <c r="JVB27" s="600"/>
      <c r="JVC27" s="600"/>
      <c r="JVD27" s="600"/>
      <c r="JVE27" s="600"/>
      <c r="JVF27" s="600"/>
      <c r="JVG27" s="600"/>
      <c r="JVH27" s="600"/>
      <c r="JVI27" s="600"/>
      <c r="JVJ27" s="600"/>
      <c r="JVK27" s="600"/>
      <c r="JVL27" s="600"/>
      <c r="JVM27" s="600"/>
      <c r="JVN27" s="600"/>
      <c r="JVO27" s="600"/>
      <c r="JVP27" s="600"/>
      <c r="JVQ27" s="600"/>
      <c r="JVR27" s="600"/>
      <c r="JVS27" s="600"/>
      <c r="JVT27" s="600"/>
      <c r="JVU27" s="600"/>
      <c r="JVV27" s="600"/>
      <c r="JVW27" s="600"/>
      <c r="JVX27" s="600"/>
      <c r="JVY27" s="600"/>
      <c r="JVZ27" s="600"/>
      <c r="JWA27" s="600"/>
      <c r="JWB27" s="600"/>
      <c r="JWC27" s="600"/>
      <c r="JWD27" s="600"/>
      <c r="JWE27" s="600"/>
      <c r="JWF27" s="600"/>
      <c r="JWG27" s="600"/>
      <c r="JWH27" s="600"/>
      <c r="JWI27" s="600"/>
      <c r="JWJ27" s="600"/>
      <c r="JWK27" s="600"/>
      <c r="JWL27" s="600"/>
      <c r="JWM27" s="600"/>
      <c r="JWN27" s="600"/>
      <c r="JWO27" s="600"/>
      <c r="JWP27" s="600"/>
      <c r="JWQ27" s="600"/>
      <c r="JWR27" s="600"/>
      <c r="JWS27" s="600"/>
      <c r="JWT27" s="600"/>
      <c r="JWU27" s="600"/>
      <c r="JWV27" s="600"/>
      <c r="JWW27" s="600"/>
      <c r="JWX27" s="600"/>
      <c r="JWY27" s="600"/>
      <c r="JWZ27" s="600"/>
      <c r="JXA27" s="600"/>
      <c r="JXB27" s="600"/>
      <c r="JXC27" s="600"/>
      <c r="JXD27" s="600"/>
      <c r="JXE27" s="600"/>
      <c r="JXF27" s="600"/>
      <c r="JXG27" s="600"/>
      <c r="JXH27" s="600"/>
      <c r="JXI27" s="600"/>
      <c r="JXJ27" s="600"/>
      <c r="JXK27" s="600"/>
      <c r="JXL27" s="600"/>
      <c r="JXM27" s="600"/>
      <c r="JXN27" s="600"/>
      <c r="JXO27" s="600"/>
      <c r="JXP27" s="600"/>
      <c r="JXQ27" s="600"/>
      <c r="JXR27" s="600"/>
      <c r="JXS27" s="600"/>
      <c r="JXT27" s="600"/>
      <c r="JXU27" s="600"/>
      <c r="JXV27" s="600"/>
      <c r="JXW27" s="600"/>
      <c r="JXX27" s="600"/>
      <c r="JXY27" s="600"/>
      <c r="JXZ27" s="600"/>
      <c r="JYA27" s="600"/>
      <c r="JYB27" s="600"/>
      <c r="JYC27" s="600"/>
      <c r="JYD27" s="600"/>
      <c r="JYE27" s="600"/>
      <c r="JYF27" s="600"/>
      <c r="JYG27" s="600"/>
      <c r="JYH27" s="600"/>
      <c r="JYI27" s="600"/>
      <c r="JYJ27" s="600"/>
      <c r="JYK27" s="600"/>
      <c r="JYL27" s="600"/>
      <c r="JYM27" s="600"/>
      <c r="JYN27" s="600"/>
      <c r="JYO27" s="600"/>
      <c r="JYP27" s="600"/>
      <c r="JYQ27" s="600"/>
      <c r="JYR27" s="600"/>
      <c r="JYS27" s="600"/>
      <c r="JYT27" s="600"/>
      <c r="JYU27" s="600"/>
      <c r="JYV27" s="600"/>
      <c r="JYW27" s="600"/>
      <c r="JYX27" s="600"/>
      <c r="JYY27" s="600"/>
      <c r="JYZ27" s="600"/>
      <c r="JZA27" s="600"/>
      <c r="JZB27" s="600"/>
      <c r="JZC27" s="600"/>
      <c r="JZD27" s="600"/>
      <c r="JZE27" s="600"/>
      <c r="JZF27" s="600"/>
      <c r="JZG27" s="600"/>
      <c r="JZH27" s="600"/>
      <c r="JZI27" s="600"/>
      <c r="JZJ27" s="600"/>
      <c r="JZK27" s="600"/>
      <c r="JZL27" s="600"/>
      <c r="JZM27" s="600"/>
      <c r="JZN27" s="600"/>
      <c r="JZO27" s="600"/>
      <c r="JZP27" s="600"/>
      <c r="JZQ27" s="600"/>
      <c r="JZR27" s="600"/>
      <c r="JZS27" s="600"/>
      <c r="JZT27" s="600"/>
      <c r="JZU27" s="600"/>
      <c r="JZV27" s="600"/>
      <c r="JZW27" s="600"/>
      <c r="JZX27" s="600"/>
      <c r="JZY27" s="600"/>
      <c r="JZZ27" s="600"/>
      <c r="KAA27" s="600"/>
      <c r="KAB27" s="600"/>
      <c r="KAC27" s="600"/>
      <c r="KAD27" s="600"/>
      <c r="KAE27" s="600"/>
      <c r="KAF27" s="600"/>
      <c r="KAG27" s="600"/>
      <c r="KAH27" s="600"/>
      <c r="KAI27" s="600"/>
      <c r="KAJ27" s="600"/>
      <c r="KAK27" s="600"/>
      <c r="KAL27" s="600"/>
      <c r="KAM27" s="600"/>
      <c r="KAN27" s="600"/>
      <c r="KAO27" s="600"/>
      <c r="KAP27" s="600"/>
      <c r="KAQ27" s="600"/>
      <c r="KAR27" s="600"/>
      <c r="KAS27" s="600"/>
      <c r="KAT27" s="600"/>
      <c r="KAU27" s="600"/>
      <c r="KAV27" s="600"/>
      <c r="KAW27" s="600"/>
      <c r="KAX27" s="600"/>
      <c r="KAY27" s="600"/>
      <c r="KAZ27" s="600"/>
      <c r="KBA27" s="600"/>
      <c r="KBB27" s="600"/>
      <c r="KBC27" s="600"/>
      <c r="KBD27" s="600"/>
      <c r="KBE27" s="600"/>
      <c r="KBF27" s="600"/>
      <c r="KBG27" s="600"/>
      <c r="KBH27" s="600"/>
      <c r="KBI27" s="600"/>
      <c r="KBJ27" s="600"/>
      <c r="KBK27" s="600"/>
      <c r="KBL27" s="600"/>
      <c r="KBM27" s="600"/>
      <c r="KBN27" s="600"/>
      <c r="KBO27" s="600"/>
      <c r="KBP27" s="600"/>
      <c r="KBQ27" s="600"/>
      <c r="KBR27" s="600"/>
      <c r="KBS27" s="600"/>
      <c r="KBT27" s="600"/>
      <c r="KBU27" s="600"/>
      <c r="KBV27" s="600"/>
      <c r="KBW27" s="600"/>
      <c r="KBX27" s="600"/>
      <c r="KBY27" s="600"/>
      <c r="KBZ27" s="600"/>
      <c r="KCA27" s="600"/>
      <c r="KCB27" s="600"/>
      <c r="KCC27" s="600"/>
      <c r="KCD27" s="600"/>
      <c r="KCE27" s="600"/>
      <c r="KCF27" s="600"/>
      <c r="KCG27" s="600"/>
      <c r="KCH27" s="600"/>
      <c r="KCI27" s="600"/>
      <c r="KCJ27" s="600"/>
      <c r="KCK27" s="600"/>
      <c r="KCL27" s="600"/>
      <c r="KCM27" s="600"/>
      <c r="KCN27" s="600"/>
      <c r="KCO27" s="600"/>
      <c r="KCP27" s="600"/>
      <c r="KCQ27" s="600"/>
      <c r="KCR27" s="600"/>
      <c r="KCS27" s="600"/>
      <c r="KCT27" s="600"/>
      <c r="KCU27" s="600"/>
      <c r="KCV27" s="600"/>
      <c r="KCW27" s="600"/>
      <c r="KCX27" s="600"/>
      <c r="KCY27" s="600"/>
      <c r="KCZ27" s="600"/>
      <c r="KDA27" s="600"/>
      <c r="KDB27" s="600"/>
      <c r="KDC27" s="600"/>
      <c r="KDD27" s="600"/>
      <c r="KDE27" s="600"/>
      <c r="KDF27" s="600"/>
      <c r="KDG27" s="600"/>
      <c r="KDH27" s="600"/>
      <c r="KDI27" s="600"/>
      <c r="KDJ27" s="600"/>
      <c r="KDK27" s="600"/>
      <c r="KDL27" s="600"/>
      <c r="KDM27" s="600"/>
      <c r="KDN27" s="600"/>
      <c r="KDO27" s="600"/>
      <c r="KDP27" s="600"/>
      <c r="KDQ27" s="600"/>
      <c r="KDR27" s="600"/>
      <c r="KDS27" s="600"/>
      <c r="KDT27" s="600"/>
      <c r="KDU27" s="600"/>
      <c r="KDV27" s="600"/>
      <c r="KDW27" s="600"/>
      <c r="KDX27" s="600"/>
      <c r="KDY27" s="600"/>
      <c r="KDZ27" s="600"/>
      <c r="KEA27" s="600"/>
      <c r="KEB27" s="600"/>
      <c r="KEC27" s="600"/>
      <c r="KED27" s="600"/>
      <c r="KEE27" s="600"/>
      <c r="KEF27" s="600"/>
      <c r="KEG27" s="600"/>
      <c r="KEH27" s="600"/>
      <c r="KEI27" s="600"/>
      <c r="KEJ27" s="600"/>
      <c r="KEK27" s="600"/>
      <c r="KEL27" s="600"/>
      <c r="KEM27" s="600"/>
      <c r="KEN27" s="600"/>
      <c r="KEO27" s="600"/>
      <c r="KEP27" s="600"/>
      <c r="KEQ27" s="600"/>
      <c r="KER27" s="600"/>
      <c r="KES27" s="600"/>
      <c r="KET27" s="600"/>
      <c r="KEU27" s="600"/>
      <c r="KEV27" s="600"/>
      <c r="KEW27" s="600"/>
      <c r="KEX27" s="600"/>
      <c r="KEY27" s="600"/>
      <c r="KEZ27" s="600"/>
      <c r="KFA27" s="600"/>
      <c r="KFB27" s="600"/>
      <c r="KFC27" s="600"/>
      <c r="KFD27" s="600"/>
      <c r="KFE27" s="600"/>
      <c r="KFF27" s="600"/>
      <c r="KFG27" s="600"/>
      <c r="KFH27" s="600"/>
      <c r="KFI27" s="600"/>
      <c r="KFJ27" s="600"/>
      <c r="KFK27" s="600"/>
      <c r="KFL27" s="600"/>
      <c r="KFM27" s="600"/>
      <c r="KFN27" s="600"/>
      <c r="KFO27" s="600"/>
      <c r="KFP27" s="600"/>
      <c r="KFQ27" s="600"/>
      <c r="KFR27" s="600"/>
      <c r="KFS27" s="600"/>
      <c r="KFT27" s="600"/>
      <c r="KFU27" s="600"/>
      <c r="KFV27" s="600"/>
      <c r="KFW27" s="600"/>
      <c r="KFX27" s="600"/>
      <c r="KFY27" s="600"/>
      <c r="KFZ27" s="600"/>
      <c r="KGA27" s="600"/>
      <c r="KGB27" s="600"/>
      <c r="KGC27" s="600"/>
      <c r="KGD27" s="600"/>
      <c r="KGE27" s="600"/>
      <c r="KGF27" s="600"/>
      <c r="KGG27" s="600"/>
      <c r="KGH27" s="600"/>
      <c r="KGI27" s="600"/>
      <c r="KGJ27" s="600"/>
      <c r="KGK27" s="600"/>
      <c r="KGL27" s="600"/>
      <c r="KGM27" s="600"/>
      <c r="KGN27" s="600"/>
      <c r="KGO27" s="600"/>
      <c r="KGP27" s="600"/>
      <c r="KGQ27" s="600"/>
      <c r="KGR27" s="600"/>
      <c r="KGS27" s="600"/>
      <c r="KGT27" s="600"/>
      <c r="KGU27" s="600"/>
      <c r="KGV27" s="600"/>
      <c r="KGW27" s="600"/>
      <c r="KGX27" s="600"/>
      <c r="KGY27" s="600"/>
      <c r="KGZ27" s="600"/>
      <c r="KHA27" s="600"/>
      <c r="KHB27" s="600"/>
      <c r="KHC27" s="600"/>
      <c r="KHD27" s="600"/>
      <c r="KHE27" s="600"/>
      <c r="KHF27" s="600"/>
      <c r="KHG27" s="600"/>
      <c r="KHH27" s="600"/>
      <c r="KHI27" s="600"/>
      <c r="KHJ27" s="600"/>
      <c r="KHK27" s="600"/>
      <c r="KHL27" s="600"/>
      <c r="KHM27" s="600"/>
      <c r="KHN27" s="600"/>
      <c r="KHO27" s="600"/>
      <c r="KHP27" s="600"/>
      <c r="KHQ27" s="600"/>
      <c r="KHR27" s="600"/>
      <c r="KHS27" s="600"/>
      <c r="KHT27" s="600"/>
      <c r="KHU27" s="600"/>
      <c r="KHV27" s="600"/>
      <c r="KHW27" s="600"/>
      <c r="KHX27" s="600"/>
      <c r="KHY27" s="600"/>
      <c r="KHZ27" s="600"/>
      <c r="KIA27" s="600"/>
      <c r="KIB27" s="600"/>
      <c r="KIC27" s="600"/>
      <c r="KID27" s="600"/>
      <c r="KIE27" s="600"/>
      <c r="KIF27" s="600"/>
      <c r="KIG27" s="600"/>
      <c r="KIH27" s="600"/>
      <c r="KII27" s="600"/>
      <c r="KIJ27" s="600"/>
      <c r="KIK27" s="600"/>
      <c r="KIL27" s="600"/>
      <c r="KIM27" s="600"/>
      <c r="KIN27" s="600"/>
      <c r="KIO27" s="600"/>
      <c r="KIP27" s="600"/>
      <c r="KIQ27" s="600"/>
      <c r="KIR27" s="600"/>
      <c r="KIS27" s="600"/>
      <c r="KIT27" s="600"/>
      <c r="KIU27" s="600"/>
      <c r="KIV27" s="600"/>
      <c r="KIW27" s="600"/>
      <c r="KIX27" s="600"/>
      <c r="KIY27" s="600"/>
      <c r="KIZ27" s="600"/>
      <c r="KJA27" s="600"/>
      <c r="KJB27" s="600"/>
      <c r="KJC27" s="600"/>
      <c r="KJD27" s="600"/>
      <c r="KJE27" s="600"/>
      <c r="KJF27" s="600"/>
      <c r="KJG27" s="600"/>
      <c r="KJH27" s="600"/>
      <c r="KJI27" s="600"/>
      <c r="KJJ27" s="600"/>
      <c r="KJK27" s="600"/>
      <c r="KJL27" s="600"/>
      <c r="KJM27" s="600"/>
      <c r="KJN27" s="600"/>
      <c r="KJO27" s="600"/>
      <c r="KJP27" s="600"/>
      <c r="KJQ27" s="600"/>
      <c r="KJR27" s="600"/>
      <c r="KJS27" s="600"/>
      <c r="KJT27" s="600"/>
      <c r="KJU27" s="600"/>
      <c r="KJV27" s="600"/>
      <c r="KJW27" s="600"/>
      <c r="KJX27" s="600"/>
      <c r="KJY27" s="600"/>
      <c r="KJZ27" s="600"/>
      <c r="KKA27" s="600"/>
      <c r="KKB27" s="600"/>
      <c r="KKC27" s="600"/>
      <c r="KKD27" s="600"/>
      <c r="KKE27" s="600"/>
      <c r="KKF27" s="600"/>
      <c r="KKG27" s="600"/>
      <c r="KKH27" s="600"/>
      <c r="KKI27" s="600"/>
      <c r="KKJ27" s="600"/>
      <c r="KKK27" s="600"/>
      <c r="KKL27" s="600"/>
      <c r="KKM27" s="600"/>
      <c r="KKN27" s="600"/>
      <c r="KKO27" s="600"/>
      <c r="KKP27" s="600"/>
      <c r="KKQ27" s="600"/>
      <c r="KKR27" s="600"/>
      <c r="KKS27" s="600"/>
      <c r="KKT27" s="600"/>
      <c r="KKU27" s="600"/>
      <c r="KKV27" s="600"/>
      <c r="KKW27" s="600"/>
      <c r="KKX27" s="600"/>
      <c r="KKY27" s="600"/>
      <c r="KKZ27" s="600"/>
      <c r="KLA27" s="600"/>
      <c r="KLB27" s="600"/>
      <c r="KLC27" s="600"/>
      <c r="KLD27" s="600"/>
      <c r="KLE27" s="600"/>
      <c r="KLF27" s="600"/>
      <c r="KLG27" s="600"/>
      <c r="KLH27" s="600"/>
      <c r="KLI27" s="600"/>
      <c r="KLJ27" s="600"/>
      <c r="KLK27" s="600"/>
      <c r="KLL27" s="600"/>
      <c r="KLM27" s="600"/>
      <c r="KLN27" s="600"/>
      <c r="KLO27" s="600"/>
      <c r="KLP27" s="600"/>
      <c r="KLQ27" s="600"/>
      <c r="KLR27" s="600"/>
      <c r="KLS27" s="600"/>
      <c r="KLT27" s="600"/>
      <c r="KLU27" s="600"/>
      <c r="KLV27" s="600"/>
      <c r="KLW27" s="600"/>
      <c r="KLX27" s="600"/>
      <c r="KLY27" s="600"/>
      <c r="KLZ27" s="600"/>
      <c r="KMA27" s="600"/>
      <c r="KMB27" s="600"/>
      <c r="KMC27" s="600"/>
      <c r="KMD27" s="600"/>
      <c r="KME27" s="600"/>
      <c r="KMF27" s="600"/>
      <c r="KMG27" s="600"/>
      <c r="KMH27" s="600"/>
      <c r="KMI27" s="600"/>
      <c r="KMJ27" s="600"/>
      <c r="KMK27" s="600"/>
      <c r="KML27" s="600"/>
      <c r="KMM27" s="600"/>
      <c r="KMN27" s="600"/>
      <c r="KMO27" s="600"/>
      <c r="KMP27" s="600"/>
      <c r="KMQ27" s="600"/>
      <c r="KMR27" s="600"/>
      <c r="KMS27" s="600"/>
      <c r="KMT27" s="600"/>
      <c r="KMU27" s="600"/>
      <c r="KMV27" s="600"/>
      <c r="KMW27" s="600"/>
      <c r="KMX27" s="600"/>
      <c r="KMY27" s="600"/>
      <c r="KMZ27" s="600"/>
      <c r="KNA27" s="600"/>
      <c r="KNB27" s="600"/>
      <c r="KNC27" s="600"/>
      <c r="KND27" s="600"/>
      <c r="KNE27" s="600"/>
      <c r="KNF27" s="600"/>
      <c r="KNG27" s="600"/>
      <c r="KNH27" s="600"/>
      <c r="KNI27" s="600"/>
      <c r="KNJ27" s="600"/>
      <c r="KNK27" s="600"/>
      <c r="KNL27" s="600"/>
      <c r="KNM27" s="600"/>
      <c r="KNN27" s="600"/>
      <c r="KNO27" s="600"/>
      <c r="KNP27" s="600"/>
      <c r="KNQ27" s="600"/>
      <c r="KNR27" s="600"/>
      <c r="KNS27" s="600"/>
      <c r="KNT27" s="600"/>
      <c r="KNU27" s="600"/>
      <c r="KNV27" s="600"/>
      <c r="KNW27" s="600"/>
      <c r="KNX27" s="600"/>
      <c r="KNY27" s="600"/>
      <c r="KNZ27" s="600"/>
      <c r="KOA27" s="600"/>
      <c r="KOB27" s="600"/>
      <c r="KOC27" s="600"/>
      <c r="KOD27" s="600"/>
      <c r="KOE27" s="600"/>
      <c r="KOF27" s="600"/>
      <c r="KOG27" s="600"/>
      <c r="KOH27" s="600"/>
      <c r="KOI27" s="600"/>
      <c r="KOJ27" s="600"/>
      <c r="KOK27" s="600"/>
      <c r="KOL27" s="600"/>
      <c r="KOM27" s="600"/>
      <c r="KON27" s="600"/>
      <c r="KOO27" s="600"/>
      <c r="KOP27" s="600"/>
      <c r="KOQ27" s="600"/>
      <c r="KOR27" s="600"/>
      <c r="KOS27" s="600"/>
      <c r="KOT27" s="600"/>
      <c r="KOU27" s="600"/>
      <c r="KOV27" s="600"/>
      <c r="KOW27" s="600"/>
      <c r="KOX27" s="600"/>
      <c r="KOY27" s="600"/>
      <c r="KOZ27" s="600"/>
      <c r="KPA27" s="600"/>
      <c r="KPB27" s="600"/>
      <c r="KPC27" s="600"/>
      <c r="KPD27" s="600"/>
      <c r="KPE27" s="600"/>
      <c r="KPF27" s="600"/>
      <c r="KPG27" s="600"/>
      <c r="KPH27" s="600"/>
      <c r="KPI27" s="600"/>
      <c r="KPJ27" s="600"/>
      <c r="KPK27" s="600"/>
      <c r="KPL27" s="600"/>
      <c r="KPM27" s="600"/>
      <c r="KPN27" s="600"/>
      <c r="KPO27" s="600"/>
      <c r="KPP27" s="600"/>
      <c r="KPQ27" s="600"/>
      <c r="KPR27" s="600"/>
      <c r="KPS27" s="600"/>
      <c r="KPT27" s="600"/>
      <c r="KPU27" s="600"/>
      <c r="KPV27" s="600"/>
      <c r="KPW27" s="600"/>
      <c r="KPX27" s="600"/>
      <c r="KPY27" s="600"/>
      <c r="KPZ27" s="600"/>
      <c r="KQA27" s="600"/>
      <c r="KQB27" s="600"/>
      <c r="KQC27" s="600"/>
      <c r="KQD27" s="600"/>
      <c r="KQE27" s="600"/>
      <c r="KQF27" s="600"/>
      <c r="KQG27" s="600"/>
      <c r="KQH27" s="600"/>
      <c r="KQI27" s="600"/>
      <c r="KQJ27" s="600"/>
      <c r="KQK27" s="600"/>
      <c r="KQL27" s="600"/>
      <c r="KQM27" s="600"/>
      <c r="KQN27" s="600"/>
      <c r="KQO27" s="600"/>
      <c r="KQP27" s="600"/>
      <c r="KQQ27" s="600"/>
      <c r="KQR27" s="600"/>
      <c r="KQS27" s="600"/>
      <c r="KQT27" s="600"/>
      <c r="KQU27" s="600"/>
      <c r="KQV27" s="600"/>
      <c r="KQW27" s="600"/>
      <c r="KQX27" s="600"/>
      <c r="KQY27" s="600"/>
      <c r="KQZ27" s="600"/>
      <c r="KRA27" s="600"/>
      <c r="KRB27" s="600"/>
      <c r="KRC27" s="600"/>
      <c r="KRD27" s="600"/>
      <c r="KRE27" s="600"/>
      <c r="KRF27" s="600"/>
      <c r="KRG27" s="600"/>
      <c r="KRH27" s="600"/>
      <c r="KRI27" s="600"/>
      <c r="KRJ27" s="600"/>
      <c r="KRK27" s="600"/>
      <c r="KRL27" s="600"/>
      <c r="KRM27" s="600"/>
      <c r="KRN27" s="600"/>
      <c r="KRO27" s="600"/>
      <c r="KRP27" s="600"/>
      <c r="KRQ27" s="600"/>
      <c r="KRR27" s="600"/>
      <c r="KRS27" s="600"/>
      <c r="KRT27" s="600"/>
      <c r="KRU27" s="600"/>
      <c r="KRV27" s="600"/>
      <c r="KRW27" s="600"/>
      <c r="KRX27" s="600"/>
      <c r="KRY27" s="600"/>
      <c r="KRZ27" s="600"/>
      <c r="KSA27" s="600"/>
      <c r="KSB27" s="600"/>
      <c r="KSC27" s="600"/>
      <c r="KSD27" s="600"/>
      <c r="KSE27" s="600"/>
      <c r="KSF27" s="600"/>
      <c r="KSG27" s="600"/>
      <c r="KSH27" s="600"/>
      <c r="KSI27" s="600"/>
      <c r="KSJ27" s="600"/>
      <c r="KSK27" s="600"/>
      <c r="KSL27" s="600"/>
      <c r="KSM27" s="600"/>
      <c r="KSN27" s="600"/>
      <c r="KSO27" s="600"/>
      <c r="KSP27" s="600"/>
      <c r="KSQ27" s="600"/>
      <c r="KSR27" s="600"/>
      <c r="KSS27" s="600"/>
      <c r="KST27" s="600"/>
      <c r="KSU27" s="600"/>
      <c r="KSV27" s="600"/>
      <c r="KSW27" s="600"/>
      <c r="KSX27" s="600"/>
      <c r="KSY27" s="600"/>
      <c r="KSZ27" s="600"/>
      <c r="KTA27" s="600"/>
      <c r="KTB27" s="600"/>
      <c r="KTC27" s="600"/>
      <c r="KTD27" s="600"/>
      <c r="KTE27" s="600"/>
      <c r="KTF27" s="600"/>
      <c r="KTG27" s="600"/>
      <c r="KTH27" s="600"/>
      <c r="KTI27" s="600"/>
      <c r="KTJ27" s="600"/>
      <c r="KTK27" s="600"/>
      <c r="KTL27" s="600"/>
      <c r="KTM27" s="600"/>
      <c r="KTN27" s="600"/>
      <c r="KTO27" s="600"/>
      <c r="KTP27" s="600"/>
      <c r="KTQ27" s="600"/>
      <c r="KTR27" s="600"/>
      <c r="KTS27" s="600"/>
      <c r="KTT27" s="600"/>
      <c r="KTU27" s="600"/>
      <c r="KTV27" s="600"/>
      <c r="KTW27" s="600"/>
      <c r="KTX27" s="600"/>
      <c r="KTY27" s="600"/>
      <c r="KTZ27" s="600"/>
      <c r="KUA27" s="600"/>
      <c r="KUB27" s="600"/>
      <c r="KUC27" s="600"/>
      <c r="KUD27" s="600"/>
      <c r="KUE27" s="600"/>
      <c r="KUF27" s="600"/>
      <c r="KUG27" s="600"/>
      <c r="KUH27" s="600"/>
      <c r="KUI27" s="600"/>
      <c r="KUJ27" s="600"/>
      <c r="KUK27" s="600"/>
      <c r="KUL27" s="600"/>
      <c r="KUM27" s="600"/>
      <c r="KUN27" s="600"/>
      <c r="KUO27" s="600"/>
      <c r="KUP27" s="600"/>
      <c r="KUQ27" s="600"/>
      <c r="KUR27" s="600"/>
      <c r="KUS27" s="600"/>
      <c r="KUT27" s="600"/>
      <c r="KUU27" s="600"/>
      <c r="KUV27" s="600"/>
      <c r="KUW27" s="600"/>
      <c r="KUX27" s="600"/>
      <c r="KUY27" s="600"/>
      <c r="KUZ27" s="600"/>
      <c r="KVA27" s="600"/>
      <c r="KVB27" s="600"/>
      <c r="KVC27" s="600"/>
      <c r="KVD27" s="600"/>
      <c r="KVE27" s="600"/>
      <c r="KVF27" s="600"/>
      <c r="KVG27" s="600"/>
      <c r="KVH27" s="600"/>
      <c r="KVI27" s="600"/>
      <c r="KVJ27" s="600"/>
      <c r="KVK27" s="600"/>
      <c r="KVL27" s="600"/>
      <c r="KVM27" s="600"/>
      <c r="KVN27" s="600"/>
      <c r="KVO27" s="600"/>
      <c r="KVP27" s="600"/>
      <c r="KVQ27" s="600"/>
      <c r="KVR27" s="600"/>
      <c r="KVS27" s="600"/>
      <c r="KVT27" s="600"/>
      <c r="KVU27" s="600"/>
      <c r="KVV27" s="600"/>
      <c r="KVW27" s="600"/>
      <c r="KVX27" s="600"/>
      <c r="KVY27" s="600"/>
      <c r="KVZ27" s="600"/>
      <c r="KWA27" s="600"/>
      <c r="KWB27" s="600"/>
      <c r="KWC27" s="600"/>
      <c r="KWD27" s="600"/>
      <c r="KWE27" s="600"/>
      <c r="KWF27" s="600"/>
      <c r="KWG27" s="600"/>
      <c r="KWH27" s="600"/>
      <c r="KWI27" s="600"/>
      <c r="KWJ27" s="600"/>
      <c r="KWK27" s="600"/>
      <c r="KWL27" s="600"/>
      <c r="KWM27" s="600"/>
      <c r="KWN27" s="600"/>
      <c r="KWO27" s="600"/>
      <c r="KWP27" s="600"/>
      <c r="KWQ27" s="600"/>
      <c r="KWR27" s="600"/>
      <c r="KWS27" s="600"/>
      <c r="KWT27" s="600"/>
      <c r="KWU27" s="600"/>
      <c r="KWV27" s="600"/>
      <c r="KWW27" s="600"/>
      <c r="KWX27" s="600"/>
      <c r="KWY27" s="600"/>
      <c r="KWZ27" s="600"/>
      <c r="KXA27" s="600"/>
      <c r="KXB27" s="600"/>
      <c r="KXC27" s="600"/>
      <c r="KXD27" s="600"/>
      <c r="KXE27" s="600"/>
      <c r="KXF27" s="600"/>
      <c r="KXG27" s="600"/>
      <c r="KXH27" s="600"/>
      <c r="KXI27" s="600"/>
      <c r="KXJ27" s="600"/>
      <c r="KXK27" s="600"/>
      <c r="KXL27" s="600"/>
      <c r="KXM27" s="600"/>
      <c r="KXN27" s="600"/>
      <c r="KXO27" s="600"/>
      <c r="KXP27" s="600"/>
      <c r="KXQ27" s="600"/>
      <c r="KXR27" s="600"/>
      <c r="KXS27" s="600"/>
      <c r="KXT27" s="600"/>
      <c r="KXU27" s="600"/>
      <c r="KXV27" s="600"/>
      <c r="KXW27" s="600"/>
      <c r="KXX27" s="600"/>
      <c r="KXY27" s="600"/>
      <c r="KXZ27" s="600"/>
      <c r="KYA27" s="600"/>
      <c r="KYB27" s="600"/>
      <c r="KYC27" s="600"/>
      <c r="KYD27" s="600"/>
      <c r="KYE27" s="600"/>
      <c r="KYF27" s="600"/>
      <c r="KYG27" s="600"/>
      <c r="KYH27" s="600"/>
      <c r="KYI27" s="600"/>
      <c r="KYJ27" s="600"/>
      <c r="KYK27" s="600"/>
      <c r="KYL27" s="600"/>
      <c r="KYM27" s="600"/>
      <c r="KYN27" s="600"/>
      <c r="KYO27" s="600"/>
      <c r="KYP27" s="600"/>
      <c r="KYQ27" s="600"/>
      <c r="KYR27" s="600"/>
      <c r="KYS27" s="600"/>
      <c r="KYT27" s="600"/>
      <c r="KYU27" s="600"/>
      <c r="KYV27" s="600"/>
      <c r="KYW27" s="600"/>
      <c r="KYX27" s="600"/>
      <c r="KYY27" s="600"/>
      <c r="KYZ27" s="600"/>
      <c r="KZA27" s="600"/>
      <c r="KZB27" s="600"/>
      <c r="KZC27" s="600"/>
      <c r="KZD27" s="600"/>
      <c r="KZE27" s="600"/>
      <c r="KZF27" s="600"/>
      <c r="KZG27" s="600"/>
      <c r="KZH27" s="600"/>
      <c r="KZI27" s="600"/>
      <c r="KZJ27" s="600"/>
      <c r="KZK27" s="600"/>
      <c r="KZL27" s="600"/>
      <c r="KZM27" s="600"/>
      <c r="KZN27" s="600"/>
      <c r="KZO27" s="600"/>
      <c r="KZP27" s="600"/>
      <c r="KZQ27" s="600"/>
      <c r="KZR27" s="600"/>
      <c r="KZS27" s="600"/>
      <c r="KZT27" s="600"/>
      <c r="KZU27" s="600"/>
      <c r="KZV27" s="600"/>
      <c r="KZW27" s="600"/>
      <c r="KZX27" s="600"/>
      <c r="KZY27" s="600"/>
      <c r="KZZ27" s="600"/>
      <c r="LAA27" s="600"/>
      <c r="LAB27" s="600"/>
      <c r="LAC27" s="600"/>
      <c r="LAD27" s="600"/>
      <c r="LAE27" s="600"/>
      <c r="LAF27" s="600"/>
      <c r="LAG27" s="600"/>
      <c r="LAH27" s="600"/>
      <c r="LAI27" s="600"/>
      <c r="LAJ27" s="600"/>
      <c r="LAK27" s="600"/>
      <c r="LAL27" s="600"/>
      <c r="LAM27" s="600"/>
      <c r="LAN27" s="600"/>
      <c r="LAO27" s="600"/>
      <c r="LAP27" s="600"/>
      <c r="LAQ27" s="600"/>
      <c r="LAR27" s="600"/>
      <c r="LAS27" s="600"/>
      <c r="LAT27" s="600"/>
      <c r="LAU27" s="600"/>
      <c r="LAV27" s="600"/>
      <c r="LAW27" s="600"/>
      <c r="LAX27" s="600"/>
      <c r="LAY27" s="600"/>
      <c r="LAZ27" s="600"/>
      <c r="LBA27" s="600"/>
      <c r="LBB27" s="600"/>
      <c r="LBC27" s="600"/>
      <c r="LBD27" s="600"/>
      <c r="LBE27" s="600"/>
      <c r="LBF27" s="600"/>
      <c r="LBG27" s="600"/>
      <c r="LBH27" s="600"/>
      <c r="LBI27" s="600"/>
      <c r="LBJ27" s="600"/>
      <c r="LBK27" s="600"/>
      <c r="LBL27" s="600"/>
      <c r="LBM27" s="600"/>
      <c r="LBN27" s="600"/>
      <c r="LBO27" s="600"/>
      <c r="LBP27" s="600"/>
      <c r="LBQ27" s="600"/>
      <c r="LBR27" s="600"/>
      <c r="LBS27" s="600"/>
      <c r="LBT27" s="600"/>
      <c r="LBU27" s="600"/>
      <c r="LBV27" s="600"/>
      <c r="LBW27" s="600"/>
      <c r="LBX27" s="600"/>
      <c r="LBY27" s="600"/>
      <c r="LBZ27" s="600"/>
      <c r="LCA27" s="600"/>
      <c r="LCB27" s="600"/>
      <c r="LCC27" s="600"/>
      <c r="LCD27" s="600"/>
      <c r="LCE27" s="600"/>
      <c r="LCF27" s="600"/>
      <c r="LCG27" s="600"/>
      <c r="LCH27" s="600"/>
      <c r="LCI27" s="600"/>
      <c r="LCJ27" s="600"/>
      <c r="LCK27" s="600"/>
      <c r="LCL27" s="600"/>
      <c r="LCM27" s="600"/>
      <c r="LCN27" s="600"/>
      <c r="LCO27" s="600"/>
      <c r="LCP27" s="600"/>
      <c r="LCQ27" s="600"/>
      <c r="LCR27" s="600"/>
      <c r="LCS27" s="600"/>
      <c r="LCT27" s="600"/>
      <c r="LCU27" s="600"/>
      <c r="LCV27" s="600"/>
      <c r="LCW27" s="600"/>
      <c r="LCX27" s="600"/>
      <c r="LCY27" s="600"/>
      <c r="LCZ27" s="600"/>
      <c r="LDA27" s="600"/>
      <c r="LDB27" s="600"/>
      <c r="LDC27" s="600"/>
      <c r="LDD27" s="600"/>
      <c r="LDE27" s="600"/>
      <c r="LDF27" s="600"/>
      <c r="LDG27" s="600"/>
      <c r="LDH27" s="600"/>
      <c r="LDI27" s="600"/>
      <c r="LDJ27" s="600"/>
      <c r="LDK27" s="600"/>
      <c r="LDL27" s="600"/>
      <c r="LDM27" s="600"/>
      <c r="LDN27" s="600"/>
      <c r="LDO27" s="600"/>
      <c r="LDP27" s="600"/>
      <c r="LDQ27" s="600"/>
      <c r="LDR27" s="600"/>
      <c r="LDS27" s="600"/>
      <c r="LDT27" s="600"/>
      <c r="LDU27" s="600"/>
      <c r="LDV27" s="600"/>
      <c r="LDW27" s="600"/>
      <c r="LDX27" s="600"/>
      <c r="LDY27" s="600"/>
      <c r="LDZ27" s="600"/>
      <c r="LEA27" s="600"/>
      <c r="LEB27" s="600"/>
      <c r="LEC27" s="600"/>
      <c r="LED27" s="600"/>
      <c r="LEE27" s="600"/>
      <c r="LEF27" s="600"/>
      <c r="LEG27" s="600"/>
      <c r="LEH27" s="600"/>
      <c r="LEI27" s="600"/>
      <c r="LEJ27" s="600"/>
      <c r="LEK27" s="600"/>
      <c r="LEL27" s="600"/>
      <c r="LEM27" s="600"/>
      <c r="LEN27" s="600"/>
      <c r="LEO27" s="600"/>
      <c r="LEP27" s="600"/>
      <c r="LEQ27" s="600"/>
      <c r="LER27" s="600"/>
      <c r="LES27" s="600"/>
      <c r="LET27" s="600"/>
      <c r="LEU27" s="600"/>
      <c r="LEV27" s="600"/>
      <c r="LEW27" s="600"/>
      <c r="LEX27" s="600"/>
      <c r="LEY27" s="600"/>
      <c r="LEZ27" s="600"/>
      <c r="LFA27" s="600"/>
      <c r="LFB27" s="600"/>
      <c r="LFC27" s="600"/>
      <c r="LFD27" s="600"/>
      <c r="LFE27" s="600"/>
      <c r="LFF27" s="600"/>
      <c r="LFG27" s="600"/>
      <c r="LFH27" s="600"/>
      <c r="LFI27" s="600"/>
      <c r="LFJ27" s="600"/>
      <c r="LFK27" s="600"/>
      <c r="LFL27" s="600"/>
      <c r="LFM27" s="600"/>
      <c r="LFN27" s="600"/>
      <c r="LFO27" s="600"/>
      <c r="LFP27" s="600"/>
      <c r="LFQ27" s="600"/>
      <c r="LFR27" s="600"/>
      <c r="LFS27" s="600"/>
      <c r="LFT27" s="600"/>
      <c r="LFU27" s="600"/>
      <c r="LFV27" s="600"/>
      <c r="LFW27" s="600"/>
      <c r="LFX27" s="600"/>
      <c r="LFY27" s="600"/>
      <c r="LFZ27" s="600"/>
      <c r="LGA27" s="600"/>
      <c r="LGB27" s="600"/>
      <c r="LGC27" s="600"/>
      <c r="LGD27" s="600"/>
      <c r="LGE27" s="600"/>
      <c r="LGF27" s="600"/>
      <c r="LGG27" s="600"/>
      <c r="LGH27" s="600"/>
      <c r="LGI27" s="600"/>
      <c r="LGJ27" s="600"/>
      <c r="LGK27" s="600"/>
      <c r="LGL27" s="600"/>
      <c r="LGM27" s="600"/>
      <c r="LGN27" s="600"/>
      <c r="LGO27" s="600"/>
      <c r="LGP27" s="600"/>
      <c r="LGQ27" s="600"/>
      <c r="LGR27" s="600"/>
      <c r="LGS27" s="600"/>
      <c r="LGT27" s="600"/>
      <c r="LGU27" s="600"/>
      <c r="LGV27" s="600"/>
      <c r="LGW27" s="600"/>
      <c r="LGX27" s="600"/>
      <c r="LGY27" s="600"/>
      <c r="LGZ27" s="600"/>
      <c r="LHA27" s="600"/>
      <c r="LHB27" s="600"/>
      <c r="LHC27" s="600"/>
      <c r="LHD27" s="600"/>
      <c r="LHE27" s="600"/>
      <c r="LHF27" s="600"/>
      <c r="LHG27" s="600"/>
      <c r="LHH27" s="600"/>
      <c r="LHI27" s="600"/>
      <c r="LHJ27" s="600"/>
      <c r="LHK27" s="600"/>
      <c r="LHL27" s="600"/>
      <c r="LHM27" s="600"/>
      <c r="LHN27" s="600"/>
      <c r="LHO27" s="600"/>
      <c r="LHP27" s="600"/>
      <c r="LHQ27" s="600"/>
      <c r="LHR27" s="600"/>
      <c r="LHS27" s="600"/>
      <c r="LHT27" s="600"/>
      <c r="LHU27" s="600"/>
      <c r="LHV27" s="600"/>
      <c r="LHW27" s="600"/>
      <c r="LHX27" s="600"/>
      <c r="LHY27" s="600"/>
      <c r="LHZ27" s="600"/>
      <c r="LIA27" s="600"/>
      <c r="LIB27" s="600"/>
      <c r="LIC27" s="600"/>
      <c r="LID27" s="600"/>
      <c r="LIE27" s="600"/>
      <c r="LIF27" s="600"/>
      <c r="LIG27" s="600"/>
      <c r="LIH27" s="600"/>
      <c r="LII27" s="600"/>
      <c r="LIJ27" s="600"/>
      <c r="LIK27" s="600"/>
      <c r="LIL27" s="600"/>
      <c r="LIM27" s="600"/>
      <c r="LIN27" s="600"/>
      <c r="LIO27" s="600"/>
      <c r="LIP27" s="600"/>
      <c r="LIQ27" s="600"/>
      <c r="LIR27" s="600"/>
      <c r="LIS27" s="600"/>
      <c r="LIT27" s="600"/>
      <c r="LIU27" s="600"/>
      <c r="LIV27" s="600"/>
      <c r="LIW27" s="600"/>
      <c r="LIX27" s="600"/>
      <c r="LIY27" s="600"/>
      <c r="LIZ27" s="600"/>
      <c r="LJA27" s="600"/>
      <c r="LJB27" s="600"/>
      <c r="LJC27" s="600"/>
      <c r="LJD27" s="600"/>
      <c r="LJE27" s="600"/>
      <c r="LJF27" s="600"/>
      <c r="LJG27" s="600"/>
      <c r="LJH27" s="600"/>
      <c r="LJI27" s="600"/>
      <c r="LJJ27" s="600"/>
      <c r="LJK27" s="600"/>
      <c r="LJL27" s="600"/>
      <c r="LJM27" s="600"/>
      <c r="LJN27" s="600"/>
      <c r="LJO27" s="600"/>
      <c r="LJP27" s="600"/>
      <c r="LJQ27" s="600"/>
      <c r="LJR27" s="600"/>
      <c r="LJS27" s="600"/>
      <c r="LJT27" s="600"/>
      <c r="LJU27" s="600"/>
      <c r="LJV27" s="600"/>
      <c r="LJW27" s="600"/>
      <c r="LJX27" s="600"/>
      <c r="LJY27" s="600"/>
      <c r="LJZ27" s="600"/>
      <c r="LKA27" s="600"/>
      <c r="LKB27" s="600"/>
      <c r="LKC27" s="600"/>
      <c r="LKD27" s="600"/>
      <c r="LKE27" s="600"/>
      <c r="LKF27" s="600"/>
      <c r="LKG27" s="600"/>
      <c r="LKH27" s="600"/>
      <c r="LKI27" s="600"/>
      <c r="LKJ27" s="600"/>
      <c r="LKK27" s="600"/>
      <c r="LKL27" s="600"/>
      <c r="LKM27" s="600"/>
      <c r="LKN27" s="600"/>
      <c r="LKO27" s="600"/>
      <c r="LKP27" s="600"/>
      <c r="LKQ27" s="600"/>
      <c r="LKR27" s="600"/>
      <c r="LKS27" s="600"/>
      <c r="LKT27" s="600"/>
      <c r="LKU27" s="600"/>
      <c r="LKV27" s="600"/>
      <c r="LKW27" s="600"/>
      <c r="LKX27" s="600"/>
      <c r="LKY27" s="600"/>
      <c r="LKZ27" s="600"/>
      <c r="LLA27" s="600"/>
      <c r="LLB27" s="600"/>
      <c r="LLC27" s="600"/>
      <c r="LLD27" s="600"/>
      <c r="LLE27" s="600"/>
      <c r="LLF27" s="600"/>
      <c r="LLG27" s="600"/>
      <c r="LLH27" s="600"/>
      <c r="LLI27" s="600"/>
      <c r="LLJ27" s="600"/>
      <c r="LLK27" s="600"/>
      <c r="LLL27" s="600"/>
      <c r="LLM27" s="600"/>
      <c r="LLN27" s="600"/>
      <c r="LLO27" s="600"/>
      <c r="LLP27" s="600"/>
      <c r="LLQ27" s="600"/>
      <c r="LLR27" s="600"/>
      <c r="LLS27" s="600"/>
      <c r="LLT27" s="600"/>
      <c r="LLU27" s="600"/>
      <c r="LLV27" s="600"/>
      <c r="LLW27" s="600"/>
      <c r="LLX27" s="600"/>
      <c r="LLY27" s="600"/>
      <c r="LLZ27" s="600"/>
      <c r="LMA27" s="600"/>
      <c r="LMB27" s="600"/>
      <c r="LMC27" s="600"/>
      <c r="LMD27" s="600"/>
      <c r="LME27" s="600"/>
      <c r="LMF27" s="600"/>
      <c r="LMG27" s="600"/>
      <c r="LMH27" s="600"/>
      <c r="LMI27" s="600"/>
      <c r="LMJ27" s="600"/>
      <c r="LMK27" s="600"/>
      <c r="LML27" s="600"/>
      <c r="LMM27" s="600"/>
      <c r="LMN27" s="600"/>
      <c r="LMO27" s="600"/>
      <c r="LMP27" s="600"/>
      <c r="LMQ27" s="600"/>
      <c r="LMR27" s="600"/>
      <c r="LMS27" s="600"/>
      <c r="LMT27" s="600"/>
      <c r="LMU27" s="600"/>
      <c r="LMV27" s="600"/>
      <c r="LMW27" s="600"/>
      <c r="LMX27" s="600"/>
      <c r="LMY27" s="600"/>
      <c r="LMZ27" s="600"/>
      <c r="LNA27" s="600"/>
      <c r="LNB27" s="600"/>
      <c r="LNC27" s="600"/>
      <c r="LND27" s="600"/>
      <c r="LNE27" s="600"/>
      <c r="LNF27" s="600"/>
      <c r="LNG27" s="600"/>
      <c r="LNH27" s="600"/>
      <c r="LNI27" s="600"/>
      <c r="LNJ27" s="600"/>
      <c r="LNK27" s="600"/>
      <c r="LNL27" s="600"/>
      <c r="LNM27" s="600"/>
      <c r="LNN27" s="600"/>
      <c r="LNO27" s="600"/>
      <c r="LNP27" s="600"/>
      <c r="LNQ27" s="600"/>
      <c r="LNR27" s="600"/>
      <c r="LNS27" s="600"/>
      <c r="LNT27" s="600"/>
      <c r="LNU27" s="600"/>
      <c r="LNV27" s="600"/>
      <c r="LNW27" s="600"/>
      <c r="LNX27" s="600"/>
      <c r="LNY27" s="600"/>
      <c r="LNZ27" s="600"/>
      <c r="LOA27" s="600"/>
      <c r="LOB27" s="600"/>
      <c r="LOC27" s="600"/>
      <c r="LOD27" s="600"/>
      <c r="LOE27" s="600"/>
      <c r="LOF27" s="600"/>
      <c r="LOG27" s="600"/>
      <c r="LOH27" s="600"/>
      <c r="LOI27" s="600"/>
      <c r="LOJ27" s="600"/>
      <c r="LOK27" s="600"/>
      <c r="LOL27" s="600"/>
      <c r="LOM27" s="600"/>
      <c r="LON27" s="600"/>
      <c r="LOO27" s="600"/>
      <c r="LOP27" s="600"/>
      <c r="LOQ27" s="600"/>
      <c r="LOR27" s="600"/>
      <c r="LOS27" s="600"/>
      <c r="LOT27" s="600"/>
      <c r="LOU27" s="600"/>
      <c r="LOV27" s="600"/>
      <c r="LOW27" s="600"/>
      <c r="LOX27" s="600"/>
      <c r="LOY27" s="600"/>
      <c r="LOZ27" s="600"/>
      <c r="LPA27" s="600"/>
      <c r="LPB27" s="600"/>
      <c r="LPC27" s="600"/>
      <c r="LPD27" s="600"/>
      <c r="LPE27" s="600"/>
      <c r="LPF27" s="600"/>
      <c r="LPG27" s="600"/>
      <c r="LPH27" s="600"/>
      <c r="LPI27" s="600"/>
      <c r="LPJ27" s="600"/>
      <c r="LPK27" s="600"/>
      <c r="LPL27" s="600"/>
      <c r="LPM27" s="600"/>
      <c r="LPN27" s="600"/>
      <c r="LPO27" s="600"/>
      <c r="LPP27" s="600"/>
      <c r="LPQ27" s="600"/>
      <c r="LPR27" s="600"/>
      <c r="LPS27" s="600"/>
      <c r="LPT27" s="600"/>
      <c r="LPU27" s="600"/>
      <c r="LPV27" s="600"/>
      <c r="LPW27" s="600"/>
      <c r="LPX27" s="600"/>
      <c r="LPY27" s="600"/>
      <c r="LPZ27" s="600"/>
      <c r="LQA27" s="600"/>
      <c r="LQB27" s="600"/>
      <c r="LQC27" s="600"/>
      <c r="LQD27" s="600"/>
      <c r="LQE27" s="600"/>
      <c r="LQF27" s="600"/>
      <c r="LQG27" s="600"/>
      <c r="LQH27" s="600"/>
      <c r="LQI27" s="600"/>
      <c r="LQJ27" s="600"/>
      <c r="LQK27" s="600"/>
      <c r="LQL27" s="600"/>
      <c r="LQM27" s="600"/>
      <c r="LQN27" s="600"/>
      <c r="LQO27" s="600"/>
      <c r="LQP27" s="600"/>
      <c r="LQQ27" s="600"/>
      <c r="LQR27" s="600"/>
      <c r="LQS27" s="600"/>
      <c r="LQT27" s="600"/>
      <c r="LQU27" s="600"/>
      <c r="LQV27" s="600"/>
      <c r="LQW27" s="600"/>
      <c r="LQX27" s="600"/>
      <c r="LQY27" s="600"/>
      <c r="LQZ27" s="600"/>
      <c r="LRA27" s="600"/>
      <c r="LRB27" s="600"/>
      <c r="LRC27" s="600"/>
      <c r="LRD27" s="600"/>
      <c r="LRE27" s="600"/>
      <c r="LRF27" s="600"/>
      <c r="LRG27" s="600"/>
      <c r="LRH27" s="600"/>
      <c r="LRI27" s="600"/>
      <c r="LRJ27" s="600"/>
      <c r="LRK27" s="600"/>
      <c r="LRL27" s="600"/>
      <c r="LRM27" s="600"/>
      <c r="LRN27" s="600"/>
      <c r="LRO27" s="600"/>
      <c r="LRP27" s="600"/>
      <c r="LRQ27" s="600"/>
      <c r="LRR27" s="600"/>
      <c r="LRS27" s="600"/>
      <c r="LRT27" s="600"/>
      <c r="LRU27" s="600"/>
      <c r="LRV27" s="600"/>
      <c r="LRW27" s="600"/>
      <c r="LRX27" s="600"/>
      <c r="LRY27" s="600"/>
      <c r="LRZ27" s="600"/>
      <c r="LSA27" s="600"/>
      <c r="LSB27" s="600"/>
      <c r="LSC27" s="600"/>
      <c r="LSD27" s="600"/>
      <c r="LSE27" s="600"/>
      <c r="LSF27" s="600"/>
      <c r="LSG27" s="600"/>
      <c r="LSH27" s="600"/>
      <c r="LSI27" s="600"/>
      <c r="LSJ27" s="600"/>
      <c r="LSK27" s="600"/>
      <c r="LSL27" s="600"/>
      <c r="LSM27" s="600"/>
      <c r="LSN27" s="600"/>
      <c r="LSO27" s="600"/>
      <c r="LSP27" s="600"/>
      <c r="LSQ27" s="600"/>
      <c r="LSR27" s="600"/>
      <c r="LSS27" s="600"/>
      <c r="LST27" s="600"/>
      <c r="LSU27" s="600"/>
      <c r="LSV27" s="600"/>
      <c r="LSW27" s="600"/>
      <c r="LSX27" s="600"/>
      <c r="LSY27" s="600"/>
      <c r="LSZ27" s="600"/>
      <c r="LTA27" s="600"/>
      <c r="LTB27" s="600"/>
      <c r="LTC27" s="600"/>
      <c r="LTD27" s="600"/>
      <c r="LTE27" s="600"/>
      <c r="LTF27" s="600"/>
      <c r="LTG27" s="600"/>
      <c r="LTH27" s="600"/>
      <c r="LTI27" s="600"/>
      <c r="LTJ27" s="600"/>
      <c r="LTK27" s="600"/>
      <c r="LTL27" s="600"/>
      <c r="LTM27" s="600"/>
      <c r="LTN27" s="600"/>
      <c r="LTO27" s="600"/>
      <c r="LTP27" s="600"/>
      <c r="LTQ27" s="600"/>
      <c r="LTR27" s="600"/>
      <c r="LTS27" s="600"/>
      <c r="LTT27" s="600"/>
      <c r="LTU27" s="600"/>
      <c r="LTV27" s="600"/>
      <c r="LTW27" s="600"/>
      <c r="LTX27" s="600"/>
      <c r="LTY27" s="600"/>
      <c r="LTZ27" s="600"/>
      <c r="LUA27" s="600"/>
      <c r="LUB27" s="600"/>
      <c r="LUC27" s="600"/>
      <c r="LUD27" s="600"/>
      <c r="LUE27" s="600"/>
      <c r="LUF27" s="600"/>
      <c r="LUG27" s="600"/>
      <c r="LUH27" s="600"/>
      <c r="LUI27" s="600"/>
      <c r="LUJ27" s="600"/>
      <c r="LUK27" s="600"/>
      <c r="LUL27" s="600"/>
      <c r="LUM27" s="600"/>
      <c r="LUN27" s="600"/>
      <c r="LUO27" s="600"/>
      <c r="LUP27" s="600"/>
      <c r="LUQ27" s="600"/>
      <c r="LUR27" s="600"/>
      <c r="LUS27" s="600"/>
      <c r="LUT27" s="600"/>
      <c r="LUU27" s="600"/>
      <c r="LUV27" s="600"/>
      <c r="LUW27" s="600"/>
      <c r="LUX27" s="600"/>
      <c r="LUY27" s="600"/>
      <c r="LUZ27" s="600"/>
      <c r="LVA27" s="600"/>
      <c r="LVB27" s="600"/>
      <c r="LVC27" s="600"/>
      <c r="LVD27" s="600"/>
      <c r="LVE27" s="600"/>
      <c r="LVF27" s="600"/>
      <c r="LVG27" s="600"/>
      <c r="LVH27" s="600"/>
      <c r="LVI27" s="600"/>
      <c r="LVJ27" s="600"/>
      <c r="LVK27" s="600"/>
      <c r="LVL27" s="600"/>
      <c r="LVM27" s="600"/>
      <c r="LVN27" s="600"/>
      <c r="LVO27" s="600"/>
      <c r="LVP27" s="600"/>
      <c r="LVQ27" s="600"/>
      <c r="LVR27" s="600"/>
      <c r="LVS27" s="600"/>
      <c r="LVT27" s="600"/>
      <c r="LVU27" s="600"/>
      <c r="LVV27" s="600"/>
      <c r="LVW27" s="600"/>
      <c r="LVX27" s="600"/>
      <c r="LVY27" s="600"/>
      <c r="LVZ27" s="600"/>
      <c r="LWA27" s="600"/>
      <c r="LWB27" s="600"/>
      <c r="LWC27" s="600"/>
      <c r="LWD27" s="600"/>
      <c r="LWE27" s="600"/>
      <c r="LWF27" s="600"/>
      <c r="LWG27" s="600"/>
      <c r="LWH27" s="600"/>
      <c r="LWI27" s="600"/>
      <c r="LWJ27" s="600"/>
      <c r="LWK27" s="600"/>
      <c r="LWL27" s="600"/>
      <c r="LWM27" s="600"/>
      <c r="LWN27" s="600"/>
      <c r="LWO27" s="600"/>
      <c r="LWP27" s="600"/>
      <c r="LWQ27" s="600"/>
      <c r="LWR27" s="600"/>
      <c r="LWS27" s="600"/>
      <c r="LWT27" s="600"/>
      <c r="LWU27" s="600"/>
      <c r="LWV27" s="600"/>
      <c r="LWW27" s="600"/>
      <c r="LWX27" s="600"/>
      <c r="LWY27" s="600"/>
      <c r="LWZ27" s="600"/>
      <c r="LXA27" s="600"/>
      <c r="LXB27" s="600"/>
      <c r="LXC27" s="600"/>
      <c r="LXD27" s="600"/>
      <c r="LXE27" s="600"/>
      <c r="LXF27" s="600"/>
      <c r="LXG27" s="600"/>
      <c r="LXH27" s="600"/>
      <c r="LXI27" s="600"/>
      <c r="LXJ27" s="600"/>
      <c r="LXK27" s="600"/>
      <c r="LXL27" s="600"/>
      <c r="LXM27" s="600"/>
      <c r="LXN27" s="600"/>
      <c r="LXO27" s="600"/>
      <c r="LXP27" s="600"/>
      <c r="LXQ27" s="600"/>
      <c r="LXR27" s="600"/>
      <c r="LXS27" s="600"/>
      <c r="LXT27" s="600"/>
      <c r="LXU27" s="600"/>
      <c r="LXV27" s="600"/>
      <c r="LXW27" s="600"/>
      <c r="LXX27" s="600"/>
      <c r="LXY27" s="600"/>
      <c r="LXZ27" s="600"/>
      <c r="LYA27" s="600"/>
      <c r="LYB27" s="600"/>
      <c r="LYC27" s="600"/>
      <c r="LYD27" s="600"/>
      <c r="LYE27" s="600"/>
      <c r="LYF27" s="600"/>
      <c r="LYG27" s="600"/>
      <c r="LYH27" s="600"/>
      <c r="LYI27" s="600"/>
      <c r="LYJ27" s="600"/>
      <c r="LYK27" s="600"/>
      <c r="LYL27" s="600"/>
      <c r="LYM27" s="600"/>
      <c r="LYN27" s="600"/>
      <c r="LYO27" s="600"/>
      <c r="LYP27" s="600"/>
      <c r="LYQ27" s="600"/>
      <c r="LYR27" s="600"/>
      <c r="LYS27" s="600"/>
      <c r="LYT27" s="600"/>
      <c r="LYU27" s="600"/>
      <c r="LYV27" s="600"/>
      <c r="LYW27" s="600"/>
      <c r="LYX27" s="600"/>
      <c r="LYY27" s="600"/>
      <c r="LYZ27" s="600"/>
      <c r="LZA27" s="600"/>
      <c r="LZB27" s="600"/>
      <c r="LZC27" s="600"/>
      <c r="LZD27" s="600"/>
      <c r="LZE27" s="600"/>
      <c r="LZF27" s="600"/>
      <c r="LZG27" s="600"/>
      <c r="LZH27" s="600"/>
      <c r="LZI27" s="600"/>
      <c r="LZJ27" s="600"/>
      <c r="LZK27" s="600"/>
      <c r="LZL27" s="600"/>
      <c r="LZM27" s="600"/>
      <c r="LZN27" s="600"/>
      <c r="LZO27" s="600"/>
      <c r="LZP27" s="600"/>
      <c r="LZQ27" s="600"/>
      <c r="LZR27" s="600"/>
      <c r="LZS27" s="600"/>
      <c r="LZT27" s="600"/>
      <c r="LZU27" s="600"/>
      <c r="LZV27" s="600"/>
      <c r="LZW27" s="600"/>
      <c r="LZX27" s="600"/>
      <c r="LZY27" s="600"/>
      <c r="LZZ27" s="600"/>
      <c r="MAA27" s="600"/>
      <c r="MAB27" s="600"/>
      <c r="MAC27" s="600"/>
      <c r="MAD27" s="600"/>
      <c r="MAE27" s="600"/>
      <c r="MAF27" s="600"/>
      <c r="MAG27" s="600"/>
      <c r="MAH27" s="600"/>
      <c r="MAI27" s="600"/>
      <c r="MAJ27" s="600"/>
      <c r="MAK27" s="600"/>
      <c r="MAL27" s="600"/>
      <c r="MAM27" s="600"/>
      <c r="MAN27" s="600"/>
      <c r="MAO27" s="600"/>
      <c r="MAP27" s="600"/>
      <c r="MAQ27" s="600"/>
      <c r="MAR27" s="600"/>
      <c r="MAS27" s="600"/>
      <c r="MAT27" s="600"/>
      <c r="MAU27" s="600"/>
      <c r="MAV27" s="600"/>
      <c r="MAW27" s="600"/>
      <c r="MAX27" s="600"/>
      <c r="MAY27" s="600"/>
      <c r="MAZ27" s="600"/>
      <c r="MBA27" s="600"/>
      <c r="MBB27" s="600"/>
      <c r="MBC27" s="600"/>
      <c r="MBD27" s="600"/>
      <c r="MBE27" s="600"/>
      <c r="MBF27" s="600"/>
      <c r="MBG27" s="600"/>
      <c r="MBH27" s="600"/>
      <c r="MBI27" s="600"/>
      <c r="MBJ27" s="600"/>
      <c r="MBK27" s="600"/>
      <c r="MBL27" s="600"/>
      <c r="MBM27" s="600"/>
      <c r="MBN27" s="600"/>
      <c r="MBO27" s="600"/>
      <c r="MBP27" s="600"/>
      <c r="MBQ27" s="600"/>
      <c r="MBR27" s="600"/>
      <c r="MBS27" s="600"/>
      <c r="MBT27" s="600"/>
      <c r="MBU27" s="600"/>
      <c r="MBV27" s="600"/>
      <c r="MBW27" s="600"/>
      <c r="MBX27" s="600"/>
      <c r="MBY27" s="600"/>
      <c r="MBZ27" s="600"/>
      <c r="MCA27" s="600"/>
      <c r="MCB27" s="600"/>
      <c r="MCC27" s="600"/>
      <c r="MCD27" s="600"/>
      <c r="MCE27" s="600"/>
      <c r="MCF27" s="600"/>
      <c r="MCG27" s="600"/>
      <c r="MCH27" s="600"/>
      <c r="MCI27" s="600"/>
      <c r="MCJ27" s="600"/>
      <c r="MCK27" s="600"/>
      <c r="MCL27" s="600"/>
      <c r="MCM27" s="600"/>
      <c r="MCN27" s="600"/>
      <c r="MCO27" s="600"/>
      <c r="MCP27" s="600"/>
      <c r="MCQ27" s="600"/>
      <c r="MCR27" s="600"/>
      <c r="MCS27" s="600"/>
      <c r="MCT27" s="600"/>
      <c r="MCU27" s="600"/>
      <c r="MCV27" s="600"/>
      <c r="MCW27" s="600"/>
      <c r="MCX27" s="600"/>
      <c r="MCY27" s="600"/>
      <c r="MCZ27" s="600"/>
      <c r="MDA27" s="600"/>
      <c r="MDB27" s="600"/>
      <c r="MDC27" s="600"/>
      <c r="MDD27" s="600"/>
      <c r="MDE27" s="600"/>
      <c r="MDF27" s="600"/>
      <c r="MDG27" s="600"/>
      <c r="MDH27" s="600"/>
      <c r="MDI27" s="600"/>
      <c r="MDJ27" s="600"/>
      <c r="MDK27" s="600"/>
      <c r="MDL27" s="600"/>
      <c r="MDM27" s="600"/>
      <c r="MDN27" s="600"/>
      <c r="MDO27" s="600"/>
      <c r="MDP27" s="600"/>
      <c r="MDQ27" s="600"/>
      <c r="MDR27" s="600"/>
      <c r="MDS27" s="600"/>
      <c r="MDT27" s="600"/>
      <c r="MDU27" s="600"/>
      <c r="MDV27" s="600"/>
      <c r="MDW27" s="600"/>
      <c r="MDX27" s="600"/>
      <c r="MDY27" s="600"/>
      <c r="MDZ27" s="600"/>
      <c r="MEA27" s="600"/>
      <c r="MEB27" s="600"/>
      <c r="MEC27" s="600"/>
      <c r="MED27" s="600"/>
      <c r="MEE27" s="600"/>
      <c r="MEF27" s="600"/>
      <c r="MEG27" s="600"/>
      <c r="MEH27" s="600"/>
      <c r="MEI27" s="600"/>
      <c r="MEJ27" s="600"/>
      <c r="MEK27" s="600"/>
      <c r="MEL27" s="600"/>
      <c r="MEM27" s="600"/>
      <c r="MEN27" s="600"/>
      <c r="MEO27" s="600"/>
      <c r="MEP27" s="600"/>
      <c r="MEQ27" s="600"/>
      <c r="MER27" s="600"/>
      <c r="MES27" s="600"/>
      <c r="MET27" s="600"/>
      <c r="MEU27" s="600"/>
      <c r="MEV27" s="600"/>
      <c r="MEW27" s="600"/>
      <c r="MEX27" s="600"/>
      <c r="MEY27" s="600"/>
      <c r="MEZ27" s="600"/>
      <c r="MFA27" s="600"/>
      <c r="MFB27" s="600"/>
      <c r="MFC27" s="600"/>
      <c r="MFD27" s="600"/>
      <c r="MFE27" s="600"/>
      <c r="MFF27" s="600"/>
      <c r="MFG27" s="600"/>
      <c r="MFH27" s="600"/>
      <c r="MFI27" s="600"/>
      <c r="MFJ27" s="600"/>
      <c r="MFK27" s="600"/>
      <c r="MFL27" s="600"/>
      <c r="MFM27" s="600"/>
      <c r="MFN27" s="600"/>
      <c r="MFO27" s="600"/>
      <c r="MFP27" s="600"/>
      <c r="MFQ27" s="600"/>
      <c r="MFR27" s="600"/>
      <c r="MFS27" s="600"/>
      <c r="MFT27" s="600"/>
      <c r="MFU27" s="600"/>
      <c r="MFV27" s="600"/>
      <c r="MFW27" s="600"/>
      <c r="MFX27" s="600"/>
      <c r="MFY27" s="600"/>
      <c r="MFZ27" s="600"/>
      <c r="MGA27" s="600"/>
      <c r="MGB27" s="600"/>
      <c r="MGC27" s="600"/>
      <c r="MGD27" s="600"/>
      <c r="MGE27" s="600"/>
      <c r="MGF27" s="600"/>
      <c r="MGG27" s="600"/>
      <c r="MGH27" s="600"/>
      <c r="MGI27" s="600"/>
      <c r="MGJ27" s="600"/>
      <c r="MGK27" s="600"/>
      <c r="MGL27" s="600"/>
      <c r="MGM27" s="600"/>
      <c r="MGN27" s="600"/>
      <c r="MGO27" s="600"/>
      <c r="MGP27" s="600"/>
      <c r="MGQ27" s="600"/>
      <c r="MGR27" s="600"/>
      <c r="MGS27" s="600"/>
      <c r="MGT27" s="600"/>
      <c r="MGU27" s="600"/>
      <c r="MGV27" s="600"/>
      <c r="MGW27" s="600"/>
      <c r="MGX27" s="600"/>
      <c r="MGY27" s="600"/>
      <c r="MGZ27" s="600"/>
      <c r="MHA27" s="600"/>
      <c r="MHB27" s="600"/>
      <c r="MHC27" s="600"/>
      <c r="MHD27" s="600"/>
      <c r="MHE27" s="600"/>
      <c r="MHF27" s="600"/>
      <c r="MHG27" s="600"/>
      <c r="MHH27" s="600"/>
      <c r="MHI27" s="600"/>
      <c r="MHJ27" s="600"/>
      <c r="MHK27" s="600"/>
      <c r="MHL27" s="600"/>
      <c r="MHM27" s="600"/>
      <c r="MHN27" s="600"/>
      <c r="MHO27" s="600"/>
      <c r="MHP27" s="600"/>
      <c r="MHQ27" s="600"/>
      <c r="MHR27" s="600"/>
      <c r="MHS27" s="600"/>
      <c r="MHT27" s="600"/>
      <c r="MHU27" s="600"/>
      <c r="MHV27" s="600"/>
      <c r="MHW27" s="600"/>
      <c r="MHX27" s="600"/>
      <c r="MHY27" s="600"/>
      <c r="MHZ27" s="600"/>
      <c r="MIA27" s="600"/>
      <c r="MIB27" s="600"/>
      <c r="MIC27" s="600"/>
      <c r="MID27" s="600"/>
      <c r="MIE27" s="600"/>
      <c r="MIF27" s="600"/>
      <c r="MIG27" s="600"/>
      <c r="MIH27" s="600"/>
      <c r="MII27" s="600"/>
      <c r="MIJ27" s="600"/>
      <c r="MIK27" s="600"/>
      <c r="MIL27" s="600"/>
      <c r="MIM27" s="600"/>
      <c r="MIN27" s="600"/>
      <c r="MIO27" s="600"/>
      <c r="MIP27" s="600"/>
      <c r="MIQ27" s="600"/>
      <c r="MIR27" s="600"/>
      <c r="MIS27" s="600"/>
      <c r="MIT27" s="600"/>
      <c r="MIU27" s="600"/>
      <c r="MIV27" s="600"/>
      <c r="MIW27" s="600"/>
      <c r="MIX27" s="600"/>
      <c r="MIY27" s="600"/>
      <c r="MIZ27" s="600"/>
      <c r="MJA27" s="600"/>
      <c r="MJB27" s="600"/>
      <c r="MJC27" s="600"/>
      <c r="MJD27" s="600"/>
      <c r="MJE27" s="600"/>
      <c r="MJF27" s="600"/>
      <c r="MJG27" s="600"/>
      <c r="MJH27" s="600"/>
      <c r="MJI27" s="600"/>
      <c r="MJJ27" s="600"/>
      <c r="MJK27" s="600"/>
      <c r="MJL27" s="600"/>
      <c r="MJM27" s="600"/>
      <c r="MJN27" s="600"/>
      <c r="MJO27" s="600"/>
      <c r="MJP27" s="600"/>
      <c r="MJQ27" s="600"/>
      <c r="MJR27" s="600"/>
      <c r="MJS27" s="600"/>
      <c r="MJT27" s="600"/>
      <c r="MJU27" s="600"/>
      <c r="MJV27" s="600"/>
      <c r="MJW27" s="600"/>
      <c r="MJX27" s="600"/>
      <c r="MJY27" s="600"/>
      <c r="MJZ27" s="600"/>
      <c r="MKA27" s="600"/>
      <c r="MKB27" s="600"/>
      <c r="MKC27" s="600"/>
      <c r="MKD27" s="600"/>
      <c r="MKE27" s="600"/>
      <c r="MKF27" s="600"/>
      <c r="MKG27" s="600"/>
      <c r="MKH27" s="600"/>
      <c r="MKI27" s="600"/>
      <c r="MKJ27" s="600"/>
      <c r="MKK27" s="600"/>
      <c r="MKL27" s="600"/>
      <c r="MKM27" s="600"/>
      <c r="MKN27" s="600"/>
      <c r="MKO27" s="600"/>
      <c r="MKP27" s="600"/>
      <c r="MKQ27" s="600"/>
      <c r="MKR27" s="600"/>
      <c r="MKS27" s="600"/>
      <c r="MKT27" s="600"/>
      <c r="MKU27" s="600"/>
      <c r="MKV27" s="600"/>
      <c r="MKW27" s="600"/>
      <c r="MKX27" s="600"/>
      <c r="MKY27" s="600"/>
      <c r="MKZ27" s="600"/>
      <c r="MLA27" s="600"/>
      <c r="MLB27" s="600"/>
      <c r="MLC27" s="600"/>
      <c r="MLD27" s="600"/>
      <c r="MLE27" s="600"/>
      <c r="MLF27" s="600"/>
      <c r="MLG27" s="600"/>
      <c r="MLH27" s="600"/>
      <c r="MLI27" s="600"/>
      <c r="MLJ27" s="600"/>
      <c r="MLK27" s="600"/>
      <c r="MLL27" s="600"/>
      <c r="MLM27" s="600"/>
      <c r="MLN27" s="600"/>
      <c r="MLO27" s="600"/>
      <c r="MLP27" s="600"/>
      <c r="MLQ27" s="600"/>
      <c r="MLR27" s="600"/>
      <c r="MLS27" s="600"/>
      <c r="MLT27" s="600"/>
      <c r="MLU27" s="600"/>
      <c r="MLV27" s="600"/>
      <c r="MLW27" s="600"/>
      <c r="MLX27" s="600"/>
      <c r="MLY27" s="600"/>
      <c r="MLZ27" s="600"/>
      <c r="MMA27" s="600"/>
      <c r="MMB27" s="600"/>
      <c r="MMC27" s="600"/>
      <c r="MMD27" s="600"/>
      <c r="MME27" s="600"/>
      <c r="MMF27" s="600"/>
      <c r="MMG27" s="600"/>
      <c r="MMH27" s="600"/>
      <c r="MMI27" s="600"/>
      <c r="MMJ27" s="600"/>
      <c r="MMK27" s="600"/>
      <c r="MML27" s="600"/>
      <c r="MMM27" s="600"/>
      <c r="MMN27" s="600"/>
      <c r="MMO27" s="600"/>
      <c r="MMP27" s="600"/>
      <c r="MMQ27" s="600"/>
      <c r="MMR27" s="600"/>
      <c r="MMS27" s="600"/>
      <c r="MMT27" s="600"/>
      <c r="MMU27" s="600"/>
      <c r="MMV27" s="600"/>
      <c r="MMW27" s="600"/>
      <c r="MMX27" s="600"/>
      <c r="MMY27" s="600"/>
      <c r="MMZ27" s="600"/>
      <c r="MNA27" s="600"/>
      <c r="MNB27" s="600"/>
      <c r="MNC27" s="600"/>
      <c r="MND27" s="600"/>
      <c r="MNE27" s="600"/>
      <c r="MNF27" s="600"/>
      <c r="MNG27" s="600"/>
      <c r="MNH27" s="600"/>
      <c r="MNI27" s="600"/>
      <c r="MNJ27" s="600"/>
      <c r="MNK27" s="600"/>
      <c r="MNL27" s="600"/>
      <c r="MNM27" s="600"/>
      <c r="MNN27" s="600"/>
      <c r="MNO27" s="600"/>
      <c r="MNP27" s="600"/>
      <c r="MNQ27" s="600"/>
      <c r="MNR27" s="600"/>
      <c r="MNS27" s="600"/>
      <c r="MNT27" s="600"/>
      <c r="MNU27" s="600"/>
      <c r="MNV27" s="600"/>
      <c r="MNW27" s="600"/>
      <c r="MNX27" s="600"/>
      <c r="MNY27" s="600"/>
      <c r="MNZ27" s="600"/>
      <c r="MOA27" s="600"/>
      <c r="MOB27" s="600"/>
      <c r="MOC27" s="600"/>
      <c r="MOD27" s="600"/>
      <c r="MOE27" s="600"/>
      <c r="MOF27" s="600"/>
      <c r="MOG27" s="600"/>
      <c r="MOH27" s="600"/>
      <c r="MOI27" s="600"/>
      <c r="MOJ27" s="600"/>
      <c r="MOK27" s="600"/>
      <c r="MOL27" s="600"/>
      <c r="MOM27" s="600"/>
      <c r="MON27" s="600"/>
      <c r="MOO27" s="600"/>
      <c r="MOP27" s="600"/>
      <c r="MOQ27" s="600"/>
      <c r="MOR27" s="600"/>
      <c r="MOS27" s="600"/>
      <c r="MOT27" s="600"/>
      <c r="MOU27" s="600"/>
      <c r="MOV27" s="600"/>
      <c r="MOW27" s="600"/>
      <c r="MOX27" s="600"/>
      <c r="MOY27" s="600"/>
      <c r="MOZ27" s="600"/>
      <c r="MPA27" s="600"/>
      <c r="MPB27" s="600"/>
      <c r="MPC27" s="600"/>
      <c r="MPD27" s="600"/>
      <c r="MPE27" s="600"/>
      <c r="MPF27" s="600"/>
      <c r="MPG27" s="600"/>
      <c r="MPH27" s="600"/>
      <c r="MPI27" s="600"/>
      <c r="MPJ27" s="600"/>
      <c r="MPK27" s="600"/>
      <c r="MPL27" s="600"/>
      <c r="MPM27" s="600"/>
      <c r="MPN27" s="600"/>
      <c r="MPO27" s="600"/>
      <c r="MPP27" s="600"/>
      <c r="MPQ27" s="600"/>
      <c r="MPR27" s="600"/>
      <c r="MPS27" s="600"/>
      <c r="MPT27" s="600"/>
      <c r="MPU27" s="600"/>
      <c r="MPV27" s="600"/>
      <c r="MPW27" s="600"/>
      <c r="MPX27" s="600"/>
      <c r="MPY27" s="600"/>
      <c r="MPZ27" s="600"/>
      <c r="MQA27" s="600"/>
      <c r="MQB27" s="600"/>
      <c r="MQC27" s="600"/>
      <c r="MQD27" s="600"/>
      <c r="MQE27" s="600"/>
      <c r="MQF27" s="600"/>
      <c r="MQG27" s="600"/>
      <c r="MQH27" s="600"/>
      <c r="MQI27" s="600"/>
      <c r="MQJ27" s="600"/>
      <c r="MQK27" s="600"/>
      <c r="MQL27" s="600"/>
      <c r="MQM27" s="600"/>
      <c r="MQN27" s="600"/>
      <c r="MQO27" s="600"/>
      <c r="MQP27" s="600"/>
      <c r="MQQ27" s="600"/>
      <c r="MQR27" s="600"/>
      <c r="MQS27" s="600"/>
      <c r="MQT27" s="600"/>
      <c r="MQU27" s="600"/>
      <c r="MQV27" s="600"/>
      <c r="MQW27" s="600"/>
      <c r="MQX27" s="600"/>
      <c r="MQY27" s="600"/>
      <c r="MQZ27" s="600"/>
      <c r="MRA27" s="600"/>
      <c r="MRB27" s="600"/>
      <c r="MRC27" s="600"/>
      <c r="MRD27" s="600"/>
      <c r="MRE27" s="600"/>
      <c r="MRF27" s="600"/>
      <c r="MRG27" s="600"/>
      <c r="MRH27" s="600"/>
      <c r="MRI27" s="600"/>
      <c r="MRJ27" s="600"/>
      <c r="MRK27" s="600"/>
      <c r="MRL27" s="600"/>
      <c r="MRM27" s="600"/>
      <c r="MRN27" s="600"/>
      <c r="MRO27" s="600"/>
      <c r="MRP27" s="600"/>
      <c r="MRQ27" s="600"/>
      <c r="MRR27" s="600"/>
      <c r="MRS27" s="600"/>
      <c r="MRT27" s="600"/>
      <c r="MRU27" s="600"/>
      <c r="MRV27" s="600"/>
      <c r="MRW27" s="600"/>
      <c r="MRX27" s="600"/>
      <c r="MRY27" s="600"/>
      <c r="MRZ27" s="600"/>
      <c r="MSA27" s="600"/>
      <c r="MSB27" s="600"/>
      <c r="MSC27" s="600"/>
      <c r="MSD27" s="600"/>
      <c r="MSE27" s="600"/>
      <c r="MSF27" s="600"/>
      <c r="MSG27" s="600"/>
      <c r="MSH27" s="600"/>
      <c r="MSI27" s="600"/>
      <c r="MSJ27" s="600"/>
      <c r="MSK27" s="600"/>
      <c r="MSL27" s="600"/>
      <c r="MSM27" s="600"/>
      <c r="MSN27" s="600"/>
      <c r="MSO27" s="600"/>
      <c r="MSP27" s="600"/>
      <c r="MSQ27" s="600"/>
      <c r="MSR27" s="600"/>
      <c r="MSS27" s="600"/>
      <c r="MST27" s="600"/>
      <c r="MSU27" s="600"/>
      <c r="MSV27" s="600"/>
      <c r="MSW27" s="600"/>
      <c r="MSX27" s="600"/>
      <c r="MSY27" s="600"/>
      <c r="MSZ27" s="600"/>
      <c r="MTA27" s="600"/>
      <c r="MTB27" s="600"/>
      <c r="MTC27" s="600"/>
      <c r="MTD27" s="600"/>
      <c r="MTE27" s="600"/>
      <c r="MTF27" s="600"/>
      <c r="MTG27" s="600"/>
      <c r="MTH27" s="600"/>
      <c r="MTI27" s="600"/>
      <c r="MTJ27" s="600"/>
      <c r="MTK27" s="600"/>
      <c r="MTL27" s="600"/>
      <c r="MTM27" s="600"/>
      <c r="MTN27" s="600"/>
      <c r="MTO27" s="600"/>
      <c r="MTP27" s="600"/>
      <c r="MTQ27" s="600"/>
      <c r="MTR27" s="600"/>
      <c r="MTS27" s="600"/>
      <c r="MTT27" s="600"/>
      <c r="MTU27" s="600"/>
      <c r="MTV27" s="600"/>
      <c r="MTW27" s="600"/>
      <c r="MTX27" s="600"/>
      <c r="MTY27" s="600"/>
      <c r="MTZ27" s="600"/>
      <c r="MUA27" s="600"/>
      <c r="MUB27" s="600"/>
      <c r="MUC27" s="600"/>
      <c r="MUD27" s="600"/>
      <c r="MUE27" s="600"/>
      <c r="MUF27" s="600"/>
      <c r="MUG27" s="600"/>
      <c r="MUH27" s="600"/>
      <c r="MUI27" s="600"/>
      <c r="MUJ27" s="600"/>
      <c r="MUK27" s="600"/>
      <c r="MUL27" s="600"/>
      <c r="MUM27" s="600"/>
      <c r="MUN27" s="600"/>
      <c r="MUO27" s="600"/>
      <c r="MUP27" s="600"/>
      <c r="MUQ27" s="600"/>
      <c r="MUR27" s="600"/>
      <c r="MUS27" s="600"/>
      <c r="MUT27" s="600"/>
      <c r="MUU27" s="600"/>
      <c r="MUV27" s="600"/>
      <c r="MUW27" s="600"/>
      <c r="MUX27" s="600"/>
      <c r="MUY27" s="600"/>
      <c r="MUZ27" s="600"/>
      <c r="MVA27" s="600"/>
      <c r="MVB27" s="600"/>
      <c r="MVC27" s="600"/>
      <c r="MVD27" s="600"/>
      <c r="MVE27" s="600"/>
      <c r="MVF27" s="600"/>
      <c r="MVG27" s="600"/>
      <c r="MVH27" s="600"/>
      <c r="MVI27" s="600"/>
      <c r="MVJ27" s="600"/>
      <c r="MVK27" s="600"/>
      <c r="MVL27" s="600"/>
      <c r="MVM27" s="600"/>
      <c r="MVN27" s="600"/>
      <c r="MVO27" s="600"/>
      <c r="MVP27" s="600"/>
      <c r="MVQ27" s="600"/>
      <c r="MVR27" s="600"/>
      <c r="MVS27" s="600"/>
      <c r="MVT27" s="600"/>
      <c r="MVU27" s="600"/>
      <c r="MVV27" s="600"/>
      <c r="MVW27" s="600"/>
      <c r="MVX27" s="600"/>
      <c r="MVY27" s="600"/>
      <c r="MVZ27" s="600"/>
      <c r="MWA27" s="600"/>
      <c r="MWB27" s="600"/>
      <c r="MWC27" s="600"/>
      <c r="MWD27" s="600"/>
      <c r="MWE27" s="600"/>
      <c r="MWF27" s="600"/>
      <c r="MWG27" s="600"/>
      <c r="MWH27" s="600"/>
      <c r="MWI27" s="600"/>
      <c r="MWJ27" s="600"/>
      <c r="MWK27" s="600"/>
      <c r="MWL27" s="600"/>
      <c r="MWM27" s="600"/>
      <c r="MWN27" s="600"/>
      <c r="MWO27" s="600"/>
      <c r="MWP27" s="600"/>
      <c r="MWQ27" s="600"/>
      <c r="MWR27" s="600"/>
      <c r="MWS27" s="600"/>
      <c r="MWT27" s="600"/>
      <c r="MWU27" s="600"/>
      <c r="MWV27" s="600"/>
      <c r="MWW27" s="600"/>
      <c r="MWX27" s="600"/>
      <c r="MWY27" s="600"/>
      <c r="MWZ27" s="600"/>
      <c r="MXA27" s="600"/>
      <c r="MXB27" s="600"/>
      <c r="MXC27" s="600"/>
      <c r="MXD27" s="600"/>
      <c r="MXE27" s="600"/>
      <c r="MXF27" s="600"/>
      <c r="MXG27" s="600"/>
      <c r="MXH27" s="600"/>
      <c r="MXI27" s="600"/>
      <c r="MXJ27" s="600"/>
      <c r="MXK27" s="600"/>
      <c r="MXL27" s="600"/>
      <c r="MXM27" s="600"/>
      <c r="MXN27" s="600"/>
      <c r="MXO27" s="600"/>
      <c r="MXP27" s="600"/>
      <c r="MXQ27" s="600"/>
      <c r="MXR27" s="600"/>
      <c r="MXS27" s="600"/>
      <c r="MXT27" s="600"/>
      <c r="MXU27" s="600"/>
      <c r="MXV27" s="600"/>
      <c r="MXW27" s="600"/>
      <c r="MXX27" s="600"/>
      <c r="MXY27" s="600"/>
      <c r="MXZ27" s="600"/>
      <c r="MYA27" s="600"/>
      <c r="MYB27" s="600"/>
      <c r="MYC27" s="600"/>
      <c r="MYD27" s="600"/>
      <c r="MYE27" s="600"/>
      <c r="MYF27" s="600"/>
      <c r="MYG27" s="600"/>
      <c r="MYH27" s="600"/>
      <c r="MYI27" s="600"/>
      <c r="MYJ27" s="600"/>
      <c r="MYK27" s="600"/>
      <c r="MYL27" s="600"/>
      <c r="MYM27" s="600"/>
      <c r="MYN27" s="600"/>
      <c r="MYO27" s="600"/>
      <c r="MYP27" s="600"/>
      <c r="MYQ27" s="600"/>
      <c r="MYR27" s="600"/>
      <c r="MYS27" s="600"/>
      <c r="MYT27" s="600"/>
      <c r="MYU27" s="600"/>
      <c r="MYV27" s="600"/>
      <c r="MYW27" s="600"/>
      <c r="MYX27" s="600"/>
      <c r="MYY27" s="600"/>
      <c r="MYZ27" s="600"/>
      <c r="MZA27" s="600"/>
      <c r="MZB27" s="600"/>
      <c r="MZC27" s="600"/>
      <c r="MZD27" s="600"/>
      <c r="MZE27" s="600"/>
      <c r="MZF27" s="600"/>
      <c r="MZG27" s="600"/>
      <c r="MZH27" s="600"/>
      <c r="MZI27" s="600"/>
      <c r="MZJ27" s="600"/>
      <c r="MZK27" s="600"/>
      <c r="MZL27" s="600"/>
      <c r="MZM27" s="600"/>
      <c r="MZN27" s="600"/>
      <c r="MZO27" s="600"/>
      <c r="MZP27" s="600"/>
      <c r="MZQ27" s="600"/>
      <c r="MZR27" s="600"/>
      <c r="MZS27" s="600"/>
      <c r="MZT27" s="600"/>
      <c r="MZU27" s="600"/>
      <c r="MZV27" s="600"/>
      <c r="MZW27" s="600"/>
      <c r="MZX27" s="600"/>
      <c r="MZY27" s="600"/>
      <c r="MZZ27" s="600"/>
      <c r="NAA27" s="600"/>
      <c r="NAB27" s="600"/>
      <c r="NAC27" s="600"/>
      <c r="NAD27" s="600"/>
      <c r="NAE27" s="600"/>
      <c r="NAF27" s="600"/>
      <c r="NAG27" s="600"/>
      <c r="NAH27" s="600"/>
      <c r="NAI27" s="600"/>
      <c r="NAJ27" s="600"/>
      <c r="NAK27" s="600"/>
      <c r="NAL27" s="600"/>
      <c r="NAM27" s="600"/>
      <c r="NAN27" s="600"/>
      <c r="NAO27" s="600"/>
      <c r="NAP27" s="600"/>
      <c r="NAQ27" s="600"/>
      <c r="NAR27" s="600"/>
      <c r="NAS27" s="600"/>
      <c r="NAT27" s="600"/>
      <c r="NAU27" s="600"/>
      <c r="NAV27" s="600"/>
      <c r="NAW27" s="600"/>
      <c r="NAX27" s="600"/>
      <c r="NAY27" s="600"/>
      <c r="NAZ27" s="600"/>
      <c r="NBA27" s="600"/>
      <c r="NBB27" s="600"/>
      <c r="NBC27" s="600"/>
      <c r="NBD27" s="600"/>
      <c r="NBE27" s="600"/>
      <c r="NBF27" s="600"/>
      <c r="NBG27" s="600"/>
      <c r="NBH27" s="600"/>
      <c r="NBI27" s="600"/>
      <c r="NBJ27" s="600"/>
      <c r="NBK27" s="600"/>
      <c r="NBL27" s="600"/>
      <c r="NBM27" s="600"/>
      <c r="NBN27" s="600"/>
      <c r="NBO27" s="600"/>
      <c r="NBP27" s="600"/>
      <c r="NBQ27" s="600"/>
      <c r="NBR27" s="600"/>
      <c r="NBS27" s="600"/>
      <c r="NBT27" s="600"/>
      <c r="NBU27" s="600"/>
      <c r="NBV27" s="600"/>
      <c r="NBW27" s="600"/>
      <c r="NBX27" s="600"/>
      <c r="NBY27" s="600"/>
      <c r="NBZ27" s="600"/>
      <c r="NCA27" s="600"/>
      <c r="NCB27" s="600"/>
      <c r="NCC27" s="600"/>
      <c r="NCD27" s="600"/>
      <c r="NCE27" s="600"/>
      <c r="NCF27" s="600"/>
      <c r="NCG27" s="600"/>
      <c r="NCH27" s="600"/>
      <c r="NCI27" s="600"/>
      <c r="NCJ27" s="600"/>
      <c r="NCK27" s="600"/>
      <c r="NCL27" s="600"/>
      <c r="NCM27" s="600"/>
      <c r="NCN27" s="600"/>
      <c r="NCO27" s="600"/>
      <c r="NCP27" s="600"/>
      <c r="NCQ27" s="600"/>
      <c r="NCR27" s="600"/>
      <c r="NCS27" s="600"/>
      <c r="NCT27" s="600"/>
      <c r="NCU27" s="600"/>
      <c r="NCV27" s="600"/>
      <c r="NCW27" s="600"/>
      <c r="NCX27" s="600"/>
      <c r="NCY27" s="600"/>
      <c r="NCZ27" s="600"/>
      <c r="NDA27" s="600"/>
      <c r="NDB27" s="600"/>
      <c r="NDC27" s="600"/>
      <c r="NDD27" s="600"/>
      <c r="NDE27" s="600"/>
      <c r="NDF27" s="600"/>
      <c r="NDG27" s="600"/>
      <c r="NDH27" s="600"/>
      <c r="NDI27" s="600"/>
      <c r="NDJ27" s="600"/>
      <c r="NDK27" s="600"/>
      <c r="NDL27" s="600"/>
      <c r="NDM27" s="600"/>
      <c r="NDN27" s="600"/>
      <c r="NDO27" s="600"/>
      <c r="NDP27" s="600"/>
      <c r="NDQ27" s="600"/>
      <c r="NDR27" s="600"/>
      <c r="NDS27" s="600"/>
      <c r="NDT27" s="600"/>
      <c r="NDU27" s="600"/>
      <c r="NDV27" s="600"/>
      <c r="NDW27" s="600"/>
      <c r="NDX27" s="600"/>
      <c r="NDY27" s="600"/>
      <c r="NDZ27" s="600"/>
      <c r="NEA27" s="600"/>
      <c r="NEB27" s="600"/>
      <c r="NEC27" s="600"/>
      <c r="NED27" s="600"/>
      <c r="NEE27" s="600"/>
      <c r="NEF27" s="600"/>
      <c r="NEG27" s="600"/>
      <c r="NEH27" s="600"/>
      <c r="NEI27" s="600"/>
      <c r="NEJ27" s="600"/>
      <c r="NEK27" s="600"/>
      <c r="NEL27" s="600"/>
      <c r="NEM27" s="600"/>
      <c r="NEN27" s="600"/>
      <c r="NEO27" s="600"/>
      <c r="NEP27" s="600"/>
      <c r="NEQ27" s="600"/>
      <c r="NER27" s="600"/>
      <c r="NES27" s="600"/>
      <c r="NET27" s="600"/>
      <c r="NEU27" s="600"/>
      <c r="NEV27" s="600"/>
      <c r="NEW27" s="600"/>
      <c r="NEX27" s="600"/>
      <c r="NEY27" s="600"/>
      <c r="NEZ27" s="600"/>
      <c r="NFA27" s="600"/>
      <c r="NFB27" s="600"/>
      <c r="NFC27" s="600"/>
      <c r="NFD27" s="600"/>
      <c r="NFE27" s="600"/>
      <c r="NFF27" s="600"/>
      <c r="NFG27" s="600"/>
      <c r="NFH27" s="600"/>
      <c r="NFI27" s="600"/>
      <c r="NFJ27" s="600"/>
      <c r="NFK27" s="600"/>
      <c r="NFL27" s="600"/>
      <c r="NFM27" s="600"/>
      <c r="NFN27" s="600"/>
      <c r="NFO27" s="600"/>
      <c r="NFP27" s="600"/>
      <c r="NFQ27" s="600"/>
      <c r="NFR27" s="600"/>
      <c r="NFS27" s="600"/>
      <c r="NFT27" s="600"/>
      <c r="NFU27" s="600"/>
      <c r="NFV27" s="600"/>
      <c r="NFW27" s="600"/>
      <c r="NFX27" s="600"/>
      <c r="NFY27" s="600"/>
      <c r="NFZ27" s="600"/>
      <c r="NGA27" s="600"/>
      <c r="NGB27" s="600"/>
      <c r="NGC27" s="600"/>
      <c r="NGD27" s="600"/>
      <c r="NGE27" s="600"/>
      <c r="NGF27" s="600"/>
      <c r="NGG27" s="600"/>
      <c r="NGH27" s="600"/>
      <c r="NGI27" s="600"/>
      <c r="NGJ27" s="600"/>
      <c r="NGK27" s="600"/>
      <c r="NGL27" s="600"/>
      <c r="NGM27" s="600"/>
      <c r="NGN27" s="600"/>
      <c r="NGO27" s="600"/>
      <c r="NGP27" s="600"/>
      <c r="NGQ27" s="600"/>
      <c r="NGR27" s="600"/>
      <c r="NGS27" s="600"/>
      <c r="NGT27" s="600"/>
      <c r="NGU27" s="600"/>
      <c r="NGV27" s="600"/>
      <c r="NGW27" s="600"/>
      <c r="NGX27" s="600"/>
      <c r="NGY27" s="600"/>
      <c r="NGZ27" s="600"/>
      <c r="NHA27" s="600"/>
      <c r="NHB27" s="600"/>
      <c r="NHC27" s="600"/>
      <c r="NHD27" s="600"/>
      <c r="NHE27" s="600"/>
      <c r="NHF27" s="600"/>
      <c r="NHG27" s="600"/>
      <c r="NHH27" s="600"/>
      <c r="NHI27" s="600"/>
      <c r="NHJ27" s="600"/>
      <c r="NHK27" s="600"/>
      <c r="NHL27" s="600"/>
      <c r="NHM27" s="600"/>
      <c r="NHN27" s="600"/>
      <c r="NHO27" s="600"/>
      <c r="NHP27" s="600"/>
      <c r="NHQ27" s="600"/>
      <c r="NHR27" s="600"/>
      <c r="NHS27" s="600"/>
      <c r="NHT27" s="600"/>
      <c r="NHU27" s="600"/>
      <c r="NHV27" s="600"/>
      <c r="NHW27" s="600"/>
      <c r="NHX27" s="600"/>
      <c r="NHY27" s="600"/>
      <c r="NHZ27" s="600"/>
      <c r="NIA27" s="600"/>
      <c r="NIB27" s="600"/>
      <c r="NIC27" s="600"/>
      <c r="NID27" s="600"/>
      <c r="NIE27" s="600"/>
      <c r="NIF27" s="600"/>
      <c r="NIG27" s="600"/>
      <c r="NIH27" s="600"/>
      <c r="NII27" s="600"/>
      <c r="NIJ27" s="600"/>
      <c r="NIK27" s="600"/>
      <c r="NIL27" s="600"/>
      <c r="NIM27" s="600"/>
      <c r="NIN27" s="600"/>
      <c r="NIO27" s="600"/>
      <c r="NIP27" s="600"/>
      <c r="NIQ27" s="600"/>
      <c r="NIR27" s="600"/>
      <c r="NIS27" s="600"/>
      <c r="NIT27" s="600"/>
      <c r="NIU27" s="600"/>
      <c r="NIV27" s="600"/>
      <c r="NIW27" s="600"/>
      <c r="NIX27" s="600"/>
      <c r="NIY27" s="600"/>
      <c r="NIZ27" s="600"/>
      <c r="NJA27" s="600"/>
      <c r="NJB27" s="600"/>
      <c r="NJC27" s="600"/>
      <c r="NJD27" s="600"/>
      <c r="NJE27" s="600"/>
      <c r="NJF27" s="600"/>
      <c r="NJG27" s="600"/>
      <c r="NJH27" s="600"/>
      <c r="NJI27" s="600"/>
      <c r="NJJ27" s="600"/>
      <c r="NJK27" s="600"/>
      <c r="NJL27" s="600"/>
      <c r="NJM27" s="600"/>
      <c r="NJN27" s="600"/>
      <c r="NJO27" s="600"/>
      <c r="NJP27" s="600"/>
      <c r="NJQ27" s="600"/>
      <c r="NJR27" s="600"/>
      <c r="NJS27" s="600"/>
      <c r="NJT27" s="600"/>
      <c r="NJU27" s="600"/>
      <c r="NJV27" s="600"/>
      <c r="NJW27" s="600"/>
      <c r="NJX27" s="600"/>
      <c r="NJY27" s="600"/>
      <c r="NJZ27" s="600"/>
      <c r="NKA27" s="600"/>
      <c r="NKB27" s="600"/>
      <c r="NKC27" s="600"/>
      <c r="NKD27" s="600"/>
      <c r="NKE27" s="600"/>
      <c r="NKF27" s="600"/>
      <c r="NKG27" s="600"/>
      <c r="NKH27" s="600"/>
      <c r="NKI27" s="600"/>
      <c r="NKJ27" s="600"/>
      <c r="NKK27" s="600"/>
      <c r="NKL27" s="600"/>
      <c r="NKM27" s="600"/>
      <c r="NKN27" s="600"/>
      <c r="NKO27" s="600"/>
      <c r="NKP27" s="600"/>
      <c r="NKQ27" s="600"/>
      <c r="NKR27" s="600"/>
      <c r="NKS27" s="600"/>
      <c r="NKT27" s="600"/>
      <c r="NKU27" s="600"/>
      <c r="NKV27" s="600"/>
      <c r="NKW27" s="600"/>
      <c r="NKX27" s="600"/>
      <c r="NKY27" s="600"/>
      <c r="NKZ27" s="600"/>
      <c r="NLA27" s="600"/>
      <c r="NLB27" s="600"/>
      <c r="NLC27" s="600"/>
      <c r="NLD27" s="600"/>
      <c r="NLE27" s="600"/>
      <c r="NLF27" s="600"/>
      <c r="NLG27" s="600"/>
      <c r="NLH27" s="600"/>
      <c r="NLI27" s="600"/>
      <c r="NLJ27" s="600"/>
      <c r="NLK27" s="600"/>
      <c r="NLL27" s="600"/>
      <c r="NLM27" s="600"/>
      <c r="NLN27" s="600"/>
      <c r="NLO27" s="600"/>
      <c r="NLP27" s="600"/>
      <c r="NLQ27" s="600"/>
      <c r="NLR27" s="600"/>
      <c r="NLS27" s="600"/>
      <c r="NLT27" s="600"/>
      <c r="NLU27" s="600"/>
      <c r="NLV27" s="600"/>
      <c r="NLW27" s="600"/>
      <c r="NLX27" s="600"/>
      <c r="NLY27" s="600"/>
      <c r="NLZ27" s="600"/>
      <c r="NMA27" s="600"/>
      <c r="NMB27" s="600"/>
      <c r="NMC27" s="600"/>
      <c r="NMD27" s="600"/>
      <c r="NME27" s="600"/>
      <c r="NMF27" s="600"/>
      <c r="NMG27" s="600"/>
      <c r="NMH27" s="600"/>
      <c r="NMI27" s="600"/>
      <c r="NMJ27" s="600"/>
      <c r="NMK27" s="600"/>
      <c r="NML27" s="600"/>
      <c r="NMM27" s="600"/>
      <c r="NMN27" s="600"/>
      <c r="NMO27" s="600"/>
      <c r="NMP27" s="600"/>
      <c r="NMQ27" s="600"/>
      <c r="NMR27" s="600"/>
      <c r="NMS27" s="600"/>
      <c r="NMT27" s="600"/>
      <c r="NMU27" s="600"/>
      <c r="NMV27" s="600"/>
      <c r="NMW27" s="600"/>
      <c r="NMX27" s="600"/>
      <c r="NMY27" s="600"/>
      <c r="NMZ27" s="600"/>
      <c r="NNA27" s="600"/>
      <c r="NNB27" s="600"/>
      <c r="NNC27" s="600"/>
      <c r="NND27" s="600"/>
      <c r="NNE27" s="600"/>
      <c r="NNF27" s="600"/>
      <c r="NNG27" s="600"/>
      <c r="NNH27" s="600"/>
      <c r="NNI27" s="600"/>
      <c r="NNJ27" s="600"/>
      <c r="NNK27" s="600"/>
      <c r="NNL27" s="600"/>
      <c r="NNM27" s="600"/>
      <c r="NNN27" s="600"/>
      <c r="NNO27" s="600"/>
      <c r="NNP27" s="600"/>
      <c r="NNQ27" s="600"/>
      <c r="NNR27" s="600"/>
      <c r="NNS27" s="600"/>
      <c r="NNT27" s="600"/>
      <c r="NNU27" s="600"/>
      <c r="NNV27" s="600"/>
      <c r="NNW27" s="600"/>
      <c r="NNX27" s="600"/>
      <c r="NNY27" s="600"/>
      <c r="NNZ27" s="600"/>
      <c r="NOA27" s="600"/>
      <c r="NOB27" s="600"/>
      <c r="NOC27" s="600"/>
      <c r="NOD27" s="600"/>
      <c r="NOE27" s="600"/>
      <c r="NOF27" s="600"/>
      <c r="NOG27" s="600"/>
      <c r="NOH27" s="600"/>
      <c r="NOI27" s="600"/>
      <c r="NOJ27" s="600"/>
      <c r="NOK27" s="600"/>
      <c r="NOL27" s="600"/>
      <c r="NOM27" s="600"/>
      <c r="NON27" s="600"/>
      <c r="NOO27" s="600"/>
      <c r="NOP27" s="600"/>
      <c r="NOQ27" s="600"/>
      <c r="NOR27" s="600"/>
      <c r="NOS27" s="600"/>
      <c r="NOT27" s="600"/>
      <c r="NOU27" s="600"/>
      <c r="NOV27" s="600"/>
      <c r="NOW27" s="600"/>
      <c r="NOX27" s="600"/>
      <c r="NOY27" s="600"/>
      <c r="NOZ27" s="600"/>
      <c r="NPA27" s="600"/>
      <c r="NPB27" s="600"/>
      <c r="NPC27" s="600"/>
      <c r="NPD27" s="600"/>
      <c r="NPE27" s="600"/>
      <c r="NPF27" s="600"/>
      <c r="NPG27" s="600"/>
      <c r="NPH27" s="600"/>
      <c r="NPI27" s="600"/>
      <c r="NPJ27" s="600"/>
      <c r="NPK27" s="600"/>
      <c r="NPL27" s="600"/>
      <c r="NPM27" s="600"/>
      <c r="NPN27" s="600"/>
      <c r="NPO27" s="600"/>
      <c r="NPP27" s="600"/>
      <c r="NPQ27" s="600"/>
      <c r="NPR27" s="600"/>
      <c r="NPS27" s="600"/>
      <c r="NPT27" s="600"/>
      <c r="NPU27" s="600"/>
      <c r="NPV27" s="600"/>
      <c r="NPW27" s="600"/>
      <c r="NPX27" s="600"/>
      <c r="NPY27" s="600"/>
      <c r="NPZ27" s="600"/>
      <c r="NQA27" s="600"/>
      <c r="NQB27" s="600"/>
      <c r="NQC27" s="600"/>
      <c r="NQD27" s="600"/>
      <c r="NQE27" s="600"/>
      <c r="NQF27" s="600"/>
      <c r="NQG27" s="600"/>
      <c r="NQH27" s="600"/>
      <c r="NQI27" s="600"/>
      <c r="NQJ27" s="600"/>
      <c r="NQK27" s="600"/>
      <c r="NQL27" s="600"/>
      <c r="NQM27" s="600"/>
      <c r="NQN27" s="600"/>
      <c r="NQO27" s="600"/>
      <c r="NQP27" s="600"/>
      <c r="NQQ27" s="600"/>
      <c r="NQR27" s="600"/>
      <c r="NQS27" s="600"/>
      <c r="NQT27" s="600"/>
      <c r="NQU27" s="600"/>
      <c r="NQV27" s="600"/>
      <c r="NQW27" s="600"/>
      <c r="NQX27" s="600"/>
      <c r="NQY27" s="600"/>
      <c r="NQZ27" s="600"/>
      <c r="NRA27" s="600"/>
      <c r="NRB27" s="600"/>
      <c r="NRC27" s="600"/>
      <c r="NRD27" s="600"/>
      <c r="NRE27" s="600"/>
      <c r="NRF27" s="600"/>
      <c r="NRG27" s="600"/>
      <c r="NRH27" s="600"/>
      <c r="NRI27" s="600"/>
      <c r="NRJ27" s="600"/>
      <c r="NRK27" s="600"/>
      <c r="NRL27" s="600"/>
      <c r="NRM27" s="600"/>
      <c r="NRN27" s="600"/>
      <c r="NRO27" s="600"/>
      <c r="NRP27" s="600"/>
      <c r="NRQ27" s="600"/>
      <c r="NRR27" s="600"/>
      <c r="NRS27" s="600"/>
      <c r="NRT27" s="600"/>
      <c r="NRU27" s="600"/>
      <c r="NRV27" s="600"/>
      <c r="NRW27" s="600"/>
      <c r="NRX27" s="600"/>
      <c r="NRY27" s="600"/>
      <c r="NRZ27" s="600"/>
      <c r="NSA27" s="600"/>
      <c r="NSB27" s="600"/>
      <c r="NSC27" s="600"/>
      <c r="NSD27" s="600"/>
      <c r="NSE27" s="600"/>
      <c r="NSF27" s="600"/>
      <c r="NSG27" s="600"/>
      <c r="NSH27" s="600"/>
      <c r="NSI27" s="600"/>
      <c r="NSJ27" s="600"/>
      <c r="NSK27" s="600"/>
      <c r="NSL27" s="600"/>
      <c r="NSM27" s="600"/>
      <c r="NSN27" s="600"/>
      <c r="NSO27" s="600"/>
      <c r="NSP27" s="600"/>
      <c r="NSQ27" s="600"/>
      <c r="NSR27" s="600"/>
      <c r="NSS27" s="600"/>
      <c r="NST27" s="600"/>
      <c r="NSU27" s="600"/>
      <c r="NSV27" s="600"/>
      <c r="NSW27" s="600"/>
      <c r="NSX27" s="600"/>
      <c r="NSY27" s="600"/>
      <c r="NSZ27" s="600"/>
      <c r="NTA27" s="600"/>
      <c r="NTB27" s="600"/>
      <c r="NTC27" s="600"/>
      <c r="NTD27" s="600"/>
      <c r="NTE27" s="600"/>
      <c r="NTF27" s="600"/>
      <c r="NTG27" s="600"/>
      <c r="NTH27" s="600"/>
      <c r="NTI27" s="600"/>
      <c r="NTJ27" s="600"/>
      <c r="NTK27" s="600"/>
      <c r="NTL27" s="600"/>
      <c r="NTM27" s="600"/>
      <c r="NTN27" s="600"/>
      <c r="NTO27" s="600"/>
      <c r="NTP27" s="600"/>
      <c r="NTQ27" s="600"/>
      <c r="NTR27" s="600"/>
      <c r="NTS27" s="600"/>
      <c r="NTT27" s="600"/>
      <c r="NTU27" s="600"/>
      <c r="NTV27" s="600"/>
      <c r="NTW27" s="600"/>
      <c r="NTX27" s="600"/>
      <c r="NTY27" s="600"/>
      <c r="NTZ27" s="600"/>
      <c r="NUA27" s="600"/>
      <c r="NUB27" s="600"/>
      <c r="NUC27" s="600"/>
      <c r="NUD27" s="600"/>
      <c r="NUE27" s="600"/>
      <c r="NUF27" s="600"/>
      <c r="NUG27" s="600"/>
      <c r="NUH27" s="600"/>
      <c r="NUI27" s="600"/>
      <c r="NUJ27" s="600"/>
      <c r="NUK27" s="600"/>
      <c r="NUL27" s="600"/>
      <c r="NUM27" s="600"/>
      <c r="NUN27" s="600"/>
      <c r="NUO27" s="600"/>
      <c r="NUP27" s="600"/>
      <c r="NUQ27" s="600"/>
      <c r="NUR27" s="600"/>
      <c r="NUS27" s="600"/>
      <c r="NUT27" s="600"/>
      <c r="NUU27" s="600"/>
      <c r="NUV27" s="600"/>
      <c r="NUW27" s="600"/>
      <c r="NUX27" s="600"/>
      <c r="NUY27" s="600"/>
      <c r="NUZ27" s="600"/>
      <c r="NVA27" s="600"/>
      <c r="NVB27" s="600"/>
      <c r="NVC27" s="600"/>
      <c r="NVD27" s="600"/>
      <c r="NVE27" s="600"/>
      <c r="NVF27" s="600"/>
      <c r="NVG27" s="600"/>
      <c r="NVH27" s="600"/>
      <c r="NVI27" s="600"/>
      <c r="NVJ27" s="600"/>
      <c r="NVK27" s="600"/>
      <c r="NVL27" s="600"/>
      <c r="NVM27" s="600"/>
      <c r="NVN27" s="600"/>
      <c r="NVO27" s="600"/>
      <c r="NVP27" s="600"/>
      <c r="NVQ27" s="600"/>
      <c r="NVR27" s="600"/>
      <c r="NVS27" s="600"/>
      <c r="NVT27" s="600"/>
      <c r="NVU27" s="600"/>
      <c r="NVV27" s="600"/>
      <c r="NVW27" s="600"/>
      <c r="NVX27" s="600"/>
      <c r="NVY27" s="600"/>
      <c r="NVZ27" s="600"/>
      <c r="NWA27" s="600"/>
      <c r="NWB27" s="600"/>
      <c r="NWC27" s="600"/>
      <c r="NWD27" s="600"/>
      <c r="NWE27" s="600"/>
      <c r="NWF27" s="600"/>
      <c r="NWG27" s="600"/>
      <c r="NWH27" s="600"/>
      <c r="NWI27" s="600"/>
      <c r="NWJ27" s="600"/>
      <c r="NWK27" s="600"/>
      <c r="NWL27" s="600"/>
      <c r="NWM27" s="600"/>
      <c r="NWN27" s="600"/>
      <c r="NWO27" s="600"/>
      <c r="NWP27" s="600"/>
      <c r="NWQ27" s="600"/>
      <c r="NWR27" s="600"/>
      <c r="NWS27" s="600"/>
      <c r="NWT27" s="600"/>
      <c r="NWU27" s="600"/>
      <c r="NWV27" s="600"/>
      <c r="NWW27" s="600"/>
      <c r="NWX27" s="600"/>
      <c r="NWY27" s="600"/>
      <c r="NWZ27" s="600"/>
      <c r="NXA27" s="600"/>
      <c r="NXB27" s="600"/>
      <c r="NXC27" s="600"/>
      <c r="NXD27" s="600"/>
      <c r="NXE27" s="600"/>
      <c r="NXF27" s="600"/>
      <c r="NXG27" s="600"/>
      <c r="NXH27" s="600"/>
      <c r="NXI27" s="600"/>
      <c r="NXJ27" s="600"/>
      <c r="NXK27" s="600"/>
      <c r="NXL27" s="600"/>
      <c r="NXM27" s="600"/>
      <c r="NXN27" s="600"/>
      <c r="NXO27" s="600"/>
      <c r="NXP27" s="600"/>
      <c r="NXQ27" s="600"/>
      <c r="NXR27" s="600"/>
      <c r="NXS27" s="600"/>
      <c r="NXT27" s="600"/>
      <c r="NXU27" s="600"/>
      <c r="NXV27" s="600"/>
      <c r="NXW27" s="600"/>
      <c r="NXX27" s="600"/>
      <c r="NXY27" s="600"/>
      <c r="NXZ27" s="600"/>
      <c r="NYA27" s="600"/>
      <c r="NYB27" s="600"/>
      <c r="NYC27" s="600"/>
      <c r="NYD27" s="600"/>
      <c r="NYE27" s="600"/>
      <c r="NYF27" s="600"/>
      <c r="NYG27" s="600"/>
      <c r="NYH27" s="600"/>
      <c r="NYI27" s="600"/>
      <c r="NYJ27" s="600"/>
      <c r="NYK27" s="600"/>
      <c r="NYL27" s="600"/>
      <c r="NYM27" s="600"/>
      <c r="NYN27" s="600"/>
      <c r="NYO27" s="600"/>
      <c r="NYP27" s="600"/>
      <c r="NYQ27" s="600"/>
      <c r="NYR27" s="600"/>
      <c r="NYS27" s="600"/>
      <c r="NYT27" s="600"/>
      <c r="NYU27" s="600"/>
      <c r="NYV27" s="600"/>
      <c r="NYW27" s="600"/>
      <c r="NYX27" s="600"/>
      <c r="NYY27" s="600"/>
      <c r="NYZ27" s="600"/>
      <c r="NZA27" s="600"/>
      <c r="NZB27" s="600"/>
      <c r="NZC27" s="600"/>
      <c r="NZD27" s="600"/>
      <c r="NZE27" s="600"/>
      <c r="NZF27" s="600"/>
      <c r="NZG27" s="600"/>
      <c r="NZH27" s="600"/>
      <c r="NZI27" s="600"/>
      <c r="NZJ27" s="600"/>
      <c r="NZK27" s="600"/>
      <c r="NZL27" s="600"/>
      <c r="NZM27" s="600"/>
      <c r="NZN27" s="600"/>
      <c r="NZO27" s="600"/>
      <c r="NZP27" s="600"/>
      <c r="NZQ27" s="600"/>
      <c r="NZR27" s="600"/>
      <c r="NZS27" s="600"/>
      <c r="NZT27" s="600"/>
      <c r="NZU27" s="600"/>
      <c r="NZV27" s="600"/>
      <c r="NZW27" s="600"/>
      <c r="NZX27" s="600"/>
      <c r="NZY27" s="600"/>
      <c r="NZZ27" s="600"/>
      <c r="OAA27" s="600"/>
      <c r="OAB27" s="600"/>
      <c r="OAC27" s="600"/>
      <c r="OAD27" s="600"/>
      <c r="OAE27" s="600"/>
      <c r="OAF27" s="600"/>
      <c r="OAG27" s="600"/>
      <c r="OAH27" s="600"/>
      <c r="OAI27" s="600"/>
      <c r="OAJ27" s="600"/>
      <c r="OAK27" s="600"/>
      <c r="OAL27" s="600"/>
      <c r="OAM27" s="600"/>
      <c r="OAN27" s="600"/>
      <c r="OAO27" s="600"/>
      <c r="OAP27" s="600"/>
      <c r="OAQ27" s="600"/>
      <c r="OAR27" s="600"/>
      <c r="OAS27" s="600"/>
      <c r="OAT27" s="600"/>
      <c r="OAU27" s="600"/>
      <c r="OAV27" s="600"/>
      <c r="OAW27" s="600"/>
      <c r="OAX27" s="600"/>
      <c r="OAY27" s="600"/>
      <c r="OAZ27" s="600"/>
      <c r="OBA27" s="600"/>
      <c r="OBB27" s="600"/>
      <c r="OBC27" s="600"/>
      <c r="OBD27" s="600"/>
      <c r="OBE27" s="600"/>
      <c r="OBF27" s="600"/>
      <c r="OBG27" s="600"/>
      <c r="OBH27" s="600"/>
      <c r="OBI27" s="600"/>
      <c r="OBJ27" s="600"/>
      <c r="OBK27" s="600"/>
      <c r="OBL27" s="600"/>
      <c r="OBM27" s="600"/>
      <c r="OBN27" s="600"/>
      <c r="OBO27" s="600"/>
      <c r="OBP27" s="600"/>
      <c r="OBQ27" s="600"/>
      <c r="OBR27" s="600"/>
      <c r="OBS27" s="600"/>
      <c r="OBT27" s="600"/>
      <c r="OBU27" s="600"/>
      <c r="OBV27" s="600"/>
      <c r="OBW27" s="600"/>
      <c r="OBX27" s="600"/>
      <c r="OBY27" s="600"/>
      <c r="OBZ27" s="600"/>
      <c r="OCA27" s="600"/>
      <c r="OCB27" s="600"/>
      <c r="OCC27" s="600"/>
      <c r="OCD27" s="600"/>
      <c r="OCE27" s="600"/>
      <c r="OCF27" s="600"/>
      <c r="OCG27" s="600"/>
      <c r="OCH27" s="600"/>
      <c r="OCI27" s="600"/>
      <c r="OCJ27" s="600"/>
      <c r="OCK27" s="600"/>
      <c r="OCL27" s="600"/>
      <c r="OCM27" s="600"/>
      <c r="OCN27" s="600"/>
      <c r="OCO27" s="600"/>
      <c r="OCP27" s="600"/>
      <c r="OCQ27" s="600"/>
      <c r="OCR27" s="600"/>
      <c r="OCS27" s="600"/>
      <c r="OCT27" s="600"/>
      <c r="OCU27" s="600"/>
      <c r="OCV27" s="600"/>
      <c r="OCW27" s="600"/>
      <c r="OCX27" s="600"/>
      <c r="OCY27" s="600"/>
      <c r="OCZ27" s="600"/>
      <c r="ODA27" s="600"/>
      <c r="ODB27" s="600"/>
      <c r="ODC27" s="600"/>
      <c r="ODD27" s="600"/>
      <c r="ODE27" s="600"/>
      <c r="ODF27" s="600"/>
      <c r="ODG27" s="600"/>
      <c r="ODH27" s="600"/>
      <c r="ODI27" s="600"/>
      <c r="ODJ27" s="600"/>
      <c r="ODK27" s="600"/>
      <c r="ODL27" s="600"/>
      <c r="ODM27" s="600"/>
      <c r="ODN27" s="600"/>
      <c r="ODO27" s="600"/>
      <c r="ODP27" s="600"/>
      <c r="ODQ27" s="600"/>
      <c r="ODR27" s="600"/>
      <c r="ODS27" s="600"/>
      <c r="ODT27" s="600"/>
      <c r="ODU27" s="600"/>
      <c r="ODV27" s="600"/>
      <c r="ODW27" s="600"/>
      <c r="ODX27" s="600"/>
      <c r="ODY27" s="600"/>
      <c r="ODZ27" s="600"/>
      <c r="OEA27" s="600"/>
      <c r="OEB27" s="600"/>
      <c r="OEC27" s="600"/>
      <c r="OED27" s="600"/>
      <c r="OEE27" s="600"/>
      <c r="OEF27" s="600"/>
      <c r="OEG27" s="600"/>
      <c r="OEH27" s="600"/>
      <c r="OEI27" s="600"/>
      <c r="OEJ27" s="600"/>
      <c r="OEK27" s="600"/>
      <c r="OEL27" s="600"/>
      <c r="OEM27" s="600"/>
      <c r="OEN27" s="600"/>
      <c r="OEO27" s="600"/>
      <c r="OEP27" s="600"/>
      <c r="OEQ27" s="600"/>
      <c r="OER27" s="600"/>
      <c r="OES27" s="600"/>
      <c r="OET27" s="600"/>
      <c r="OEU27" s="600"/>
      <c r="OEV27" s="600"/>
      <c r="OEW27" s="600"/>
      <c r="OEX27" s="600"/>
      <c r="OEY27" s="600"/>
      <c r="OEZ27" s="600"/>
      <c r="OFA27" s="600"/>
      <c r="OFB27" s="600"/>
      <c r="OFC27" s="600"/>
      <c r="OFD27" s="600"/>
      <c r="OFE27" s="600"/>
      <c r="OFF27" s="600"/>
      <c r="OFG27" s="600"/>
      <c r="OFH27" s="600"/>
      <c r="OFI27" s="600"/>
      <c r="OFJ27" s="600"/>
      <c r="OFK27" s="600"/>
      <c r="OFL27" s="600"/>
      <c r="OFM27" s="600"/>
      <c r="OFN27" s="600"/>
      <c r="OFO27" s="600"/>
      <c r="OFP27" s="600"/>
      <c r="OFQ27" s="600"/>
      <c r="OFR27" s="600"/>
      <c r="OFS27" s="600"/>
      <c r="OFT27" s="600"/>
      <c r="OFU27" s="600"/>
      <c r="OFV27" s="600"/>
      <c r="OFW27" s="600"/>
      <c r="OFX27" s="600"/>
      <c r="OFY27" s="600"/>
      <c r="OFZ27" s="600"/>
      <c r="OGA27" s="600"/>
      <c r="OGB27" s="600"/>
      <c r="OGC27" s="600"/>
      <c r="OGD27" s="600"/>
      <c r="OGE27" s="600"/>
      <c r="OGF27" s="600"/>
      <c r="OGG27" s="600"/>
      <c r="OGH27" s="600"/>
      <c r="OGI27" s="600"/>
      <c r="OGJ27" s="600"/>
      <c r="OGK27" s="600"/>
      <c r="OGL27" s="600"/>
      <c r="OGM27" s="600"/>
      <c r="OGN27" s="600"/>
      <c r="OGO27" s="600"/>
      <c r="OGP27" s="600"/>
      <c r="OGQ27" s="600"/>
      <c r="OGR27" s="600"/>
      <c r="OGS27" s="600"/>
      <c r="OGT27" s="600"/>
      <c r="OGU27" s="600"/>
      <c r="OGV27" s="600"/>
      <c r="OGW27" s="600"/>
      <c r="OGX27" s="600"/>
      <c r="OGY27" s="600"/>
      <c r="OGZ27" s="600"/>
      <c r="OHA27" s="600"/>
      <c r="OHB27" s="600"/>
      <c r="OHC27" s="600"/>
      <c r="OHD27" s="600"/>
      <c r="OHE27" s="600"/>
      <c r="OHF27" s="600"/>
      <c r="OHG27" s="600"/>
      <c r="OHH27" s="600"/>
      <c r="OHI27" s="600"/>
      <c r="OHJ27" s="600"/>
      <c r="OHK27" s="600"/>
      <c r="OHL27" s="600"/>
      <c r="OHM27" s="600"/>
      <c r="OHN27" s="600"/>
      <c r="OHO27" s="600"/>
      <c r="OHP27" s="600"/>
      <c r="OHQ27" s="600"/>
      <c r="OHR27" s="600"/>
      <c r="OHS27" s="600"/>
      <c r="OHT27" s="600"/>
      <c r="OHU27" s="600"/>
      <c r="OHV27" s="600"/>
      <c r="OHW27" s="600"/>
      <c r="OHX27" s="600"/>
      <c r="OHY27" s="600"/>
      <c r="OHZ27" s="600"/>
      <c r="OIA27" s="600"/>
      <c r="OIB27" s="600"/>
      <c r="OIC27" s="600"/>
      <c r="OID27" s="600"/>
      <c r="OIE27" s="600"/>
      <c r="OIF27" s="600"/>
      <c r="OIG27" s="600"/>
      <c r="OIH27" s="600"/>
      <c r="OII27" s="600"/>
      <c r="OIJ27" s="600"/>
      <c r="OIK27" s="600"/>
      <c r="OIL27" s="600"/>
      <c r="OIM27" s="600"/>
      <c r="OIN27" s="600"/>
      <c r="OIO27" s="600"/>
      <c r="OIP27" s="600"/>
      <c r="OIQ27" s="600"/>
      <c r="OIR27" s="600"/>
      <c r="OIS27" s="600"/>
      <c r="OIT27" s="600"/>
      <c r="OIU27" s="600"/>
      <c r="OIV27" s="600"/>
      <c r="OIW27" s="600"/>
      <c r="OIX27" s="600"/>
      <c r="OIY27" s="600"/>
      <c r="OIZ27" s="600"/>
      <c r="OJA27" s="600"/>
      <c r="OJB27" s="600"/>
      <c r="OJC27" s="600"/>
      <c r="OJD27" s="600"/>
      <c r="OJE27" s="600"/>
      <c r="OJF27" s="600"/>
      <c r="OJG27" s="600"/>
      <c r="OJH27" s="600"/>
      <c r="OJI27" s="600"/>
      <c r="OJJ27" s="600"/>
      <c r="OJK27" s="600"/>
      <c r="OJL27" s="600"/>
      <c r="OJM27" s="600"/>
      <c r="OJN27" s="600"/>
      <c r="OJO27" s="600"/>
      <c r="OJP27" s="600"/>
      <c r="OJQ27" s="600"/>
      <c r="OJR27" s="600"/>
      <c r="OJS27" s="600"/>
      <c r="OJT27" s="600"/>
      <c r="OJU27" s="600"/>
      <c r="OJV27" s="600"/>
      <c r="OJW27" s="600"/>
      <c r="OJX27" s="600"/>
      <c r="OJY27" s="600"/>
      <c r="OJZ27" s="600"/>
      <c r="OKA27" s="600"/>
      <c r="OKB27" s="600"/>
      <c r="OKC27" s="600"/>
      <c r="OKD27" s="600"/>
      <c r="OKE27" s="600"/>
      <c r="OKF27" s="600"/>
      <c r="OKG27" s="600"/>
      <c r="OKH27" s="600"/>
      <c r="OKI27" s="600"/>
      <c r="OKJ27" s="600"/>
      <c r="OKK27" s="600"/>
      <c r="OKL27" s="600"/>
      <c r="OKM27" s="600"/>
      <c r="OKN27" s="600"/>
      <c r="OKO27" s="600"/>
      <c r="OKP27" s="600"/>
      <c r="OKQ27" s="600"/>
      <c r="OKR27" s="600"/>
      <c r="OKS27" s="600"/>
      <c r="OKT27" s="600"/>
      <c r="OKU27" s="600"/>
      <c r="OKV27" s="600"/>
      <c r="OKW27" s="600"/>
      <c r="OKX27" s="600"/>
      <c r="OKY27" s="600"/>
      <c r="OKZ27" s="600"/>
      <c r="OLA27" s="600"/>
      <c r="OLB27" s="600"/>
      <c r="OLC27" s="600"/>
      <c r="OLD27" s="600"/>
      <c r="OLE27" s="600"/>
      <c r="OLF27" s="600"/>
      <c r="OLG27" s="600"/>
      <c r="OLH27" s="600"/>
      <c r="OLI27" s="600"/>
      <c r="OLJ27" s="600"/>
      <c r="OLK27" s="600"/>
      <c r="OLL27" s="600"/>
      <c r="OLM27" s="600"/>
      <c r="OLN27" s="600"/>
      <c r="OLO27" s="600"/>
      <c r="OLP27" s="600"/>
      <c r="OLQ27" s="600"/>
      <c r="OLR27" s="600"/>
      <c r="OLS27" s="600"/>
      <c r="OLT27" s="600"/>
      <c r="OLU27" s="600"/>
      <c r="OLV27" s="600"/>
      <c r="OLW27" s="600"/>
      <c r="OLX27" s="600"/>
      <c r="OLY27" s="600"/>
      <c r="OLZ27" s="600"/>
      <c r="OMA27" s="600"/>
      <c r="OMB27" s="600"/>
      <c r="OMC27" s="600"/>
      <c r="OMD27" s="600"/>
      <c r="OME27" s="600"/>
      <c r="OMF27" s="600"/>
      <c r="OMG27" s="600"/>
      <c r="OMH27" s="600"/>
      <c r="OMI27" s="600"/>
      <c r="OMJ27" s="600"/>
      <c r="OMK27" s="600"/>
      <c r="OML27" s="600"/>
      <c r="OMM27" s="600"/>
      <c r="OMN27" s="600"/>
      <c r="OMO27" s="600"/>
      <c r="OMP27" s="600"/>
      <c r="OMQ27" s="600"/>
      <c r="OMR27" s="600"/>
      <c r="OMS27" s="600"/>
      <c r="OMT27" s="600"/>
      <c r="OMU27" s="600"/>
      <c r="OMV27" s="600"/>
      <c r="OMW27" s="600"/>
      <c r="OMX27" s="600"/>
      <c r="OMY27" s="600"/>
      <c r="OMZ27" s="600"/>
      <c r="ONA27" s="600"/>
      <c r="ONB27" s="600"/>
      <c r="ONC27" s="600"/>
      <c r="OND27" s="600"/>
      <c r="ONE27" s="600"/>
      <c r="ONF27" s="600"/>
      <c r="ONG27" s="600"/>
      <c r="ONH27" s="600"/>
      <c r="ONI27" s="600"/>
      <c r="ONJ27" s="600"/>
      <c r="ONK27" s="600"/>
      <c r="ONL27" s="600"/>
      <c r="ONM27" s="600"/>
      <c r="ONN27" s="600"/>
      <c r="ONO27" s="600"/>
      <c r="ONP27" s="600"/>
      <c r="ONQ27" s="600"/>
      <c r="ONR27" s="600"/>
      <c r="ONS27" s="600"/>
      <c r="ONT27" s="600"/>
      <c r="ONU27" s="600"/>
      <c r="ONV27" s="600"/>
      <c r="ONW27" s="600"/>
      <c r="ONX27" s="600"/>
      <c r="ONY27" s="600"/>
      <c r="ONZ27" s="600"/>
      <c r="OOA27" s="600"/>
      <c r="OOB27" s="600"/>
      <c r="OOC27" s="600"/>
      <c r="OOD27" s="600"/>
      <c r="OOE27" s="600"/>
      <c r="OOF27" s="600"/>
      <c r="OOG27" s="600"/>
      <c r="OOH27" s="600"/>
      <c r="OOI27" s="600"/>
      <c r="OOJ27" s="600"/>
      <c r="OOK27" s="600"/>
      <c r="OOL27" s="600"/>
      <c r="OOM27" s="600"/>
      <c r="OON27" s="600"/>
      <c r="OOO27" s="600"/>
      <c r="OOP27" s="600"/>
      <c r="OOQ27" s="600"/>
      <c r="OOR27" s="600"/>
      <c r="OOS27" s="600"/>
      <c r="OOT27" s="600"/>
      <c r="OOU27" s="600"/>
      <c r="OOV27" s="600"/>
      <c r="OOW27" s="600"/>
      <c r="OOX27" s="600"/>
      <c r="OOY27" s="600"/>
      <c r="OOZ27" s="600"/>
      <c r="OPA27" s="600"/>
      <c r="OPB27" s="600"/>
      <c r="OPC27" s="600"/>
      <c r="OPD27" s="600"/>
      <c r="OPE27" s="600"/>
      <c r="OPF27" s="600"/>
      <c r="OPG27" s="600"/>
      <c r="OPH27" s="600"/>
      <c r="OPI27" s="600"/>
      <c r="OPJ27" s="600"/>
      <c r="OPK27" s="600"/>
      <c r="OPL27" s="600"/>
      <c r="OPM27" s="600"/>
      <c r="OPN27" s="600"/>
      <c r="OPO27" s="600"/>
      <c r="OPP27" s="600"/>
      <c r="OPQ27" s="600"/>
      <c r="OPR27" s="600"/>
      <c r="OPS27" s="600"/>
      <c r="OPT27" s="600"/>
      <c r="OPU27" s="600"/>
      <c r="OPV27" s="600"/>
      <c r="OPW27" s="600"/>
      <c r="OPX27" s="600"/>
      <c r="OPY27" s="600"/>
      <c r="OPZ27" s="600"/>
      <c r="OQA27" s="600"/>
      <c r="OQB27" s="600"/>
      <c r="OQC27" s="600"/>
      <c r="OQD27" s="600"/>
      <c r="OQE27" s="600"/>
      <c r="OQF27" s="600"/>
      <c r="OQG27" s="600"/>
      <c r="OQH27" s="600"/>
      <c r="OQI27" s="600"/>
      <c r="OQJ27" s="600"/>
      <c r="OQK27" s="600"/>
      <c r="OQL27" s="600"/>
      <c r="OQM27" s="600"/>
      <c r="OQN27" s="600"/>
      <c r="OQO27" s="600"/>
      <c r="OQP27" s="600"/>
      <c r="OQQ27" s="600"/>
      <c r="OQR27" s="600"/>
      <c r="OQS27" s="600"/>
      <c r="OQT27" s="600"/>
      <c r="OQU27" s="600"/>
      <c r="OQV27" s="600"/>
      <c r="OQW27" s="600"/>
      <c r="OQX27" s="600"/>
      <c r="OQY27" s="600"/>
      <c r="OQZ27" s="600"/>
      <c r="ORA27" s="600"/>
      <c r="ORB27" s="600"/>
      <c r="ORC27" s="600"/>
      <c r="ORD27" s="600"/>
      <c r="ORE27" s="600"/>
      <c r="ORF27" s="600"/>
      <c r="ORG27" s="600"/>
      <c r="ORH27" s="600"/>
      <c r="ORI27" s="600"/>
      <c r="ORJ27" s="600"/>
      <c r="ORK27" s="600"/>
      <c r="ORL27" s="600"/>
      <c r="ORM27" s="600"/>
      <c r="ORN27" s="600"/>
      <c r="ORO27" s="600"/>
      <c r="ORP27" s="600"/>
      <c r="ORQ27" s="600"/>
      <c r="ORR27" s="600"/>
      <c r="ORS27" s="600"/>
      <c r="ORT27" s="600"/>
      <c r="ORU27" s="600"/>
      <c r="ORV27" s="600"/>
      <c r="ORW27" s="600"/>
      <c r="ORX27" s="600"/>
      <c r="ORY27" s="600"/>
      <c r="ORZ27" s="600"/>
      <c r="OSA27" s="600"/>
      <c r="OSB27" s="600"/>
      <c r="OSC27" s="600"/>
      <c r="OSD27" s="600"/>
      <c r="OSE27" s="600"/>
      <c r="OSF27" s="600"/>
      <c r="OSG27" s="600"/>
      <c r="OSH27" s="600"/>
      <c r="OSI27" s="600"/>
      <c r="OSJ27" s="600"/>
      <c r="OSK27" s="600"/>
      <c r="OSL27" s="600"/>
      <c r="OSM27" s="600"/>
      <c r="OSN27" s="600"/>
      <c r="OSO27" s="600"/>
      <c r="OSP27" s="600"/>
      <c r="OSQ27" s="600"/>
      <c r="OSR27" s="600"/>
      <c r="OSS27" s="600"/>
      <c r="OST27" s="600"/>
      <c r="OSU27" s="600"/>
      <c r="OSV27" s="600"/>
      <c r="OSW27" s="600"/>
      <c r="OSX27" s="600"/>
      <c r="OSY27" s="600"/>
      <c r="OSZ27" s="600"/>
      <c r="OTA27" s="600"/>
      <c r="OTB27" s="600"/>
      <c r="OTC27" s="600"/>
      <c r="OTD27" s="600"/>
      <c r="OTE27" s="600"/>
      <c r="OTF27" s="600"/>
      <c r="OTG27" s="600"/>
      <c r="OTH27" s="600"/>
      <c r="OTI27" s="600"/>
      <c r="OTJ27" s="600"/>
      <c r="OTK27" s="600"/>
      <c r="OTL27" s="600"/>
      <c r="OTM27" s="600"/>
      <c r="OTN27" s="600"/>
      <c r="OTO27" s="600"/>
      <c r="OTP27" s="600"/>
      <c r="OTQ27" s="600"/>
      <c r="OTR27" s="600"/>
      <c r="OTS27" s="600"/>
      <c r="OTT27" s="600"/>
      <c r="OTU27" s="600"/>
      <c r="OTV27" s="600"/>
      <c r="OTW27" s="600"/>
      <c r="OTX27" s="600"/>
      <c r="OTY27" s="600"/>
      <c r="OTZ27" s="600"/>
      <c r="OUA27" s="600"/>
      <c r="OUB27" s="600"/>
      <c r="OUC27" s="600"/>
      <c r="OUD27" s="600"/>
      <c r="OUE27" s="600"/>
      <c r="OUF27" s="600"/>
      <c r="OUG27" s="600"/>
      <c r="OUH27" s="600"/>
      <c r="OUI27" s="600"/>
      <c r="OUJ27" s="600"/>
      <c r="OUK27" s="600"/>
      <c r="OUL27" s="600"/>
      <c r="OUM27" s="600"/>
      <c r="OUN27" s="600"/>
      <c r="OUO27" s="600"/>
      <c r="OUP27" s="600"/>
      <c r="OUQ27" s="600"/>
      <c r="OUR27" s="600"/>
      <c r="OUS27" s="600"/>
      <c r="OUT27" s="600"/>
      <c r="OUU27" s="600"/>
      <c r="OUV27" s="600"/>
      <c r="OUW27" s="600"/>
      <c r="OUX27" s="600"/>
      <c r="OUY27" s="600"/>
      <c r="OUZ27" s="600"/>
      <c r="OVA27" s="600"/>
      <c r="OVB27" s="600"/>
      <c r="OVC27" s="600"/>
      <c r="OVD27" s="600"/>
      <c r="OVE27" s="600"/>
      <c r="OVF27" s="600"/>
      <c r="OVG27" s="600"/>
      <c r="OVH27" s="600"/>
      <c r="OVI27" s="600"/>
      <c r="OVJ27" s="600"/>
      <c r="OVK27" s="600"/>
      <c r="OVL27" s="600"/>
      <c r="OVM27" s="600"/>
      <c r="OVN27" s="600"/>
      <c r="OVO27" s="600"/>
      <c r="OVP27" s="600"/>
      <c r="OVQ27" s="600"/>
      <c r="OVR27" s="600"/>
      <c r="OVS27" s="600"/>
      <c r="OVT27" s="600"/>
      <c r="OVU27" s="600"/>
      <c r="OVV27" s="600"/>
      <c r="OVW27" s="600"/>
      <c r="OVX27" s="600"/>
      <c r="OVY27" s="600"/>
      <c r="OVZ27" s="600"/>
      <c r="OWA27" s="600"/>
      <c r="OWB27" s="600"/>
      <c r="OWC27" s="600"/>
      <c r="OWD27" s="600"/>
      <c r="OWE27" s="600"/>
      <c r="OWF27" s="600"/>
      <c r="OWG27" s="600"/>
      <c r="OWH27" s="600"/>
      <c r="OWI27" s="600"/>
      <c r="OWJ27" s="600"/>
      <c r="OWK27" s="600"/>
      <c r="OWL27" s="600"/>
      <c r="OWM27" s="600"/>
      <c r="OWN27" s="600"/>
      <c r="OWO27" s="600"/>
      <c r="OWP27" s="600"/>
      <c r="OWQ27" s="600"/>
      <c r="OWR27" s="600"/>
      <c r="OWS27" s="600"/>
      <c r="OWT27" s="600"/>
      <c r="OWU27" s="600"/>
      <c r="OWV27" s="600"/>
      <c r="OWW27" s="600"/>
      <c r="OWX27" s="600"/>
      <c r="OWY27" s="600"/>
      <c r="OWZ27" s="600"/>
      <c r="OXA27" s="600"/>
      <c r="OXB27" s="600"/>
      <c r="OXC27" s="600"/>
      <c r="OXD27" s="600"/>
      <c r="OXE27" s="600"/>
      <c r="OXF27" s="600"/>
      <c r="OXG27" s="600"/>
      <c r="OXH27" s="600"/>
      <c r="OXI27" s="600"/>
      <c r="OXJ27" s="600"/>
      <c r="OXK27" s="600"/>
      <c r="OXL27" s="600"/>
      <c r="OXM27" s="600"/>
      <c r="OXN27" s="600"/>
      <c r="OXO27" s="600"/>
      <c r="OXP27" s="600"/>
      <c r="OXQ27" s="600"/>
      <c r="OXR27" s="600"/>
      <c r="OXS27" s="600"/>
      <c r="OXT27" s="600"/>
      <c r="OXU27" s="600"/>
      <c r="OXV27" s="600"/>
      <c r="OXW27" s="600"/>
      <c r="OXX27" s="600"/>
      <c r="OXY27" s="600"/>
      <c r="OXZ27" s="600"/>
      <c r="OYA27" s="600"/>
      <c r="OYB27" s="600"/>
      <c r="OYC27" s="600"/>
      <c r="OYD27" s="600"/>
      <c r="OYE27" s="600"/>
      <c r="OYF27" s="600"/>
      <c r="OYG27" s="600"/>
      <c r="OYH27" s="600"/>
      <c r="OYI27" s="600"/>
      <c r="OYJ27" s="600"/>
      <c r="OYK27" s="600"/>
      <c r="OYL27" s="600"/>
      <c r="OYM27" s="600"/>
      <c r="OYN27" s="600"/>
      <c r="OYO27" s="600"/>
      <c r="OYP27" s="600"/>
      <c r="OYQ27" s="600"/>
      <c r="OYR27" s="600"/>
      <c r="OYS27" s="600"/>
      <c r="OYT27" s="600"/>
      <c r="OYU27" s="600"/>
      <c r="OYV27" s="600"/>
      <c r="OYW27" s="600"/>
      <c r="OYX27" s="600"/>
      <c r="OYY27" s="600"/>
      <c r="OYZ27" s="600"/>
      <c r="OZA27" s="600"/>
      <c r="OZB27" s="600"/>
      <c r="OZC27" s="600"/>
      <c r="OZD27" s="600"/>
      <c r="OZE27" s="600"/>
      <c r="OZF27" s="600"/>
      <c r="OZG27" s="600"/>
      <c r="OZH27" s="600"/>
      <c r="OZI27" s="600"/>
      <c r="OZJ27" s="600"/>
      <c r="OZK27" s="600"/>
      <c r="OZL27" s="600"/>
      <c r="OZM27" s="600"/>
      <c r="OZN27" s="600"/>
      <c r="OZO27" s="600"/>
      <c r="OZP27" s="600"/>
      <c r="OZQ27" s="600"/>
      <c r="OZR27" s="600"/>
      <c r="OZS27" s="600"/>
      <c r="OZT27" s="600"/>
      <c r="OZU27" s="600"/>
      <c r="OZV27" s="600"/>
      <c r="OZW27" s="600"/>
      <c r="OZX27" s="600"/>
      <c r="OZY27" s="600"/>
      <c r="OZZ27" s="600"/>
      <c r="PAA27" s="600"/>
      <c r="PAB27" s="600"/>
      <c r="PAC27" s="600"/>
      <c r="PAD27" s="600"/>
      <c r="PAE27" s="600"/>
      <c r="PAF27" s="600"/>
      <c r="PAG27" s="600"/>
      <c r="PAH27" s="600"/>
      <c r="PAI27" s="600"/>
      <c r="PAJ27" s="600"/>
      <c r="PAK27" s="600"/>
      <c r="PAL27" s="600"/>
      <c r="PAM27" s="600"/>
      <c r="PAN27" s="600"/>
      <c r="PAO27" s="600"/>
      <c r="PAP27" s="600"/>
      <c r="PAQ27" s="600"/>
      <c r="PAR27" s="600"/>
      <c r="PAS27" s="600"/>
      <c r="PAT27" s="600"/>
      <c r="PAU27" s="600"/>
      <c r="PAV27" s="600"/>
      <c r="PAW27" s="600"/>
      <c r="PAX27" s="600"/>
      <c r="PAY27" s="600"/>
      <c r="PAZ27" s="600"/>
      <c r="PBA27" s="600"/>
      <c r="PBB27" s="600"/>
      <c r="PBC27" s="600"/>
      <c r="PBD27" s="600"/>
      <c r="PBE27" s="600"/>
      <c r="PBF27" s="600"/>
      <c r="PBG27" s="600"/>
      <c r="PBH27" s="600"/>
      <c r="PBI27" s="600"/>
      <c r="PBJ27" s="600"/>
      <c r="PBK27" s="600"/>
      <c r="PBL27" s="600"/>
      <c r="PBM27" s="600"/>
      <c r="PBN27" s="600"/>
      <c r="PBO27" s="600"/>
      <c r="PBP27" s="600"/>
      <c r="PBQ27" s="600"/>
      <c r="PBR27" s="600"/>
      <c r="PBS27" s="600"/>
      <c r="PBT27" s="600"/>
      <c r="PBU27" s="600"/>
      <c r="PBV27" s="600"/>
      <c r="PBW27" s="600"/>
      <c r="PBX27" s="600"/>
      <c r="PBY27" s="600"/>
      <c r="PBZ27" s="600"/>
      <c r="PCA27" s="600"/>
      <c r="PCB27" s="600"/>
      <c r="PCC27" s="600"/>
      <c r="PCD27" s="600"/>
      <c r="PCE27" s="600"/>
      <c r="PCF27" s="600"/>
      <c r="PCG27" s="600"/>
      <c r="PCH27" s="600"/>
      <c r="PCI27" s="600"/>
      <c r="PCJ27" s="600"/>
      <c r="PCK27" s="600"/>
      <c r="PCL27" s="600"/>
      <c r="PCM27" s="600"/>
      <c r="PCN27" s="600"/>
      <c r="PCO27" s="600"/>
      <c r="PCP27" s="600"/>
      <c r="PCQ27" s="600"/>
      <c r="PCR27" s="600"/>
      <c r="PCS27" s="600"/>
      <c r="PCT27" s="600"/>
      <c r="PCU27" s="600"/>
      <c r="PCV27" s="600"/>
      <c r="PCW27" s="600"/>
      <c r="PCX27" s="600"/>
      <c r="PCY27" s="600"/>
      <c r="PCZ27" s="600"/>
      <c r="PDA27" s="600"/>
      <c r="PDB27" s="600"/>
      <c r="PDC27" s="600"/>
      <c r="PDD27" s="600"/>
      <c r="PDE27" s="600"/>
      <c r="PDF27" s="600"/>
      <c r="PDG27" s="600"/>
      <c r="PDH27" s="600"/>
      <c r="PDI27" s="600"/>
      <c r="PDJ27" s="600"/>
      <c r="PDK27" s="600"/>
      <c r="PDL27" s="600"/>
      <c r="PDM27" s="600"/>
      <c r="PDN27" s="600"/>
      <c r="PDO27" s="600"/>
      <c r="PDP27" s="600"/>
      <c r="PDQ27" s="600"/>
      <c r="PDR27" s="600"/>
      <c r="PDS27" s="600"/>
      <c r="PDT27" s="600"/>
      <c r="PDU27" s="600"/>
      <c r="PDV27" s="600"/>
      <c r="PDW27" s="600"/>
      <c r="PDX27" s="600"/>
      <c r="PDY27" s="600"/>
      <c r="PDZ27" s="600"/>
      <c r="PEA27" s="600"/>
      <c r="PEB27" s="600"/>
      <c r="PEC27" s="600"/>
      <c r="PED27" s="600"/>
      <c r="PEE27" s="600"/>
      <c r="PEF27" s="600"/>
      <c r="PEG27" s="600"/>
      <c r="PEH27" s="600"/>
      <c r="PEI27" s="600"/>
      <c r="PEJ27" s="600"/>
      <c r="PEK27" s="600"/>
      <c r="PEL27" s="600"/>
      <c r="PEM27" s="600"/>
      <c r="PEN27" s="600"/>
      <c r="PEO27" s="600"/>
      <c r="PEP27" s="600"/>
      <c r="PEQ27" s="600"/>
      <c r="PER27" s="600"/>
      <c r="PES27" s="600"/>
      <c r="PET27" s="600"/>
      <c r="PEU27" s="600"/>
      <c r="PEV27" s="600"/>
      <c r="PEW27" s="600"/>
      <c r="PEX27" s="600"/>
      <c r="PEY27" s="600"/>
      <c r="PEZ27" s="600"/>
      <c r="PFA27" s="600"/>
      <c r="PFB27" s="600"/>
      <c r="PFC27" s="600"/>
      <c r="PFD27" s="600"/>
      <c r="PFE27" s="600"/>
      <c r="PFF27" s="600"/>
      <c r="PFG27" s="600"/>
      <c r="PFH27" s="600"/>
      <c r="PFI27" s="600"/>
      <c r="PFJ27" s="600"/>
      <c r="PFK27" s="600"/>
      <c r="PFL27" s="600"/>
      <c r="PFM27" s="600"/>
      <c r="PFN27" s="600"/>
      <c r="PFO27" s="600"/>
      <c r="PFP27" s="600"/>
      <c r="PFQ27" s="600"/>
      <c r="PFR27" s="600"/>
      <c r="PFS27" s="600"/>
      <c r="PFT27" s="600"/>
      <c r="PFU27" s="600"/>
      <c r="PFV27" s="600"/>
      <c r="PFW27" s="600"/>
      <c r="PFX27" s="600"/>
      <c r="PFY27" s="600"/>
      <c r="PFZ27" s="600"/>
      <c r="PGA27" s="600"/>
      <c r="PGB27" s="600"/>
      <c r="PGC27" s="600"/>
      <c r="PGD27" s="600"/>
      <c r="PGE27" s="600"/>
      <c r="PGF27" s="600"/>
      <c r="PGG27" s="600"/>
      <c r="PGH27" s="600"/>
      <c r="PGI27" s="600"/>
      <c r="PGJ27" s="600"/>
      <c r="PGK27" s="600"/>
      <c r="PGL27" s="600"/>
      <c r="PGM27" s="600"/>
      <c r="PGN27" s="600"/>
      <c r="PGO27" s="600"/>
      <c r="PGP27" s="600"/>
      <c r="PGQ27" s="600"/>
      <c r="PGR27" s="600"/>
      <c r="PGS27" s="600"/>
      <c r="PGT27" s="600"/>
      <c r="PGU27" s="600"/>
      <c r="PGV27" s="600"/>
      <c r="PGW27" s="600"/>
      <c r="PGX27" s="600"/>
      <c r="PGY27" s="600"/>
      <c r="PGZ27" s="600"/>
      <c r="PHA27" s="600"/>
      <c r="PHB27" s="600"/>
      <c r="PHC27" s="600"/>
      <c r="PHD27" s="600"/>
      <c r="PHE27" s="600"/>
      <c r="PHF27" s="600"/>
      <c r="PHG27" s="600"/>
      <c r="PHH27" s="600"/>
      <c r="PHI27" s="600"/>
      <c r="PHJ27" s="600"/>
      <c r="PHK27" s="600"/>
      <c r="PHL27" s="600"/>
      <c r="PHM27" s="600"/>
      <c r="PHN27" s="600"/>
      <c r="PHO27" s="600"/>
      <c r="PHP27" s="600"/>
      <c r="PHQ27" s="600"/>
      <c r="PHR27" s="600"/>
      <c r="PHS27" s="600"/>
      <c r="PHT27" s="600"/>
      <c r="PHU27" s="600"/>
      <c r="PHV27" s="600"/>
      <c r="PHW27" s="600"/>
      <c r="PHX27" s="600"/>
      <c r="PHY27" s="600"/>
      <c r="PHZ27" s="600"/>
      <c r="PIA27" s="600"/>
      <c r="PIB27" s="600"/>
      <c r="PIC27" s="600"/>
      <c r="PID27" s="600"/>
      <c r="PIE27" s="600"/>
      <c r="PIF27" s="600"/>
      <c r="PIG27" s="600"/>
      <c r="PIH27" s="600"/>
      <c r="PII27" s="600"/>
      <c r="PIJ27" s="600"/>
      <c r="PIK27" s="600"/>
      <c r="PIL27" s="600"/>
      <c r="PIM27" s="600"/>
      <c r="PIN27" s="600"/>
      <c r="PIO27" s="600"/>
      <c r="PIP27" s="600"/>
      <c r="PIQ27" s="600"/>
      <c r="PIR27" s="600"/>
      <c r="PIS27" s="600"/>
      <c r="PIT27" s="600"/>
      <c r="PIU27" s="600"/>
      <c r="PIV27" s="600"/>
      <c r="PIW27" s="600"/>
      <c r="PIX27" s="600"/>
      <c r="PIY27" s="600"/>
      <c r="PIZ27" s="600"/>
      <c r="PJA27" s="600"/>
      <c r="PJB27" s="600"/>
      <c r="PJC27" s="600"/>
      <c r="PJD27" s="600"/>
      <c r="PJE27" s="600"/>
      <c r="PJF27" s="600"/>
      <c r="PJG27" s="600"/>
      <c r="PJH27" s="600"/>
      <c r="PJI27" s="600"/>
      <c r="PJJ27" s="600"/>
      <c r="PJK27" s="600"/>
      <c r="PJL27" s="600"/>
      <c r="PJM27" s="600"/>
      <c r="PJN27" s="600"/>
      <c r="PJO27" s="600"/>
      <c r="PJP27" s="600"/>
      <c r="PJQ27" s="600"/>
      <c r="PJR27" s="600"/>
      <c r="PJS27" s="600"/>
      <c r="PJT27" s="600"/>
      <c r="PJU27" s="600"/>
      <c r="PJV27" s="600"/>
      <c r="PJW27" s="600"/>
      <c r="PJX27" s="600"/>
      <c r="PJY27" s="600"/>
      <c r="PJZ27" s="600"/>
      <c r="PKA27" s="600"/>
      <c r="PKB27" s="600"/>
      <c r="PKC27" s="600"/>
      <c r="PKD27" s="600"/>
      <c r="PKE27" s="600"/>
      <c r="PKF27" s="600"/>
      <c r="PKG27" s="600"/>
      <c r="PKH27" s="600"/>
      <c r="PKI27" s="600"/>
      <c r="PKJ27" s="600"/>
      <c r="PKK27" s="600"/>
      <c r="PKL27" s="600"/>
      <c r="PKM27" s="600"/>
      <c r="PKN27" s="600"/>
      <c r="PKO27" s="600"/>
      <c r="PKP27" s="600"/>
      <c r="PKQ27" s="600"/>
      <c r="PKR27" s="600"/>
      <c r="PKS27" s="600"/>
      <c r="PKT27" s="600"/>
      <c r="PKU27" s="600"/>
      <c r="PKV27" s="600"/>
      <c r="PKW27" s="600"/>
      <c r="PKX27" s="600"/>
      <c r="PKY27" s="600"/>
      <c r="PKZ27" s="600"/>
      <c r="PLA27" s="600"/>
      <c r="PLB27" s="600"/>
      <c r="PLC27" s="600"/>
      <c r="PLD27" s="600"/>
      <c r="PLE27" s="600"/>
      <c r="PLF27" s="600"/>
      <c r="PLG27" s="600"/>
      <c r="PLH27" s="600"/>
      <c r="PLI27" s="600"/>
      <c r="PLJ27" s="600"/>
      <c r="PLK27" s="600"/>
      <c r="PLL27" s="600"/>
      <c r="PLM27" s="600"/>
      <c r="PLN27" s="600"/>
      <c r="PLO27" s="600"/>
      <c r="PLP27" s="600"/>
      <c r="PLQ27" s="600"/>
      <c r="PLR27" s="600"/>
      <c r="PLS27" s="600"/>
      <c r="PLT27" s="600"/>
      <c r="PLU27" s="600"/>
      <c r="PLV27" s="600"/>
      <c r="PLW27" s="600"/>
      <c r="PLX27" s="600"/>
      <c r="PLY27" s="600"/>
      <c r="PLZ27" s="600"/>
      <c r="PMA27" s="600"/>
      <c r="PMB27" s="600"/>
      <c r="PMC27" s="600"/>
      <c r="PMD27" s="600"/>
      <c r="PME27" s="600"/>
      <c r="PMF27" s="600"/>
      <c r="PMG27" s="600"/>
      <c r="PMH27" s="600"/>
      <c r="PMI27" s="600"/>
      <c r="PMJ27" s="600"/>
      <c r="PMK27" s="600"/>
      <c r="PML27" s="600"/>
      <c r="PMM27" s="600"/>
      <c r="PMN27" s="600"/>
      <c r="PMO27" s="600"/>
      <c r="PMP27" s="600"/>
      <c r="PMQ27" s="600"/>
      <c r="PMR27" s="600"/>
      <c r="PMS27" s="600"/>
      <c r="PMT27" s="600"/>
      <c r="PMU27" s="600"/>
      <c r="PMV27" s="600"/>
      <c r="PMW27" s="600"/>
      <c r="PMX27" s="600"/>
      <c r="PMY27" s="600"/>
      <c r="PMZ27" s="600"/>
      <c r="PNA27" s="600"/>
      <c r="PNB27" s="600"/>
      <c r="PNC27" s="600"/>
      <c r="PND27" s="600"/>
      <c r="PNE27" s="600"/>
      <c r="PNF27" s="600"/>
      <c r="PNG27" s="600"/>
      <c r="PNH27" s="600"/>
      <c r="PNI27" s="600"/>
      <c r="PNJ27" s="600"/>
      <c r="PNK27" s="600"/>
      <c r="PNL27" s="600"/>
      <c r="PNM27" s="600"/>
      <c r="PNN27" s="600"/>
      <c r="PNO27" s="600"/>
      <c r="PNP27" s="600"/>
      <c r="PNQ27" s="600"/>
      <c r="PNR27" s="600"/>
      <c r="PNS27" s="600"/>
      <c r="PNT27" s="600"/>
      <c r="PNU27" s="600"/>
      <c r="PNV27" s="600"/>
      <c r="PNW27" s="600"/>
      <c r="PNX27" s="600"/>
      <c r="PNY27" s="600"/>
      <c r="PNZ27" s="600"/>
      <c r="POA27" s="600"/>
      <c r="POB27" s="600"/>
      <c r="POC27" s="600"/>
      <c r="POD27" s="600"/>
      <c r="POE27" s="600"/>
      <c r="POF27" s="600"/>
      <c r="POG27" s="600"/>
      <c r="POH27" s="600"/>
      <c r="POI27" s="600"/>
      <c r="POJ27" s="600"/>
      <c r="POK27" s="600"/>
      <c r="POL27" s="600"/>
      <c r="POM27" s="600"/>
      <c r="PON27" s="600"/>
      <c r="POO27" s="600"/>
      <c r="POP27" s="600"/>
      <c r="POQ27" s="600"/>
      <c r="POR27" s="600"/>
      <c r="POS27" s="600"/>
      <c r="POT27" s="600"/>
      <c r="POU27" s="600"/>
      <c r="POV27" s="600"/>
      <c r="POW27" s="600"/>
      <c r="POX27" s="600"/>
      <c r="POY27" s="600"/>
      <c r="POZ27" s="600"/>
      <c r="PPA27" s="600"/>
      <c r="PPB27" s="600"/>
      <c r="PPC27" s="600"/>
      <c r="PPD27" s="600"/>
      <c r="PPE27" s="600"/>
      <c r="PPF27" s="600"/>
      <c r="PPG27" s="600"/>
      <c r="PPH27" s="600"/>
      <c r="PPI27" s="600"/>
      <c r="PPJ27" s="600"/>
      <c r="PPK27" s="600"/>
      <c r="PPL27" s="600"/>
      <c r="PPM27" s="600"/>
      <c r="PPN27" s="600"/>
      <c r="PPO27" s="600"/>
      <c r="PPP27" s="600"/>
      <c r="PPQ27" s="600"/>
      <c r="PPR27" s="600"/>
      <c r="PPS27" s="600"/>
      <c r="PPT27" s="600"/>
      <c r="PPU27" s="600"/>
      <c r="PPV27" s="600"/>
      <c r="PPW27" s="600"/>
      <c r="PPX27" s="600"/>
      <c r="PPY27" s="600"/>
      <c r="PPZ27" s="600"/>
      <c r="PQA27" s="600"/>
      <c r="PQB27" s="600"/>
      <c r="PQC27" s="600"/>
      <c r="PQD27" s="600"/>
      <c r="PQE27" s="600"/>
      <c r="PQF27" s="600"/>
      <c r="PQG27" s="600"/>
      <c r="PQH27" s="600"/>
      <c r="PQI27" s="600"/>
      <c r="PQJ27" s="600"/>
      <c r="PQK27" s="600"/>
      <c r="PQL27" s="600"/>
      <c r="PQM27" s="600"/>
      <c r="PQN27" s="600"/>
      <c r="PQO27" s="600"/>
      <c r="PQP27" s="600"/>
      <c r="PQQ27" s="600"/>
      <c r="PQR27" s="600"/>
      <c r="PQS27" s="600"/>
      <c r="PQT27" s="600"/>
      <c r="PQU27" s="600"/>
      <c r="PQV27" s="600"/>
      <c r="PQW27" s="600"/>
      <c r="PQX27" s="600"/>
      <c r="PQY27" s="600"/>
      <c r="PQZ27" s="600"/>
      <c r="PRA27" s="600"/>
      <c r="PRB27" s="600"/>
      <c r="PRC27" s="600"/>
      <c r="PRD27" s="600"/>
      <c r="PRE27" s="600"/>
      <c r="PRF27" s="600"/>
      <c r="PRG27" s="600"/>
      <c r="PRH27" s="600"/>
      <c r="PRI27" s="600"/>
      <c r="PRJ27" s="600"/>
      <c r="PRK27" s="600"/>
      <c r="PRL27" s="600"/>
      <c r="PRM27" s="600"/>
      <c r="PRN27" s="600"/>
      <c r="PRO27" s="600"/>
      <c r="PRP27" s="600"/>
      <c r="PRQ27" s="600"/>
      <c r="PRR27" s="600"/>
      <c r="PRS27" s="600"/>
      <c r="PRT27" s="600"/>
      <c r="PRU27" s="600"/>
      <c r="PRV27" s="600"/>
      <c r="PRW27" s="600"/>
      <c r="PRX27" s="600"/>
      <c r="PRY27" s="600"/>
      <c r="PRZ27" s="600"/>
      <c r="PSA27" s="600"/>
      <c r="PSB27" s="600"/>
      <c r="PSC27" s="600"/>
      <c r="PSD27" s="600"/>
      <c r="PSE27" s="600"/>
      <c r="PSF27" s="600"/>
      <c r="PSG27" s="600"/>
      <c r="PSH27" s="600"/>
      <c r="PSI27" s="600"/>
      <c r="PSJ27" s="600"/>
      <c r="PSK27" s="600"/>
      <c r="PSL27" s="600"/>
      <c r="PSM27" s="600"/>
      <c r="PSN27" s="600"/>
      <c r="PSO27" s="600"/>
      <c r="PSP27" s="600"/>
      <c r="PSQ27" s="600"/>
      <c r="PSR27" s="600"/>
      <c r="PSS27" s="600"/>
      <c r="PST27" s="600"/>
      <c r="PSU27" s="600"/>
      <c r="PSV27" s="600"/>
      <c r="PSW27" s="600"/>
      <c r="PSX27" s="600"/>
      <c r="PSY27" s="600"/>
      <c r="PSZ27" s="600"/>
      <c r="PTA27" s="600"/>
      <c r="PTB27" s="600"/>
      <c r="PTC27" s="600"/>
      <c r="PTD27" s="600"/>
      <c r="PTE27" s="600"/>
      <c r="PTF27" s="600"/>
      <c r="PTG27" s="600"/>
      <c r="PTH27" s="600"/>
      <c r="PTI27" s="600"/>
      <c r="PTJ27" s="600"/>
      <c r="PTK27" s="600"/>
      <c r="PTL27" s="600"/>
      <c r="PTM27" s="600"/>
      <c r="PTN27" s="600"/>
      <c r="PTO27" s="600"/>
      <c r="PTP27" s="600"/>
      <c r="PTQ27" s="600"/>
      <c r="PTR27" s="600"/>
      <c r="PTS27" s="600"/>
      <c r="PTT27" s="600"/>
      <c r="PTU27" s="600"/>
      <c r="PTV27" s="600"/>
      <c r="PTW27" s="600"/>
      <c r="PTX27" s="600"/>
      <c r="PTY27" s="600"/>
      <c r="PTZ27" s="600"/>
      <c r="PUA27" s="600"/>
      <c r="PUB27" s="600"/>
      <c r="PUC27" s="600"/>
      <c r="PUD27" s="600"/>
      <c r="PUE27" s="600"/>
      <c r="PUF27" s="600"/>
      <c r="PUG27" s="600"/>
      <c r="PUH27" s="600"/>
      <c r="PUI27" s="600"/>
      <c r="PUJ27" s="600"/>
      <c r="PUK27" s="600"/>
      <c r="PUL27" s="600"/>
      <c r="PUM27" s="600"/>
      <c r="PUN27" s="600"/>
      <c r="PUO27" s="600"/>
      <c r="PUP27" s="600"/>
      <c r="PUQ27" s="600"/>
      <c r="PUR27" s="600"/>
      <c r="PUS27" s="600"/>
      <c r="PUT27" s="600"/>
      <c r="PUU27" s="600"/>
      <c r="PUV27" s="600"/>
      <c r="PUW27" s="600"/>
      <c r="PUX27" s="600"/>
      <c r="PUY27" s="600"/>
      <c r="PUZ27" s="600"/>
      <c r="PVA27" s="600"/>
      <c r="PVB27" s="600"/>
      <c r="PVC27" s="600"/>
      <c r="PVD27" s="600"/>
      <c r="PVE27" s="600"/>
      <c r="PVF27" s="600"/>
      <c r="PVG27" s="600"/>
      <c r="PVH27" s="600"/>
      <c r="PVI27" s="600"/>
      <c r="PVJ27" s="600"/>
      <c r="PVK27" s="600"/>
      <c r="PVL27" s="600"/>
      <c r="PVM27" s="600"/>
      <c r="PVN27" s="600"/>
      <c r="PVO27" s="600"/>
      <c r="PVP27" s="600"/>
      <c r="PVQ27" s="600"/>
      <c r="PVR27" s="600"/>
      <c r="PVS27" s="600"/>
      <c r="PVT27" s="600"/>
      <c r="PVU27" s="600"/>
      <c r="PVV27" s="600"/>
      <c r="PVW27" s="600"/>
      <c r="PVX27" s="600"/>
      <c r="PVY27" s="600"/>
      <c r="PVZ27" s="600"/>
      <c r="PWA27" s="600"/>
      <c r="PWB27" s="600"/>
      <c r="PWC27" s="600"/>
      <c r="PWD27" s="600"/>
      <c r="PWE27" s="600"/>
      <c r="PWF27" s="600"/>
      <c r="PWG27" s="600"/>
      <c r="PWH27" s="600"/>
      <c r="PWI27" s="600"/>
      <c r="PWJ27" s="600"/>
      <c r="PWK27" s="600"/>
      <c r="PWL27" s="600"/>
      <c r="PWM27" s="600"/>
      <c r="PWN27" s="600"/>
      <c r="PWO27" s="600"/>
      <c r="PWP27" s="600"/>
      <c r="PWQ27" s="600"/>
      <c r="PWR27" s="600"/>
      <c r="PWS27" s="600"/>
      <c r="PWT27" s="600"/>
      <c r="PWU27" s="600"/>
      <c r="PWV27" s="600"/>
      <c r="PWW27" s="600"/>
      <c r="PWX27" s="600"/>
      <c r="PWY27" s="600"/>
      <c r="PWZ27" s="600"/>
      <c r="PXA27" s="600"/>
      <c r="PXB27" s="600"/>
      <c r="PXC27" s="600"/>
      <c r="PXD27" s="600"/>
      <c r="PXE27" s="600"/>
      <c r="PXF27" s="600"/>
      <c r="PXG27" s="600"/>
      <c r="PXH27" s="600"/>
      <c r="PXI27" s="600"/>
      <c r="PXJ27" s="600"/>
      <c r="PXK27" s="600"/>
      <c r="PXL27" s="600"/>
      <c r="PXM27" s="600"/>
      <c r="PXN27" s="600"/>
      <c r="PXO27" s="600"/>
      <c r="PXP27" s="600"/>
      <c r="PXQ27" s="600"/>
      <c r="PXR27" s="600"/>
      <c r="PXS27" s="600"/>
      <c r="PXT27" s="600"/>
      <c r="PXU27" s="600"/>
      <c r="PXV27" s="600"/>
      <c r="PXW27" s="600"/>
      <c r="PXX27" s="600"/>
      <c r="PXY27" s="600"/>
      <c r="PXZ27" s="600"/>
      <c r="PYA27" s="600"/>
      <c r="PYB27" s="600"/>
      <c r="PYC27" s="600"/>
      <c r="PYD27" s="600"/>
      <c r="PYE27" s="600"/>
      <c r="PYF27" s="600"/>
      <c r="PYG27" s="600"/>
      <c r="PYH27" s="600"/>
      <c r="PYI27" s="600"/>
      <c r="PYJ27" s="600"/>
      <c r="PYK27" s="600"/>
      <c r="PYL27" s="600"/>
      <c r="PYM27" s="600"/>
      <c r="PYN27" s="600"/>
      <c r="PYO27" s="600"/>
      <c r="PYP27" s="600"/>
      <c r="PYQ27" s="600"/>
      <c r="PYR27" s="600"/>
      <c r="PYS27" s="600"/>
      <c r="PYT27" s="600"/>
      <c r="PYU27" s="600"/>
      <c r="PYV27" s="600"/>
      <c r="PYW27" s="600"/>
      <c r="PYX27" s="600"/>
      <c r="PYY27" s="600"/>
      <c r="PYZ27" s="600"/>
      <c r="PZA27" s="600"/>
      <c r="PZB27" s="600"/>
      <c r="PZC27" s="600"/>
      <c r="PZD27" s="600"/>
      <c r="PZE27" s="600"/>
      <c r="PZF27" s="600"/>
      <c r="PZG27" s="600"/>
      <c r="PZH27" s="600"/>
      <c r="PZI27" s="600"/>
      <c r="PZJ27" s="600"/>
      <c r="PZK27" s="600"/>
      <c r="PZL27" s="600"/>
      <c r="PZM27" s="600"/>
      <c r="PZN27" s="600"/>
      <c r="PZO27" s="600"/>
      <c r="PZP27" s="600"/>
      <c r="PZQ27" s="600"/>
      <c r="PZR27" s="600"/>
      <c r="PZS27" s="600"/>
      <c r="PZT27" s="600"/>
      <c r="PZU27" s="600"/>
      <c r="PZV27" s="600"/>
      <c r="PZW27" s="600"/>
      <c r="PZX27" s="600"/>
      <c r="PZY27" s="600"/>
      <c r="PZZ27" s="600"/>
      <c r="QAA27" s="600"/>
      <c r="QAB27" s="600"/>
      <c r="QAC27" s="600"/>
      <c r="QAD27" s="600"/>
      <c r="QAE27" s="600"/>
      <c r="QAF27" s="600"/>
      <c r="QAG27" s="600"/>
      <c r="QAH27" s="600"/>
      <c r="QAI27" s="600"/>
      <c r="QAJ27" s="600"/>
      <c r="QAK27" s="600"/>
      <c r="QAL27" s="600"/>
      <c r="QAM27" s="600"/>
      <c r="QAN27" s="600"/>
      <c r="QAO27" s="600"/>
      <c r="QAP27" s="600"/>
      <c r="QAQ27" s="600"/>
      <c r="QAR27" s="600"/>
      <c r="QAS27" s="600"/>
      <c r="QAT27" s="600"/>
      <c r="QAU27" s="600"/>
      <c r="QAV27" s="600"/>
      <c r="QAW27" s="600"/>
      <c r="QAX27" s="600"/>
      <c r="QAY27" s="600"/>
      <c r="QAZ27" s="600"/>
      <c r="QBA27" s="600"/>
      <c r="QBB27" s="600"/>
      <c r="QBC27" s="600"/>
      <c r="QBD27" s="600"/>
      <c r="QBE27" s="600"/>
      <c r="QBF27" s="600"/>
      <c r="QBG27" s="600"/>
      <c r="QBH27" s="600"/>
      <c r="QBI27" s="600"/>
      <c r="QBJ27" s="600"/>
      <c r="QBK27" s="600"/>
      <c r="QBL27" s="600"/>
      <c r="QBM27" s="600"/>
      <c r="QBN27" s="600"/>
      <c r="QBO27" s="600"/>
      <c r="QBP27" s="600"/>
      <c r="QBQ27" s="600"/>
      <c r="QBR27" s="600"/>
      <c r="QBS27" s="600"/>
      <c r="QBT27" s="600"/>
      <c r="QBU27" s="600"/>
      <c r="QBV27" s="600"/>
      <c r="QBW27" s="600"/>
      <c r="QBX27" s="600"/>
      <c r="QBY27" s="600"/>
      <c r="QBZ27" s="600"/>
      <c r="QCA27" s="600"/>
      <c r="QCB27" s="600"/>
      <c r="QCC27" s="600"/>
      <c r="QCD27" s="600"/>
      <c r="QCE27" s="600"/>
      <c r="QCF27" s="600"/>
      <c r="QCG27" s="600"/>
      <c r="QCH27" s="600"/>
      <c r="QCI27" s="600"/>
      <c r="QCJ27" s="600"/>
      <c r="QCK27" s="600"/>
      <c r="QCL27" s="600"/>
      <c r="QCM27" s="600"/>
      <c r="QCN27" s="600"/>
      <c r="QCO27" s="600"/>
      <c r="QCP27" s="600"/>
      <c r="QCQ27" s="600"/>
      <c r="QCR27" s="600"/>
      <c r="QCS27" s="600"/>
      <c r="QCT27" s="600"/>
      <c r="QCU27" s="600"/>
      <c r="QCV27" s="600"/>
      <c r="QCW27" s="600"/>
      <c r="QCX27" s="600"/>
      <c r="QCY27" s="600"/>
      <c r="QCZ27" s="600"/>
      <c r="QDA27" s="600"/>
      <c r="QDB27" s="600"/>
      <c r="QDC27" s="600"/>
      <c r="QDD27" s="600"/>
      <c r="QDE27" s="600"/>
      <c r="QDF27" s="600"/>
      <c r="QDG27" s="600"/>
      <c r="QDH27" s="600"/>
      <c r="QDI27" s="600"/>
      <c r="QDJ27" s="600"/>
      <c r="QDK27" s="600"/>
      <c r="QDL27" s="600"/>
      <c r="QDM27" s="600"/>
      <c r="QDN27" s="600"/>
      <c r="QDO27" s="600"/>
      <c r="QDP27" s="600"/>
      <c r="QDQ27" s="600"/>
      <c r="QDR27" s="600"/>
      <c r="QDS27" s="600"/>
      <c r="QDT27" s="600"/>
      <c r="QDU27" s="600"/>
      <c r="QDV27" s="600"/>
      <c r="QDW27" s="600"/>
      <c r="QDX27" s="600"/>
      <c r="QDY27" s="600"/>
      <c r="QDZ27" s="600"/>
      <c r="QEA27" s="600"/>
      <c r="QEB27" s="600"/>
      <c r="QEC27" s="600"/>
      <c r="QED27" s="600"/>
      <c r="QEE27" s="600"/>
      <c r="QEF27" s="600"/>
      <c r="QEG27" s="600"/>
      <c r="QEH27" s="600"/>
      <c r="QEI27" s="600"/>
      <c r="QEJ27" s="600"/>
      <c r="QEK27" s="600"/>
      <c r="QEL27" s="600"/>
      <c r="QEM27" s="600"/>
      <c r="QEN27" s="600"/>
      <c r="QEO27" s="600"/>
      <c r="QEP27" s="600"/>
      <c r="QEQ27" s="600"/>
      <c r="QER27" s="600"/>
      <c r="QES27" s="600"/>
      <c r="QET27" s="600"/>
      <c r="QEU27" s="600"/>
      <c r="QEV27" s="600"/>
      <c r="QEW27" s="600"/>
      <c r="QEX27" s="600"/>
      <c r="QEY27" s="600"/>
      <c r="QEZ27" s="600"/>
      <c r="QFA27" s="600"/>
      <c r="QFB27" s="600"/>
      <c r="QFC27" s="600"/>
      <c r="QFD27" s="600"/>
      <c r="QFE27" s="600"/>
      <c r="QFF27" s="600"/>
      <c r="QFG27" s="600"/>
      <c r="QFH27" s="600"/>
      <c r="QFI27" s="600"/>
      <c r="QFJ27" s="600"/>
      <c r="QFK27" s="600"/>
      <c r="QFL27" s="600"/>
      <c r="QFM27" s="600"/>
      <c r="QFN27" s="600"/>
      <c r="QFO27" s="600"/>
      <c r="QFP27" s="600"/>
      <c r="QFQ27" s="600"/>
      <c r="QFR27" s="600"/>
      <c r="QFS27" s="600"/>
      <c r="QFT27" s="600"/>
      <c r="QFU27" s="600"/>
      <c r="QFV27" s="600"/>
      <c r="QFW27" s="600"/>
      <c r="QFX27" s="600"/>
      <c r="QFY27" s="600"/>
      <c r="QFZ27" s="600"/>
      <c r="QGA27" s="600"/>
      <c r="QGB27" s="600"/>
      <c r="QGC27" s="600"/>
      <c r="QGD27" s="600"/>
      <c r="QGE27" s="600"/>
      <c r="QGF27" s="600"/>
      <c r="QGG27" s="600"/>
      <c r="QGH27" s="600"/>
      <c r="QGI27" s="600"/>
      <c r="QGJ27" s="600"/>
      <c r="QGK27" s="600"/>
      <c r="QGL27" s="600"/>
      <c r="QGM27" s="600"/>
      <c r="QGN27" s="600"/>
      <c r="QGO27" s="600"/>
      <c r="QGP27" s="600"/>
      <c r="QGQ27" s="600"/>
      <c r="QGR27" s="600"/>
      <c r="QGS27" s="600"/>
      <c r="QGT27" s="600"/>
      <c r="QGU27" s="600"/>
      <c r="QGV27" s="600"/>
      <c r="QGW27" s="600"/>
      <c r="QGX27" s="600"/>
      <c r="QGY27" s="600"/>
      <c r="QGZ27" s="600"/>
      <c r="QHA27" s="600"/>
      <c r="QHB27" s="600"/>
      <c r="QHC27" s="600"/>
      <c r="QHD27" s="600"/>
      <c r="QHE27" s="600"/>
      <c r="QHF27" s="600"/>
      <c r="QHG27" s="600"/>
      <c r="QHH27" s="600"/>
      <c r="QHI27" s="600"/>
      <c r="QHJ27" s="600"/>
      <c r="QHK27" s="600"/>
      <c r="QHL27" s="600"/>
      <c r="QHM27" s="600"/>
      <c r="QHN27" s="600"/>
      <c r="QHO27" s="600"/>
      <c r="QHP27" s="600"/>
      <c r="QHQ27" s="600"/>
      <c r="QHR27" s="600"/>
      <c r="QHS27" s="600"/>
      <c r="QHT27" s="600"/>
      <c r="QHU27" s="600"/>
      <c r="QHV27" s="600"/>
      <c r="QHW27" s="600"/>
      <c r="QHX27" s="600"/>
      <c r="QHY27" s="600"/>
      <c r="QHZ27" s="600"/>
      <c r="QIA27" s="600"/>
      <c r="QIB27" s="600"/>
      <c r="QIC27" s="600"/>
      <c r="QID27" s="600"/>
      <c r="QIE27" s="600"/>
      <c r="QIF27" s="600"/>
      <c r="QIG27" s="600"/>
      <c r="QIH27" s="600"/>
      <c r="QII27" s="600"/>
      <c r="QIJ27" s="600"/>
      <c r="QIK27" s="600"/>
      <c r="QIL27" s="600"/>
      <c r="QIM27" s="600"/>
      <c r="QIN27" s="600"/>
      <c r="QIO27" s="600"/>
      <c r="QIP27" s="600"/>
      <c r="QIQ27" s="600"/>
      <c r="QIR27" s="600"/>
      <c r="QIS27" s="600"/>
      <c r="QIT27" s="600"/>
      <c r="QIU27" s="600"/>
      <c r="QIV27" s="600"/>
      <c r="QIW27" s="600"/>
      <c r="QIX27" s="600"/>
      <c r="QIY27" s="600"/>
      <c r="QIZ27" s="600"/>
      <c r="QJA27" s="600"/>
      <c r="QJB27" s="600"/>
      <c r="QJC27" s="600"/>
      <c r="QJD27" s="600"/>
      <c r="QJE27" s="600"/>
      <c r="QJF27" s="600"/>
      <c r="QJG27" s="600"/>
      <c r="QJH27" s="600"/>
      <c r="QJI27" s="600"/>
      <c r="QJJ27" s="600"/>
      <c r="QJK27" s="600"/>
      <c r="QJL27" s="600"/>
      <c r="QJM27" s="600"/>
      <c r="QJN27" s="600"/>
      <c r="QJO27" s="600"/>
      <c r="QJP27" s="600"/>
      <c r="QJQ27" s="600"/>
      <c r="QJR27" s="600"/>
      <c r="QJS27" s="600"/>
      <c r="QJT27" s="600"/>
      <c r="QJU27" s="600"/>
      <c r="QJV27" s="600"/>
      <c r="QJW27" s="600"/>
      <c r="QJX27" s="600"/>
      <c r="QJY27" s="600"/>
      <c r="QJZ27" s="600"/>
      <c r="QKA27" s="600"/>
      <c r="QKB27" s="600"/>
      <c r="QKC27" s="600"/>
      <c r="QKD27" s="600"/>
      <c r="QKE27" s="600"/>
      <c r="QKF27" s="600"/>
      <c r="QKG27" s="600"/>
      <c r="QKH27" s="600"/>
      <c r="QKI27" s="600"/>
      <c r="QKJ27" s="600"/>
      <c r="QKK27" s="600"/>
      <c r="QKL27" s="600"/>
      <c r="QKM27" s="600"/>
      <c r="QKN27" s="600"/>
      <c r="QKO27" s="600"/>
      <c r="QKP27" s="600"/>
      <c r="QKQ27" s="600"/>
      <c r="QKR27" s="600"/>
      <c r="QKS27" s="600"/>
      <c r="QKT27" s="600"/>
      <c r="QKU27" s="600"/>
      <c r="QKV27" s="600"/>
      <c r="QKW27" s="600"/>
      <c r="QKX27" s="600"/>
      <c r="QKY27" s="600"/>
      <c r="QKZ27" s="600"/>
      <c r="QLA27" s="600"/>
      <c r="QLB27" s="600"/>
      <c r="QLC27" s="600"/>
      <c r="QLD27" s="600"/>
      <c r="QLE27" s="600"/>
      <c r="QLF27" s="600"/>
      <c r="QLG27" s="600"/>
      <c r="QLH27" s="600"/>
      <c r="QLI27" s="600"/>
      <c r="QLJ27" s="600"/>
      <c r="QLK27" s="600"/>
      <c r="QLL27" s="600"/>
      <c r="QLM27" s="600"/>
      <c r="QLN27" s="600"/>
      <c r="QLO27" s="600"/>
      <c r="QLP27" s="600"/>
      <c r="QLQ27" s="600"/>
      <c r="QLR27" s="600"/>
      <c r="QLS27" s="600"/>
      <c r="QLT27" s="600"/>
      <c r="QLU27" s="600"/>
      <c r="QLV27" s="600"/>
      <c r="QLW27" s="600"/>
      <c r="QLX27" s="600"/>
      <c r="QLY27" s="600"/>
      <c r="QLZ27" s="600"/>
      <c r="QMA27" s="600"/>
      <c r="QMB27" s="600"/>
      <c r="QMC27" s="600"/>
      <c r="QMD27" s="600"/>
      <c r="QME27" s="600"/>
      <c r="QMF27" s="600"/>
      <c r="QMG27" s="600"/>
      <c r="QMH27" s="600"/>
      <c r="QMI27" s="600"/>
      <c r="QMJ27" s="600"/>
      <c r="QMK27" s="600"/>
      <c r="QML27" s="600"/>
      <c r="QMM27" s="600"/>
      <c r="QMN27" s="600"/>
      <c r="QMO27" s="600"/>
      <c r="QMP27" s="600"/>
      <c r="QMQ27" s="600"/>
      <c r="QMR27" s="600"/>
      <c r="QMS27" s="600"/>
      <c r="QMT27" s="600"/>
      <c r="QMU27" s="600"/>
      <c r="QMV27" s="600"/>
      <c r="QMW27" s="600"/>
      <c r="QMX27" s="600"/>
      <c r="QMY27" s="600"/>
      <c r="QMZ27" s="600"/>
      <c r="QNA27" s="600"/>
      <c r="QNB27" s="600"/>
      <c r="QNC27" s="600"/>
      <c r="QND27" s="600"/>
      <c r="QNE27" s="600"/>
      <c r="QNF27" s="600"/>
      <c r="QNG27" s="600"/>
      <c r="QNH27" s="600"/>
      <c r="QNI27" s="600"/>
      <c r="QNJ27" s="600"/>
      <c r="QNK27" s="600"/>
      <c r="QNL27" s="600"/>
      <c r="QNM27" s="600"/>
      <c r="QNN27" s="600"/>
      <c r="QNO27" s="600"/>
      <c r="QNP27" s="600"/>
      <c r="QNQ27" s="600"/>
      <c r="QNR27" s="600"/>
      <c r="QNS27" s="600"/>
      <c r="QNT27" s="600"/>
      <c r="QNU27" s="600"/>
      <c r="QNV27" s="600"/>
      <c r="QNW27" s="600"/>
      <c r="QNX27" s="600"/>
      <c r="QNY27" s="600"/>
      <c r="QNZ27" s="600"/>
      <c r="QOA27" s="600"/>
      <c r="QOB27" s="600"/>
      <c r="QOC27" s="600"/>
      <c r="QOD27" s="600"/>
      <c r="QOE27" s="600"/>
      <c r="QOF27" s="600"/>
      <c r="QOG27" s="600"/>
      <c r="QOH27" s="600"/>
      <c r="QOI27" s="600"/>
      <c r="QOJ27" s="600"/>
      <c r="QOK27" s="600"/>
      <c r="QOL27" s="600"/>
      <c r="QOM27" s="600"/>
      <c r="QON27" s="600"/>
      <c r="QOO27" s="600"/>
      <c r="QOP27" s="600"/>
      <c r="QOQ27" s="600"/>
      <c r="QOR27" s="600"/>
      <c r="QOS27" s="600"/>
      <c r="QOT27" s="600"/>
      <c r="QOU27" s="600"/>
      <c r="QOV27" s="600"/>
      <c r="QOW27" s="600"/>
      <c r="QOX27" s="600"/>
      <c r="QOY27" s="600"/>
      <c r="QOZ27" s="600"/>
      <c r="QPA27" s="600"/>
      <c r="QPB27" s="600"/>
      <c r="QPC27" s="600"/>
      <c r="QPD27" s="600"/>
      <c r="QPE27" s="600"/>
      <c r="QPF27" s="600"/>
      <c r="QPG27" s="600"/>
      <c r="QPH27" s="600"/>
      <c r="QPI27" s="600"/>
      <c r="QPJ27" s="600"/>
      <c r="QPK27" s="600"/>
      <c r="QPL27" s="600"/>
      <c r="QPM27" s="600"/>
      <c r="QPN27" s="600"/>
      <c r="QPO27" s="600"/>
      <c r="QPP27" s="600"/>
      <c r="QPQ27" s="600"/>
      <c r="QPR27" s="600"/>
      <c r="QPS27" s="600"/>
      <c r="QPT27" s="600"/>
      <c r="QPU27" s="600"/>
      <c r="QPV27" s="600"/>
      <c r="QPW27" s="600"/>
      <c r="QPX27" s="600"/>
      <c r="QPY27" s="600"/>
      <c r="QPZ27" s="600"/>
      <c r="QQA27" s="600"/>
      <c r="QQB27" s="600"/>
      <c r="QQC27" s="600"/>
      <c r="QQD27" s="600"/>
      <c r="QQE27" s="600"/>
      <c r="QQF27" s="600"/>
      <c r="QQG27" s="600"/>
      <c r="QQH27" s="600"/>
      <c r="QQI27" s="600"/>
      <c r="QQJ27" s="600"/>
      <c r="QQK27" s="600"/>
      <c r="QQL27" s="600"/>
      <c r="QQM27" s="600"/>
      <c r="QQN27" s="600"/>
      <c r="QQO27" s="600"/>
      <c r="QQP27" s="600"/>
      <c r="QQQ27" s="600"/>
      <c r="QQR27" s="600"/>
      <c r="QQS27" s="600"/>
      <c r="QQT27" s="600"/>
      <c r="QQU27" s="600"/>
      <c r="QQV27" s="600"/>
      <c r="QQW27" s="600"/>
      <c r="QQX27" s="600"/>
      <c r="QQY27" s="600"/>
      <c r="QQZ27" s="600"/>
      <c r="QRA27" s="600"/>
      <c r="QRB27" s="600"/>
      <c r="QRC27" s="600"/>
      <c r="QRD27" s="600"/>
      <c r="QRE27" s="600"/>
      <c r="QRF27" s="600"/>
      <c r="QRG27" s="600"/>
      <c r="QRH27" s="600"/>
      <c r="QRI27" s="600"/>
      <c r="QRJ27" s="600"/>
      <c r="QRK27" s="600"/>
      <c r="QRL27" s="600"/>
      <c r="QRM27" s="600"/>
      <c r="QRN27" s="600"/>
      <c r="QRO27" s="600"/>
      <c r="QRP27" s="600"/>
      <c r="QRQ27" s="600"/>
      <c r="QRR27" s="600"/>
      <c r="QRS27" s="600"/>
      <c r="QRT27" s="600"/>
      <c r="QRU27" s="600"/>
      <c r="QRV27" s="600"/>
      <c r="QRW27" s="600"/>
      <c r="QRX27" s="600"/>
      <c r="QRY27" s="600"/>
      <c r="QRZ27" s="600"/>
      <c r="QSA27" s="600"/>
      <c r="QSB27" s="600"/>
      <c r="QSC27" s="600"/>
      <c r="QSD27" s="600"/>
      <c r="QSE27" s="600"/>
      <c r="QSF27" s="600"/>
      <c r="QSG27" s="600"/>
      <c r="QSH27" s="600"/>
      <c r="QSI27" s="600"/>
      <c r="QSJ27" s="600"/>
      <c r="QSK27" s="600"/>
      <c r="QSL27" s="600"/>
      <c r="QSM27" s="600"/>
      <c r="QSN27" s="600"/>
      <c r="QSO27" s="600"/>
      <c r="QSP27" s="600"/>
      <c r="QSQ27" s="600"/>
      <c r="QSR27" s="600"/>
      <c r="QSS27" s="600"/>
      <c r="QST27" s="600"/>
      <c r="QSU27" s="600"/>
      <c r="QSV27" s="600"/>
      <c r="QSW27" s="600"/>
      <c r="QSX27" s="600"/>
      <c r="QSY27" s="600"/>
      <c r="QSZ27" s="600"/>
      <c r="QTA27" s="600"/>
      <c r="QTB27" s="600"/>
      <c r="QTC27" s="600"/>
      <c r="QTD27" s="600"/>
      <c r="QTE27" s="600"/>
      <c r="QTF27" s="600"/>
      <c r="QTG27" s="600"/>
      <c r="QTH27" s="600"/>
      <c r="QTI27" s="600"/>
      <c r="QTJ27" s="600"/>
      <c r="QTK27" s="600"/>
      <c r="QTL27" s="600"/>
      <c r="QTM27" s="600"/>
      <c r="QTN27" s="600"/>
      <c r="QTO27" s="600"/>
      <c r="QTP27" s="600"/>
      <c r="QTQ27" s="600"/>
      <c r="QTR27" s="600"/>
      <c r="QTS27" s="600"/>
      <c r="QTT27" s="600"/>
      <c r="QTU27" s="600"/>
      <c r="QTV27" s="600"/>
      <c r="QTW27" s="600"/>
      <c r="QTX27" s="600"/>
      <c r="QTY27" s="600"/>
      <c r="QTZ27" s="600"/>
      <c r="QUA27" s="600"/>
      <c r="QUB27" s="600"/>
      <c r="QUC27" s="600"/>
      <c r="QUD27" s="600"/>
      <c r="QUE27" s="600"/>
      <c r="QUF27" s="600"/>
      <c r="QUG27" s="600"/>
      <c r="QUH27" s="600"/>
      <c r="QUI27" s="600"/>
      <c r="QUJ27" s="600"/>
      <c r="QUK27" s="600"/>
      <c r="QUL27" s="600"/>
      <c r="QUM27" s="600"/>
      <c r="QUN27" s="600"/>
      <c r="QUO27" s="600"/>
      <c r="QUP27" s="600"/>
      <c r="QUQ27" s="600"/>
      <c r="QUR27" s="600"/>
      <c r="QUS27" s="600"/>
      <c r="QUT27" s="600"/>
      <c r="QUU27" s="600"/>
      <c r="QUV27" s="600"/>
      <c r="QUW27" s="600"/>
      <c r="QUX27" s="600"/>
      <c r="QUY27" s="600"/>
      <c r="QUZ27" s="600"/>
      <c r="QVA27" s="600"/>
      <c r="QVB27" s="600"/>
      <c r="QVC27" s="600"/>
      <c r="QVD27" s="600"/>
      <c r="QVE27" s="600"/>
      <c r="QVF27" s="600"/>
      <c r="QVG27" s="600"/>
      <c r="QVH27" s="600"/>
      <c r="QVI27" s="600"/>
      <c r="QVJ27" s="600"/>
      <c r="QVK27" s="600"/>
      <c r="QVL27" s="600"/>
      <c r="QVM27" s="600"/>
      <c r="QVN27" s="600"/>
      <c r="QVO27" s="600"/>
      <c r="QVP27" s="600"/>
      <c r="QVQ27" s="600"/>
      <c r="QVR27" s="600"/>
      <c r="QVS27" s="600"/>
      <c r="QVT27" s="600"/>
      <c r="QVU27" s="600"/>
      <c r="QVV27" s="600"/>
      <c r="QVW27" s="600"/>
      <c r="QVX27" s="600"/>
      <c r="QVY27" s="600"/>
      <c r="QVZ27" s="600"/>
      <c r="QWA27" s="600"/>
      <c r="QWB27" s="600"/>
      <c r="QWC27" s="600"/>
      <c r="QWD27" s="600"/>
      <c r="QWE27" s="600"/>
      <c r="QWF27" s="600"/>
      <c r="QWG27" s="600"/>
      <c r="QWH27" s="600"/>
      <c r="QWI27" s="600"/>
      <c r="QWJ27" s="600"/>
      <c r="QWK27" s="600"/>
      <c r="QWL27" s="600"/>
      <c r="QWM27" s="600"/>
      <c r="QWN27" s="600"/>
      <c r="QWO27" s="600"/>
      <c r="QWP27" s="600"/>
      <c r="QWQ27" s="600"/>
      <c r="QWR27" s="600"/>
      <c r="QWS27" s="600"/>
      <c r="QWT27" s="600"/>
      <c r="QWU27" s="600"/>
      <c r="QWV27" s="600"/>
      <c r="QWW27" s="600"/>
      <c r="QWX27" s="600"/>
      <c r="QWY27" s="600"/>
      <c r="QWZ27" s="600"/>
      <c r="QXA27" s="600"/>
      <c r="QXB27" s="600"/>
      <c r="QXC27" s="600"/>
      <c r="QXD27" s="600"/>
      <c r="QXE27" s="600"/>
      <c r="QXF27" s="600"/>
      <c r="QXG27" s="600"/>
      <c r="QXH27" s="600"/>
      <c r="QXI27" s="600"/>
      <c r="QXJ27" s="600"/>
      <c r="QXK27" s="600"/>
      <c r="QXL27" s="600"/>
      <c r="QXM27" s="600"/>
      <c r="QXN27" s="600"/>
      <c r="QXO27" s="600"/>
      <c r="QXP27" s="600"/>
      <c r="QXQ27" s="600"/>
      <c r="QXR27" s="600"/>
      <c r="QXS27" s="600"/>
      <c r="QXT27" s="600"/>
      <c r="QXU27" s="600"/>
      <c r="QXV27" s="600"/>
      <c r="QXW27" s="600"/>
      <c r="QXX27" s="600"/>
      <c r="QXY27" s="600"/>
      <c r="QXZ27" s="600"/>
      <c r="QYA27" s="600"/>
      <c r="QYB27" s="600"/>
      <c r="QYC27" s="600"/>
      <c r="QYD27" s="600"/>
      <c r="QYE27" s="600"/>
      <c r="QYF27" s="600"/>
      <c r="QYG27" s="600"/>
      <c r="QYH27" s="600"/>
      <c r="QYI27" s="600"/>
      <c r="QYJ27" s="600"/>
      <c r="QYK27" s="600"/>
      <c r="QYL27" s="600"/>
      <c r="QYM27" s="600"/>
      <c r="QYN27" s="600"/>
      <c r="QYO27" s="600"/>
      <c r="QYP27" s="600"/>
      <c r="QYQ27" s="600"/>
      <c r="QYR27" s="600"/>
      <c r="QYS27" s="600"/>
      <c r="QYT27" s="600"/>
      <c r="QYU27" s="600"/>
      <c r="QYV27" s="600"/>
      <c r="QYW27" s="600"/>
      <c r="QYX27" s="600"/>
      <c r="QYY27" s="600"/>
      <c r="QYZ27" s="600"/>
      <c r="QZA27" s="600"/>
      <c r="QZB27" s="600"/>
      <c r="QZC27" s="600"/>
      <c r="QZD27" s="600"/>
      <c r="QZE27" s="600"/>
      <c r="QZF27" s="600"/>
      <c r="QZG27" s="600"/>
      <c r="QZH27" s="600"/>
      <c r="QZI27" s="600"/>
      <c r="QZJ27" s="600"/>
      <c r="QZK27" s="600"/>
      <c r="QZL27" s="600"/>
      <c r="QZM27" s="600"/>
      <c r="QZN27" s="600"/>
      <c r="QZO27" s="600"/>
      <c r="QZP27" s="600"/>
      <c r="QZQ27" s="600"/>
      <c r="QZR27" s="600"/>
      <c r="QZS27" s="600"/>
      <c r="QZT27" s="600"/>
      <c r="QZU27" s="600"/>
      <c r="QZV27" s="600"/>
      <c r="QZW27" s="600"/>
      <c r="QZX27" s="600"/>
      <c r="QZY27" s="600"/>
      <c r="QZZ27" s="600"/>
      <c r="RAA27" s="600"/>
      <c r="RAB27" s="600"/>
      <c r="RAC27" s="600"/>
      <c r="RAD27" s="600"/>
      <c r="RAE27" s="600"/>
      <c r="RAF27" s="600"/>
      <c r="RAG27" s="600"/>
      <c r="RAH27" s="600"/>
      <c r="RAI27" s="600"/>
      <c r="RAJ27" s="600"/>
      <c r="RAK27" s="600"/>
      <c r="RAL27" s="600"/>
      <c r="RAM27" s="600"/>
      <c r="RAN27" s="600"/>
      <c r="RAO27" s="600"/>
      <c r="RAP27" s="600"/>
      <c r="RAQ27" s="600"/>
      <c r="RAR27" s="600"/>
      <c r="RAS27" s="600"/>
      <c r="RAT27" s="600"/>
      <c r="RAU27" s="600"/>
      <c r="RAV27" s="600"/>
      <c r="RAW27" s="600"/>
      <c r="RAX27" s="600"/>
      <c r="RAY27" s="600"/>
      <c r="RAZ27" s="600"/>
      <c r="RBA27" s="600"/>
      <c r="RBB27" s="600"/>
      <c r="RBC27" s="600"/>
      <c r="RBD27" s="600"/>
      <c r="RBE27" s="600"/>
      <c r="RBF27" s="600"/>
      <c r="RBG27" s="600"/>
      <c r="RBH27" s="600"/>
      <c r="RBI27" s="600"/>
      <c r="RBJ27" s="600"/>
      <c r="RBK27" s="600"/>
      <c r="RBL27" s="600"/>
      <c r="RBM27" s="600"/>
      <c r="RBN27" s="600"/>
      <c r="RBO27" s="600"/>
      <c r="RBP27" s="600"/>
      <c r="RBQ27" s="600"/>
      <c r="RBR27" s="600"/>
      <c r="RBS27" s="600"/>
      <c r="RBT27" s="600"/>
      <c r="RBU27" s="600"/>
      <c r="RBV27" s="600"/>
      <c r="RBW27" s="600"/>
      <c r="RBX27" s="600"/>
      <c r="RBY27" s="600"/>
      <c r="RBZ27" s="600"/>
      <c r="RCA27" s="600"/>
      <c r="RCB27" s="600"/>
      <c r="RCC27" s="600"/>
      <c r="RCD27" s="600"/>
      <c r="RCE27" s="600"/>
      <c r="RCF27" s="600"/>
      <c r="RCG27" s="600"/>
      <c r="RCH27" s="600"/>
      <c r="RCI27" s="600"/>
      <c r="RCJ27" s="600"/>
      <c r="RCK27" s="600"/>
      <c r="RCL27" s="600"/>
      <c r="RCM27" s="600"/>
      <c r="RCN27" s="600"/>
      <c r="RCO27" s="600"/>
      <c r="RCP27" s="600"/>
      <c r="RCQ27" s="600"/>
      <c r="RCR27" s="600"/>
      <c r="RCS27" s="600"/>
      <c r="RCT27" s="600"/>
      <c r="RCU27" s="600"/>
      <c r="RCV27" s="600"/>
      <c r="RCW27" s="600"/>
      <c r="RCX27" s="600"/>
      <c r="RCY27" s="600"/>
      <c r="RCZ27" s="600"/>
      <c r="RDA27" s="600"/>
      <c r="RDB27" s="600"/>
      <c r="RDC27" s="600"/>
      <c r="RDD27" s="600"/>
      <c r="RDE27" s="600"/>
      <c r="RDF27" s="600"/>
      <c r="RDG27" s="600"/>
      <c r="RDH27" s="600"/>
      <c r="RDI27" s="600"/>
      <c r="RDJ27" s="600"/>
      <c r="RDK27" s="600"/>
      <c r="RDL27" s="600"/>
      <c r="RDM27" s="600"/>
      <c r="RDN27" s="600"/>
      <c r="RDO27" s="600"/>
      <c r="RDP27" s="600"/>
      <c r="RDQ27" s="600"/>
      <c r="RDR27" s="600"/>
      <c r="RDS27" s="600"/>
      <c r="RDT27" s="600"/>
      <c r="RDU27" s="600"/>
      <c r="RDV27" s="600"/>
      <c r="RDW27" s="600"/>
      <c r="RDX27" s="600"/>
      <c r="RDY27" s="600"/>
      <c r="RDZ27" s="600"/>
      <c r="REA27" s="600"/>
      <c r="REB27" s="600"/>
      <c r="REC27" s="600"/>
      <c r="RED27" s="600"/>
      <c r="REE27" s="600"/>
      <c r="REF27" s="600"/>
      <c r="REG27" s="600"/>
      <c r="REH27" s="600"/>
      <c r="REI27" s="600"/>
      <c r="REJ27" s="600"/>
      <c r="REK27" s="600"/>
      <c r="REL27" s="600"/>
      <c r="REM27" s="600"/>
      <c r="REN27" s="600"/>
      <c r="REO27" s="600"/>
      <c r="REP27" s="600"/>
      <c r="REQ27" s="600"/>
      <c r="RER27" s="600"/>
      <c r="RES27" s="600"/>
      <c r="RET27" s="600"/>
      <c r="REU27" s="600"/>
      <c r="REV27" s="600"/>
      <c r="REW27" s="600"/>
      <c r="REX27" s="600"/>
      <c r="REY27" s="600"/>
      <c r="REZ27" s="600"/>
      <c r="RFA27" s="600"/>
      <c r="RFB27" s="600"/>
      <c r="RFC27" s="600"/>
      <c r="RFD27" s="600"/>
      <c r="RFE27" s="600"/>
      <c r="RFF27" s="600"/>
      <c r="RFG27" s="600"/>
      <c r="RFH27" s="600"/>
      <c r="RFI27" s="600"/>
      <c r="RFJ27" s="600"/>
      <c r="RFK27" s="600"/>
      <c r="RFL27" s="600"/>
      <c r="RFM27" s="600"/>
      <c r="RFN27" s="600"/>
      <c r="RFO27" s="600"/>
      <c r="RFP27" s="600"/>
      <c r="RFQ27" s="600"/>
      <c r="RFR27" s="600"/>
      <c r="RFS27" s="600"/>
      <c r="RFT27" s="600"/>
      <c r="RFU27" s="600"/>
      <c r="RFV27" s="600"/>
      <c r="RFW27" s="600"/>
      <c r="RFX27" s="600"/>
      <c r="RFY27" s="600"/>
      <c r="RFZ27" s="600"/>
      <c r="RGA27" s="600"/>
      <c r="RGB27" s="600"/>
      <c r="RGC27" s="600"/>
      <c r="RGD27" s="600"/>
      <c r="RGE27" s="600"/>
      <c r="RGF27" s="600"/>
      <c r="RGG27" s="600"/>
      <c r="RGH27" s="600"/>
      <c r="RGI27" s="600"/>
      <c r="RGJ27" s="600"/>
      <c r="RGK27" s="600"/>
      <c r="RGL27" s="600"/>
      <c r="RGM27" s="600"/>
      <c r="RGN27" s="600"/>
      <c r="RGO27" s="600"/>
      <c r="RGP27" s="600"/>
      <c r="RGQ27" s="600"/>
      <c r="RGR27" s="600"/>
      <c r="RGS27" s="600"/>
      <c r="RGT27" s="600"/>
      <c r="RGU27" s="600"/>
      <c r="RGV27" s="600"/>
      <c r="RGW27" s="600"/>
      <c r="RGX27" s="600"/>
      <c r="RGY27" s="600"/>
      <c r="RGZ27" s="600"/>
      <c r="RHA27" s="600"/>
      <c r="RHB27" s="600"/>
      <c r="RHC27" s="600"/>
      <c r="RHD27" s="600"/>
      <c r="RHE27" s="600"/>
      <c r="RHF27" s="600"/>
      <c r="RHG27" s="600"/>
      <c r="RHH27" s="600"/>
      <c r="RHI27" s="600"/>
      <c r="RHJ27" s="600"/>
      <c r="RHK27" s="600"/>
      <c r="RHL27" s="600"/>
      <c r="RHM27" s="600"/>
      <c r="RHN27" s="600"/>
      <c r="RHO27" s="600"/>
      <c r="RHP27" s="600"/>
      <c r="RHQ27" s="600"/>
      <c r="RHR27" s="600"/>
      <c r="RHS27" s="600"/>
      <c r="RHT27" s="600"/>
      <c r="RHU27" s="600"/>
      <c r="RHV27" s="600"/>
      <c r="RHW27" s="600"/>
      <c r="RHX27" s="600"/>
      <c r="RHY27" s="600"/>
      <c r="RHZ27" s="600"/>
      <c r="RIA27" s="600"/>
      <c r="RIB27" s="600"/>
      <c r="RIC27" s="600"/>
      <c r="RID27" s="600"/>
      <c r="RIE27" s="600"/>
      <c r="RIF27" s="600"/>
      <c r="RIG27" s="600"/>
      <c r="RIH27" s="600"/>
      <c r="RII27" s="600"/>
      <c r="RIJ27" s="600"/>
      <c r="RIK27" s="600"/>
      <c r="RIL27" s="600"/>
      <c r="RIM27" s="600"/>
      <c r="RIN27" s="600"/>
      <c r="RIO27" s="600"/>
      <c r="RIP27" s="600"/>
      <c r="RIQ27" s="600"/>
      <c r="RIR27" s="600"/>
      <c r="RIS27" s="600"/>
      <c r="RIT27" s="600"/>
      <c r="RIU27" s="600"/>
      <c r="RIV27" s="600"/>
      <c r="RIW27" s="600"/>
      <c r="RIX27" s="600"/>
      <c r="RIY27" s="600"/>
      <c r="RIZ27" s="600"/>
      <c r="RJA27" s="600"/>
      <c r="RJB27" s="600"/>
      <c r="RJC27" s="600"/>
      <c r="RJD27" s="600"/>
      <c r="RJE27" s="600"/>
      <c r="RJF27" s="600"/>
      <c r="RJG27" s="600"/>
      <c r="RJH27" s="600"/>
      <c r="RJI27" s="600"/>
      <c r="RJJ27" s="600"/>
      <c r="RJK27" s="600"/>
      <c r="RJL27" s="600"/>
      <c r="RJM27" s="600"/>
      <c r="RJN27" s="600"/>
      <c r="RJO27" s="600"/>
      <c r="RJP27" s="600"/>
      <c r="RJQ27" s="600"/>
      <c r="RJR27" s="600"/>
      <c r="RJS27" s="600"/>
      <c r="RJT27" s="600"/>
      <c r="RJU27" s="600"/>
      <c r="RJV27" s="600"/>
      <c r="RJW27" s="600"/>
      <c r="RJX27" s="600"/>
      <c r="RJY27" s="600"/>
      <c r="RJZ27" s="600"/>
      <c r="RKA27" s="600"/>
      <c r="RKB27" s="600"/>
      <c r="RKC27" s="600"/>
      <c r="RKD27" s="600"/>
      <c r="RKE27" s="600"/>
      <c r="RKF27" s="600"/>
      <c r="RKG27" s="600"/>
      <c r="RKH27" s="600"/>
      <c r="RKI27" s="600"/>
      <c r="RKJ27" s="600"/>
      <c r="RKK27" s="600"/>
      <c r="RKL27" s="600"/>
      <c r="RKM27" s="600"/>
      <c r="RKN27" s="600"/>
      <c r="RKO27" s="600"/>
      <c r="RKP27" s="600"/>
      <c r="RKQ27" s="600"/>
      <c r="RKR27" s="600"/>
      <c r="RKS27" s="600"/>
      <c r="RKT27" s="600"/>
      <c r="RKU27" s="600"/>
      <c r="RKV27" s="600"/>
      <c r="RKW27" s="600"/>
      <c r="RKX27" s="600"/>
      <c r="RKY27" s="600"/>
      <c r="RKZ27" s="600"/>
      <c r="RLA27" s="600"/>
      <c r="RLB27" s="600"/>
      <c r="RLC27" s="600"/>
      <c r="RLD27" s="600"/>
      <c r="RLE27" s="600"/>
      <c r="RLF27" s="600"/>
      <c r="RLG27" s="600"/>
      <c r="RLH27" s="600"/>
      <c r="RLI27" s="600"/>
      <c r="RLJ27" s="600"/>
      <c r="RLK27" s="600"/>
      <c r="RLL27" s="600"/>
      <c r="RLM27" s="600"/>
      <c r="RLN27" s="600"/>
      <c r="RLO27" s="600"/>
      <c r="RLP27" s="600"/>
      <c r="RLQ27" s="600"/>
      <c r="RLR27" s="600"/>
      <c r="RLS27" s="600"/>
      <c r="RLT27" s="600"/>
      <c r="RLU27" s="600"/>
      <c r="RLV27" s="600"/>
      <c r="RLW27" s="600"/>
      <c r="RLX27" s="600"/>
      <c r="RLY27" s="600"/>
      <c r="RLZ27" s="600"/>
      <c r="RMA27" s="600"/>
      <c r="RMB27" s="600"/>
      <c r="RMC27" s="600"/>
      <c r="RMD27" s="600"/>
      <c r="RME27" s="600"/>
      <c r="RMF27" s="600"/>
      <c r="RMG27" s="600"/>
      <c r="RMH27" s="600"/>
      <c r="RMI27" s="600"/>
      <c r="RMJ27" s="600"/>
      <c r="RMK27" s="600"/>
      <c r="RML27" s="600"/>
      <c r="RMM27" s="600"/>
      <c r="RMN27" s="600"/>
      <c r="RMO27" s="600"/>
      <c r="RMP27" s="600"/>
      <c r="RMQ27" s="600"/>
      <c r="RMR27" s="600"/>
      <c r="RMS27" s="600"/>
      <c r="RMT27" s="600"/>
      <c r="RMU27" s="600"/>
      <c r="RMV27" s="600"/>
      <c r="RMW27" s="600"/>
      <c r="RMX27" s="600"/>
      <c r="RMY27" s="600"/>
      <c r="RMZ27" s="600"/>
      <c r="RNA27" s="600"/>
      <c r="RNB27" s="600"/>
      <c r="RNC27" s="600"/>
      <c r="RND27" s="600"/>
      <c r="RNE27" s="600"/>
      <c r="RNF27" s="600"/>
      <c r="RNG27" s="600"/>
      <c r="RNH27" s="600"/>
      <c r="RNI27" s="600"/>
      <c r="RNJ27" s="600"/>
      <c r="RNK27" s="600"/>
      <c r="RNL27" s="600"/>
      <c r="RNM27" s="600"/>
      <c r="RNN27" s="600"/>
      <c r="RNO27" s="600"/>
      <c r="RNP27" s="600"/>
      <c r="RNQ27" s="600"/>
      <c r="RNR27" s="600"/>
      <c r="RNS27" s="600"/>
      <c r="RNT27" s="600"/>
      <c r="RNU27" s="600"/>
      <c r="RNV27" s="600"/>
      <c r="RNW27" s="600"/>
      <c r="RNX27" s="600"/>
      <c r="RNY27" s="600"/>
      <c r="RNZ27" s="600"/>
      <c r="ROA27" s="600"/>
      <c r="ROB27" s="600"/>
      <c r="ROC27" s="600"/>
      <c r="ROD27" s="600"/>
      <c r="ROE27" s="600"/>
      <c r="ROF27" s="600"/>
      <c r="ROG27" s="600"/>
      <c r="ROH27" s="600"/>
      <c r="ROI27" s="600"/>
      <c r="ROJ27" s="600"/>
      <c r="ROK27" s="600"/>
      <c r="ROL27" s="600"/>
      <c r="ROM27" s="600"/>
      <c r="RON27" s="600"/>
      <c r="ROO27" s="600"/>
      <c r="ROP27" s="600"/>
      <c r="ROQ27" s="600"/>
      <c r="ROR27" s="600"/>
      <c r="ROS27" s="600"/>
      <c r="ROT27" s="600"/>
      <c r="ROU27" s="600"/>
      <c r="ROV27" s="600"/>
      <c r="ROW27" s="600"/>
      <c r="ROX27" s="600"/>
      <c r="ROY27" s="600"/>
      <c r="ROZ27" s="600"/>
      <c r="RPA27" s="600"/>
      <c r="RPB27" s="600"/>
      <c r="RPC27" s="600"/>
      <c r="RPD27" s="600"/>
      <c r="RPE27" s="600"/>
      <c r="RPF27" s="600"/>
      <c r="RPG27" s="600"/>
      <c r="RPH27" s="600"/>
      <c r="RPI27" s="600"/>
      <c r="RPJ27" s="600"/>
      <c r="RPK27" s="600"/>
      <c r="RPL27" s="600"/>
      <c r="RPM27" s="600"/>
      <c r="RPN27" s="600"/>
      <c r="RPO27" s="600"/>
      <c r="RPP27" s="600"/>
      <c r="RPQ27" s="600"/>
      <c r="RPR27" s="600"/>
      <c r="RPS27" s="600"/>
      <c r="RPT27" s="600"/>
      <c r="RPU27" s="600"/>
      <c r="RPV27" s="600"/>
      <c r="RPW27" s="600"/>
      <c r="RPX27" s="600"/>
      <c r="RPY27" s="600"/>
      <c r="RPZ27" s="600"/>
      <c r="RQA27" s="600"/>
      <c r="RQB27" s="600"/>
      <c r="RQC27" s="600"/>
      <c r="RQD27" s="600"/>
      <c r="RQE27" s="600"/>
      <c r="RQF27" s="600"/>
      <c r="RQG27" s="600"/>
      <c r="RQH27" s="600"/>
      <c r="RQI27" s="600"/>
      <c r="RQJ27" s="600"/>
      <c r="RQK27" s="600"/>
      <c r="RQL27" s="600"/>
      <c r="RQM27" s="600"/>
      <c r="RQN27" s="600"/>
      <c r="RQO27" s="600"/>
      <c r="RQP27" s="600"/>
      <c r="RQQ27" s="600"/>
      <c r="RQR27" s="600"/>
      <c r="RQS27" s="600"/>
      <c r="RQT27" s="600"/>
      <c r="RQU27" s="600"/>
      <c r="RQV27" s="600"/>
      <c r="RQW27" s="600"/>
      <c r="RQX27" s="600"/>
      <c r="RQY27" s="600"/>
      <c r="RQZ27" s="600"/>
      <c r="RRA27" s="600"/>
      <c r="RRB27" s="600"/>
      <c r="RRC27" s="600"/>
      <c r="RRD27" s="600"/>
      <c r="RRE27" s="600"/>
      <c r="RRF27" s="600"/>
      <c r="RRG27" s="600"/>
      <c r="RRH27" s="600"/>
      <c r="RRI27" s="600"/>
      <c r="RRJ27" s="600"/>
      <c r="RRK27" s="600"/>
      <c r="RRL27" s="600"/>
      <c r="RRM27" s="600"/>
      <c r="RRN27" s="600"/>
      <c r="RRO27" s="600"/>
      <c r="RRP27" s="600"/>
      <c r="RRQ27" s="600"/>
      <c r="RRR27" s="600"/>
      <c r="RRS27" s="600"/>
      <c r="RRT27" s="600"/>
      <c r="RRU27" s="600"/>
      <c r="RRV27" s="600"/>
      <c r="RRW27" s="600"/>
      <c r="RRX27" s="600"/>
      <c r="RRY27" s="600"/>
      <c r="RRZ27" s="600"/>
      <c r="RSA27" s="600"/>
      <c r="RSB27" s="600"/>
      <c r="RSC27" s="600"/>
      <c r="RSD27" s="600"/>
      <c r="RSE27" s="600"/>
      <c r="RSF27" s="600"/>
      <c r="RSG27" s="600"/>
      <c r="RSH27" s="600"/>
      <c r="RSI27" s="600"/>
      <c r="RSJ27" s="600"/>
      <c r="RSK27" s="600"/>
      <c r="RSL27" s="600"/>
      <c r="RSM27" s="600"/>
      <c r="RSN27" s="600"/>
      <c r="RSO27" s="600"/>
      <c r="RSP27" s="600"/>
      <c r="RSQ27" s="600"/>
      <c r="RSR27" s="600"/>
      <c r="RSS27" s="600"/>
      <c r="RST27" s="600"/>
      <c r="RSU27" s="600"/>
      <c r="RSV27" s="600"/>
      <c r="RSW27" s="600"/>
      <c r="RSX27" s="600"/>
      <c r="RSY27" s="600"/>
      <c r="RSZ27" s="600"/>
      <c r="RTA27" s="600"/>
      <c r="RTB27" s="600"/>
      <c r="RTC27" s="600"/>
      <c r="RTD27" s="600"/>
      <c r="RTE27" s="600"/>
      <c r="RTF27" s="600"/>
      <c r="RTG27" s="600"/>
      <c r="RTH27" s="600"/>
      <c r="RTI27" s="600"/>
      <c r="RTJ27" s="600"/>
      <c r="RTK27" s="600"/>
      <c r="RTL27" s="600"/>
      <c r="RTM27" s="600"/>
      <c r="RTN27" s="600"/>
      <c r="RTO27" s="600"/>
      <c r="RTP27" s="600"/>
      <c r="RTQ27" s="600"/>
      <c r="RTR27" s="600"/>
      <c r="RTS27" s="600"/>
      <c r="RTT27" s="600"/>
      <c r="RTU27" s="600"/>
      <c r="RTV27" s="600"/>
      <c r="RTW27" s="600"/>
      <c r="RTX27" s="600"/>
      <c r="RTY27" s="600"/>
      <c r="RTZ27" s="600"/>
      <c r="RUA27" s="600"/>
      <c r="RUB27" s="600"/>
      <c r="RUC27" s="600"/>
      <c r="RUD27" s="600"/>
      <c r="RUE27" s="600"/>
      <c r="RUF27" s="600"/>
      <c r="RUG27" s="600"/>
      <c r="RUH27" s="600"/>
      <c r="RUI27" s="600"/>
      <c r="RUJ27" s="600"/>
      <c r="RUK27" s="600"/>
      <c r="RUL27" s="600"/>
      <c r="RUM27" s="600"/>
      <c r="RUN27" s="600"/>
      <c r="RUO27" s="600"/>
      <c r="RUP27" s="600"/>
      <c r="RUQ27" s="600"/>
      <c r="RUR27" s="600"/>
      <c r="RUS27" s="600"/>
      <c r="RUT27" s="600"/>
      <c r="RUU27" s="600"/>
      <c r="RUV27" s="600"/>
      <c r="RUW27" s="600"/>
      <c r="RUX27" s="600"/>
      <c r="RUY27" s="600"/>
      <c r="RUZ27" s="600"/>
      <c r="RVA27" s="600"/>
      <c r="RVB27" s="600"/>
      <c r="RVC27" s="600"/>
      <c r="RVD27" s="600"/>
      <c r="RVE27" s="600"/>
      <c r="RVF27" s="600"/>
      <c r="RVG27" s="600"/>
      <c r="RVH27" s="600"/>
      <c r="RVI27" s="600"/>
      <c r="RVJ27" s="600"/>
      <c r="RVK27" s="600"/>
      <c r="RVL27" s="600"/>
      <c r="RVM27" s="600"/>
      <c r="RVN27" s="600"/>
      <c r="RVO27" s="600"/>
      <c r="RVP27" s="600"/>
      <c r="RVQ27" s="600"/>
      <c r="RVR27" s="600"/>
      <c r="RVS27" s="600"/>
      <c r="RVT27" s="600"/>
      <c r="RVU27" s="600"/>
      <c r="RVV27" s="600"/>
      <c r="RVW27" s="600"/>
      <c r="RVX27" s="600"/>
      <c r="RVY27" s="600"/>
      <c r="RVZ27" s="600"/>
      <c r="RWA27" s="600"/>
      <c r="RWB27" s="600"/>
      <c r="RWC27" s="600"/>
      <c r="RWD27" s="600"/>
      <c r="RWE27" s="600"/>
      <c r="RWF27" s="600"/>
      <c r="RWG27" s="600"/>
      <c r="RWH27" s="600"/>
      <c r="RWI27" s="600"/>
      <c r="RWJ27" s="600"/>
      <c r="RWK27" s="600"/>
      <c r="RWL27" s="600"/>
      <c r="RWM27" s="600"/>
      <c r="RWN27" s="600"/>
      <c r="RWO27" s="600"/>
      <c r="RWP27" s="600"/>
      <c r="RWQ27" s="600"/>
      <c r="RWR27" s="600"/>
      <c r="RWS27" s="600"/>
      <c r="RWT27" s="600"/>
      <c r="RWU27" s="600"/>
      <c r="RWV27" s="600"/>
      <c r="RWW27" s="600"/>
      <c r="RWX27" s="600"/>
      <c r="RWY27" s="600"/>
      <c r="RWZ27" s="600"/>
      <c r="RXA27" s="600"/>
      <c r="RXB27" s="600"/>
      <c r="RXC27" s="600"/>
      <c r="RXD27" s="600"/>
      <c r="RXE27" s="600"/>
      <c r="RXF27" s="600"/>
      <c r="RXG27" s="600"/>
      <c r="RXH27" s="600"/>
      <c r="RXI27" s="600"/>
      <c r="RXJ27" s="600"/>
      <c r="RXK27" s="600"/>
      <c r="RXL27" s="600"/>
      <c r="RXM27" s="600"/>
      <c r="RXN27" s="600"/>
      <c r="RXO27" s="600"/>
      <c r="RXP27" s="600"/>
      <c r="RXQ27" s="600"/>
      <c r="RXR27" s="600"/>
      <c r="RXS27" s="600"/>
      <c r="RXT27" s="600"/>
      <c r="RXU27" s="600"/>
      <c r="RXV27" s="600"/>
      <c r="RXW27" s="600"/>
      <c r="RXX27" s="600"/>
      <c r="RXY27" s="600"/>
      <c r="RXZ27" s="600"/>
      <c r="RYA27" s="600"/>
      <c r="RYB27" s="600"/>
      <c r="RYC27" s="600"/>
      <c r="RYD27" s="600"/>
      <c r="RYE27" s="600"/>
      <c r="RYF27" s="600"/>
      <c r="RYG27" s="600"/>
      <c r="RYH27" s="600"/>
      <c r="RYI27" s="600"/>
      <c r="RYJ27" s="600"/>
      <c r="RYK27" s="600"/>
      <c r="RYL27" s="600"/>
      <c r="RYM27" s="600"/>
      <c r="RYN27" s="600"/>
      <c r="RYO27" s="600"/>
      <c r="RYP27" s="600"/>
      <c r="RYQ27" s="600"/>
      <c r="RYR27" s="600"/>
      <c r="RYS27" s="600"/>
      <c r="RYT27" s="600"/>
      <c r="RYU27" s="600"/>
      <c r="RYV27" s="600"/>
      <c r="RYW27" s="600"/>
      <c r="RYX27" s="600"/>
      <c r="RYY27" s="600"/>
      <c r="RYZ27" s="600"/>
      <c r="RZA27" s="600"/>
      <c r="RZB27" s="600"/>
      <c r="RZC27" s="600"/>
      <c r="RZD27" s="600"/>
      <c r="RZE27" s="600"/>
      <c r="RZF27" s="600"/>
      <c r="RZG27" s="600"/>
      <c r="RZH27" s="600"/>
      <c r="RZI27" s="600"/>
      <c r="RZJ27" s="600"/>
      <c r="RZK27" s="600"/>
      <c r="RZL27" s="600"/>
      <c r="RZM27" s="600"/>
      <c r="RZN27" s="600"/>
      <c r="RZO27" s="600"/>
      <c r="RZP27" s="600"/>
      <c r="RZQ27" s="600"/>
      <c r="RZR27" s="600"/>
      <c r="RZS27" s="600"/>
      <c r="RZT27" s="600"/>
      <c r="RZU27" s="600"/>
      <c r="RZV27" s="600"/>
      <c r="RZW27" s="600"/>
      <c r="RZX27" s="600"/>
      <c r="RZY27" s="600"/>
      <c r="RZZ27" s="600"/>
      <c r="SAA27" s="600"/>
      <c r="SAB27" s="600"/>
      <c r="SAC27" s="600"/>
      <c r="SAD27" s="600"/>
      <c r="SAE27" s="600"/>
      <c r="SAF27" s="600"/>
      <c r="SAG27" s="600"/>
      <c r="SAH27" s="600"/>
      <c r="SAI27" s="600"/>
      <c r="SAJ27" s="600"/>
      <c r="SAK27" s="600"/>
      <c r="SAL27" s="600"/>
      <c r="SAM27" s="600"/>
      <c r="SAN27" s="600"/>
      <c r="SAO27" s="600"/>
      <c r="SAP27" s="600"/>
      <c r="SAQ27" s="600"/>
      <c r="SAR27" s="600"/>
      <c r="SAS27" s="600"/>
      <c r="SAT27" s="600"/>
      <c r="SAU27" s="600"/>
      <c r="SAV27" s="600"/>
      <c r="SAW27" s="600"/>
      <c r="SAX27" s="600"/>
      <c r="SAY27" s="600"/>
      <c r="SAZ27" s="600"/>
      <c r="SBA27" s="600"/>
      <c r="SBB27" s="600"/>
      <c r="SBC27" s="600"/>
      <c r="SBD27" s="600"/>
      <c r="SBE27" s="600"/>
      <c r="SBF27" s="600"/>
      <c r="SBG27" s="600"/>
      <c r="SBH27" s="600"/>
      <c r="SBI27" s="600"/>
      <c r="SBJ27" s="600"/>
      <c r="SBK27" s="600"/>
      <c r="SBL27" s="600"/>
      <c r="SBM27" s="600"/>
      <c r="SBN27" s="600"/>
      <c r="SBO27" s="600"/>
      <c r="SBP27" s="600"/>
      <c r="SBQ27" s="600"/>
      <c r="SBR27" s="600"/>
      <c r="SBS27" s="600"/>
      <c r="SBT27" s="600"/>
      <c r="SBU27" s="600"/>
      <c r="SBV27" s="600"/>
      <c r="SBW27" s="600"/>
      <c r="SBX27" s="600"/>
      <c r="SBY27" s="600"/>
      <c r="SBZ27" s="600"/>
      <c r="SCA27" s="600"/>
      <c r="SCB27" s="600"/>
      <c r="SCC27" s="600"/>
      <c r="SCD27" s="600"/>
      <c r="SCE27" s="600"/>
      <c r="SCF27" s="600"/>
      <c r="SCG27" s="600"/>
      <c r="SCH27" s="600"/>
      <c r="SCI27" s="600"/>
      <c r="SCJ27" s="600"/>
      <c r="SCK27" s="600"/>
      <c r="SCL27" s="600"/>
      <c r="SCM27" s="600"/>
      <c r="SCN27" s="600"/>
      <c r="SCO27" s="600"/>
      <c r="SCP27" s="600"/>
      <c r="SCQ27" s="600"/>
      <c r="SCR27" s="600"/>
      <c r="SCS27" s="600"/>
      <c r="SCT27" s="600"/>
      <c r="SCU27" s="600"/>
      <c r="SCV27" s="600"/>
      <c r="SCW27" s="600"/>
      <c r="SCX27" s="600"/>
      <c r="SCY27" s="600"/>
      <c r="SCZ27" s="600"/>
      <c r="SDA27" s="600"/>
      <c r="SDB27" s="600"/>
      <c r="SDC27" s="600"/>
      <c r="SDD27" s="600"/>
      <c r="SDE27" s="600"/>
      <c r="SDF27" s="600"/>
      <c r="SDG27" s="600"/>
      <c r="SDH27" s="600"/>
      <c r="SDI27" s="600"/>
      <c r="SDJ27" s="600"/>
      <c r="SDK27" s="600"/>
      <c r="SDL27" s="600"/>
      <c r="SDM27" s="600"/>
      <c r="SDN27" s="600"/>
      <c r="SDO27" s="600"/>
      <c r="SDP27" s="600"/>
      <c r="SDQ27" s="600"/>
      <c r="SDR27" s="600"/>
      <c r="SDS27" s="600"/>
      <c r="SDT27" s="600"/>
      <c r="SDU27" s="600"/>
      <c r="SDV27" s="600"/>
      <c r="SDW27" s="600"/>
      <c r="SDX27" s="600"/>
      <c r="SDY27" s="600"/>
      <c r="SDZ27" s="600"/>
      <c r="SEA27" s="600"/>
      <c r="SEB27" s="600"/>
      <c r="SEC27" s="600"/>
      <c r="SED27" s="600"/>
      <c r="SEE27" s="600"/>
      <c r="SEF27" s="600"/>
      <c r="SEG27" s="600"/>
      <c r="SEH27" s="600"/>
      <c r="SEI27" s="600"/>
      <c r="SEJ27" s="600"/>
      <c r="SEK27" s="600"/>
      <c r="SEL27" s="600"/>
      <c r="SEM27" s="600"/>
      <c r="SEN27" s="600"/>
      <c r="SEO27" s="600"/>
      <c r="SEP27" s="600"/>
      <c r="SEQ27" s="600"/>
      <c r="SER27" s="600"/>
      <c r="SES27" s="600"/>
      <c r="SET27" s="600"/>
      <c r="SEU27" s="600"/>
      <c r="SEV27" s="600"/>
      <c r="SEW27" s="600"/>
      <c r="SEX27" s="600"/>
      <c r="SEY27" s="600"/>
      <c r="SEZ27" s="600"/>
      <c r="SFA27" s="600"/>
      <c r="SFB27" s="600"/>
      <c r="SFC27" s="600"/>
      <c r="SFD27" s="600"/>
      <c r="SFE27" s="600"/>
      <c r="SFF27" s="600"/>
      <c r="SFG27" s="600"/>
      <c r="SFH27" s="600"/>
      <c r="SFI27" s="600"/>
      <c r="SFJ27" s="600"/>
      <c r="SFK27" s="600"/>
      <c r="SFL27" s="600"/>
      <c r="SFM27" s="600"/>
      <c r="SFN27" s="600"/>
      <c r="SFO27" s="600"/>
      <c r="SFP27" s="600"/>
      <c r="SFQ27" s="600"/>
      <c r="SFR27" s="600"/>
      <c r="SFS27" s="600"/>
      <c r="SFT27" s="600"/>
      <c r="SFU27" s="600"/>
      <c r="SFV27" s="600"/>
      <c r="SFW27" s="600"/>
      <c r="SFX27" s="600"/>
      <c r="SFY27" s="600"/>
      <c r="SFZ27" s="600"/>
      <c r="SGA27" s="600"/>
      <c r="SGB27" s="600"/>
      <c r="SGC27" s="600"/>
      <c r="SGD27" s="600"/>
      <c r="SGE27" s="600"/>
      <c r="SGF27" s="600"/>
      <c r="SGG27" s="600"/>
      <c r="SGH27" s="600"/>
      <c r="SGI27" s="600"/>
      <c r="SGJ27" s="600"/>
      <c r="SGK27" s="600"/>
      <c r="SGL27" s="600"/>
      <c r="SGM27" s="600"/>
      <c r="SGN27" s="600"/>
      <c r="SGO27" s="600"/>
      <c r="SGP27" s="600"/>
      <c r="SGQ27" s="600"/>
      <c r="SGR27" s="600"/>
      <c r="SGS27" s="600"/>
      <c r="SGT27" s="600"/>
      <c r="SGU27" s="600"/>
      <c r="SGV27" s="600"/>
      <c r="SGW27" s="600"/>
      <c r="SGX27" s="600"/>
      <c r="SGY27" s="600"/>
      <c r="SGZ27" s="600"/>
      <c r="SHA27" s="600"/>
      <c r="SHB27" s="600"/>
      <c r="SHC27" s="600"/>
      <c r="SHD27" s="600"/>
      <c r="SHE27" s="600"/>
      <c r="SHF27" s="600"/>
      <c r="SHG27" s="600"/>
      <c r="SHH27" s="600"/>
      <c r="SHI27" s="600"/>
      <c r="SHJ27" s="600"/>
      <c r="SHK27" s="600"/>
      <c r="SHL27" s="600"/>
      <c r="SHM27" s="600"/>
      <c r="SHN27" s="600"/>
      <c r="SHO27" s="600"/>
      <c r="SHP27" s="600"/>
      <c r="SHQ27" s="600"/>
      <c r="SHR27" s="600"/>
      <c r="SHS27" s="600"/>
      <c r="SHT27" s="600"/>
      <c r="SHU27" s="600"/>
      <c r="SHV27" s="600"/>
      <c r="SHW27" s="600"/>
      <c r="SHX27" s="600"/>
      <c r="SHY27" s="600"/>
      <c r="SHZ27" s="600"/>
      <c r="SIA27" s="600"/>
      <c r="SIB27" s="600"/>
      <c r="SIC27" s="600"/>
      <c r="SID27" s="600"/>
      <c r="SIE27" s="600"/>
      <c r="SIF27" s="600"/>
      <c r="SIG27" s="600"/>
      <c r="SIH27" s="600"/>
      <c r="SII27" s="600"/>
      <c r="SIJ27" s="600"/>
      <c r="SIK27" s="600"/>
      <c r="SIL27" s="600"/>
      <c r="SIM27" s="600"/>
      <c r="SIN27" s="600"/>
      <c r="SIO27" s="600"/>
      <c r="SIP27" s="600"/>
      <c r="SIQ27" s="600"/>
      <c r="SIR27" s="600"/>
      <c r="SIS27" s="600"/>
      <c r="SIT27" s="600"/>
      <c r="SIU27" s="600"/>
      <c r="SIV27" s="600"/>
      <c r="SIW27" s="600"/>
      <c r="SIX27" s="600"/>
      <c r="SIY27" s="600"/>
      <c r="SIZ27" s="600"/>
      <c r="SJA27" s="600"/>
      <c r="SJB27" s="600"/>
      <c r="SJC27" s="600"/>
      <c r="SJD27" s="600"/>
      <c r="SJE27" s="600"/>
      <c r="SJF27" s="600"/>
      <c r="SJG27" s="600"/>
      <c r="SJH27" s="600"/>
      <c r="SJI27" s="600"/>
      <c r="SJJ27" s="600"/>
      <c r="SJK27" s="600"/>
      <c r="SJL27" s="600"/>
      <c r="SJM27" s="600"/>
      <c r="SJN27" s="600"/>
      <c r="SJO27" s="600"/>
      <c r="SJP27" s="600"/>
      <c r="SJQ27" s="600"/>
      <c r="SJR27" s="600"/>
      <c r="SJS27" s="600"/>
      <c r="SJT27" s="600"/>
      <c r="SJU27" s="600"/>
      <c r="SJV27" s="600"/>
      <c r="SJW27" s="600"/>
      <c r="SJX27" s="600"/>
      <c r="SJY27" s="600"/>
      <c r="SJZ27" s="600"/>
      <c r="SKA27" s="600"/>
      <c r="SKB27" s="600"/>
      <c r="SKC27" s="600"/>
      <c r="SKD27" s="600"/>
      <c r="SKE27" s="600"/>
      <c r="SKF27" s="600"/>
      <c r="SKG27" s="600"/>
      <c r="SKH27" s="600"/>
      <c r="SKI27" s="600"/>
      <c r="SKJ27" s="600"/>
      <c r="SKK27" s="600"/>
      <c r="SKL27" s="600"/>
      <c r="SKM27" s="600"/>
      <c r="SKN27" s="600"/>
      <c r="SKO27" s="600"/>
      <c r="SKP27" s="600"/>
      <c r="SKQ27" s="600"/>
      <c r="SKR27" s="600"/>
      <c r="SKS27" s="600"/>
      <c r="SKT27" s="600"/>
      <c r="SKU27" s="600"/>
      <c r="SKV27" s="600"/>
      <c r="SKW27" s="600"/>
      <c r="SKX27" s="600"/>
      <c r="SKY27" s="600"/>
      <c r="SKZ27" s="600"/>
      <c r="SLA27" s="600"/>
      <c r="SLB27" s="600"/>
      <c r="SLC27" s="600"/>
      <c r="SLD27" s="600"/>
      <c r="SLE27" s="600"/>
      <c r="SLF27" s="600"/>
      <c r="SLG27" s="600"/>
      <c r="SLH27" s="600"/>
      <c r="SLI27" s="600"/>
      <c r="SLJ27" s="600"/>
      <c r="SLK27" s="600"/>
      <c r="SLL27" s="600"/>
      <c r="SLM27" s="600"/>
      <c r="SLN27" s="600"/>
      <c r="SLO27" s="600"/>
      <c r="SLP27" s="600"/>
      <c r="SLQ27" s="600"/>
      <c r="SLR27" s="600"/>
      <c r="SLS27" s="600"/>
      <c r="SLT27" s="600"/>
      <c r="SLU27" s="600"/>
      <c r="SLV27" s="600"/>
      <c r="SLW27" s="600"/>
      <c r="SLX27" s="600"/>
      <c r="SLY27" s="600"/>
      <c r="SLZ27" s="600"/>
      <c r="SMA27" s="600"/>
      <c r="SMB27" s="600"/>
      <c r="SMC27" s="600"/>
      <c r="SMD27" s="600"/>
      <c r="SME27" s="600"/>
      <c r="SMF27" s="600"/>
      <c r="SMG27" s="600"/>
      <c r="SMH27" s="600"/>
      <c r="SMI27" s="600"/>
      <c r="SMJ27" s="600"/>
      <c r="SMK27" s="600"/>
      <c r="SML27" s="600"/>
      <c r="SMM27" s="600"/>
      <c r="SMN27" s="600"/>
      <c r="SMO27" s="600"/>
      <c r="SMP27" s="600"/>
      <c r="SMQ27" s="600"/>
      <c r="SMR27" s="600"/>
      <c r="SMS27" s="600"/>
      <c r="SMT27" s="600"/>
      <c r="SMU27" s="600"/>
      <c r="SMV27" s="600"/>
      <c r="SMW27" s="600"/>
      <c r="SMX27" s="600"/>
      <c r="SMY27" s="600"/>
      <c r="SMZ27" s="600"/>
      <c r="SNA27" s="600"/>
      <c r="SNB27" s="600"/>
      <c r="SNC27" s="600"/>
      <c r="SND27" s="600"/>
      <c r="SNE27" s="600"/>
      <c r="SNF27" s="600"/>
      <c r="SNG27" s="600"/>
      <c r="SNH27" s="600"/>
      <c r="SNI27" s="600"/>
      <c r="SNJ27" s="600"/>
      <c r="SNK27" s="600"/>
      <c r="SNL27" s="600"/>
      <c r="SNM27" s="600"/>
      <c r="SNN27" s="600"/>
      <c r="SNO27" s="600"/>
      <c r="SNP27" s="600"/>
      <c r="SNQ27" s="600"/>
      <c r="SNR27" s="600"/>
      <c r="SNS27" s="600"/>
      <c r="SNT27" s="600"/>
      <c r="SNU27" s="600"/>
      <c r="SNV27" s="600"/>
      <c r="SNW27" s="600"/>
      <c r="SNX27" s="600"/>
      <c r="SNY27" s="600"/>
      <c r="SNZ27" s="600"/>
      <c r="SOA27" s="600"/>
      <c r="SOB27" s="600"/>
      <c r="SOC27" s="600"/>
      <c r="SOD27" s="600"/>
      <c r="SOE27" s="600"/>
      <c r="SOF27" s="600"/>
      <c r="SOG27" s="600"/>
      <c r="SOH27" s="600"/>
      <c r="SOI27" s="600"/>
      <c r="SOJ27" s="600"/>
      <c r="SOK27" s="600"/>
      <c r="SOL27" s="600"/>
      <c r="SOM27" s="600"/>
      <c r="SON27" s="600"/>
      <c r="SOO27" s="600"/>
      <c r="SOP27" s="600"/>
      <c r="SOQ27" s="600"/>
      <c r="SOR27" s="600"/>
      <c r="SOS27" s="600"/>
      <c r="SOT27" s="600"/>
      <c r="SOU27" s="600"/>
      <c r="SOV27" s="600"/>
      <c r="SOW27" s="600"/>
      <c r="SOX27" s="600"/>
      <c r="SOY27" s="600"/>
      <c r="SOZ27" s="600"/>
      <c r="SPA27" s="600"/>
      <c r="SPB27" s="600"/>
      <c r="SPC27" s="600"/>
      <c r="SPD27" s="600"/>
      <c r="SPE27" s="600"/>
      <c r="SPF27" s="600"/>
      <c r="SPG27" s="600"/>
      <c r="SPH27" s="600"/>
      <c r="SPI27" s="600"/>
      <c r="SPJ27" s="600"/>
      <c r="SPK27" s="600"/>
      <c r="SPL27" s="600"/>
      <c r="SPM27" s="600"/>
      <c r="SPN27" s="600"/>
      <c r="SPO27" s="600"/>
      <c r="SPP27" s="600"/>
      <c r="SPQ27" s="600"/>
      <c r="SPR27" s="600"/>
      <c r="SPS27" s="600"/>
      <c r="SPT27" s="600"/>
      <c r="SPU27" s="600"/>
      <c r="SPV27" s="600"/>
      <c r="SPW27" s="600"/>
      <c r="SPX27" s="600"/>
      <c r="SPY27" s="600"/>
      <c r="SPZ27" s="600"/>
      <c r="SQA27" s="600"/>
      <c r="SQB27" s="600"/>
      <c r="SQC27" s="600"/>
      <c r="SQD27" s="600"/>
      <c r="SQE27" s="600"/>
      <c r="SQF27" s="600"/>
      <c r="SQG27" s="600"/>
      <c r="SQH27" s="600"/>
      <c r="SQI27" s="600"/>
      <c r="SQJ27" s="600"/>
      <c r="SQK27" s="600"/>
      <c r="SQL27" s="600"/>
      <c r="SQM27" s="600"/>
      <c r="SQN27" s="600"/>
      <c r="SQO27" s="600"/>
      <c r="SQP27" s="600"/>
      <c r="SQQ27" s="600"/>
      <c r="SQR27" s="600"/>
      <c r="SQS27" s="600"/>
      <c r="SQT27" s="600"/>
      <c r="SQU27" s="600"/>
      <c r="SQV27" s="600"/>
      <c r="SQW27" s="600"/>
      <c r="SQX27" s="600"/>
      <c r="SQY27" s="600"/>
      <c r="SQZ27" s="600"/>
      <c r="SRA27" s="600"/>
      <c r="SRB27" s="600"/>
      <c r="SRC27" s="600"/>
      <c r="SRD27" s="600"/>
      <c r="SRE27" s="600"/>
      <c r="SRF27" s="600"/>
      <c r="SRG27" s="600"/>
      <c r="SRH27" s="600"/>
      <c r="SRI27" s="600"/>
      <c r="SRJ27" s="600"/>
      <c r="SRK27" s="600"/>
      <c r="SRL27" s="600"/>
      <c r="SRM27" s="600"/>
      <c r="SRN27" s="600"/>
      <c r="SRO27" s="600"/>
      <c r="SRP27" s="600"/>
      <c r="SRQ27" s="600"/>
      <c r="SRR27" s="600"/>
      <c r="SRS27" s="600"/>
      <c r="SRT27" s="600"/>
      <c r="SRU27" s="600"/>
      <c r="SRV27" s="600"/>
      <c r="SRW27" s="600"/>
      <c r="SRX27" s="600"/>
      <c r="SRY27" s="600"/>
      <c r="SRZ27" s="600"/>
      <c r="SSA27" s="600"/>
      <c r="SSB27" s="600"/>
      <c r="SSC27" s="600"/>
      <c r="SSD27" s="600"/>
      <c r="SSE27" s="600"/>
      <c r="SSF27" s="600"/>
      <c r="SSG27" s="600"/>
      <c r="SSH27" s="600"/>
      <c r="SSI27" s="600"/>
      <c r="SSJ27" s="600"/>
      <c r="SSK27" s="600"/>
      <c r="SSL27" s="600"/>
      <c r="SSM27" s="600"/>
      <c r="SSN27" s="600"/>
      <c r="SSO27" s="600"/>
      <c r="SSP27" s="600"/>
      <c r="SSQ27" s="600"/>
      <c r="SSR27" s="600"/>
      <c r="SSS27" s="600"/>
      <c r="SST27" s="600"/>
      <c r="SSU27" s="600"/>
      <c r="SSV27" s="600"/>
      <c r="SSW27" s="600"/>
      <c r="SSX27" s="600"/>
      <c r="SSY27" s="600"/>
      <c r="SSZ27" s="600"/>
      <c r="STA27" s="600"/>
      <c r="STB27" s="600"/>
      <c r="STC27" s="600"/>
      <c r="STD27" s="600"/>
      <c r="STE27" s="600"/>
      <c r="STF27" s="600"/>
      <c r="STG27" s="600"/>
      <c r="STH27" s="600"/>
      <c r="STI27" s="600"/>
      <c r="STJ27" s="600"/>
      <c r="STK27" s="600"/>
      <c r="STL27" s="600"/>
      <c r="STM27" s="600"/>
      <c r="STN27" s="600"/>
      <c r="STO27" s="600"/>
      <c r="STP27" s="600"/>
      <c r="STQ27" s="600"/>
      <c r="STR27" s="600"/>
      <c r="STS27" s="600"/>
      <c r="STT27" s="600"/>
      <c r="STU27" s="600"/>
      <c r="STV27" s="600"/>
      <c r="STW27" s="600"/>
      <c r="STX27" s="600"/>
      <c r="STY27" s="600"/>
      <c r="STZ27" s="600"/>
      <c r="SUA27" s="600"/>
      <c r="SUB27" s="600"/>
      <c r="SUC27" s="600"/>
      <c r="SUD27" s="600"/>
      <c r="SUE27" s="600"/>
      <c r="SUF27" s="600"/>
      <c r="SUG27" s="600"/>
      <c r="SUH27" s="600"/>
      <c r="SUI27" s="600"/>
      <c r="SUJ27" s="600"/>
      <c r="SUK27" s="600"/>
      <c r="SUL27" s="600"/>
      <c r="SUM27" s="600"/>
      <c r="SUN27" s="600"/>
      <c r="SUO27" s="600"/>
      <c r="SUP27" s="600"/>
      <c r="SUQ27" s="600"/>
      <c r="SUR27" s="600"/>
      <c r="SUS27" s="600"/>
      <c r="SUT27" s="600"/>
      <c r="SUU27" s="600"/>
      <c r="SUV27" s="600"/>
      <c r="SUW27" s="600"/>
      <c r="SUX27" s="600"/>
      <c r="SUY27" s="600"/>
      <c r="SUZ27" s="600"/>
      <c r="SVA27" s="600"/>
      <c r="SVB27" s="600"/>
      <c r="SVC27" s="600"/>
      <c r="SVD27" s="600"/>
      <c r="SVE27" s="600"/>
      <c r="SVF27" s="600"/>
      <c r="SVG27" s="600"/>
      <c r="SVH27" s="600"/>
      <c r="SVI27" s="600"/>
      <c r="SVJ27" s="600"/>
      <c r="SVK27" s="600"/>
      <c r="SVL27" s="600"/>
      <c r="SVM27" s="600"/>
      <c r="SVN27" s="600"/>
      <c r="SVO27" s="600"/>
      <c r="SVP27" s="600"/>
      <c r="SVQ27" s="600"/>
      <c r="SVR27" s="600"/>
      <c r="SVS27" s="600"/>
      <c r="SVT27" s="600"/>
      <c r="SVU27" s="600"/>
      <c r="SVV27" s="600"/>
      <c r="SVW27" s="600"/>
      <c r="SVX27" s="600"/>
      <c r="SVY27" s="600"/>
      <c r="SVZ27" s="600"/>
      <c r="SWA27" s="600"/>
      <c r="SWB27" s="600"/>
      <c r="SWC27" s="600"/>
      <c r="SWD27" s="600"/>
      <c r="SWE27" s="600"/>
      <c r="SWF27" s="600"/>
      <c r="SWG27" s="600"/>
      <c r="SWH27" s="600"/>
      <c r="SWI27" s="600"/>
      <c r="SWJ27" s="600"/>
      <c r="SWK27" s="600"/>
      <c r="SWL27" s="600"/>
      <c r="SWM27" s="600"/>
      <c r="SWN27" s="600"/>
      <c r="SWO27" s="600"/>
      <c r="SWP27" s="600"/>
      <c r="SWQ27" s="600"/>
      <c r="SWR27" s="600"/>
      <c r="SWS27" s="600"/>
      <c r="SWT27" s="600"/>
      <c r="SWU27" s="600"/>
      <c r="SWV27" s="600"/>
      <c r="SWW27" s="600"/>
      <c r="SWX27" s="600"/>
      <c r="SWY27" s="600"/>
      <c r="SWZ27" s="600"/>
      <c r="SXA27" s="600"/>
      <c r="SXB27" s="600"/>
      <c r="SXC27" s="600"/>
      <c r="SXD27" s="600"/>
      <c r="SXE27" s="600"/>
      <c r="SXF27" s="600"/>
      <c r="SXG27" s="600"/>
      <c r="SXH27" s="600"/>
      <c r="SXI27" s="600"/>
      <c r="SXJ27" s="600"/>
      <c r="SXK27" s="600"/>
      <c r="SXL27" s="600"/>
      <c r="SXM27" s="600"/>
      <c r="SXN27" s="600"/>
      <c r="SXO27" s="600"/>
      <c r="SXP27" s="600"/>
      <c r="SXQ27" s="600"/>
      <c r="SXR27" s="600"/>
      <c r="SXS27" s="600"/>
      <c r="SXT27" s="600"/>
      <c r="SXU27" s="600"/>
      <c r="SXV27" s="600"/>
      <c r="SXW27" s="600"/>
      <c r="SXX27" s="600"/>
      <c r="SXY27" s="600"/>
      <c r="SXZ27" s="600"/>
      <c r="SYA27" s="600"/>
      <c r="SYB27" s="600"/>
      <c r="SYC27" s="600"/>
      <c r="SYD27" s="600"/>
      <c r="SYE27" s="600"/>
      <c r="SYF27" s="600"/>
      <c r="SYG27" s="600"/>
      <c r="SYH27" s="600"/>
      <c r="SYI27" s="600"/>
      <c r="SYJ27" s="600"/>
      <c r="SYK27" s="600"/>
      <c r="SYL27" s="600"/>
      <c r="SYM27" s="600"/>
      <c r="SYN27" s="600"/>
      <c r="SYO27" s="600"/>
      <c r="SYP27" s="600"/>
      <c r="SYQ27" s="600"/>
      <c r="SYR27" s="600"/>
      <c r="SYS27" s="600"/>
      <c r="SYT27" s="600"/>
      <c r="SYU27" s="600"/>
      <c r="SYV27" s="600"/>
      <c r="SYW27" s="600"/>
      <c r="SYX27" s="600"/>
      <c r="SYY27" s="600"/>
      <c r="SYZ27" s="600"/>
      <c r="SZA27" s="600"/>
      <c r="SZB27" s="600"/>
      <c r="SZC27" s="600"/>
      <c r="SZD27" s="600"/>
      <c r="SZE27" s="600"/>
      <c r="SZF27" s="600"/>
      <c r="SZG27" s="600"/>
      <c r="SZH27" s="600"/>
      <c r="SZI27" s="600"/>
      <c r="SZJ27" s="600"/>
      <c r="SZK27" s="600"/>
      <c r="SZL27" s="600"/>
      <c r="SZM27" s="600"/>
      <c r="SZN27" s="600"/>
      <c r="SZO27" s="600"/>
      <c r="SZP27" s="600"/>
      <c r="SZQ27" s="600"/>
      <c r="SZR27" s="600"/>
      <c r="SZS27" s="600"/>
      <c r="SZT27" s="600"/>
      <c r="SZU27" s="600"/>
      <c r="SZV27" s="600"/>
      <c r="SZW27" s="600"/>
      <c r="SZX27" s="600"/>
      <c r="SZY27" s="600"/>
      <c r="SZZ27" s="600"/>
      <c r="TAA27" s="600"/>
      <c r="TAB27" s="600"/>
      <c r="TAC27" s="600"/>
      <c r="TAD27" s="600"/>
      <c r="TAE27" s="600"/>
      <c r="TAF27" s="600"/>
      <c r="TAG27" s="600"/>
      <c r="TAH27" s="600"/>
      <c r="TAI27" s="600"/>
      <c r="TAJ27" s="600"/>
      <c r="TAK27" s="600"/>
      <c r="TAL27" s="600"/>
      <c r="TAM27" s="600"/>
      <c r="TAN27" s="600"/>
      <c r="TAO27" s="600"/>
      <c r="TAP27" s="600"/>
      <c r="TAQ27" s="600"/>
      <c r="TAR27" s="600"/>
      <c r="TAS27" s="600"/>
      <c r="TAT27" s="600"/>
      <c r="TAU27" s="600"/>
      <c r="TAV27" s="600"/>
      <c r="TAW27" s="600"/>
      <c r="TAX27" s="600"/>
      <c r="TAY27" s="600"/>
      <c r="TAZ27" s="600"/>
      <c r="TBA27" s="600"/>
      <c r="TBB27" s="600"/>
      <c r="TBC27" s="600"/>
      <c r="TBD27" s="600"/>
      <c r="TBE27" s="600"/>
      <c r="TBF27" s="600"/>
      <c r="TBG27" s="600"/>
      <c r="TBH27" s="600"/>
      <c r="TBI27" s="600"/>
      <c r="TBJ27" s="600"/>
      <c r="TBK27" s="600"/>
      <c r="TBL27" s="600"/>
      <c r="TBM27" s="600"/>
      <c r="TBN27" s="600"/>
      <c r="TBO27" s="600"/>
      <c r="TBP27" s="600"/>
      <c r="TBQ27" s="600"/>
      <c r="TBR27" s="600"/>
      <c r="TBS27" s="600"/>
      <c r="TBT27" s="600"/>
      <c r="TBU27" s="600"/>
      <c r="TBV27" s="600"/>
      <c r="TBW27" s="600"/>
      <c r="TBX27" s="600"/>
      <c r="TBY27" s="600"/>
      <c r="TBZ27" s="600"/>
      <c r="TCA27" s="600"/>
      <c r="TCB27" s="600"/>
      <c r="TCC27" s="600"/>
      <c r="TCD27" s="600"/>
      <c r="TCE27" s="600"/>
      <c r="TCF27" s="600"/>
      <c r="TCG27" s="600"/>
      <c r="TCH27" s="600"/>
      <c r="TCI27" s="600"/>
      <c r="TCJ27" s="600"/>
      <c r="TCK27" s="600"/>
      <c r="TCL27" s="600"/>
      <c r="TCM27" s="600"/>
      <c r="TCN27" s="600"/>
      <c r="TCO27" s="600"/>
      <c r="TCP27" s="600"/>
      <c r="TCQ27" s="600"/>
      <c r="TCR27" s="600"/>
      <c r="TCS27" s="600"/>
      <c r="TCT27" s="600"/>
      <c r="TCU27" s="600"/>
      <c r="TCV27" s="600"/>
      <c r="TCW27" s="600"/>
      <c r="TCX27" s="600"/>
      <c r="TCY27" s="600"/>
      <c r="TCZ27" s="600"/>
      <c r="TDA27" s="600"/>
      <c r="TDB27" s="600"/>
      <c r="TDC27" s="600"/>
      <c r="TDD27" s="600"/>
      <c r="TDE27" s="600"/>
      <c r="TDF27" s="600"/>
      <c r="TDG27" s="600"/>
      <c r="TDH27" s="600"/>
      <c r="TDI27" s="600"/>
      <c r="TDJ27" s="600"/>
      <c r="TDK27" s="600"/>
      <c r="TDL27" s="600"/>
      <c r="TDM27" s="600"/>
      <c r="TDN27" s="600"/>
      <c r="TDO27" s="600"/>
      <c r="TDP27" s="600"/>
      <c r="TDQ27" s="600"/>
      <c r="TDR27" s="600"/>
      <c r="TDS27" s="600"/>
      <c r="TDT27" s="600"/>
      <c r="TDU27" s="600"/>
      <c r="TDV27" s="600"/>
      <c r="TDW27" s="600"/>
      <c r="TDX27" s="600"/>
      <c r="TDY27" s="600"/>
      <c r="TDZ27" s="600"/>
      <c r="TEA27" s="600"/>
      <c r="TEB27" s="600"/>
      <c r="TEC27" s="600"/>
      <c r="TED27" s="600"/>
      <c r="TEE27" s="600"/>
      <c r="TEF27" s="600"/>
      <c r="TEG27" s="600"/>
      <c r="TEH27" s="600"/>
      <c r="TEI27" s="600"/>
      <c r="TEJ27" s="600"/>
      <c r="TEK27" s="600"/>
      <c r="TEL27" s="600"/>
      <c r="TEM27" s="600"/>
      <c r="TEN27" s="600"/>
      <c r="TEO27" s="600"/>
      <c r="TEP27" s="600"/>
      <c r="TEQ27" s="600"/>
      <c r="TER27" s="600"/>
      <c r="TES27" s="600"/>
      <c r="TET27" s="600"/>
      <c r="TEU27" s="600"/>
      <c r="TEV27" s="600"/>
      <c r="TEW27" s="600"/>
      <c r="TEX27" s="600"/>
      <c r="TEY27" s="600"/>
      <c r="TEZ27" s="600"/>
      <c r="TFA27" s="600"/>
      <c r="TFB27" s="600"/>
      <c r="TFC27" s="600"/>
      <c r="TFD27" s="600"/>
      <c r="TFE27" s="600"/>
      <c r="TFF27" s="600"/>
      <c r="TFG27" s="600"/>
      <c r="TFH27" s="600"/>
      <c r="TFI27" s="600"/>
      <c r="TFJ27" s="600"/>
      <c r="TFK27" s="600"/>
      <c r="TFL27" s="600"/>
      <c r="TFM27" s="600"/>
      <c r="TFN27" s="600"/>
      <c r="TFO27" s="600"/>
      <c r="TFP27" s="600"/>
      <c r="TFQ27" s="600"/>
      <c r="TFR27" s="600"/>
      <c r="TFS27" s="600"/>
      <c r="TFT27" s="600"/>
      <c r="TFU27" s="600"/>
      <c r="TFV27" s="600"/>
      <c r="TFW27" s="600"/>
      <c r="TFX27" s="600"/>
      <c r="TFY27" s="600"/>
      <c r="TFZ27" s="600"/>
      <c r="TGA27" s="600"/>
      <c r="TGB27" s="600"/>
      <c r="TGC27" s="600"/>
      <c r="TGD27" s="600"/>
      <c r="TGE27" s="600"/>
      <c r="TGF27" s="600"/>
      <c r="TGG27" s="600"/>
      <c r="TGH27" s="600"/>
      <c r="TGI27" s="600"/>
      <c r="TGJ27" s="600"/>
      <c r="TGK27" s="600"/>
      <c r="TGL27" s="600"/>
      <c r="TGM27" s="600"/>
      <c r="TGN27" s="600"/>
      <c r="TGO27" s="600"/>
      <c r="TGP27" s="600"/>
      <c r="TGQ27" s="600"/>
      <c r="TGR27" s="600"/>
      <c r="TGS27" s="600"/>
      <c r="TGT27" s="600"/>
      <c r="TGU27" s="600"/>
      <c r="TGV27" s="600"/>
      <c r="TGW27" s="600"/>
      <c r="TGX27" s="600"/>
      <c r="TGY27" s="600"/>
      <c r="TGZ27" s="600"/>
      <c r="THA27" s="600"/>
      <c r="THB27" s="600"/>
      <c r="THC27" s="600"/>
      <c r="THD27" s="600"/>
      <c r="THE27" s="600"/>
      <c r="THF27" s="600"/>
      <c r="THG27" s="600"/>
      <c r="THH27" s="600"/>
      <c r="THI27" s="600"/>
      <c r="THJ27" s="600"/>
      <c r="THK27" s="600"/>
      <c r="THL27" s="600"/>
      <c r="THM27" s="600"/>
      <c r="THN27" s="600"/>
      <c r="THO27" s="600"/>
      <c r="THP27" s="600"/>
      <c r="THQ27" s="600"/>
      <c r="THR27" s="600"/>
      <c r="THS27" s="600"/>
      <c r="THT27" s="600"/>
      <c r="THU27" s="600"/>
      <c r="THV27" s="600"/>
      <c r="THW27" s="600"/>
      <c r="THX27" s="600"/>
      <c r="THY27" s="600"/>
      <c r="THZ27" s="600"/>
      <c r="TIA27" s="600"/>
      <c r="TIB27" s="600"/>
      <c r="TIC27" s="600"/>
      <c r="TID27" s="600"/>
      <c r="TIE27" s="600"/>
      <c r="TIF27" s="600"/>
      <c r="TIG27" s="600"/>
      <c r="TIH27" s="600"/>
      <c r="TII27" s="600"/>
      <c r="TIJ27" s="600"/>
      <c r="TIK27" s="600"/>
      <c r="TIL27" s="600"/>
      <c r="TIM27" s="600"/>
      <c r="TIN27" s="600"/>
      <c r="TIO27" s="600"/>
      <c r="TIP27" s="600"/>
      <c r="TIQ27" s="600"/>
      <c r="TIR27" s="600"/>
      <c r="TIS27" s="600"/>
      <c r="TIT27" s="600"/>
      <c r="TIU27" s="600"/>
      <c r="TIV27" s="600"/>
      <c r="TIW27" s="600"/>
      <c r="TIX27" s="600"/>
      <c r="TIY27" s="600"/>
      <c r="TIZ27" s="600"/>
      <c r="TJA27" s="600"/>
      <c r="TJB27" s="600"/>
      <c r="TJC27" s="600"/>
      <c r="TJD27" s="600"/>
      <c r="TJE27" s="600"/>
      <c r="TJF27" s="600"/>
      <c r="TJG27" s="600"/>
      <c r="TJH27" s="600"/>
      <c r="TJI27" s="600"/>
      <c r="TJJ27" s="600"/>
      <c r="TJK27" s="600"/>
      <c r="TJL27" s="600"/>
      <c r="TJM27" s="600"/>
      <c r="TJN27" s="600"/>
      <c r="TJO27" s="600"/>
      <c r="TJP27" s="600"/>
      <c r="TJQ27" s="600"/>
      <c r="TJR27" s="600"/>
      <c r="TJS27" s="600"/>
      <c r="TJT27" s="600"/>
      <c r="TJU27" s="600"/>
      <c r="TJV27" s="600"/>
      <c r="TJW27" s="600"/>
      <c r="TJX27" s="600"/>
      <c r="TJY27" s="600"/>
      <c r="TJZ27" s="600"/>
      <c r="TKA27" s="600"/>
      <c r="TKB27" s="600"/>
      <c r="TKC27" s="600"/>
      <c r="TKD27" s="600"/>
      <c r="TKE27" s="600"/>
      <c r="TKF27" s="600"/>
      <c r="TKG27" s="600"/>
      <c r="TKH27" s="600"/>
      <c r="TKI27" s="600"/>
      <c r="TKJ27" s="600"/>
      <c r="TKK27" s="600"/>
      <c r="TKL27" s="600"/>
      <c r="TKM27" s="600"/>
      <c r="TKN27" s="600"/>
      <c r="TKO27" s="600"/>
      <c r="TKP27" s="600"/>
      <c r="TKQ27" s="600"/>
      <c r="TKR27" s="600"/>
      <c r="TKS27" s="600"/>
      <c r="TKT27" s="600"/>
      <c r="TKU27" s="600"/>
      <c r="TKV27" s="600"/>
      <c r="TKW27" s="600"/>
      <c r="TKX27" s="600"/>
      <c r="TKY27" s="600"/>
      <c r="TKZ27" s="600"/>
      <c r="TLA27" s="600"/>
      <c r="TLB27" s="600"/>
      <c r="TLC27" s="600"/>
      <c r="TLD27" s="600"/>
      <c r="TLE27" s="600"/>
      <c r="TLF27" s="600"/>
      <c r="TLG27" s="600"/>
      <c r="TLH27" s="600"/>
      <c r="TLI27" s="600"/>
      <c r="TLJ27" s="600"/>
      <c r="TLK27" s="600"/>
      <c r="TLL27" s="600"/>
      <c r="TLM27" s="600"/>
      <c r="TLN27" s="600"/>
      <c r="TLO27" s="600"/>
      <c r="TLP27" s="600"/>
      <c r="TLQ27" s="600"/>
      <c r="TLR27" s="600"/>
      <c r="TLS27" s="600"/>
      <c r="TLT27" s="600"/>
      <c r="TLU27" s="600"/>
      <c r="TLV27" s="600"/>
      <c r="TLW27" s="600"/>
      <c r="TLX27" s="600"/>
      <c r="TLY27" s="600"/>
      <c r="TLZ27" s="600"/>
      <c r="TMA27" s="600"/>
      <c r="TMB27" s="600"/>
      <c r="TMC27" s="600"/>
      <c r="TMD27" s="600"/>
      <c r="TME27" s="600"/>
      <c r="TMF27" s="600"/>
      <c r="TMG27" s="600"/>
      <c r="TMH27" s="600"/>
      <c r="TMI27" s="600"/>
      <c r="TMJ27" s="600"/>
      <c r="TMK27" s="600"/>
      <c r="TML27" s="600"/>
      <c r="TMM27" s="600"/>
      <c r="TMN27" s="600"/>
      <c r="TMO27" s="600"/>
      <c r="TMP27" s="600"/>
      <c r="TMQ27" s="600"/>
      <c r="TMR27" s="600"/>
      <c r="TMS27" s="600"/>
      <c r="TMT27" s="600"/>
      <c r="TMU27" s="600"/>
      <c r="TMV27" s="600"/>
      <c r="TMW27" s="600"/>
      <c r="TMX27" s="600"/>
      <c r="TMY27" s="600"/>
      <c r="TMZ27" s="600"/>
      <c r="TNA27" s="600"/>
      <c r="TNB27" s="600"/>
      <c r="TNC27" s="600"/>
      <c r="TND27" s="600"/>
      <c r="TNE27" s="600"/>
      <c r="TNF27" s="600"/>
      <c r="TNG27" s="600"/>
      <c r="TNH27" s="600"/>
      <c r="TNI27" s="600"/>
      <c r="TNJ27" s="600"/>
      <c r="TNK27" s="600"/>
      <c r="TNL27" s="600"/>
      <c r="TNM27" s="600"/>
      <c r="TNN27" s="600"/>
      <c r="TNO27" s="600"/>
      <c r="TNP27" s="600"/>
      <c r="TNQ27" s="600"/>
      <c r="TNR27" s="600"/>
      <c r="TNS27" s="600"/>
      <c r="TNT27" s="600"/>
      <c r="TNU27" s="600"/>
      <c r="TNV27" s="600"/>
      <c r="TNW27" s="600"/>
      <c r="TNX27" s="600"/>
      <c r="TNY27" s="600"/>
      <c r="TNZ27" s="600"/>
      <c r="TOA27" s="600"/>
      <c r="TOB27" s="600"/>
      <c r="TOC27" s="600"/>
      <c r="TOD27" s="600"/>
      <c r="TOE27" s="600"/>
      <c r="TOF27" s="600"/>
      <c r="TOG27" s="600"/>
      <c r="TOH27" s="600"/>
      <c r="TOI27" s="600"/>
      <c r="TOJ27" s="600"/>
      <c r="TOK27" s="600"/>
      <c r="TOL27" s="600"/>
      <c r="TOM27" s="600"/>
      <c r="TON27" s="600"/>
      <c r="TOO27" s="600"/>
      <c r="TOP27" s="600"/>
      <c r="TOQ27" s="600"/>
      <c r="TOR27" s="600"/>
      <c r="TOS27" s="600"/>
      <c r="TOT27" s="600"/>
      <c r="TOU27" s="600"/>
      <c r="TOV27" s="600"/>
      <c r="TOW27" s="600"/>
      <c r="TOX27" s="600"/>
      <c r="TOY27" s="600"/>
      <c r="TOZ27" s="600"/>
      <c r="TPA27" s="600"/>
      <c r="TPB27" s="600"/>
      <c r="TPC27" s="600"/>
      <c r="TPD27" s="600"/>
      <c r="TPE27" s="600"/>
      <c r="TPF27" s="600"/>
      <c r="TPG27" s="600"/>
      <c r="TPH27" s="600"/>
      <c r="TPI27" s="600"/>
      <c r="TPJ27" s="600"/>
      <c r="TPK27" s="600"/>
      <c r="TPL27" s="600"/>
      <c r="TPM27" s="600"/>
      <c r="TPN27" s="600"/>
      <c r="TPO27" s="600"/>
      <c r="TPP27" s="600"/>
      <c r="TPQ27" s="600"/>
      <c r="TPR27" s="600"/>
      <c r="TPS27" s="600"/>
      <c r="TPT27" s="600"/>
      <c r="TPU27" s="600"/>
      <c r="TPV27" s="600"/>
      <c r="TPW27" s="600"/>
      <c r="TPX27" s="600"/>
      <c r="TPY27" s="600"/>
      <c r="TPZ27" s="600"/>
      <c r="TQA27" s="600"/>
      <c r="TQB27" s="600"/>
      <c r="TQC27" s="600"/>
      <c r="TQD27" s="600"/>
      <c r="TQE27" s="600"/>
      <c r="TQF27" s="600"/>
      <c r="TQG27" s="600"/>
      <c r="TQH27" s="600"/>
      <c r="TQI27" s="600"/>
      <c r="TQJ27" s="600"/>
      <c r="TQK27" s="600"/>
      <c r="TQL27" s="600"/>
      <c r="TQM27" s="600"/>
      <c r="TQN27" s="600"/>
      <c r="TQO27" s="600"/>
      <c r="TQP27" s="600"/>
      <c r="TQQ27" s="600"/>
      <c r="TQR27" s="600"/>
      <c r="TQS27" s="600"/>
      <c r="TQT27" s="600"/>
      <c r="TQU27" s="600"/>
      <c r="TQV27" s="600"/>
      <c r="TQW27" s="600"/>
      <c r="TQX27" s="600"/>
      <c r="TQY27" s="600"/>
      <c r="TQZ27" s="600"/>
      <c r="TRA27" s="600"/>
      <c r="TRB27" s="600"/>
      <c r="TRC27" s="600"/>
      <c r="TRD27" s="600"/>
      <c r="TRE27" s="600"/>
      <c r="TRF27" s="600"/>
      <c r="TRG27" s="600"/>
      <c r="TRH27" s="600"/>
      <c r="TRI27" s="600"/>
      <c r="TRJ27" s="600"/>
      <c r="TRK27" s="600"/>
      <c r="TRL27" s="600"/>
      <c r="TRM27" s="600"/>
      <c r="TRN27" s="600"/>
      <c r="TRO27" s="600"/>
      <c r="TRP27" s="600"/>
      <c r="TRQ27" s="600"/>
      <c r="TRR27" s="600"/>
      <c r="TRS27" s="600"/>
      <c r="TRT27" s="600"/>
      <c r="TRU27" s="600"/>
      <c r="TRV27" s="600"/>
      <c r="TRW27" s="600"/>
      <c r="TRX27" s="600"/>
      <c r="TRY27" s="600"/>
      <c r="TRZ27" s="600"/>
      <c r="TSA27" s="600"/>
      <c r="TSB27" s="600"/>
      <c r="TSC27" s="600"/>
      <c r="TSD27" s="600"/>
      <c r="TSE27" s="600"/>
      <c r="TSF27" s="600"/>
      <c r="TSG27" s="600"/>
      <c r="TSH27" s="600"/>
      <c r="TSI27" s="600"/>
      <c r="TSJ27" s="600"/>
      <c r="TSK27" s="600"/>
      <c r="TSL27" s="600"/>
      <c r="TSM27" s="600"/>
      <c r="TSN27" s="600"/>
      <c r="TSO27" s="600"/>
      <c r="TSP27" s="600"/>
      <c r="TSQ27" s="600"/>
      <c r="TSR27" s="600"/>
      <c r="TSS27" s="600"/>
      <c r="TST27" s="600"/>
      <c r="TSU27" s="600"/>
      <c r="TSV27" s="600"/>
      <c r="TSW27" s="600"/>
      <c r="TSX27" s="600"/>
      <c r="TSY27" s="600"/>
      <c r="TSZ27" s="600"/>
      <c r="TTA27" s="600"/>
      <c r="TTB27" s="600"/>
      <c r="TTC27" s="600"/>
      <c r="TTD27" s="600"/>
      <c r="TTE27" s="600"/>
      <c r="TTF27" s="600"/>
      <c r="TTG27" s="600"/>
      <c r="TTH27" s="600"/>
      <c r="TTI27" s="600"/>
      <c r="TTJ27" s="600"/>
      <c r="TTK27" s="600"/>
      <c r="TTL27" s="600"/>
      <c r="TTM27" s="600"/>
      <c r="TTN27" s="600"/>
      <c r="TTO27" s="600"/>
      <c r="TTP27" s="600"/>
      <c r="TTQ27" s="600"/>
      <c r="TTR27" s="600"/>
      <c r="TTS27" s="600"/>
      <c r="TTT27" s="600"/>
      <c r="TTU27" s="600"/>
      <c r="TTV27" s="600"/>
      <c r="TTW27" s="600"/>
      <c r="TTX27" s="600"/>
      <c r="TTY27" s="600"/>
      <c r="TTZ27" s="600"/>
      <c r="TUA27" s="600"/>
      <c r="TUB27" s="600"/>
      <c r="TUC27" s="600"/>
      <c r="TUD27" s="600"/>
      <c r="TUE27" s="600"/>
      <c r="TUF27" s="600"/>
      <c r="TUG27" s="600"/>
      <c r="TUH27" s="600"/>
      <c r="TUI27" s="600"/>
      <c r="TUJ27" s="600"/>
      <c r="TUK27" s="600"/>
      <c r="TUL27" s="600"/>
      <c r="TUM27" s="600"/>
      <c r="TUN27" s="600"/>
      <c r="TUO27" s="600"/>
      <c r="TUP27" s="600"/>
      <c r="TUQ27" s="600"/>
      <c r="TUR27" s="600"/>
      <c r="TUS27" s="600"/>
      <c r="TUT27" s="600"/>
      <c r="TUU27" s="600"/>
      <c r="TUV27" s="600"/>
      <c r="TUW27" s="600"/>
      <c r="TUX27" s="600"/>
      <c r="TUY27" s="600"/>
      <c r="TUZ27" s="600"/>
      <c r="TVA27" s="600"/>
      <c r="TVB27" s="600"/>
      <c r="TVC27" s="600"/>
      <c r="TVD27" s="600"/>
      <c r="TVE27" s="600"/>
      <c r="TVF27" s="600"/>
      <c r="TVG27" s="600"/>
      <c r="TVH27" s="600"/>
      <c r="TVI27" s="600"/>
      <c r="TVJ27" s="600"/>
      <c r="TVK27" s="600"/>
      <c r="TVL27" s="600"/>
      <c r="TVM27" s="600"/>
      <c r="TVN27" s="600"/>
      <c r="TVO27" s="600"/>
      <c r="TVP27" s="600"/>
      <c r="TVQ27" s="600"/>
      <c r="TVR27" s="600"/>
      <c r="TVS27" s="600"/>
      <c r="TVT27" s="600"/>
      <c r="TVU27" s="600"/>
      <c r="TVV27" s="600"/>
      <c r="TVW27" s="600"/>
      <c r="TVX27" s="600"/>
      <c r="TVY27" s="600"/>
      <c r="TVZ27" s="600"/>
      <c r="TWA27" s="600"/>
      <c r="TWB27" s="600"/>
      <c r="TWC27" s="600"/>
      <c r="TWD27" s="600"/>
      <c r="TWE27" s="600"/>
      <c r="TWF27" s="600"/>
      <c r="TWG27" s="600"/>
      <c r="TWH27" s="600"/>
      <c r="TWI27" s="600"/>
      <c r="TWJ27" s="600"/>
      <c r="TWK27" s="600"/>
      <c r="TWL27" s="600"/>
      <c r="TWM27" s="600"/>
      <c r="TWN27" s="600"/>
      <c r="TWO27" s="600"/>
      <c r="TWP27" s="600"/>
      <c r="TWQ27" s="600"/>
      <c r="TWR27" s="600"/>
      <c r="TWS27" s="600"/>
      <c r="TWT27" s="600"/>
      <c r="TWU27" s="600"/>
      <c r="TWV27" s="600"/>
      <c r="TWW27" s="600"/>
      <c r="TWX27" s="600"/>
      <c r="TWY27" s="600"/>
      <c r="TWZ27" s="600"/>
      <c r="TXA27" s="600"/>
      <c r="TXB27" s="600"/>
      <c r="TXC27" s="600"/>
      <c r="TXD27" s="600"/>
      <c r="TXE27" s="600"/>
      <c r="TXF27" s="600"/>
      <c r="TXG27" s="600"/>
      <c r="TXH27" s="600"/>
      <c r="TXI27" s="600"/>
      <c r="TXJ27" s="600"/>
      <c r="TXK27" s="600"/>
      <c r="TXL27" s="600"/>
      <c r="TXM27" s="600"/>
      <c r="TXN27" s="600"/>
      <c r="TXO27" s="600"/>
      <c r="TXP27" s="600"/>
      <c r="TXQ27" s="600"/>
      <c r="TXR27" s="600"/>
      <c r="TXS27" s="600"/>
      <c r="TXT27" s="600"/>
      <c r="TXU27" s="600"/>
      <c r="TXV27" s="600"/>
      <c r="TXW27" s="600"/>
      <c r="TXX27" s="600"/>
      <c r="TXY27" s="600"/>
      <c r="TXZ27" s="600"/>
      <c r="TYA27" s="600"/>
      <c r="TYB27" s="600"/>
      <c r="TYC27" s="600"/>
      <c r="TYD27" s="600"/>
      <c r="TYE27" s="600"/>
      <c r="TYF27" s="600"/>
      <c r="TYG27" s="600"/>
      <c r="TYH27" s="600"/>
      <c r="TYI27" s="600"/>
      <c r="TYJ27" s="600"/>
      <c r="TYK27" s="600"/>
      <c r="TYL27" s="600"/>
      <c r="TYM27" s="600"/>
      <c r="TYN27" s="600"/>
      <c r="TYO27" s="600"/>
      <c r="TYP27" s="600"/>
      <c r="TYQ27" s="600"/>
      <c r="TYR27" s="600"/>
      <c r="TYS27" s="600"/>
      <c r="TYT27" s="600"/>
      <c r="TYU27" s="600"/>
      <c r="TYV27" s="600"/>
      <c r="TYW27" s="600"/>
      <c r="TYX27" s="600"/>
      <c r="TYY27" s="600"/>
      <c r="TYZ27" s="600"/>
      <c r="TZA27" s="600"/>
      <c r="TZB27" s="600"/>
      <c r="TZC27" s="600"/>
      <c r="TZD27" s="600"/>
      <c r="TZE27" s="600"/>
      <c r="TZF27" s="600"/>
      <c r="TZG27" s="600"/>
      <c r="TZH27" s="600"/>
      <c r="TZI27" s="600"/>
      <c r="TZJ27" s="600"/>
      <c r="TZK27" s="600"/>
      <c r="TZL27" s="600"/>
      <c r="TZM27" s="600"/>
      <c r="TZN27" s="600"/>
      <c r="TZO27" s="600"/>
      <c r="TZP27" s="600"/>
      <c r="TZQ27" s="600"/>
      <c r="TZR27" s="600"/>
      <c r="TZS27" s="600"/>
      <c r="TZT27" s="600"/>
      <c r="TZU27" s="600"/>
      <c r="TZV27" s="600"/>
      <c r="TZW27" s="600"/>
      <c r="TZX27" s="600"/>
      <c r="TZY27" s="600"/>
      <c r="TZZ27" s="600"/>
      <c r="UAA27" s="600"/>
      <c r="UAB27" s="600"/>
      <c r="UAC27" s="600"/>
      <c r="UAD27" s="600"/>
      <c r="UAE27" s="600"/>
      <c r="UAF27" s="600"/>
      <c r="UAG27" s="600"/>
      <c r="UAH27" s="600"/>
      <c r="UAI27" s="600"/>
      <c r="UAJ27" s="600"/>
      <c r="UAK27" s="600"/>
      <c r="UAL27" s="600"/>
      <c r="UAM27" s="600"/>
      <c r="UAN27" s="600"/>
      <c r="UAO27" s="600"/>
      <c r="UAP27" s="600"/>
      <c r="UAQ27" s="600"/>
      <c r="UAR27" s="600"/>
      <c r="UAS27" s="600"/>
      <c r="UAT27" s="600"/>
      <c r="UAU27" s="600"/>
      <c r="UAV27" s="600"/>
      <c r="UAW27" s="600"/>
      <c r="UAX27" s="600"/>
      <c r="UAY27" s="600"/>
      <c r="UAZ27" s="600"/>
      <c r="UBA27" s="600"/>
      <c r="UBB27" s="600"/>
      <c r="UBC27" s="600"/>
      <c r="UBD27" s="600"/>
      <c r="UBE27" s="600"/>
      <c r="UBF27" s="600"/>
      <c r="UBG27" s="600"/>
      <c r="UBH27" s="600"/>
      <c r="UBI27" s="600"/>
      <c r="UBJ27" s="600"/>
      <c r="UBK27" s="600"/>
      <c r="UBL27" s="600"/>
      <c r="UBM27" s="600"/>
      <c r="UBN27" s="600"/>
      <c r="UBO27" s="600"/>
      <c r="UBP27" s="600"/>
      <c r="UBQ27" s="600"/>
      <c r="UBR27" s="600"/>
      <c r="UBS27" s="600"/>
      <c r="UBT27" s="600"/>
      <c r="UBU27" s="600"/>
      <c r="UBV27" s="600"/>
      <c r="UBW27" s="600"/>
      <c r="UBX27" s="600"/>
      <c r="UBY27" s="600"/>
      <c r="UBZ27" s="600"/>
      <c r="UCA27" s="600"/>
      <c r="UCB27" s="600"/>
      <c r="UCC27" s="600"/>
      <c r="UCD27" s="600"/>
      <c r="UCE27" s="600"/>
      <c r="UCF27" s="600"/>
      <c r="UCG27" s="600"/>
      <c r="UCH27" s="600"/>
      <c r="UCI27" s="600"/>
      <c r="UCJ27" s="600"/>
      <c r="UCK27" s="600"/>
      <c r="UCL27" s="600"/>
      <c r="UCM27" s="600"/>
      <c r="UCN27" s="600"/>
      <c r="UCO27" s="600"/>
      <c r="UCP27" s="600"/>
      <c r="UCQ27" s="600"/>
      <c r="UCR27" s="600"/>
      <c r="UCS27" s="600"/>
      <c r="UCT27" s="600"/>
      <c r="UCU27" s="600"/>
      <c r="UCV27" s="600"/>
      <c r="UCW27" s="600"/>
      <c r="UCX27" s="600"/>
      <c r="UCY27" s="600"/>
      <c r="UCZ27" s="600"/>
      <c r="UDA27" s="600"/>
      <c r="UDB27" s="600"/>
      <c r="UDC27" s="600"/>
      <c r="UDD27" s="600"/>
      <c r="UDE27" s="600"/>
      <c r="UDF27" s="600"/>
      <c r="UDG27" s="600"/>
      <c r="UDH27" s="600"/>
      <c r="UDI27" s="600"/>
      <c r="UDJ27" s="600"/>
      <c r="UDK27" s="600"/>
      <c r="UDL27" s="600"/>
      <c r="UDM27" s="600"/>
      <c r="UDN27" s="600"/>
      <c r="UDO27" s="600"/>
      <c r="UDP27" s="600"/>
      <c r="UDQ27" s="600"/>
      <c r="UDR27" s="600"/>
      <c r="UDS27" s="600"/>
      <c r="UDT27" s="600"/>
      <c r="UDU27" s="600"/>
      <c r="UDV27" s="600"/>
      <c r="UDW27" s="600"/>
      <c r="UDX27" s="600"/>
      <c r="UDY27" s="600"/>
      <c r="UDZ27" s="600"/>
      <c r="UEA27" s="600"/>
      <c r="UEB27" s="600"/>
      <c r="UEC27" s="600"/>
      <c r="UED27" s="600"/>
      <c r="UEE27" s="600"/>
      <c r="UEF27" s="600"/>
      <c r="UEG27" s="600"/>
      <c r="UEH27" s="600"/>
      <c r="UEI27" s="600"/>
      <c r="UEJ27" s="600"/>
      <c r="UEK27" s="600"/>
      <c r="UEL27" s="600"/>
      <c r="UEM27" s="600"/>
      <c r="UEN27" s="600"/>
      <c r="UEO27" s="600"/>
      <c r="UEP27" s="600"/>
      <c r="UEQ27" s="600"/>
      <c r="UER27" s="600"/>
      <c r="UES27" s="600"/>
      <c r="UET27" s="600"/>
      <c r="UEU27" s="600"/>
      <c r="UEV27" s="600"/>
      <c r="UEW27" s="600"/>
      <c r="UEX27" s="600"/>
      <c r="UEY27" s="600"/>
      <c r="UEZ27" s="600"/>
      <c r="UFA27" s="600"/>
      <c r="UFB27" s="600"/>
      <c r="UFC27" s="600"/>
      <c r="UFD27" s="600"/>
      <c r="UFE27" s="600"/>
      <c r="UFF27" s="600"/>
      <c r="UFG27" s="600"/>
      <c r="UFH27" s="600"/>
      <c r="UFI27" s="600"/>
      <c r="UFJ27" s="600"/>
      <c r="UFK27" s="600"/>
      <c r="UFL27" s="600"/>
      <c r="UFM27" s="600"/>
      <c r="UFN27" s="600"/>
      <c r="UFO27" s="600"/>
      <c r="UFP27" s="600"/>
      <c r="UFQ27" s="600"/>
      <c r="UFR27" s="600"/>
      <c r="UFS27" s="600"/>
      <c r="UFT27" s="600"/>
      <c r="UFU27" s="600"/>
      <c r="UFV27" s="600"/>
      <c r="UFW27" s="600"/>
      <c r="UFX27" s="600"/>
      <c r="UFY27" s="600"/>
      <c r="UFZ27" s="600"/>
      <c r="UGA27" s="600"/>
      <c r="UGB27" s="600"/>
      <c r="UGC27" s="600"/>
      <c r="UGD27" s="600"/>
      <c r="UGE27" s="600"/>
      <c r="UGF27" s="600"/>
      <c r="UGG27" s="600"/>
      <c r="UGH27" s="600"/>
      <c r="UGI27" s="600"/>
      <c r="UGJ27" s="600"/>
      <c r="UGK27" s="600"/>
      <c r="UGL27" s="600"/>
      <c r="UGM27" s="600"/>
      <c r="UGN27" s="600"/>
      <c r="UGO27" s="600"/>
      <c r="UGP27" s="600"/>
      <c r="UGQ27" s="600"/>
      <c r="UGR27" s="600"/>
      <c r="UGS27" s="600"/>
      <c r="UGT27" s="600"/>
      <c r="UGU27" s="600"/>
      <c r="UGV27" s="600"/>
      <c r="UGW27" s="600"/>
      <c r="UGX27" s="600"/>
      <c r="UGY27" s="600"/>
      <c r="UGZ27" s="600"/>
      <c r="UHA27" s="600"/>
      <c r="UHB27" s="600"/>
      <c r="UHC27" s="600"/>
      <c r="UHD27" s="600"/>
      <c r="UHE27" s="600"/>
      <c r="UHF27" s="600"/>
      <c r="UHG27" s="600"/>
      <c r="UHH27" s="600"/>
      <c r="UHI27" s="600"/>
      <c r="UHJ27" s="600"/>
      <c r="UHK27" s="600"/>
      <c r="UHL27" s="600"/>
      <c r="UHM27" s="600"/>
      <c r="UHN27" s="600"/>
      <c r="UHO27" s="600"/>
      <c r="UHP27" s="600"/>
      <c r="UHQ27" s="600"/>
      <c r="UHR27" s="600"/>
      <c r="UHS27" s="600"/>
      <c r="UHT27" s="600"/>
      <c r="UHU27" s="600"/>
      <c r="UHV27" s="600"/>
      <c r="UHW27" s="600"/>
      <c r="UHX27" s="600"/>
      <c r="UHY27" s="600"/>
      <c r="UHZ27" s="600"/>
      <c r="UIA27" s="600"/>
      <c r="UIB27" s="600"/>
      <c r="UIC27" s="600"/>
      <c r="UID27" s="600"/>
      <c r="UIE27" s="600"/>
      <c r="UIF27" s="600"/>
      <c r="UIG27" s="600"/>
      <c r="UIH27" s="600"/>
      <c r="UII27" s="600"/>
      <c r="UIJ27" s="600"/>
      <c r="UIK27" s="600"/>
      <c r="UIL27" s="600"/>
      <c r="UIM27" s="600"/>
      <c r="UIN27" s="600"/>
      <c r="UIO27" s="600"/>
      <c r="UIP27" s="600"/>
      <c r="UIQ27" s="600"/>
      <c r="UIR27" s="600"/>
      <c r="UIS27" s="600"/>
      <c r="UIT27" s="600"/>
      <c r="UIU27" s="600"/>
      <c r="UIV27" s="600"/>
      <c r="UIW27" s="600"/>
      <c r="UIX27" s="600"/>
      <c r="UIY27" s="600"/>
      <c r="UIZ27" s="600"/>
      <c r="UJA27" s="600"/>
      <c r="UJB27" s="600"/>
      <c r="UJC27" s="600"/>
      <c r="UJD27" s="600"/>
      <c r="UJE27" s="600"/>
      <c r="UJF27" s="600"/>
      <c r="UJG27" s="600"/>
      <c r="UJH27" s="600"/>
      <c r="UJI27" s="600"/>
      <c r="UJJ27" s="600"/>
      <c r="UJK27" s="600"/>
      <c r="UJL27" s="600"/>
      <c r="UJM27" s="600"/>
      <c r="UJN27" s="600"/>
      <c r="UJO27" s="600"/>
      <c r="UJP27" s="600"/>
      <c r="UJQ27" s="600"/>
      <c r="UJR27" s="600"/>
      <c r="UJS27" s="600"/>
      <c r="UJT27" s="600"/>
      <c r="UJU27" s="600"/>
      <c r="UJV27" s="600"/>
      <c r="UJW27" s="600"/>
      <c r="UJX27" s="600"/>
      <c r="UJY27" s="600"/>
      <c r="UJZ27" s="600"/>
      <c r="UKA27" s="600"/>
      <c r="UKB27" s="600"/>
      <c r="UKC27" s="600"/>
      <c r="UKD27" s="600"/>
      <c r="UKE27" s="600"/>
      <c r="UKF27" s="600"/>
      <c r="UKG27" s="600"/>
      <c r="UKH27" s="600"/>
      <c r="UKI27" s="600"/>
      <c r="UKJ27" s="600"/>
      <c r="UKK27" s="600"/>
      <c r="UKL27" s="600"/>
      <c r="UKM27" s="600"/>
      <c r="UKN27" s="600"/>
      <c r="UKO27" s="600"/>
      <c r="UKP27" s="600"/>
      <c r="UKQ27" s="600"/>
      <c r="UKR27" s="600"/>
      <c r="UKS27" s="600"/>
      <c r="UKT27" s="600"/>
      <c r="UKU27" s="600"/>
      <c r="UKV27" s="600"/>
      <c r="UKW27" s="600"/>
      <c r="UKX27" s="600"/>
      <c r="UKY27" s="600"/>
      <c r="UKZ27" s="600"/>
      <c r="ULA27" s="600"/>
      <c r="ULB27" s="600"/>
      <c r="ULC27" s="600"/>
      <c r="ULD27" s="600"/>
      <c r="ULE27" s="600"/>
      <c r="ULF27" s="600"/>
      <c r="ULG27" s="600"/>
      <c r="ULH27" s="600"/>
      <c r="ULI27" s="600"/>
      <c r="ULJ27" s="600"/>
      <c r="ULK27" s="600"/>
      <c r="ULL27" s="600"/>
      <c r="ULM27" s="600"/>
      <c r="ULN27" s="600"/>
      <c r="ULO27" s="600"/>
      <c r="ULP27" s="600"/>
      <c r="ULQ27" s="600"/>
      <c r="ULR27" s="600"/>
      <c r="ULS27" s="600"/>
      <c r="ULT27" s="600"/>
      <c r="ULU27" s="600"/>
      <c r="ULV27" s="600"/>
      <c r="ULW27" s="600"/>
      <c r="ULX27" s="600"/>
      <c r="ULY27" s="600"/>
      <c r="ULZ27" s="600"/>
      <c r="UMA27" s="600"/>
      <c r="UMB27" s="600"/>
      <c r="UMC27" s="600"/>
      <c r="UMD27" s="600"/>
      <c r="UME27" s="600"/>
      <c r="UMF27" s="600"/>
      <c r="UMG27" s="600"/>
      <c r="UMH27" s="600"/>
      <c r="UMI27" s="600"/>
      <c r="UMJ27" s="600"/>
      <c r="UMK27" s="600"/>
      <c r="UML27" s="600"/>
      <c r="UMM27" s="600"/>
      <c r="UMN27" s="600"/>
      <c r="UMO27" s="600"/>
      <c r="UMP27" s="600"/>
      <c r="UMQ27" s="600"/>
      <c r="UMR27" s="600"/>
      <c r="UMS27" s="600"/>
      <c r="UMT27" s="600"/>
      <c r="UMU27" s="600"/>
      <c r="UMV27" s="600"/>
      <c r="UMW27" s="600"/>
      <c r="UMX27" s="600"/>
      <c r="UMY27" s="600"/>
      <c r="UMZ27" s="600"/>
      <c r="UNA27" s="600"/>
      <c r="UNB27" s="600"/>
      <c r="UNC27" s="600"/>
      <c r="UND27" s="600"/>
      <c r="UNE27" s="600"/>
      <c r="UNF27" s="600"/>
      <c r="UNG27" s="600"/>
      <c r="UNH27" s="600"/>
      <c r="UNI27" s="600"/>
      <c r="UNJ27" s="600"/>
      <c r="UNK27" s="600"/>
      <c r="UNL27" s="600"/>
      <c r="UNM27" s="600"/>
      <c r="UNN27" s="600"/>
      <c r="UNO27" s="600"/>
      <c r="UNP27" s="600"/>
      <c r="UNQ27" s="600"/>
      <c r="UNR27" s="600"/>
      <c r="UNS27" s="600"/>
      <c r="UNT27" s="600"/>
      <c r="UNU27" s="600"/>
      <c r="UNV27" s="600"/>
      <c r="UNW27" s="600"/>
      <c r="UNX27" s="600"/>
      <c r="UNY27" s="600"/>
      <c r="UNZ27" s="600"/>
      <c r="UOA27" s="600"/>
      <c r="UOB27" s="600"/>
      <c r="UOC27" s="600"/>
      <c r="UOD27" s="600"/>
      <c r="UOE27" s="600"/>
      <c r="UOF27" s="600"/>
      <c r="UOG27" s="600"/>
      <c r="UOH27" s="600"/>
      <c r="UOI27" s="600"/>
      <c r="UOJ27" s="600"/>
      <c r="UOK27" s="600"/>
      <c r="UOL27" s="600"/>
      <c r="UOM27" s="600"/>
      <c r="UON27" s="600"/>
      <c r="UOO27" s="600"/>
      <c r="UOP27" s="600"/>
      <c r="UOQ27" s="600"/>
      <c r="UOR27" s="600"/>
      <c r="UOS27" s="600"/>
      <c r="UOT27" s="600"/>
      <c r="UOU27" s="600"/>
      <c r="UOV27" s="600"/>
      <c r="UOW27" s="600"/>
      <c r="UOX27" s="600"/>
      <c r="UOY27" s="600"/>
      <c r="UOZ27" s="600"/>
      <c r="UPA27" s="600"/>
      <c r="UPB27" s="600"/>
      <c r="UPC27" s="600"/>
      <c r="UPD27" s="600"/>
      <c r="UPE27" s="600"/>
      <c r="UPF27" s="600"/>
      <c r="UPG27" s="600"/>
      <c r="UPH27" s="600"/>
      <c r="UPI27" s="600"/>
      <c r="UPJ27" s="600"/>
      <c r="UPK27" s="600"/>
      <c r="UPL27" s="600"/>
      <c r="UPM27" s="600"/>
      <c r="UPN27" s="600"/>
      <c r="UPO27" s="600"/>
      <c r="UPP27" s="600"/>
      <c r="UPQ27" s="600"/>
      <c r="UPR27" s="600"/>
      <c r="UPS27" s="600"/>
      <c r="UPT27" s="600"/>
      <c r="UPU27" s="600"/>
      <c r="UPV27" s="600"/>
      <c r="UPW27" s="600"/>
      <c r="UPX27" s="600"/>
      <c r="UPY27" s="600"/>
      <c r="UPZ27" s="600"/>
      <c r="UQA27" s="600"/>
      <c r="UQB27" s="600"/>
      <c r="UQC27" s="600"/>
      <c r="UQD27" s="600"/>
      <c r="UQE27" s="600"/>
      <c r="UQF27" s="600"/>
      <c r="UQG27" s="600"/>
      <c r="UQH27" s="600"/>
      <c r="UQI27" s="600"/>
      <c r="UQJ27" s="600"/>
      <c r="UQK27" s="600"/>
      <c r="UQL27" s="600"/>
      <c r="UQM27" s="600"/>
      <c r="UQN27" s="600"/>
      <c r="UQO27" s="600"/>
      <c r="UQP27" s="600"/>
      <c r="UQQ27" s="600"/>
      <c r="UQR27" s="600"/>
      <c r="UQS27" s="600"/>
      <c r="UQT27" s="600"/>
      <c r="UQU27" s="600"/>
      <c r="UQV27" s="600"/>
      <c r="UQW27" s="600"/>
      <c r="UQX27" s="600"/>
      <c r="UQY27" s="600"/>
      <c r="UQZ27" s="600"/>
      <c r="URA27" s="600"/>
      <c r="URB27" s="600"/>
      <c r="URC27" s="600"/>
      <c r="URD27" s="600"/>
      <c r="URE27" s="600"/>
      <c r="URF27" s="600"/>
      <c r="URG27" s="600"/>
      <c r="URH27" s="600"/>
      <c r="URI27" s="600"/>
      <c r="URJ27" s="600"/>
      <c r="URK27" s="600"/>
      <c r="URL27" s="600"/>
      <c r="URM27" s="600"/>
      <c r="URN27" s="600"/>
      <c r="URO27" s="600"/>
      <c r="URP27" s="600"/>
      <c r="URQ27" s="600"/>
      <c r="URR27" s="600"/>
      <c r="URS27" s="600"/>
      <c r="URT27" s="600"/>
      <c r="URU27" s="600"/>
      <c r="URV27" s="600"/>
      <c r="URW27" s="600"/>
      <c r="URX27" s="600"/>
      <c r="URY27" s="600"/>
      <c r="URZ27" s="600"/>
      <c r="USA27" s="600"/>
      <c r="USB27" s="600"/>
      <c r="USC27" s="600"/>
      <c r="USD27" s="600"/>
      <c r="USE27" s="600"/>
      <c r="USF27" s="600"/>
      <c r="USG27" s="600"/>
      <c r="USH27" s="600"/>
      <c r="USI27" s="600"/>
      <c r="USJ27" s="600"/>
      <c r="USK27" s="600"/>
      <c r="USL27" s="600"/>
      <c r="USM27" s="600"/>
      <c r="USN27" s="600"/>
      <c r="USO27" s="600"/>
      <c r="USP27" s="600"/>
      <c r="USQ27" s="600"/>
      <c r="USR27" s="600"/>
      <c r="USS27" s="600"/>
      <c r="UST27" s="600"/>
      <c r="USU27" s="600"/>
      <c r="USV27" s="600"/>
      <c r="USW27" s="600"/>
      <c r="USX27" s="600"/>
      <c r="USY27" s="600"/>
      <c r="USZ27" s="600"/>
      <c r="UTA27" s="600"/>
      <c r="UTB27" s="600"/>
      <c r="UTC27" s="600"/>
      <c r="UTD27" s="600"/>
      <c r="UTE27" s="600"/>
      <c r="UTF27" s="600"/>
      <c r="UTG27" s="600"/>
      <c r="UTH27" s="600"/>
      <c r="UTI27" s="600"/>
      <c r="UTJ27" s="600"/>
      <c r="UTK27" s="600"/>
      <c r="UTL27" s="600"/>
      <c r="UTM27" s="600"/>
      <c r="UTN27" s="600"/>
      <c r="UTO27" s="600"/>
      <c r="UTP27" s="600"/>
      <c r="UTQ27" s="600"/>
      <c r="UTR27" s="600"/>
      <c r="UTS27" s="600"/>
      <c r="UTT27" s="600"/>
      <c r="UTU27" s="600"/>
      <c r="UTV27" s="600"/>
      <c r="UTW27" s="600"/>
      <c r="UTX27" s="600"/>
      <c r="UTY27" s="600"/>
      <c r="UTZ27" s="600"/>
      <c r="UUA27" s="600"/>
      <c r="UUB27" s="600"/>
      <c r="UUC27" s="600"/>
      <c r="UUD27" s="600"/>
      <c r="UUE27" s="600"/>
      <c r="UUF27" s="600"/>
      <c r="UUG27" s="600"/>
      <c r="UUH27" s="600"/>
      <c r="UUI27" s="600"/>
      <c r="UUJ27" s="600"/>
      <c r="UUK27" s="600"/>
      <c r="UUL27" s="600"/>
      <c r="UUM27" s="600"/>
      <c r="UUN27" s="600"/>
      <c r="UUO27" s="600"/>
      <c r="UUP27" s="600"/>
      <c r="UUQ27" s="600"/>
      <c r="UUR27" s="600"/>
      <c r="UUS27" s="600"/>
      <c r="UUT27" s="600"/>
      <c r="UUU27" s="600"/>
      <c r="UUV27" s="600"/>
      <c r="UUW27" s="600"/>
      <c r="UUX27" s="600"/>
      <c r="UUY27" s="600"/>
      <c r="UUZ27" s="600"/>
      <c r="UVA27" s="600"/>
      <c r="UVB27" s="600"/>
      <c r="UVC27" s="600"/>
      <c r="UVD27" s="600"/>
      <c r="UVE27" s="600"/>
      <c r="UVF27" s="600"/>
      <c r="UVG27" s="600"/>
      <c r="UVH27" s="600"/>
      <c r="UVI27" s="600"/>
      <c r="UVJ27" s="600"/>
      <c r="UVK27" s="600"/>
      <c r="UVL27" s="600"/>
      <c r="UVM27" s="600"/>
      <c r="UVN27" s="600"/>
      <c r="UVO27" s="600"/>
      <c r="UVP27" s="600"/>
      <c r="UVQ27" s="600"/>
      <c r="UVR27" s="600"/>
      <c r="UVS27" s="600"/>
      <c r="UVT27" s="600"/>
      <c r="UVU27" s="600"/>
      <c r="UVV27" s="600"/>
      <c r="UVW27" s="600"/>
      <c r="UVX27" s="600"/>
      <c r="UVY27" s="600"/>
      <c r="UVZ27" s="600"/>
      <c r="UWA27" s="600"/>
      <c r="UWB27" s="600"/>
      <c r="UWC27" s="600"/>
      <c r="UWD27" s="600"/>
      <c r="UWE27" s="600"/>
      <c r="UWF27" s="600"/>
      <c r="UWG27" s="600"/>
      <c r="UWH27" s="600"/>
      <c r="UWI27" s="600"/>
      <c r="UWJ27" s="600"/>
      <c r="UWK27" s="600"/>
      <c r="UWL27" s="600"/>
      <c r="UWM27" s="600"/>
      <c r="UWN27" s="600"/>
      <c r="UWO27" s="600"/>
      <c r="UWP27" s="600"/>
      <c r="UWQ27" s="600"/>
      <c r="UWR27" s="600"/>
      <c r="UWS27" s="600"/>
      <c r="UWT27" s="600"/>
      <c r="UWU27" s="600"/>
      <c r="UWV27" s="600"/>
      <c r="UWW27" s="600"/>
      <c r="UWX27" s="600"/>
      <c r="UWY27" s="600"/>
      <c r="UWZ27" s="600"/>
      <c r="UXA27" s="600"/>
      <c r="UXB27" s="600"/>
      <c r="UXC27" s="600"/>
      <c r="UXD27" s="600"/>
      <c r="UXE27" s="600"/>
      <c r="UXF27" s="600"/>
      <c r="UXG27" s="600"/>
      <c r="UXH27" s="600"/>
      <c r="UXI27" s="600"/>
      <c r="UXJ27" s="600"/>
      <c r="UXK27" s="600"/>
      <c r="UXL27" s="600"/>
      <c r="UXM27" s="600"/>
      <c r="UXN27" s="600"/>
      <c r="UXO27" s="600"/>
      <c r="UXP27" s="600"/>
      <c r="UXQ27" s="600"/>
      <c r="UXR27" s="600"/>
      <c r="UXS27" s="600"/>
      <c r="UXT27" s="600"/>
      <c r="UXU27" s="600"/>
      <c r="UXV27" s="600"/>
      <c r="UXW27" s="600"/>
      <c r="UXX27" s="600"/>
      <c r="UXY27" s="600"/>
      <c r="UXZ27" s="600"/>
      <c r="UYA27" s="600"/>
      <c r="UYB27" s="600"/>
      <c r="UYC27" s="600"/>
      <c r="UYD27" s="600"/>
      <c r="UYE27" s="600"/>
      <c r="UYF27" s="600"/>
      <c r="UYG27" s="600"/>
      <c r="UYH27" s="600"/>
      <c r="UYI27" s="600"/>
      <c r="UYJ27" s="600"/>
      <c r="UYK27" s="600"/>
      <c r="UYL27" s="600"/>
      <c r="UYM27" s="600"/>
      <c r="UYN27" s="600"/>
      <c r="UYO27" s="600"/>
      <c r="UYP27" s="600"/>
      <c r="UYQ27" s="600"/>
      <c r="UYR27" s="600"/>
      <c r="UYS27" s="600"/>
      <c r="UYT27" s="600"/>
      <c r="UYU27" s="600"/>
      <c r="UYV27" s="600"/>
      <c r="UYW27" s="600"/>
      <c r="UYX27" s="600"/>
      <c r="UYY27" s="600"/>
      <c r="UYZ27" s="600"/>
      <c r="UZA27" s="600"/>
      <c r="UZB27" s="600"/>
      <c r="UZC27" s="600"/>
      <c r="UZD27" s="600"/>
      <c r="UZE27" s="600"/>
      <c r="UZF27" s="600"/>
      <c r="UZG27" s="600"/>
      <c r="UZH27" s="600"/>
      <c r="UZI27" s="600"/>
      <c r="UZJ27" s="600"/>
      <c r="UZK27" s="600"/>
      <c r="UZL27" s="600"/>
      <c r="UZM27" s="600"/>
      <c r="UZN27" s="600"/>
      <c r="UZO27" s="600"/>
      <c r="UZP27" s="600"/>
      <c r="UZQ27" s="600"/>
      <c r="UZR27" s="600"/>
      <c r="UZS27" s="600"/>
      <c r="UZT27" s="600"/>
      <c r="UZU27" s="600"/>
      <c r="UZV27" s="600"/>
      <c r="UZW27" s="600"/>
      <c r="UZX27" s="600"/>
      <c r="UZY27" s="600"/>
      <c r="UZZ27" s="600"/>
      <c r="VAA27" s="600"/>
      <c r="VAB27" s="600"/>
      <c r="VAC27" s="600"/>
      <c r="VAD27" s="600"/>
      <c r="VAE27" s="600"/>
      <c r="VAF27" s="600"/>
      <c r="VAG27" s="600"/>
      <c r="VAH27" s="600"/>
      <c r="VAI27" s="600"/>
      <c r="VAJ27" s="600"/>
      <c r="VAK27" s="600"/>
      <c r="VAL27" s="600"/>
      <c r="VAM27" s="600"/>
      <c r="VAN27" s="600"/>
      <c r="VAO27" s="600"/>
      <c r="VAP27" s="600"/>
      <c r="VAQ27" s="600"/>
      <c r="VAR27" s="600"/>
      <c r="VAS27" s="600"/>
      <c r="VAT27" s="600"/>
      <c r="VAU27" s="600"/>
      <c r="VAV27" s="600"/>
      <c r="VAW27" s="600"/>
      <c r="VAX27" s="600"/>
      <c r="VAY27" s="600"/>
      <c r="VAZ27" s="600"/>
      <c r="VBA27" s="600"/>
      <c r="VBB27" s="600"/>
      <c r="VBC27" s="600"/>
      <c r="VBD27" s="600"/>
      <c r="VBE27" s="600"/>
      <c r="VBF27" s="600"/>
      <c r="VBG27" s="600"/>
      <c r="VBH27" s="600"/>
      <c r="VBI27" s="600"/>
      <c r="VBJ27" s="600"/>
      <c r="VBK27" s="600"/>
      <c r="VBL27" s="600"/>
      <c r="VBM27" s="600"/>
      <c r="VBN27" s="600"/>
      <c r="VBO27" s="600"/>
      <c r="VBP27" s="600"/>
      <c r="VBQ27" s="600"/>
      <c r="VBR27" s="600"/>
      <c r="VBS27" s="600"/>
      <c r="VBT27" s="600"/>
      <c r="VBU27" s="600"/>
      <c r="VBV27" s="600"/>
      <c r="VBW27" s="600"/>
      <c r="VBX27" s="600"/>
      <c r="VBY27" s="600"/>
      <c r="VBZ27" s="600"/>
      <c r="VCA27" s="600"/>
      <c r="VCB27" s="600"/>
      <c r="VCC27" s="600"/>
      <c r="VCD27" s="600"/>
      <c r="VCE27" s="600"/>
      <c r="VCF27" s="600"/>
      <c r="VCG27" s="600"/>
      <c r="VCH27" s="600"/>
      <c r="VCI27" s="600"/>
      <c r="VCJ27" s="600"/>
      <c r="VCK27" s="600"/>
      <c r="VCL27" s="600"/>
      <c r="VCM27" s="600"/>
      <c r="VCN27" s="600"/>
      <c r="VCO27" s="600"/>
      <c r="VCP27" s="600"/>
      <c r="VCQ27" s="600"/>
      <c r="VCR27" s="600"/>
      <c r="VCS27" s="600"/>
      <c r="VCT27" s="600"/>
      <c r="VCU27" s="600"/>
      <c r="VCV27" s="600"/>
      <c r="VCW27" s="600"/>
      <c r="VCX27" s="600"/>
      <c r="VCY27" s="600"/>
      <c r="VCZ27" s="600"/>
      <c r="VDA27" s="600"/>
      <c r="VDB27" s="600"/>
      <c r="VDC27" s="600"/>
      <c r="VDD27" s="600"/>
      <c r="VDE27" s="600"/>
      <c r="VDF27" s="600"/>
      <c r="VDG27" s="600"/>
      <c r="VDH27" s="600"/>
      <c r="VDI27" s="600"/>
      <c r="VDJ27" s="600"/>
      <c r="VDK27" s="600"/>
      <c r="VDL27" s="600"/>
      <c r="VDM27" s="600"/>
      <c r="VDN27" s="600"/>
      <c r="VDO27" s="600"/>
      <c r="VDP27" s="600"/>
      <c r="VDQ27" s="600"/>
      <c r="VDR27" s="600"/>
      <c r="VDS27" s="600"/>
      <c r="VDT27" s="600"/>
      <c r="VDU27" s="600"/>
      <c r="VDV27" s="600"/>
      <c r="VDW27" s="600"/>
      <c r="VDX27" s="600"/>
      <c r="VDY27" s="600"/>
      <c r="VDZ27" s="600"/>
      <c r="VEA27" s="600"/>
      <c r="VEB27" s="600"/>
      <c r="VEC27" s="600"/>
      <c r="VED27" s="600"/>
      <c r="VEE27" s="600"/>
      <c r="VEF27" s="600"/>
      <c r="VEG27" s="600"/>
      <c r="VEH27" s="600"/>
      <c r="VEI27" s="600"/>
      <c r="VEJ27" s="600"/>
      <c r="VEK27" s="600"/>
      <c r="VEL27" s="600"/>
      <c r="VEM27" s="600"/>
      <c r="VEN27" s="600"/>
      <c r="VEO27" s="600"/>
      <c r="VEP27" s="600"/>
      <c r="VEQ27" s="600"/>
      <c r="VER27" s="600"/>
      <c r="VES27" s="600"/>
      <c r="VET27" s="600"/>
      <c r="VEU27" s="600"/>
      <c r="VEV27" s="600"/>
      <c r="VEW27" s="600"/>
      <c r="VEX27" s="600"/>
      <c r="VEY27" s="600"/>
      <c r="VEZ27" s="600"/>
      <c r="VFA27" s="600"/>
      <c r="VFB27" s="600"/>
      <c r="VFC27" s="600"/>
      <c r="VFD27" s="600"/>
      <c r="VFE27" s="600"/>
      <c r="VFF27" s="600"/>
      <c r="VFG27" s="600"/>
      <c r="VFH27" s="600"/>
      <c r="VFI27" s="600"/>
      <c r="VFJ27" s="600"/>
      <c r="VFK27" s="600"/>
      <c r="VFL27" s="600"/>
      <c r="VFM27" s="600"/>
      <c r="VFN27" s="600"/>
      <c r="VFO27" s="600"/>
      <c r="VFP27" s="600"/>
      <c r="VFQ27" s="600"/>
      <c r="VFR27" s="600"/>
      <c r="VFS27" s="600"/>
      <c r="VFT27" s="600"/>
      <c r="VFU27" s="600"/>
      <c r="VFV27" s="600"/>
      <c r="VFW27" s="600"/>
      <c r="VFX27" s="600"/>
      <c r="VFY27" s="600"/>
      <c r="VFZ27" s="600"/>
      <c r="VGA27" s="600"/>
      <c r="VGB27" s="600"/>
      <c r="VGC27" s="600"/>
      <c r="VGD27" s="600"/>
      <c r="VGE27" s="600"/>
      <c r="VGF27" s="600"/>
      <c r="VGG27" s="600"/>
      <c r="VGH27" s="600"/>
      <c r="VGI27" s="600"/>
      <c r="VGJ27" s="600"/>
      <c r="VGK27" s="600"/>
      <c r="VGL27" s="600"/>
      <c r="VGM27" s="600"/>
      <c r="VGN27" s="600"/>
      <c r="VGO27" s="600"/>
      <c r="VGP27" s="600"/>
      <c r="VGQ27" s="600"/>
      <c r="VGR27" s="600"/>
      <c r="VGS27" s="600"/>
      <c r="VGT27" s="600"/>
      <c r="VGU27" s="600"/>
      <c r="VGV27" s="600"/>
      <c r="VGW27" s="600"/>
      <c r="VGX27" s="600"/>
      <c r="VGY27" s="600"/>
      <c r="VGZ27" s="600"/>
      <c r="VHA27" s="600"/>
      <c r="VHB27" s="600"/>
      <c r="VHC27" s="600"/>
      <c r="VHD27" s="600"/>
      <c r="VHE27" s="600"/>
      <c r="VHF27" s="600"/>
      <c r="VHG27" s="600"/>
      <c r="VHH27" s="600"/>
      <c r="VHI27" s="600"/>
      <c r="VHJ27" s="600"/>
      <c r="VHK27" s="600"/>
      <c r="VHL27" s="600"/>
      <c r="VHM27" s="600"/>
      <c r="VHN27" s="600"/>
      <c r="VHO27" s="600"/>
      <c r="VHP27" s="600"/>
      <c r="VHQ27" s="600"/>
      <c r="VHR27" s="600"/>
      <c r="VHS27" s="600"/>
      <c r="VHT27" s="600"/>
      <c r="VHU27" s="600"/>
      <c r="VHV27" s="600"/>
      <c r="VHW27" s="600"/>
      <c r="VHX27" s="600"/>
      <c r="VHY27" s="600"/>
      <c r="VHZ27" s="600"/>
      <c r="VIA27" s="600"/>
      <c r="VIB27" s="600"/>
      <c r="VIC27" s="600"/>
      <c r="VID27" s="600"/>
      <c r="VIE27" s="600"/>
      <c r="VIF27" s="600"/>
      <c r="VIG27" s="600"/>
      <c r="VIH27" s="600"/>
      <c r="VII27" s="600"/>
      <c r="VIJ27" s="600"/>
      <c r="VIK27" s="600"/>
      <c r="VIL27" s="600"/>
      <c r="VIM27" s="600"/>
      <c r="VIN27" s="600"/>
      <c r="VIO27" s="600"/>
      <c r="VIP27" s="600"/>
      <c r="VIQ27" s="600"/>
      <c r="VIR27" s="600"/>
      <c r="VIS27" s="600"/>
      <c r="VIT27" s="600"/>
      <c r="VIU27" s="600"/>
      <c r="VIV27" s="600"/>
      <c r="VIW27" s="600"/>
      <c r="VIX27" s="600"/>
      <c r="VIY27" s="600"/>
      <c r="VIZ27" s="600"/>
      <c r="VJA27" s="600"/>
      <c r="VJB27" s="600"/>
      <c r="VJC27" s="600"/>
      <c r="VJD27" s="600"/>
      <c r="VJE27" s="600"/>
      <c r="VJF27" s="600"/>
      <c r="VJG27" s="600"/>
      <c r="VJH27" s="600"/>
      <c r="VJI27" s="600"/>
      <c r="VJJ27" s="600"/>
      <c r="VJK27" s="600"/>
      <c r="VJL27" s="600"/>
      <c r="VJM27" s="600"/>
      <c r="VJN27" s="600"/>
      <c r="VJO27" s="600"/>
      <c r="VJP27" s="600"/>
      <c r="VJQ27" s="600"/>
      <c r="VJR27" s="600"/>
      <c r="VJS27" s="600"/>
      <c r="VJT27" s="600"/>
      <c r="VJU27" s="600"/>
      <c r="VJV27" s="600"/>
      <c r="VJW27" s="600"/>
      <c r="VJX27" s="600"/>
      <c r="VJY27" s="600"/>
      <c r="VJZ27" s="600"/>
      <c r="VKA27" s="600"/>
      <c r="VKB27" s="600"/>
      <c r="VKC27" s="600"/>
      <c r="VKD27" s="600"/>
      <c r="VKE27" s="600"/>
      <c r="VKF27" s="600"/>
      <c r="VKG27" s="600"/>
      <c r="VKH27" s="600"/>
      <c r="VKI27" s="600"/>
      <c r="VKJ27" s="600"/>
      <c r="VKK27" s="600"/>
      <c r="VKL27" s="600"/>
      <c r="VKM27" s="600"/>
      <c r="VKN27" s="600"/>
      <c r="VKO27" s="600"/>
      <c r="VKP27" s="600"/>
      <c r="VKQ27" s="600"/>
      <c r="VKR27" s="600"/>
      <c r="VKS27" s="600"/>
      <c r="VKT27" s="600"/>
      <c r="VKU27" s="600"/>
      <c r="VKV27" s="600"/>
      <c r="VKW27" s="600"/>
      <c r="VKX27" s="600"/>
      <c r="VKY27" s="600"/>
      <c r="VKZ27" s="600"/>
      <c r="VLA27" s="600"/>
      <c r="VLB27" s="600"/>
      <c r="VLC27" s="600"/>
      <c r="VLD27" s="600"/>
      <c r="VLE27" s="600"/>
      <c r="VLF27" s="600"/>
      <c r="VLG27" s="600"/>
      <c r="VLH27" s="600"/>
      <c r="VLI27" s="600"/>
      <c r="VLJ27" s="600"/>
      <c r="VLK27" s="600"/>
      <c r="VLL27" s="600"/>
      <c r="VLM27" s="600"/>
      <c r="VLN27" s="600"/>
      <c r="VLO27" s="600"/>
      <c r="VLP27" s="600"/>
      <c r="VLQ27" s="600"/>
      <c r="VLR27" s="600"/>
      <c r="VLS27" s="600"/>
      <c r="VLT27" s="600"/>
      <c r="VLU27" s="600"/>
      <c r="VLV27" s="600"/>
      <c r="VLW27" s="600"/>
      <c r="VLX27" s="600"/>
      <c r="VLY27" s="600"/>
      <c r="VLZ27" s="600"/>
      <c r="VMA27" s="600"/>
      <c r="VMB27" s="600"/>
      <c r="VMC27" s="600"/>
      <c r="VMD27" s="600"/>
      <c r="VME27" s="600"/>
      <c r="VMF27" s="600"/>
      <c r="VMG27" s="600"/>
      <c r="VMH27" s="600"/>
      <c r="VMI27" s="600"/>
      <c r="VMJ27" s="600"/>
      <c r="VMK27" s="600"/>
      <c r="VML27" s="600"/>
      <c r="VMM27" s="600"/>
      <c r="VMN27" s="600"/>
      <c r="VMO27" s="600"/>
      <c r="VMP27" s="600"/>
      <c r="VMQ27" s="600"/>
      <c r="VMR27" s="600"/>
      <c r="VMS27" s="600"/>
      <c r="VMT27" s="600"/>
      <c r="VMU27" s="600"/>
      <c r="VMV27" s="600"/>
      <c r="VMW27" s="600"/>
      <c r="VMX27" s="600"/>
      <c r="VMY27" s="600"/>
      <c r="VMZ27" s="600"/>
      <c r="VNA27" s="600"/>
      <c r="VNB27" s="600"/>
      <c r="VNC27" s="600"/>
      <c r="VND27" s="600"/>
      <c r="VNE27" s="600"/>
      <c r="VNF27" s="600"/>
      <c r="VNG27" s="600"/>
      <c r="VNH27" s="600"/>
      <c r="VNI27" s="600"/>
      <c r="VNJ27" s="600"/>
      <c r="VNK27" s="600"/>
      <c r="VNL27" s="600"/>
      <c r="VNM27" s="600"/>
      <c r="VNN27" s="600"/>
      <c r="VNO27" s="600"/>
      <c r="VNP27" s="600"/>
      <c r="VNQ27" s="600"/>
      <c r="VNR27" s="600"/>
      <c r="VNS27" s="600"/>
      <c r="VNT27" s="600"/>
      <c r="VNU27" s="600"/>
      <c r="VNV27" s="600"/>
      <c r="VNW27" s="600"/>
      <c r="VNX27" s="600"/>
      <c r="VNY27" s="600"/>
      <c r="VNZ27" s="600"/>
      <c r="VOA27" s="600"/>
      <c r="VOB27" s="600"/>
      <c r="VOC27" s="600"/>
      <c r="VOD27" s="600"/>
      <c r="VOE27" s="600"/>
      <c r="VOF27" s="600"/>
      <c r="VOG27" s="600"/>
      <c r="VOH27" s="600"/>
      <c r="VOI27" s="600"/>
      <c r="VOJ27" s="600"/>
      <c r="VOK27" s="600"/>
      <c r="VOL27" s="600"/>
      <c r="VOM27" s="600"/>
      <c r="VON27" s="600"/>
      <c r="VOO27" s="600"/>
      <c r="VOP27" s="600"/>
      <c r="VOQ27" s="600"/>
      <c r="VOR27" s="600"/>
      <c r="VOS27" s="600"/>
      <c r="VOT27" s="600"/>
      <c r="VOU27" s="600"/>
      <c r="VOV27" s="600"/>
      <c r="VOW27" s="600"/>
      <c r="VOX27" s="600"/>
      <c r="VOY27" s="600"/>
      <c r="VOZ27" s="600"/>
      <c r="VPA27" s="600"/>
      <c r="VPB27" s="600"/>
      <c r="VPC27" s="600"/>
      <c r="VPD27" s="600"/>
      <c r="VPE27" s="600"/>
      <c r="VPF27" s="600"/>
      <c r="VPG27" s="600"/>
      <c r="VPH27" s="600"/>
      <c r="VPI27" s="600"/>
      <c r="VPJ27" s="600"/>
      <c r="VPK27" s="600"/>
      <c r="VPL27" s="600"/>
      <c r="VPM27" s="600"/>
      <c r="VPN27" s="600"/>
      <c r="VPO27" s="600"/>
      <c r="VPP27" s="600"/>
      <c r="VPQ27" s="600"/>
      <c r="VPR27" s="600"/>
      <c r="VPS27" s="600"/>
      <c r="VPT27" s="600"/>
      <c r="VPU27" s="600"/>
      <c r="VPV27" s="600"/>
      <c r="VPW27" s="600"/>
      <c r="VPX27" s="600"/>
      <c r="VPY27" s="600"/>
      <c r="VPZ27" s="600"/>
      <c r="VQA27" s="600"/>
      <c r="VQB27" s="600"/>
      <c r="VQC27" s="600"/>
      <c r="VQD27" s="600"/>
      <c r="VQE27" s="600"/>
      <c r="VQF27" s="600"/>
      <c r="VQG27" s="600"/>
      <c r="VQH27" s="600"/>
      <c r="VQI27" s="600"/>
      <c r="VQJ27" s="600"/>
      <c r="VQK27" s="600"/>
      <c r="VQL27" s="600"/>
      <c r="VQM27" s="600"/>
      <c r="VQN27" s="600"/>
      <c r="VQO27" s="600"/>
      <c r="VQP27" s="600"/>
      <c r="VQQ27" s="600"/>
      <c r="VQR27" s="600"/>
      <c r="VQS27" s="600"/>
      <c r="VQT27" s="600"/>
      <c r="VQU27" s="600"/>
      <c r="VQV27" s="600"/>
      <c r="VQW27" s="600"/>
      <c r="VQX27" s="600"/>
      <c r="VQY27" s="600"/>
      <c r="VQZ27" s="600"/>
      <c r="VRA27" s="600"/>
      <c r="VRB27" s="600"/>
      <c r="VRC27" s="600"/>
      <c r="VRD27" s="600"/>
      <c r="VRE27" s="600"/>
      <c r="VRF27" s="600"/>
      <c r="VRG27" s="600"/>
      <c r="VRH27" s="600"/>
      <c r="VRI27" s="600"/>
      <c r="VRJ27" s="600"/>
      <c r="VRK27" s="600"/>
      <c r="VRL27" s="600"/>
      <c r="VRM27" s="600"/>
      <c r="VRN27" s="600"/>
      <c r="VRO27" s="600"/>
      <c r="VRP27" s="600"/>
      <c r="VRQ27" s="600"/>
      <c r="VRR27" s="600"/>
      <c r="VRS27" s="600"/>
      <c r="VRT27" s="600"/>
      <c r="VRU27" s="600"/>
      <c r="VRV27" s="600"/>
      <c r="VRW27" s="600"/>
      <c r="VRX27" s="600"/>
      <c r="VRY27" s="600"/>
      <c r="VRZ27" s="600"/>
      <c r="VSA27" s="600"/>
      <c r="VSB27" s="600"/>
      <c r="VSC27" s="600"/>
      <c r="VSD27" s="600"/>
      <c r="VSE27" s="600"/>
      <c r="VSF27" s="600"/>
      <c r="VSG27" s="600"/>
      <c r="VSH27" s="600"/>
      <c r="VSI27" s="600"/>
      <c r="VSJ27" s="600"/>
      <c r="VSK27" s="600"/>
      <c r="VSL27" s="600"/>
      <c r="VSM27" s="600"/>
      <c r="VSN27" s="600"/>
      <c r="VSO27" s="600"/>
      <c r="VSP27" s="600"/>
      <c r="VSQ27" s="600"/>
      <c r="VSR27" s="600"/>
      <c r="VSS27" s="600"/>
      <c r="VST27" s="600"/>
      <c r="VSU27" s="600"/>
      <c r="VSV27" s="600"/>
      <c r="VSW27" s="600"/>
      <c r="VSX27" s="600"/>
      <c r="VSY27" s="600"/>
      <c r="VSZ27" s="600"/>
      <c r="VTA27" s="600"/>
      <c r="VTB27" s="600"/>
      <c r="VTC27" s="600"/>
      <c r="VTD27" s="600"/>
      <c r="VTE27" s="600"/>
      <c r="VTF27" s="600"/>
      <c r="VTG27" s="600"/>
      <c r="VTH27" s="600"/>
      <c r="VTI27" s="600"/>
      <c r="VTJ27" s="600"/>
      <c r="VTK27" s="600"/>
      <c r="VTL27" s="600"/>
      <c r="VTM27" s="600"/>
      <c r="VTN27" s="600"/>
      <c r="VTO27" s="600"/>
      <c r="VTP27" s="600"/>
      <c r="VTQ27" s="600"/>
      <c r="VTR27" s="600"/>
      <c r="VTS27" s="600"/>
      <c r="VTT27" s="600"/>
      <c r="VTU27" s="600"/>
      <c r="VTV27" s="600"/>
      <c r="VTW27" s="600"/>
      <c r="VTX27" s="600"/>
      <c r="VTY27" s="600"/>
      <c r="VTZ27" s="600"/>
      <c r="VUA27" s="600"/>
      <c r="VUB27" s="600"/>
      <c r="VUC27" s="600"/>
      <c r="VUD27" s="600"/>
      <c r="VUE27" s="600"/>
      <c r="VUF27" s="600"/>
      <c r="VUG27" s="600"/>
      <c r="VUH27" s="600"/>
      <c r="VUI27" s="600"/>
      <c r="VUJ27" s="600"/>
      <c r="VUK27" s="600"/>
      <c r="VUL27" s="600"/>
      <c r="VUM27" s="600"/>
      <c r="VUN27" s="600"/>
      <c r="VUO27" s="600"/>
      <c r="VUP27" s="600"/>
      <c r="VUQ27" s="600"/>
      <c r="VUR27" s="600"/>
      <c r="VUS27" s="600"/>
      <c r="VUT27" s="600"/>
      <c r="VUU27" s="600"/>
      <c r="VUV27" s="600"/>
      <c r="VUW27" s="600"/>
      <c r="VUX27" s="600"/>
      <c r="VUY27" s="600"/>
      <c r="VUZ27" s="600"/>
      <c r="VVA27" s="600"/>
      <c r="VVB27" s="600"/>
      <c r="VVC27" s="600"/>
      <c r="VVD27" s="600"/>
      <c r="VVE27" s="600"/>
      <c r="VVF27" s="600"/>
      <c r="VVG27" s="600"/>
      <c r="VVH27" s="600"/>
      <c r="VVI27" s="600"/>
      <c r="VVJ27" s="600"/>
      <c r="VVK27" s="600"/>
      <c r="VVL27" s="600"/>
      <c r="VVM27" s="600"/>
      <c r="VVN27" s="600"/>
      <c r="VVO27" s="600"/>
      <c r="VVP27" s="600"/>
      <c r="VVQ27" s="600"/>
      <c r="VVR27" s="600"/>
      <c r="VVS27" s="600"/>
      <c r="VVT27" s="600"/>
      <c r="VVU27" s="600"/>
      <c r="VVV27" s="600"/>
      <c r="VVW27" s="600"/>
      <c r="VVX27" s="600"/>
      <c r="VVY27" s="600"/>
      <c r="VVZ27" s="600"/>
      <c r="VWA27" s="600"/>
      <c r="VWB27" s="600"/>
      <c r="VWC27" s="600"/>
      <c r="VWD27" s="600"/>
      <c r="VWE27" s="600"/>
      <c r="VWF27" s="600"/>
      <c r="VWG27" s="600"/>
      <c r="VWH27" s="600"/>
      <c r="VWI27" s="600"/>
      <c r="VWJ27" s="600"/>
      <c r="VWK27" s="600"/>
      <c r="VWL27" s="600"/>
      <c r="VWM27" s="600"/>
      <c r="VWN27" s="600"/>
      <c r="VWO27" s="600"/>
      <c r="VWP27" s="600"/>
      <c r="VWQ27" s="600"/>
      <c r="VWR27" s="600"/>
      <c r="VWS27" s="600"/>
      <c r="VWT27" s="600"/>
      <c r="VWU27" s="600"/>
      <c r="VWV27" s="600"/>
      <c r="VWW27" s="600"/>
      <c r="VWX27" s="600"/>
      <c r="VWY27" s="600"/>
      <c r="VWZ27" s="600"/>
      <c r="VXA27" s="600"/>
      <c r="VXB27" s="600"/>
      <c r="VXC27" s="600"/>
      <c r="VXD27" s="600"/>
      <c r="VXE27" s="600"/>
      <c r="VXF27" s="600"/>
      <c r="VXG27" s="600"/>
      <c r="VXH27" s="600"/>
      <c r="VXI27" s="600"/>
      <c r="VXJ27" s="600"/>
      <c r="VXK27" s="600"/>
      <c r="VXL27" s="600"/>
      <c r="VXM27" s="600"/>
      <c r="VXN27" s="600"/>
      <c r="VXO27" s="600"/>
      <c r="VXP27" s="600"/>
      <c r="VXQ27" s="600"/>
      <c r="VXR27" s="600"/>
      <c r="VXS27" s="600"/>
      <c r="VXT27" s="600"/>
      <c r="VXU27" s="600"/>
      <c r="VXV27" s="600"/>
      <c r="VXW27" s="600"/>
      <c r="VXX27" s="600"/>
      <c r="VXY27" s="600"/>
      <c r="VXZ27" s="600"/>
      <c r="VYA27" s="600"/>
      <c r="VYB27" s="600"/>
      <c r="VYC27" s="600"/>
      <c r="VYD27" s="600"/>
      <c r="VYE27" s="600"/>
      <c r="VYF27" s="600"/>
      <c r="VYG27" s="600"/>
      <c r="VYH27" s="600"/>
      <c r="VYI27" s="600"/>
      <c r="VYJ27" s="600"/>
      <c r="VYK27" s="600"/>
      <c r="VYL27" s="600"/>
      <c r="VYM27" s="600"/>
      <c r="VYN27" s="600"/>
      <c r="VYO27" s="600"/>
      <c r="VYP27" s="600"/>
      <c r="VYQ27" s="600"/>
      <c r="VYR27" s="600"/>
      <c r="VYS27" s="600"/>
      <c r="VYT27" s="600"/>
      <c r="VYU27" s="600"/>
      <c r="VYV27" s="600"/>
      <c r="VYW27" s="600"/>
      <c r="VYX27" s="600"/>
      <c r="VYY27" s="600"/>
      <c r="VYZ27" s="600"/>
      <c r="VZA27" s="600"/>
      <c r="VZB27" s="600"/>
      <c r="VZC27" s="600"/>
      <c r="VZD27" s="600"/>
      <c r="VZE27" s="600"/>
      <c r="VZF27" s="600"/>
      <c r="VZG27" s="600"/>
      <c r="VZH27" s="600"/>
      <c r="VZI27" s="600"/>
      <c r="VZJ27" s="600"/>
      <c r="VZK27" s="600"/>
      <c r="VZL27" s="600"/>
      <c r="VZM27" s="600"/>
      <c r="VZN27" s="600"/>
      <c r="VZO27" s="600"/>
      <c r="VZP27" s="600"/>
      <c r="VZQ27" s="600"/>
      <c r="VZR27" s="600"/>
      <c r="VZS27" s="600"/>
      <c r="VZT27" s="600"/>
      <c r="VZU27" s="600"/>
      <c r="VZV27" s="600"/>
      <c r="VZW27" s="600"/>
      <c r="VZX27" s="600"/>
      <c r="VZY27" s="600"/>
      <c r="VZZ27" s="600"/>
      <c r="WAA27" s="600"/>
      <c r="WAB27" s="600"/>
      <c r="WAC27" s="600"/>
      <c r="WAD27" s="600"/>
      <c r="WAE27" s="600"/>
      <c r="WAF27" s="600"/>
      <c r="WAG27" s="600"/>
      <c r="WAH27" s="600"/>
      <c r="WAI27" s="600"/>
      <c r="WAJ27" s="600"/>
      <c r="WAK27" s="600"/>
      <c r="WAL27" s="600"/>
      <c r="WAM27" s="600"/>
      <c r="WAN27" s="600"/>
      <c r="WAO27" s="600"/>
      <c r="WAP27" s="600"/>
      <c r="WAQ27" s="600"/>
      <c r="WAR27" s="600"/>
      <c r="WAS27" s="600"/>
      <c r="WAT27" s="600"/>
      <c r="WAU27" s="600"/>
      <c r="WAV27" s="600"/>
      <c r="WAW27" s="600"/>
      <c r="WAX27" s="600"/>
      <c r="WAY27" s="600"/>
      <c r="WAZ27" s="600"/>
      <c r="WBA27" s="600"/>
      <c r="WBB27" s="600"/>
      <c r="WBC27" s="600"/>
      <c r="WBD27" s="600"/>
      <c r="WBE27" s="600"/>
      <c r="WBF27" s="600"/>
      <c r="WBG27" s="600"/>
      <c r="WBH27" s="600"/>
      <c r="WBI27" s="600"/>
      <c r="WBJ27" s="600"/>
      <c r="WBK27" s="600"/>
      <c r="WBL27" s="600"/>
      <c r="WBM27" s="600"/>
      <c r="WBN27" s="600"/>
      <c r="WBO27" s="600"/>
      <c r="WBP27" s="600"/>
      <c r="WBQ27" s="600"/>
      <c r="WBR27" s="600"/>
      <c r="WBS27" s="600"/>
      <c r="WBT27" s="600"/>
      <c r="WBU27" s="600"/>
      <c r="WBV27" s="600"/>
      <c r="WBW27" s="600"/>
      <c r="WBX27" s="600"/>
      <c r="WBY27" s="600"/>
      <c r="WBZ27" s="600"/>
      <c r="WCA27" s="600"/>
      <c r="WCB27" s="600"/>
      <c r="WCC27" s="600"/>
      <c r="WCD27" s="600"/>
      <c r="WCE27" s="600"/>
      <c r="WCF27" s="600"/>
      <c r="WCG27" s="600"/>
      <c r="WCH27" s="600"/>
      <c r="WCI27" s="600"/>
      <c r="WCJ27" s="600"/>
      <c r="WCK27" s="600"/>
      <c r="WCL27" s="600"/>
      <c r="WCM27" s="600"/>
      <c r="WCN27" s="600"/>
      <c r="WCO27" s="600"/>
      <c r="WCP27" s="600"/>
      <c r="WCQ27" s="600"/>
      <c r="WCR27" s="600"/>
      <c r="WCS27" s="600"/>
      <c r="WCT27" s="600"/>
      <c r="WCU27" s="600"/>
      <c r="WCV27" s="600"/>
      <c r="WCW27" s="600"/>
      <c r="WCX27" s="600"/>
      <c r="WCY27" s="600"/>
      <c r="WCZ27" s="600"/>
      <c r="WDA27" s="600"/>
      <c r="WDB27" s="600"/>
      <c r="WDC27" s="600"/>
      <c r="WDD27" s="600"/>
      <c r="WDE27" s="600"/>
      <c r="WDF27" s="600"/>
      <c r="WDG27" s="600"/>
      <c r="WDH27" s="600"/>
      <c r="WDI27" s="600"/>
      <c r="WDJ27" s="600"/>
      <c r="WDK27" s="600"/>
      <c r="WDL27" s="600"/>
      <c r="WDM27" s="600"/>
      <c r="WDN27" s="600"/>
      <c r="WDO27" s="600"/>
      <c r="WDP27" s="600"/>
      <c r="WDQ27" s="600"/>
      <c r="WDR27" s="600"/>
      <c r="WDS27" s="600"/>
      <c r="WDT27" s="600"/>
      <c r="WDU27" s="600"/>
      <c r="WDV27" s="600"/>
      <c r="WDW27" s="600"/>
      <c r="WDX27" s="600"/>
      <c r="WDY27" s="600"/>
      <c r="WDZ27" s="600"/>
      <c r="WEA27" s="600"/>
      <c r="WEB27" s="600"/>
      <c r="WEC27" s="600"/>
      <c r="WED27" s="600"/>
      <c r="WEE27" s="600"/>
      <c r="WEF27" s="600"/>
      <c r="WEG27" s="600"/>
      <c r="WEH27" s="600"/>
      <c r="WEI27" s="600"/>
      <c r="WEJ27" s="600"/>
      <c r="WEK27" s="600"/>
      <c r="WEL27" s="600"/>
      <c r="WEM27" s="600"/>
      <c r="WEN27" s="600"/>
      <c r="WEO27" s="600"/>
      <c r="WEP27" s="600"/>
      <c r="WEQ27" s="600"/>
      <c r="WER27" s="600"/>
      <c r="WES27" s="600"/>
      <c r="WET27" s="600"/>
      <c r="WEU27" s="600"/>
      <c r="WEV27" s="600"/>
      <c r="WEW27" s="600"/>
      <c r="WEX27" s="600"/>
      <c r="WEY27" s="600"/>
      <c r="WEZ27" s="600"/>
      <c r="WFA27" s="600"/>
      <c r="WFB27" s="600"/>
      <c r="WFC27" s="600"/>
      <c r="WFD27" s="600"/>
      <c r="WFE27" s="600"/>
      <c r="WFF27" s="600"/>
      <c r="WFG27" s="600"/>
      <c r="WFH27" s="600"/>
      <c r="WFI27" s="600"/>
      <c r="WFJ27" s="600"/>
      <c r="WFK27" s="600"/>
      <c r="WFL27" s="600"/>
      <c r="WFM27" s="600"/>
      <c r="WFN27" s="600"/>
      <c r="WFO27" s="600"/>
      <c r="WFP27" s="600"/>
      <c r="WFQ27" s="600"/>
      <c r="WFR27" s="600"/>
      <c r="WFS27" s="600"/>
      <c r="WFT27" s="600"/>
      <c r="WFU27" s="600"/>
      <c r="WFV27" s="600"/>
      <c r="WFW27" s="600"/>
      <c r="WFX27" s="600"/>
      <c r="WFY27" s="600"/>
      <c r="WFZ27" s="600"/>
      <c r="WGA27" s="600"/>
      <c r="WGB27" s="600"/>
      <c r="WGC27" s="600"/>
      <c r="WGD27" s="600"/>
      <c r="WGE27" s="600"/>
      <c r="WGF27" s="600"/>
      <c r="WGG27" s="600"/>
      <c r="WGH27" s="600"/>
      <c r="WGI27" s="600"/>
      <c r="WGJ27" s="600"/>
      <c r="WGK27" s="600"/>
      <c r="WGL27" s="600"/>
      <c r="WGM27" s="600"/>
      <c r="WGN27" s="600"/>
      <c r="WGO27" s="600"/>
      <c r="WGP27" s="600"/>
      <c r="WGQ27" s="600"/>
      <c r="WGR27" s="600"/>
      <c r="WGS27" s="600"/>
      <c r="WGT27" s="600"/>
      <c r="WGU27" s="600"/>
      <c r="WGV27" s="600"/>
      <c r="WGW27" s="600"/>
      <c r="WGX27" s="600"/>
      <c r="WGY27" s="600"/>
      <c r="WGZ27" s="600"/>
      <c r="WHA27" s="600"/>
      <c r="WHB27" s="600"/>
      <c r="WHC27" s="600"/>
      <c r="WHD27" s="600"/>
      <c r="WHE27" s="600"/>
      <c r="WHF27" s="600"/>
      <c r="WHG27" s="600"/>
      <c r="WHH27" s="600"/>
      <c r="WHI27" s="600"/>
      <c r="WHJ27" s="600"/>
      <c r="WHK27" s="600"/>
      <c r="WHL27" s="600"/>
      <c r="WHM27" s="600"/>
      <c r="WHN27" s="600"/>
      <c r="WHO27" s="600"/>
      <c r="WHP27" s="600"/>
      <c r="WHQ27" s="600"/>
      <c r="WHR27" s="600"/>
      <c r="WHS27" s="600"/>
      <c r="WHT27" s="600"/>
      <c r="WHU27" s="600"/>
      <c r="WHV27" s="600"/>
      <c r="WHW27" s="600"/>
      <c r="WHX27" s="600"/>
      <c r="WHY27" s="600"/>
      <c r="WHZ27" s="600"/>
      <c r="WIA27" s="600"/>
      <c r="WIB27" s="600"/>
      <c r="WIC27" s="600"/>
      <c r="WID27" s="600"/>
      <c r="WIE27" s="600"/>
      <c r="WIF27" s="600"/>
      <c r="WIG27" s="600"/>
      <c r="WIH27" s="600"/>
      <c r="WII27" s="600"/>
      <c r="WIJ27" s="600"/>
      <c r="WIK27" s="600"/>
      <c r="WIL27" s="600"/>
      <c r="WIM27" s="600"/>
      <c r="WIN27" s="600"/>
      <c r="WIO27" s="600"/>
      <c r="WIP27" s="600"/>
      <c r="WIQ27" s="600"/>
      <c r="WIR27" s="600"/>
      <c r="WIS27" s="600"/>
      <c r="WIT27" s="600"/>
      <c r="WIU27" s="600"/>
      <c r="WIV27" s="600"/>
      <c r="WIW27" s="600"/>
      <c r="WIX27" s="600"/>
      <c r="WIY27" s="600"/>
      <c r="WIZ27" s="600"/>
      <c r="WJA27" s="600"/>
      <c r="WJB27" s="600"/>
      <c r="WJC27" s="600"/>
      <c r="WJD27" s="600"/>
      <c r="WJE27" s="600"/>
      <c r="WJF27" s="600"/>
      <c r="WJG27" s="600"/>
      <c r="WJH27" s="600"/>
      <c r="WJI27" s="600"/>
      <c r="WJJ27" s="600"/>
      <c r="WJK27" s="600"/>
      <c r="WJL27" s="600"/>
      <c r="WJM27" s="600"/>
      <c r="WJN27" s="600"/>
      <c r="WJO27" s="600"/>
      <c r="WJP27" s="600"/>
      <c r="WJQ27" s="600"/>
      <c r="WJR27" s="600"/>
      <c r="WJS27" s="600"/>
      <c r="WJT27" s="600"/>
      <c r="WJU27" s="600"/>
      <c r="WJV27" s="600"/>
      <c r="WJW27" s="600"/>
      <c r="WJX27" s="600"/>
      <c r="WJY27" s="600"/>
      <c r="WJZ27" s="600"/>
      <c r="WKA27" s="600"/>
      <c r="WKB27" s="600"/>
      <c r="WKC27" s="600"/>
      <c r="WKD27" s="600"/>
      <c r="WKE27" s="600"/>
      <c r="WKF27" s="600"/>
      <c r="WKG27" s="600"/>
      <c r="WKH27" s="600"/>
      <c r="WKI27" s="600"/>
      <c r="WKJ27" s="600"/>
      <c r="WKK27" s="600"/>
      <c r="WKL27" s="600"/>
      <c r="WKM27" s="600"/>
      <c r="WKN27" s="600"/>
      <c r="WKO27" s="600"/>
      <c r="WKP27" s="600"/>
      <c r="WKQ27" s="600"/>
      <c r="WKR27" s="600"/>
      <c r="WKS27" s="600"/>
      <c r="WKT27" s="600"/>
      <c r="WKU27" s="600"/>
      <c r="WKV27" s="600"/>
      <c r="WKW27" s="600"/>
      <c r="WKX27" s="600"/>
      <c r="WKY27" s="600"/>
      <c r="WKZ27" s="600"/>
      <c r="WLA27" s="600"/>
      <c r="WLB27" s="600"/>
      <c r="WLC27" s="600"/>
      <c r="WLD27" s="600"/>
      <c r="WLE27" s="600"/>
      <c r="WLF27" s="600"/>
      <c r="WLG27" s="600"/>
      <c r="WLH27" s="600"/>
      <c r="WLI27" s="600"/>
      <c r="WLJ27" s="600"/>
      <c r="WLK27" s="600"/>
      <c r="WLL27" s="600"/>
      <c r="WLM27" s="600"/>
      <c r="WLN27" s="600"/>
      <c r="WLO27" s="600"/>
      <c r="WLP27" s="600"/>
      <c r="WLQ27" s="600"/>
      <c r="WLR27" s="600"/>
      <c r="WLS27" s="600"/>
      <c r="WLT27" s="600"/>
      <c r="WLU27" s="600"/>
      <c r="WLV27" s="600"/>
      <c r="WLW27" s="600"/>
      <c r="WLX27" s="600"/>
      <c r="WLY27" s="600"/>
      <c r="WLZ27" s="600"/>
      <c r="WMA27" s="600"/>
      <c r="WMB27" s="600"/>
      <c r="WMC27" s="600"/>
      <c r="WMD27" s="600"/>
      <c r="WME27" s="600"/>
      <c r="WMF27" s="600"/>
      <c r="WMG27" s="600"/>
      <c r="WMH27" s="600"/>
      <c r="WMI27" s="600"/>
      <c r="WMJ27" s="600"/>
      <c r="WMK27" s="600"/>
      <c r="WML27" s="600"/>
      <c r="WMM27" s="600"/>
      <c r="WMN27" s="600"/>
      <c r="WMO27" s="600"/>
      <c r="WMP27" s="600"/>
      <c r="WMQ27" s="600"/>
      <c r="WMR27" s="600"/>
      <c r="WMS27" s="600"/>
      <c r="WMT27" s="600"/>
      <c r="WMU27" s="600"/>
      <c r="WMV27" s="600"/>
      <c r="WMW27" s="600"/>
      <c r="WMX27" s="600"/>
      <c r="WMY27" s="600"/>
      <c r="WMZ27" s="600"/>
      <c r="WNA27" s="600"/>
      <c r="WNB27" s="600"/>
      <c r="WNC27" s="600"/>
      <c r="WND27" s="600"/>
      <c r="WNE27" s="600"/>
      <c r="WNF27" s="600"/>
      <c r="WNG27" s="600"/>
      <c r="WNH27" s="600"/>
      <c r="WNI27" s="600"/>
      <c r="WNJ27" s="600"/>
      <c r="WNK27" s="600"/>
      <c r="WNL27" s="600"/>
      <c r="WNM27" s="600"/>
      <c r="WNN27" s="600"/>
      <c r="WNO27" s="600"/>
      <c r="WNP27" s="600"/>
      <c r="WNQ27" s="600"/>
      <c r="WNR27" s="600"/>
      <c r="WNS27" s="600"/>
      <c r="WNT27" s="600"/>
      <c r="WNU27" s="600"/>
      <c r="WNV27" s="600"/>
      <c r="WNW27" s="600"/>
      <c r="WNX27" s="600"/>
      <c r="WNY27" s="600"/>
      <c r="WNZ27" s="600"/>
      <c r="WOA27" s="600"/>
      <c r="WOB27" s="600"/>
      <c r="WOC27" s="600"/>
      <c r="WOD27" s="600"/>
      <c r="WOE27" s="600"/>
      <c r="WOF27" s="600"/>
      <c r="WOG27" s="600"/>
      <c r="WOH27" s="600"/>
      <c r="WOI27" s="600"/>
      <c r="WOJ27" s="600"/>
      <c r="WOK27" s="600"/>
      <c r="WOL27" s="600"/>
      <c r="WOM27" s="600"/>
      <c r="WON27" s="600"/>
      <c r="WOO27" s="600"/>
      <c r="WOP27" s="600"/>
      <c r="WOQ27" s="600"/>
      <c r="WOR27" s="600"/>
      <c r="WOS27" s="600"/>
      <c r="WOT27" s="600"/>
      <c r="WOU27" s="600"/>
      <c r="WOV27" s="600"/>
      <c r="WOW27" s="600"/>
      <c r="WOX27" s="600"/>
      <c r="WOY27" s="600"/>
      <c r="WOZ27" s="600"/>
      <c r="WPA27" s="600"/>
      <c r="WPB27" s="600"/>
      <c r="WPC27" s="600"/>
      <c r="WPD27" s="600"/>
      <c r="WPE27" s="600"/>
      <c r="WPF27" s="600"/>
      <c r="WPG27" s="600"/>
      <c r="WPH27" s="600"/>
      <c r="WPI27" s="600"/>
      <c r="WPJ27" s="600"/>
      <c r="WPK27" s="600"/>
      <c r="WPL27" s="600"/>
      <c r="WPM27" s="600"/>
      <c r="WPN27" s="600"/>
      <c r="WPO27" s="600"/>
      <c r="WPP27" s="600"/>
      <c r="WPQ27" s="600"/>
      <c r="WPR27" s="600"/>
      <c r="WPS27" s="600"/>
      <c r="WPT27" s="600"/>
      <c r="WPU27" s="600"/>
      <c r="WPV27" s="600"/>
      <c r="WPW27" s="600"/>
      <c r="WPX27" s="600"/>
      <c r="WPY27" s="600"/>
      <c r="WPZ27" s="600"/>
      <c r="WQA27" s="600"/>
      <c r="WQB27" s="600"/>
      <c r="WQC27" s="600"/>
      <c r="WQD27" s="600"/>
      <c r="WQE27" s="600"/>
      <c r="WQF27" s="600"/>
      <c r="WQG27" s="600"/>
      <c r="WQH27" s="600"/>
      <c r="WQI27" s="600"/>
      <c r="WQJ27" s="600"/>
      <c r="WQK27" s="600"/>
      <c r="WQL27" s="600"/>
      <c r="WQM27" s="600"/>
      <c r="WQN27" s="600"/>
      <c r="WQO27" s="600"/>
      <c r="WQP27" s="600"/>
      <c r="WQQ27" s="600"/>
      <c r="WQR27" s="600"/>
      <c r="WQS27" s="600"/>
      <c r="WQT27" s="600"/>
      <c r="WQU27" s="600"/>
      <c r="WQV27" s="600"/>
      <c r="WQW27" s="600"/>
      <c r="WQX27" s="600"/>
      <c r="WQY27" s="600"/>
      <c r="WQZ27" s="600"/>
      <c r="WRA27" s="600"/>
      <c r="WRB27" s="600"/>
      <c r="WRC27" s="600"/>
      <c r="WRD27" s="600"/>
      <c r="WRE27" s="600"/>
      <c r="WRF27" s="600"/>
      <c r="WRG27" s="600"/>
      <c r="WRH27" s="600"/>
      <c r="WRI27" s="600"/>
      <c r="WRJ27" s="600"/>
      <c r="WRK27" s="600"/>
      <c r="WRL27" s="600"/>
      <c r="WRM27" s="600"/>
      <c r="WRN27" s="600"/>
      <c r="WRO27" s="600"/>
      <c r="WRP27" s="600"/>
      <c r="WRQ27" s="600"/>
      <c r="WRR27" s="600"/>
      <c r="WRS27" s="600"/>
      <c r="WRT27" s="600"/>
      <c r="WRU27" s="600"/>
      <c r="WRV27" s="600"/>
      <c r="WRW27" s="600"/>
      <c r="WRX27" s="600"/>
      <c r="WRY27" s="600"/>
      <c r="WRZ27" s="600"/>
      <c r="WSA27" s="600"/>
      <c r="WSB27" s="600"/>
      <c r="WSC27" s="600"/>
      <c r="WSD27" s="600"/>
      <c r="WSE27" s="600"/>
      <c r="WSF27" s="600"/>
      <c r="WSG27" s="600"/>
      <c r="WSH27" s="600"/>
      <c r="WSI27" s="600"/>
      <c r="WSJ27" s="600"/>
      <c r="WSK27" s="600"/>
      <c r="WSL27" s="600"/>
      <c r="WSM27" s="600"/>
      <c r="WSN27" s="600"/>
      <c r="WSO27" s="600"/>
      <c r="WSP27" s="600"/>
      <c r="WSQ27" s="600"/>
      <c r="WSR27" s="600"/>
      <c r="WSS27" s="600"/>
      <c r="WST27" s="600"/>
      <c r="WSU27" s="600"/>
      <c r="WSV27" s="600"/>
      <c r="WSW27" s="600"/>
      <c r="WSX27" s="600"/>
      <c r="WSY27" s="600"/>
      <c r="WSZ27" s="600"/>
      <c r="WTA27" s="600"/>
      <c r="WTB27" s="600"/>
      <c r="WTC27" s="600"/>
      <c r="WTD27" s="600"/>
      <c r="WTE27" s="600"/>
      <c r="WTF27" s="600"/>
      <c r="WTG27" s="600"/>
      <c r="WTH27" s="600"/>
      <c r="WTI27" s="600"/>
      <c r="WTJ27" s="600"/>
      <c r="WTK27" s="600"/>
      <c r="WTL27" s="600"/>
      <c r="WTM27" s="600"/>
      <c r="WTN27" s="600"/>
      <c r="WTO27" s="600"/>
      <c r="WTP27" s="600"/>
      <c r="WTQ27" s="600"/>
      <c r="WTR27" s="600"/>
      <c r="WTS27" s="600"/>
      <c r="WTT27" s="600"/>
      <c r="WTU27" s="600"/>
      <c r="WTV27" s="600"/>
      <c r="WTW27" s="600"/>
      <c r="WTX27" s="600"/>
      <c r="WTY27" s="600"/>
      <c r="WTZ27" s="600"/>
      <c r="WUA27" s="600"/>
      <c r="WUB27" s="600"/>
      <c r="WUC27" s="600"/>
      <c r="WUD27" s="600"/>
      <c r="WUE27" s="600"/>
      <c r="WUF27" s="600"/>
      <c r="WUG27" s="600"/>
      <c r="WUH27" s="600"/>
      <c r="WUI27" s="600"/>
      <c r="WUJ27" s="600"/>
      <c r="WUK27" s="600"/>
      <c r="WUL27" s="600"/>
      <c r="WUM27" s="600"/>
      <c r="WUN27" s="600"/>
      <c r="WUO27" s="600"/>
      <c r="WUP27" s="600"/>
      <c r="WUQ27" s="600"/>
      <c r="WUR27" s="600"/>
      <c r="WUS27" s="600"/>
      <c r="WUT27" s="600"/>
      <c r="WUU27" s="600"/>
      <c r="WUV27" s="600"/>
      <c r="WUW27" s="600"/>
      <c r="WUX27" s="600"/>
      <c r="WUY27" s="600"/>
      <c r="WUZ27" s="600"/>
      <c r="WVA27" s="600"/>
      <c r="WVB27" s="600"/>
      <c r="WVC27" s="600"/>
      <c r="WVD27" s="600"/>
      <c r="WVE27" s="600"/>
      <c r="WVF27" s="600"/>
      <c r="WVG27" s="600"/>
      <c r="WVH27" s="600"/>
      <c r="WVI27" s="600"/>
      <c r="WVJ27" s="600"/>
      <c r="WVK27" s="600"/>
      <c r="WVL27" s="600"/>
      <c r="WVM27" s="600"/>
      <c r="WVN27" s="600"/>
      <c r="WVO27" s="600"/>
      <c r="WVP27" s="600"/>
      <c r="WVQ27" s="600"/>
      <c r="WVR27" s="600"/>
      <c r="WVS27" s="600"/>
      <c r="WVT27" s="600"/>
      <c r="WVU27" s="600"/>
      <c r="WVV27" s="600"/>
      <c r="WVW27" s="600"/>
      <c r="WVX27" s="600"/>
      <c r="WVY27" s="600"/>
      <c r="WVZ27" s="600"/>
      <c r="WWA27" s="600"/>
      <c r="WWB27" s="600"/>
      <c r="WWC27" s="600"/>
      <c r="WWD27" s="600"/>
      <c r="WWE27" s="600"/>
      <c r="WWF27" s="600"/>
      <c r="WWG27" s="600"/>
      <c r="WWH27" s="600"/>
      <c r="WWI27" s="600"/>
      <c r="WWJ27" s="600"/>
      <c r="WWK27" s="600"/>
      <c r="WWL27" s="600"/>
      <c r="WWM27" s="600"/>
      <c r="WWN27" s="600"/>
      <c r="WWO27" s="600"/>
      <c r="WWP27" s="600"/>
      <c r="WWQ27" s="600"/>
      <c r="WWR27" s="600"/>
      <c r="WWS27" s="600"/>
      <c r="WWT27" s="600"/>
      <c r="WWU27" s="600"/>
      <c r="WWV27" s="600"/>
      <c r="WWW27" s="600"/>
      <c r="WWX27" s="600"/>
      <c r="WWY27" s="600"/>
      <c r="WWZ27" s="600"/>
      <c r="WXA27" s="600"/>
      <c r="WXB27" s="600"/>
      <c r="WXC27" s="600"/>
      <c r="WXD27" s="600"/>
      <c r="WXE27" s="600"/>
      <c r="WXF27" s="600"/>
      <c r="WXG27" s="600"/>
      <c r="WXH27" s="600"/>
      <c r="WXI27" s="600"/>
      <c r="WXJ27" s="600"/>
      <c r="WXK27" s="600"/>
      <c r="WXL27" s="600"/>
      <c r="WXM27" s="600"/>
      <c r="WXN27" s="600"/>
      <c r="WXO27" s="600"/>
      <c r="WXP27" s="600"/>
      <c r="WXQ27" s="600"/>
      <c r="WXR27" s="600"/>
      <c r="WXS27" s="600"/>
      <c r="WXT27" s="600"/>
      <c r="WXU27" s="600"/>
      <c r="WXV27" s="600"/>
      <c r="WXW27" s="600"/>
      <c r="WXX27" s="600"/>
      <c r="WXY27" s="600"/>
      <c r="WXZ27" s="600"/>
      <c r="WYA27" s="600"/>
      <c r="WYB27" s="600"/>
      <c r="WYC27" s="600"/>
      <c r="WYD27" s="600"/>
      <c r="WYE27" s="600"/>
      <c r="WYF27" s="600"/>
      <c r="WYG27" s="600"/>
      <c r="WYH27" s="600"/>
      <c r="WYI27" s="600"/>
      <c r="WYJ27" s="600"/>
      <c r="WYK27" s="600"/>
      <c r="WYL27" s="600"/>
      <c r="WYM27" s="600"/>
      <c r="WYN27" s="600"/>
      <c r="WYO27" s="600"/>
      <c r="WYP27" s="600"/>
      <c r="WYQ27" s="600"/>
      <c r="WYR27" s="600"/>
      <c r="WYS27" s="600"/>
      <c r="WYT27" s="600"/>
      <c r="WYU27" s="600"/>
      <c r="WYV27" s="600"/>
      <c r="WYW27" s="600"/>
      <c r="WYX27" s="600"/>
      <c r="WYY27" s="600"/>
      <c r="WYZ27" s="600"/>
      <c r="WZA27" s="600"/>
      <c r="WZB27" s="600"/>
      <c r="WZC27" s="600"/>
      <c r="WZD27" s="600"/>
      <c r="WZE27" s="600"/>
      <c r="WZF27" s="600"/>
      <c r="WZG27" s="600"/>
      <c r="WZH27" s="600"/>
      <c r="WZI27" s="600"/>
      <c r="WZJ27" s="600"/>
      <c r="WZK27" s="600"/>
      <c r="WZL27" s="600"/>
      <c r="WZM27" s="600"/>
      <c r="WZN27" s="600"/>
      <c r="WZO27" s="600"/>
      <c r="WZP27" s="600"/>
      <c r="WZQ27" s="600"/>
      <c r="WZR27" s="600"/>
      <c r="WZS27" s="600"/>
      <c r="WZT27" s="600"/>
      <c r="WZU27" s="600"/>
      <c r="WZV27" s="600"/>
      <c r="WZW27" s="600"/>
      <c r="WZX27" s="600"/>
      <c r="WZY27" s="600"/>
      <c r="WZZ27" s="600"/>
      <c r="XAA27" s="600"/>
      <c r="XAB27" s="600"/>
      <c r="XAC27" s="600"/>
      <c r="XAD27" s="600"/>
      <c r="XAE27" s="600"/>
      <c r="XAF27" s="600"/>
      <c r="XAG27" s="600"/>
      <c r="XAH27" s="600"/>
      <c r="XAI27" s="600"/>
      <c r="XAJ27" s="600"/>
      <c r="XAK27" s="600"/>
      <c r="XAL27" s="600"/>
      <c r="XAM27" s="600"/>
      <c r="XAN27" s="600"/>
      <c r="XAO27" s="600"/>
      <c r="XAP27" s="600"/>
      <c r="XAQ27" s="600"/>
      <c r="XAR27" s="600"/>
      <c r="XAS27" s="600"/>
      <c r="XAT27" s="600"/>
      <c r="XAU27" s="600"/>
      <c r="XAV27" s="600"/>
      <c r="XAW27" s="600"/>
      <c r="XAX27" s="600"/>
      <c r="XAY27" s="600"/>
      <c r="XAZ27" s="600"/>
      <c r="XBA27" s="600"/>
      <c r="XBB27" s="600"/>
      <c r="XBC27" s="600"/>
      <c r="XBD27" s="600"/>
      <c r="XBE27" s="600"/>
      <c r="XBF27" s="600"/>
      <c r="XBG27" s="600"/>
      <c r="XBH27" s="600"/>
      <c r="XBI27" s="600"/>
      <c r="XBJ27" s="600"/>
      <c r="XBK27" s="600"/>
      <c r="XBL27" s="600"/>
      <c r="XBM27" s="600"/>
      <c r="XBN27" s="600"/>
      <c r="XBO27" s="600"/>
      <c r="XBP27" s="600"/>
      <c r="XBQ27" s="600"/>
      <c r="XBR27" s="600"/>
      <c r="XBS27" s="600"/>
      <c r="XBT27" s="600"/>
      <c r="XBU27" s="600"/>
      <c r="XBV27" s="600"/>
      <c r="XBW27" s="600"/>
      <c r="XBX27" s="600"/>
      <c r="XBY27" s="600"/>
      <c r="XBZ27" s="600"/>
      <c r="XCA27" s="600"/>
      <c r="XCB27" s="600"/>
      <c r="XCC27" s="600"/>
      <c r="XCD27" s="600"/>
      <c r="XCE27" s="600"/>
      <c r="XCF27" s="600"/>
      <c r="XCG27" s="600"/>
      <c r="XCH27" s="600"/>
      <c r="XCI27" s="600"/>
      <c r="XCJ27" s="600"/>
      <c r="XCK27" s="600"/>
      <c r="XCL27" s="600"/>
      <c r="XCM27" s="600"/>
      <c r="XCN27" s="600"/>
      <c r="XCO27" s="600"/>
      <c r="XCP27" s="600"/>
      <c r="XCQ27" s="600"/>
      <c r="XCR27" s="600"/>
      <c r="XCS27" s="600"/>
      <c r="XCT27" s="600"/>
      <c r="XCU27" s="600"/>
      <c r="XCV27" s="600"/>
      <c r="XCW27" s="600"/>
      <c r="XCX27" s="600"/>
      <c r="XCY27" s="600"/>
      <c r="XCZ27" s="600"/>
      <c r="XDA27" s="600"/>
      <c r="XDB27" s="600"/>
      <c r="XDC27" s="600"/>
      <c r="XDD27" s="600"/>
      <c r="XDE27" s="600"/>
      <c r="XDF27" s="600"/>
      <c r="XDG27" s="600"/>
      <c r="XDH27" s="600"/>
      <c r="XDI27" s="600"/>
      <c r="XDJ27" s="600"/>
      <c r="XDK27" s="600"/>
      <c r="XDL27" s="600"/>
      <c r="XDM27" s="600"/>
      <c r="XDN27" s="600"/>
      <c r="XDO27" s="600"/>
      <c r="XDP27" s="600"/>
      <c r="XDQ27" s="600"/>
      <c r="XDR27" s="600"/>
      <c r="XDS27" s="600"/>
      <c r="XDT27" s="600"/>
      <c r="XDU27" s="600"/>
      <c r="XDV27" s="600"/>
      <c r="XDW27" s="600"/>
      <c r="XDX27" s="600"/>
      <c r="XDY27" s="600"/>
      <c r="XDZ27" s="600"/>
      <c r="XEA27" s="600"/>
      <c r="XEB27" s="600"/>
      <c r="XEC27" s="600"/>
      <c r="XED27" s="600"/>
      <c r="XEE27" s="600"/>
      <c r="XEF27" s="600"/>
      <c r="XEG27" s="600"/>
      <c r="XEH27" s="600"/>
      <c r="XEI27" s="600"/>
      <c r="XEJ27" s="600"/>
    </row>
    <row r="28" spans="1:16364" s="601" customFormat="1" ht="12.75">
      <c r="A28" s="1564" t="s">
        <v>739</v>
      </c>
      <c r="B28" s="1552">
        <f t="shared" si="6"/>
        <v>0</v>
      </c>
      <c r="C28" s="1313"/>
      <c r="D28" s="1314"/>
      <c r="E28" s="1315"/>
      <c r="F28" s="1313"/>
      <c r="G28" s="1314"/>
      <c r="H28" s="1313"/>
      <c r="I28" s="1311">
        <f t="shared" si="8"/>
        <v>0</v>
      </c>
      <c r="J28" s="1"/>
      <c r="K28" s="1312">
        <f t="shared" si="7"/>
        <v>0</v>
      </c>
      <c r="L28" s="1313"/>
      <c r="M28" s="1314"/>
      <c r="N28" s="1315"/>
      <c r="O28" s="1313"/>
      <c r="P28" s="1314"/>
      <c r="Q28" s="1313"/>
      <c r="R28" s="1311">
        <f t="shared" si="1"/>
        <v>0</v>
      </c>
      <c r="S28" s="1"/>
      <c r="T28" s="1312">
        <f t="shared" si="4"/>
        <v>0</v>
      </c>
      <c r="U28" s="1313"/>
      <c r="V28" s="1314"/>
      <c r="W28" s="1315"/>
      <c r="X28" s="1313"/>
      <c r="Y28" s="1314"/>
      <c r="Z28" s="1313"/>
      <c r="AA28" s="1311">
        <f t="shared" si="2"/>
        <v>0</v>
      </c>
      <c r="AB28" s="1"/>
      <c r="AC28" s="1312">
        <f t="shared" si="3"/>
        <v>0</v>
      </c>
      <c r="AD28" s="1313"/>
      <c r="AE28" s="1314"/>
      <c r="AF28" s="1315"/>
      <c r="AG28" s="1313"/>
      <c r="AH28" s="1314"/>
      <c r="AI28" s="1313"/>
      <c r="AJ28" s="1311"/>
      <c r="AK28" s="1"/>
      <c r="AL28" s="1541"/>
      <c r="AM28" s="1313"/>
      <c r="AN28" s="1314"/>
      <c r="AO28" s="1315"/>
      <c r="AP28" s="1313"/>
      <c r="AQ28" s="1314"/>
      <c r="AR28" s="1313"/>
      <c r="AS28" s="1311">
        <f t="shared" si="5"/>
        <v>0</v>
      </c>
      <c r="AT28" s="600"/>
      <c r="AU28" s="600"/>
      <c r="AV28" s="600"/>
      <c r="AW28" s="600"/>
      <c r="AX28" s="600"/>
      <c r="AY28" s="600"/>
      <c r="AZ28" s="600"/>
      <c r="BA28" s="600"/>
      <c r="BB28" s="600"/>
      <c r="BC28" s="600"/>
      <c r="BD28" s="600"/>
      <c r="BE28" s="600"/>
      <c r="BF28" s="600"/>
      <c r="BG28" s="600"/>
      <c r="BH28" s="600"/>
      <c r="BI28" s="600"/>
      <c r="BJ28" s="600"/>
      <c r="BK28" s="600"/>
      <c r="BL28" s="600"/>
      <c r="BM28" s="600"/>
      <c r="BN28" s="600"/>
      <c r="BO28" s="600"/>
      <c r="BP28" s="600"/>
      <c r="BQ28" s="600"/>
      <c r="BR28" s="600"/>
      <c r="BS28" s="600"/>
      <c r="BT28" s="600"/>
      <c r="BU28" s="600"/>
      <c r="BV28" s="600"/>
      <c r="BW28" s="600"/>
      <c r="BX28" s="600"/>
      <c r="BY28" s="600"/>
      <c r="BZ28" s="600"/>
      <c r="CA28" s="600"/>
      <c r="CB28" s="600"/>
      <c r="CC28" s="600"/>
      <c r="CD28" s="600"/>
      <c r="CE28" s="600"/>
      <c r="CF28" s="600"/>
      <c r="CG28" s="600"/>
      <c r="CH28" s="600"/>
      <c r="CI28" s="600"/>
      <c r="CJ28" s="600"/>
      <c r="CK28" s="600"/>
      <c r="CL28" s="600"/>
      <c r="CM28" s="600"/>
      <c r="CN28" s="600"/>
      <c r="CO28" s="600"/>
      <c r="CP28" s="600"/>
      <c r="CQ28" s="600"/>
      <c r="CR28" s="600"/>
      <c r="CS28" s="600"/>
      <c r="CT28" s="600"/>
      <c r="CU28" s="600"/>
      <c r="CV28" s="600"/>
      <c r="CW28" s="600"/>
      <c r="CX28" s="600"/>
      <c r="CY28" s="600"/>
      <c r="CZ28" s="600"/>
      <c r="DA28" s="600"/>
      <c r="DB28" s="600"/>
      <c r="DC28" s="600"/>
      <c r="DD28" s="600"/>
      <c r="DE28" s="600"/>
      <c r="DF28" s="600"/>
      <c r="DG28" s="600"/>
      <c r="DH28" s="600"/>
      <c r="DI28" s="600"/>
      <c r="DJ28" s="600"/>
      <c r="DK28" s="600"/>
      <c r="DL28" s="600"/>
      <c r="DM28" s="600"/>
      <c r="DN28" s="600"/>
      <c r="DO28" s="600"/>
      <c r="DP28" s="600"/>
      <c r="DQ28" s="600"/>
      <c r="DR28" s="600"/>
      <c r="DS28" s="600"/>
      <c r="DT28" s="600"/>
      <c r="DU28" s="600"/>
      <c r="DV28" s="600"/>
      <c r="DW28" s="600"/>
      <c r="DX28" s="600"/>
      <c r="DY28" s="600"/>
      <c r="DZ28" s="600"/>
      <c r="EA28" s="600"/>
      <c r="EB28" s="600"/>
      <c r="EC28" s="600"/>
      <c r="ED28" s="600"/>
      <c r="EE28" s="600"/>
      <c r="EF28" s="600"/>
      <c r="EG28" s="600"/>
      <c r="EH28" s="600"/>
      <c r="EI28" s="600"/>
      <c r="EJ28" s="600"/>
      <c r="EK28" s="600"/>
      <c r="EL28" s="600"/>
      <c r="EM28" s="600"/>
      <c r="EN28" s="600"/>
      <c r="EO28" s="600"/>
      <c r="EP28" s="600"/>
      <c r="EQ28" s="600"/>
      <c r="ER28" s="600"/>
      <c r="ES28" s="600"/>
      <c r="ET28" s="600"/>
      <c r="EU28" s="600"/>
      <c r="EV28" s="600"/>
      <c r="EW28" s="600"/>
      <c r="EX28" s="600"/>
      <c r="EY28" s="600"/>
      <c r="EZ28" s="600"/>
      <c r="FA28" s="600"/>
      <c r="FB28" s="600"/>
      <c r="FC28" s="600"/>
      <c r="FD28" s="600"/>
      <c r="FE28" s="600"/>
      <c r="FF28" s="600"/>
      <c r="FG28" s="600"/>
      <c r="FH28" s="600"/>
      <c r="FI28" s="600"/>
      <c r="FJ28" s="600"/>
      <c r="FK28" s="600"/>
      <c r="FL28" s="600"/>
      <c r="FM28" s="600"/>
      <c r="FN28" s="600"/>
      <c r="FO28" s="600"/>
      <c r="FP28" s="600"/>
      <c r="FQ28" s="600"/>
      <c r="FR28" s="600"/>
      <c r="FS28" s="600"/>
      <c r="FT28" s="600"/>
      <c r="FU28" s="600"/>
      <c r="FV28" s="600"/>
      <c r="FW28" s="600"/>
      <c r="FX28" s="600"/>
      <c r="FY28" s="600"/>
      <c r="FZ28" s="600"/>
      <c r="GA28" s="600"/>
      <c r="GB28" s="600"/>
      <c r="GC28" s="600"/>
      <c r="GD28" s="600"/>
      <c r="GE28" s="600"/>
      <c r="GF28" s="600"/>
      <c r="GG28" s="600"/>
      <c r="GH28" s="600"/>
      <c r="GI28" s="600"/>
      <c r="GJ28" s="600"/>
      <c r="GK28" s="600"/>
      <c r="GL28" s="600"/>
      <c r="GM28" s="600"/>
      <c r="GN28" s="600"/>
      <c r="GO28" s="600"/>
      <c r="GP28" s="600"/>
      <c r="GQ28" s="600"/>
      <c r="GR28" s="600"/>
      <c r="GS28" s="600"/>
      <c r="GT28" s="600"/>
      <c r="GU28" s="600"/>
      <c r="GV28" s="600"/>
      <c r="GW28" s="600"/>
      <c r="GX28" s="600"/>
      <c r="GY28" s="600"/>
      <c r="GZ28" s="600"/>
      <c r="HA28" s="600"/>
      <c r="HB28" s="600"/>
      <c r="HC28" s="600"/>
      <c r="HD28" s="600"/>
      <c r="HE28" s="600"/>
      <c r="HF28" s="600"/>
      <c r="HG28" s="600"/>
      <c r="HH28" s="600"/>
      <c r="HI28" s="600"/>
      <c r="HJ28" s="600"/>
      <c r="HK28" s="600"/>
      <c r="HL28" s="600"/>
      <c r="HM28" s="600"/>
      <c r="HN28" s="600"/>
      <c r="HO28" s="600"/>
      <c r="HP28" s="600"/>
      <c r="HQ28" s="600"/>
      <c r="HR28" s="600"/>
      <c r="HS28" s="600"/>
      <c r="HT28" s="600"/>
      <c r="HU28" s="600"/>
      <c r="HV28" s="600"/>
      <c r="HW28" s="600"/>
      <c r="HX28" s="600"/>
      <c r="HY28" s="600"/>
      <c r="HZ28" s="600"/>
      <c r="IA28" s="600"/>
      <c r="IB28" s="600"/>
      <c r="IC28" s="600"/>
      <c r="ID28" s="600"/>
      <c r="IE28" s="600"/>
      <c r="IF28" s="600"/>
      <c r="IG28" s="600"/>
      <c r="IH28" s="600"/>
      <c r="II28" s="600"/>
      <c r="IJ28" s="600"/>
      <c r="IK28" s="600"/>
      <c r="IL28" s="600"/>
      <c r="IM28" s="600"/>
      <c r="IN28" s="600"/>
      <c r="IO28" s="600"/>
      <c r="IP28" s="600"/>
      <c r="IQ28" s="600"/>
      <c r="IR28" s="600"/>
      <c r="IS28" s="600"/>
      <c r="IT28" s="600"/>
      <c r="IU28" s="600"/>
      <c r="IV28" s="600"/>
      <c r="IW28" s="600"/>
      <c r="IX28" s="600"/>
      <c r="IY28" s="600"/>
      <c r="IZ28" s="600"/>
      <c r="JA28" s="600"/>
      <c r="JB28" s="600"/>
      <c r="JC28" s="600"/>
      <c r="JD28" s="600"/>
      <c r="JE28" s="600"/>
      <c r="JF28" s="600"/>
      <c r="JG28" s="600"/>
      <c r="JH28" s="600"/>
      <c r="JI28" s="600"/>
      <c r="JJ28" s="600"/>
      <c r="JK28" s="600"/>
      <c r="JL28" s="600"/>
      <c r="JM28" s="600"/>
      <c r="JN28" s="600"/>
      <c r="JO28" s="600"/>
      <c r="JP28" s="600"/>
      <c r="JQ28" s="600"/>
      <c r="JR28" s="600"/>
      <c r="JS28" s="600"/>
      <c r="JT28" s="600"/>
      <c r="JU28" s="600"/>
      <c r="JV28" s="600"/>
      <c r="JW28" s="600"/>
      <c r="JX28" s="600"/>
      <c r="JY28" s="600"/>
      <c r="JZ28" s="600"/>
      <c r="KA28" s="600"/>
      <c r="KB28" s="600"/>
      <c r="KC28" s="600"/>
      <c r="KD28" s="600"/>
      <c r="KE28" s="600"/>
      <c r="KF28" s="600"/>
      <c r="KG28" s="600"/>
      <c r="KH28" s="600"/>
      <c r="KI28" s="600"/>
      <c r="KJ28" s="600"/>
      <c r="KK28" s="600"/>
      <c r="KL28" s="600"/>
      <c r="KM28" s="600"/>
      <c r="KN28" s="600"/>
      <c r="KO28" s="600"/>
      <c r="KP28" s="600"/>
      <c r="KQ28" s="600"/>
      <c r="KR28" s="600"/>
      <c r="KS28" s="600"/>
      <c r="KT28" s="600"/>
      <c r="KU28" s="600"/>
      <c r="KV28" s="600"/>
      <c r="KW28" s="600"/>
      <c r="KX28" s="600"/>
      <c r="KY28" s="600"/>
      <c r="KZ28" s="600"/>
      <c r="LA28" s="600"/>
      <c r="LB28" s="600"/>
      <c r="LC28" s="600"/>
      <c r="LD28" s="600"/>
      <c r="LE28" s="600"/>
      <c r="LF28" s="600"/>
      <c r="LG28" s="600"/>
      <c r="LH28" s="600"/>
      <c r="LI28" s="600"/>
      <c r="LJ28" s="600"/>
      <c r="LK28" s="600"/>
      <c r="LL28" s="600"/>
      <c r="LM28" s="600"/>
      <c r="LN28" s="600"/>
      <c r="LO28" s="600"/>
      <c r="LP28" s="600"/>
      <c r="LQ28" s="600"/>
      <c r="LR28" s="600"/>
      <c r="LS28" s="600"/>
      <c r="LT28" s="600"/>
      <c r="LU28" s="600"/>
      <c r="LV28" s="600"/>
      <c r="LW28" s="600"/>
      <c r="LX28" s="600"/>
      <c r="LY28" s="600"/>
      <c r="LZ28" s="600"/>
      <c r="MA28" s="600"/>
      <c r="MB28" s="600"/>
      <c r="MC28" s="600"/>
      <c r="MD28" s="600"/>
      <c r="ME28" s="600"/>
      <c r="MF28" s="600"/>
      <c r="MG28" s="600"/>
      <c r="MH28" s="600"/>
      <c r="MI28" s="600"/>
      <c r="MJ28" s="600"/>
      <c r="MK28" s="600"/>
      <c r="ML28" s="600"/>
      <c r="MM28" s="600"/>
      <c r="MN28" s="600"/>
      <c r="MO28" s="600"/>
      <c r="MP28" s="600"/>
      <c r="MQ28" s="600"/>
      <c r="MR28" s="600"/>
      <c r="MS28" s="600"/>
      <c r="MT28" s="600"/>
      <c r="MU28" s="600"/>
      <c r="MV28" s="600"/>
      <c r="MW28" s="600"/>
      <c r="MX28" s="600"/>
      <c r="MY28" s="600"/>
      <c r="MZ28" s="600"/>
      <c r="NA28" s="600"/>
      <c r="NB28" s="600"/>
      <c r="NC28" s="600"/>
      <c r="ND28" s="600"/>
      <c r="NE28" s="600"/>
      <c r="NF28" s="600"/>
      <c r="NG28" s="600"/>
      <c r="NH28" s="600"/>
      <c r="NI28" s="600"/>
      <c r="NJ28" s="600"/>
      <c r="NK28" s="600"/>
      <c r="NL28" s="600"/>
      <c r="NM28" s="600"/>
      <c r="NN28" s="600"/>
      <c r="NO28" s="600"/>
      <c r="NP28" s="600"/>
      <c r="NQ28" s="600"/>
      <c r="NR28" s="600"/>
      <c r="NS28" s="600"/>
      <c r="NT28" s="600"/>
      <c r="NU28" s="600"/>
      <c r="NV28" s="600"/>
      <c r="NW28" s="600"/>
      <c r="NX28" s="600"/>
      <c r="NY28" s="600"/>
      <c r="NZ28" s="600"/>
      <c r="OA28" s="600"/>
      <c r="OB28" s="600"/>
      <c r="OC28" s="600"/>
      <c r="OD28" s="600"/>
      <c r="OE28" s="600"/>
      <c r="OF28" s="600"/>
      <c r="OG28" s="600"/>
      <c r="OH28" s="600"/>
      <c r="OI28" s="600"/>
      <c r="OJ28" s="600"/>
      <c r="OK28" s="600"/>
      <c r="OL28" s="600"/>
      <c r="OM28" s="600"/>
      <c r="ON28" s="600"/>
      <c r="OO28" s="600"/>
      <c r="OP28" s="600"/>
      <c r="OQ28" s="600"/>
      <c r="OR28" s="600"/>
      <c r="OS28" s="600"/>
      <c r="OT28" s="600"/>
      <c r="OU28" s="600"/>
      <c r="OV28" s="600"/>
      <c r="OW28" s="600"/>
      <c r="OX28" s="600"/>
      <c r="OY28" s="600"/>
      <c r="OZ28" s="600"/>
      <c r="PA28" s="600"/>
      <c r="PB28" s="600"/>
      <c r="PC28" s="600"/>
      <c r="PD28" s="600"/>
      <c r="PE28" s="600"/>
      <c r="PF28" s="600"/>
      <c r="PG28" s="600"/>
      <c r="PH28" s="600"/>
      <c r="PI28" s="600"/>
      <c r="PJ28" s="600"/>
      <c r="PK28" s="600"/>
      <c r="PL28" s="600"/>
      <c r="PM28" s="600"/>
      <c r="PN28" s="600"/>
      <c r="PO28" s="600"/>
      <c r="PP28" s="600"/>
      <c r="PQ28" s="600"/>
      <c r="PR28" s="600"/>
      <c r="PS28" s="600"/>
      <c r="PT28" s="600"/>
      <c r="PU28" s="600"/>
      <c r="PV28" s="600"/>
      <c r="PW28" s="600"/>
      <c r="PX28" s="600"/>
      <c r="PY28" s="600"/>
      <c r="PZ28" s="600"/>
      <c r="QA28" s="600"/>
      <c r="QB28" s="600"/>
      <c r="QC28" s="600"/>
      <c r="QD28" s="600"/>
      <c r="QE28" s="600"/>
      <c r="QF28" s="600"/>
      <c r="QG28" s="600"/>
      <c r="QH28" s="600"/>
      <c r="QI28" s="600"/>
      <c r="QJ28" s="600"/>
      <c r="QK28" s="600"/>
      <c r="QL28" s="600"/>
      <c r="QM28" s="600"/>
      <c r="QN28" s="600"/>
      <c r="QO28" s="600"/>
      <c r="QP28" s="600"/>
      <c r="QQ28" s="600"/>
      <c r="QR28" s="600"/>
      <c r="QS28" s="600"/>
      <c r="QT28" s="600"/>
      <c r="QU28" s="600"/>
      <c r="QV28" s="600"/>
      <c r="QW28" s="600"/>
      <c r="QX28" s="600"/>
      <c r="QY28" s="600"/>
      <c r="QZ28" s="600"/>
      <c r="RA28" s="600"/>
      <c r="RB28" s="600"/>
      <c r="RC28" s="600"/>
      <c r="RD28" s="600"/>
      <c r="RE28" s="600"/>
      <c r="RF28" s="600"/>
      <c r="RG28" s="600"/>
      <c r="RH28" s="600"/>
      <c r="RI28" s="600"/>
      <c r="RJ28" s="600"/>
      <c r="RK28" s="600"/>
      <c r="RL28" s="600"/>
      <c r="RM28" s="600"/>
      <c r="RN28" s="600"/>
      <c r="RO28" s="600"/>
      <c r="RP28" s="600"/>
      <c r="RQ28" s="600"/>
      <c r="RR28" s="600"/>
      <c r="RS28" s="600"/>
      <c r="RT28" s="600"/>
      <c r="RU28" s="600"/>
      <c r="RV28" s="600"/>
      <c r="RW28" s="600"/>
      <c r="RX28" s="600"/>
      <c r="RY28" s="600"/>
      <c r="RZ28" s="600"/>
      <c r="SA28" s="600"/>
      <c r="SB28" s="600"/>
      <c r="SC28" s="600"/>
      <c r="SD28" s="600"/>
      <c r="SE28" s="600"/>
      <c r="SF28" s="600"/>
      <c r="SG28" s="600"/>
      <c r="SH28" s="600"/>
      <c r="SI28" s="600"/>
      <c r="SJ28" s="600"/>
      <c r="SK28" s="600"/>
      <c r="SL28" s="600"/>
      <c r="SM28" s="600"/>
      <c r="SN28" s="600"/>
      <c r="SO28" s="600"/>
      <c r="SP28" s="600"/>
      <c r="SQ28" s="600"/>
      <c r="SR28" s="600"/>
      <c r="SS28" s="600"/>
      <c r="ST28" s="600"/>
      <c r="SU28" s="600"/>
      <c r="SV28" s="600"/>
      <c r="SW28" s="600"/>
      <c r="SX28" s="600"/>
      <c r="SY28" s="600"/>
      <c r="SZ28" s="600"/>
      <c r="TA28" s="600"/>
      <c r="TB28" s="600"/>
      <c r="TC28" s="600"/>
      <c r="TD28" s="600"/>
      <c r="TE28" s="600"/>
      <c r="TF28" s="600"/>
      <c r="TG28" s="600"/>
      <c r="TH28" s="600"/>
      <c r="TI28" s="600"/>
      <c r="TJ28" s="600"/>
      <c r="TK28" s="600"/>
      <c r="TL28" s="600"/>
      <c r="TM28" s="600"/>
      <c r="TN28" s="600"/>
      <c r="TO28" s="600"/>
      <c r="TP28" s="600"/>
      <c r="TQ28" s="600"/>
      <c r="TR28" s="600"/>
      <c r="TS28" s="600"/>
      <c r="TT28" s="600"/>
      <c r="TU28" s="600"/>
      <c r="TV28" s="600"/>
      <c r="TW28" s="600"/>
      <c r="TX28" s="600"/>
      <c r="TY28" s="600"/>
      <c r="TZ28" s="600"/>
      <c r="UA28" s="600"/>
      <c r="UB28" s="600"/>
      <c r="UC28" s="600"/>
      <c r="UD28" s="600"/>
      <c r="UE28" s="600"/>
      <c r="UF28" s="600"/>
      <c r="UG28" s="600"/>
      <c r="UH28" s="600"/>
      <c r="UI28" s="600"/>
      <c r="UJ28" s="600"/>
      <c r="UK28" s="600"/>
      <c r="UL28" s="600"/>
      <c r="UM28" s="600"/>
      <c r="UN28" s="600"/>
      <c r="UO28" s="600"/>
      <c r="UP28" s="600"/>
      <c r="UQ28" s="600"/>
      <c r="UR28" s="600"/>
      <c r="US28" s="600"/>
      <c r="UT28" s="600"/>
      <c r="UU28" s="600"/>
      <c r="UV28" s="600"/>
      <c r="UW28" s="600"/>
      <c r="UX28" s="600"/>
      <c r="UY28" s="600"/>
      <c r="UZ28" s="600"/>
      <c r="VA28" s="600"/>
      <c r="VB28" s="600"/>
      <c r="VC28" s="600"/>
      <c r="VD28" s="600"/>
      <c r="VE28" s="600"/>
      <c r="VF28" s="600"/>
      <c r="VG28" s="600"/>
      <c r="VH28" s="600"/>
      <c r="VI28" s="600"/>
      <c r="VJ28" s="600"/>
      <c r="VK28" s="600"/>
      <c r="VL28" s="600"/>
      <c r="VM28" s="600"/>
      <c r="VN28" s="600"/>
      <c r="VO28" s="600"/>
      <c r="VP28" s="600"/>
      <c r="VQ28" s="600"/>
      <c r="VR28" s="600"/>
      <c r="VS28" s="600"/>
      <c r="VT28" s="600"/>
      <c r="VU28" s="600"/>
      <c r="VV28" s="600"/>
      <c r="VW28" s="600"/>
      <c r="VX28" s="600"/>
      <c r="VY28" s="600"/>
      <c r="VZ28" s="600"/>
      <c r="WA28" s="600"/>
      <c r="WB28" s="600"/>
      <c r="WC28" s="600"/>
      <c r="WD28" s="600"/>
      <c r="WE28" s="600"/>
      <c r="WF28" s="600"/>
      <c r="WG28" s="600"/>
      <c r="WH28" s="600"/>
      <c r="WI28" s="600"/>
      <c r="WJ28" s="600"/>
      <c r="WK28" s="600"/>
      <c r="WL28" s="600"/>
      <c r="WM28" s="600"/>
      <c r="WN28" s="600"/>
      <c r="WO28" s="600"/>
      <c r="WP28" s="600"/>
      <c r="WQ28" s="600"/>
      <c r="WR28" s="600"/>
      <c r="WS28" s="600"/>
      <c r="WT28" s="600"/>
      <c r="WU28" s="600"/>
      <c r="WV28" s="600"/>
      <c r="WW28" s="600"/>
      <c r="WX28" s="600"/>
      <c r="WY28" s="600"/>
      <c r="WZ28" s="600"/>
      <c r="XA28" s="600"/>
      <c r="XB28" s="600"/>
      <c r="XC28" s="600"/>
      <c r="XD28" s="600"/>
      <c r="XE28" s="600"/>
      <c r="XF28" s="600"/>
      <c r="XG28" s="600"/>
      <c r="XH28" s="600"/>
      <c r="XI28" s="600"/>
      <c r="XJ28" s="600"/>
      <c r="XK28" s="600"/>
      <c r="XL28" s="600"/>
      <c r="XM28" s="600"/>
      <c r="XN28" s="600"/>
      <c r="XO28" s="600"/>
      <c r="XP28" s="600"/>
      <c r="XQ28" s="600"/>
      <c r="XR28" s="600"/>
      <c r="XS28" s="600"/>
      <c r="XT28" s="600"/>
      <c r="XU28" s="600"/>
      <c r="XV28" s="600"/>
      <c r="XW28" s="600"/>
      <c r="XX28" s="600"/>
      <c r="XY28" s="600"/>
      <c r="XZ28" s="600"/>
      <c r="YA28" s="600"/>
      <c r="YB28" s="600"/>
      <c r="YC28" s="600"/>
      <c r="YD28" s="600"/>
      <c r="YE28" s="600"/>
      <c r="YF28" s="600"/>
      <c r="YG28" s="600"/>
      <c r="YH28" s="600"/>
      <c r="YI28" s="600"/>
      <c r="YJ28" s="600"/>
      <c r="YK28" s="600"/>
      <c r="YL28" s="600"/>
      <c r="YM28" s="600"/>
      <c r="YN28" s="600"/>
      <c r="YO28" s="600"/>
      <c r="YP28" s="600"/>
      <c r="YQ28" s="600"/>
      <c r="YR28" s="600"/>
      <c r="YS28" s="600"/>
      <c r="YT28" s="600"/>
      <c r="YU28" s="600"/>
      <c r="YV28" s="600"/>
      <c r="YW28" s="600"/>
      <c r="YX28" s="600"/>
      <c r="YY28" s="600"/>
      <c r="YZ28" s="600"/>
      <c r="ZA28" s="600"/>
      <c r="ZB28" s="600"/>
      <c r="ZC28" s="600"/>
      <c r="ZD28" s="600"/>
      <c r="ZE28" s="600"/>
      <c r="ZF28" s="600"/>
      <c r="ZG28" s="600"/>
      <c r="ZH28" s="600"/>
      <c r="ZI28" s="600"/>
      <c r="ZJ28" s="600"/>
      <c r="ZK28" s="600"/>
      <c r="ZL28" s="600"/>
      <c r="ZM28" s="600"/>
      <c r="ZN28" s="600"/>
      <c r="ZO28" s="600"/>
      <c r="ZP28" s="600"/>
      <c r="ZQ28" s="600"/>
      <c r="ZR28" s="600"/>
      <c r="ZS28" s="600"/>
      <c r="ZT28" s="600"/>
      <c r="ZU28" s="600"/>
      <c r="ZV28" s="600"/>
      <c r="ZW28" s="600"/>
      <c r="ZX28" s="600"/>
      <c r="ZY28" s="600"/>
      <c r="ZZ28" s="600"/>
      <c r="AAA28" s="600"/>
      <c r="AAB28" s="600"/>
      <c r="AAC28" s="600"/>
      <c r="AAD28" s="600"/>
      <c r="AAE28" s="600"/>
      <c r="AAF28" s="600"/>
      <c r="AAG28" s="600"/>
      <c r="AAH28" s="600"/>
      <c r="AAI28" s="600"/>
      <c r="AAJ28" s="600"/>
      <c r="AAK28" s="600"/>
      <c r="AAL28" s="600"/>
      <c r="AAM28" s="600"/>
      <c r="AAN28" s="600"/>
      <c r="AAO28" s="600"/>
      <c r="AAP28" s="600"/>
      <c r="AAQ28" s="600"/>
      <c r="AAR28" s="600"/>
      <c r="AAS28" s="600"/>
      <c r="AAT28" s="600"/>
      <c r="AAU28" s="600"/>
      <c r="AAV28" s="600"/>
      <c r="AAW28" s="600"/>
      <c r="AAX28" s="600"/>
      <c r="AAY28" s="600"/>
      <c r="AAZ28" s="600"/>
      <c r="ABA28" s="600"/>
      <c r="ABB28" s="600"/>
      <c r="ABC28" s="600"/>
      <c r="ABD28" s="600"/>
      <c r="ABE28" s="600"/>
      <c r="ABF28" s="600"/>
      <c r="ABG28" s="600"/>
      <c r="ABH28" s="600"/>
      <c r="ABI28" s="600"/>
      <c r="ABJ28" s="600"/>
      <c r="ABK28" s="600"/>
      <c r="ABL28" s="600"/>
      <c r="ABM28" s="600"/>
      <c r="ABN28" s="600"/>
      <c r="ABO28" s="600"/>
      <c r="ABP28" s="600"/>
      <c r="ABQ28" s="600"/>
      <c r="ABR28" s="600"/>
      <c r="ABS28" s="600"/>
      <c r="ABT28" s="600"/>
      <c r="ABU28" s="600"/>
      <c r="ABV28" s="600"/>
      <c r="ABW28" s="600"/>
      <c r="ABX28" s="600"/>
      <c r="ABY28" s="600"/>
      <c r="ABZ28" s="600"/>
      <c r="ACA28" s="600"/>
      <c r="ACB28" s="600"/>
      <c r="ACC28" s="600"/>
      <c r="ACD28" s="600"/>
      <c r="ACE28" s="600"/>
      <c r="ACF28" s="600"/>
      <c r="ACG28" s="600"/>
      <c r="ACH28" s="600"/>
      <c r="ACI28" s="600"/>
      <c r="ACJ28" s="600"/>
      <c r="ACK28" s="600"/>
      <c r="ACL28" s="600"/>
      <c r="ACM28" s="600"/>
      <c r="ACN28" s="600"/>
      <c r="ACO28" s="600"/>
      <c r="ACP28" s="600"/>
      <c r="ACQ28" s="600"/>
      <c r="ACR28" s="600"/>
      <c r="ACS28" s="600"/>
      <c r="ACT28" s="600"/>
      <c r="ACU28" s="600"/>
      <c r="ACV28" s="600"/>
      <c r="ACW28" s="600"/>
      <c r="ACX28" s="600"/>
      <c r="ACY28" s="600"/>
      <c r="ACZ28" s="600"/>
      <c r="ADA28" s="600"/>
      <c r="ADB28" s="600"/>
      <c r="ADC28" s="600"/>
      <c r="ADD28" s="600"/>
      <c r="ADE28" s="600"/>
      <c r="ADF28" s="600"/>
      <c r="ADG28" s="600"/>
      <c r="ADH28" s="600"/>
      <c r="ADI28" s="600"/>
      <c r="ADJ28" s="600"/>
      <c r="ADK28" s="600"/>
      <c r="ADL28" s="600"/>
      <c r="ADM28" s="600"/>
      <c r="ADN28" s="600"/>
      <c r="ADO28" s="600"/>
      <c r="ADP28" s="600"/>
      <c r="ADQ28" s="600"/>
      <c r="ADR28" s="600"/>
      <c r="ADS28" s="600"/>
      <c r="ADT28" s="600"/>
      <c r="ADU28" s="600"/>
      <c r="ADV28" s="600"/>
      <c r="ADW28" s="600"/>
      <c r="ADX28" s="600"/>
      <c r="ADY28" s="600"/>
      <c r="ADZ28" s="600"/>
      <c r="AEA28" s="600"/>
      <c r="AEB28" s="600"/>
      <c r="AEC28" s="600"/>
      <c r="AED28" s="600"/>
      <c r="AEE28" s="600"/>
      <c r="AEF28" s="600"/>
      <c r="AEG28" s="600"/>
      <c r="AEH28" s="600"/>
      <c r="AEI28" s="600"/>
      <c r="AEJ28" s="600"/>
      <c r="AEK28" s="600"/>
      <c r="AEL28" s="600"/>
      <c r="AEM28" s="600"/>
      <c r="AEN28" s="600"/>
      <c r="AEO28" s="600"/>
      <c r="AEP28" s="600"/>
      <c r="AEQ28" s="600"/>
      <c r="AER28" s="600"/>
      <c r="AES28" s="600"/>
      <c r="AET28" s="600"/>
      <c r="AEU28" s="600"/>
      <c r="AEV28" s="600"/>
      <c r="AEW28" s="600"/>
      <c r="AEX28" s="600"/>
      <c r="AEY28" s="600"/>
      <c r="AEZ28" s="600"/>
      <c r="AFA28" s="600"/>
      <c r="AFB28" s="600"/>
      <c r="AFC28" s="600"/>
      <c r="AFD28" s="600"/>
      <c r="AFE28" s="600"/>
      <c r="AFF28" s="600"/>
      <c r="AFG28" s="600"/>
      <c r="AFH28" s="600"/>
      <c r="AFI28" s="600"/>
      <c r="AFJ28" s="600"/>
      <c r="AFK28" s="600"/>
      <c r="AFL28" s="600"/>
      <c r="AFM28" s="600"/>
      <c r="AFN28" s="600"/>
      <c r="AFO28" s="600"/>
      <c r="AFP28" s="600"/>
      <c r="AFQ28" s="600"/>
      <c r="AFR28" s="600"/>
      <c r="AFS28" s="600"/>
      <c r="AFT28" s="600"/>
      <c r="AFU28" s="600"/>
      <c r="AFV28" s="600"/>
      <c r="AFW28" s="600"/>
      <c r="AFX28" s="600"/>
      <c r="AFY28" s="600"/>
      <c r="AFZ28" s="600"/>
      <c r="AGA28" s="600"/>
      <c r="AGB28" s="600"/>
      <c r="AGC28" s="600"/>
      <c r="AGD28" s="600"/>
      <c r="AGE28" s="600"/>
      <c r="AGF28" s="600"/>
      <c r="AGG28" s="600"/>
      <c r="AGH28" s="600"/>
      <c r="AGI28" s="600"/>
      <c r="AGJ28" s="600"/>
      <c r="AGK28" s="600"/>
      <c r="AGL28" s="600"/>
      <c r="AGM28" s="600"/>
      <c r="AGN28" s="600"/>
      <c r="AGO28" s="600"/>
      <c r="AGP28" s="600"/>
      <c r="AGQ28" s="600"/>
      <c r="AGR28" s="600"/>
      <c r="AGS28" s="600"/>
      <c r="AGT28" s="600"/>
      <c r="AGU28" s="600"/>
      <c r="AGV28" s="600"/>
      <c r="AGW28" s="600"/>
      <c r="AGX28" s="600"/>
      <c r="AGY28" s="600"/>
      <c r="AGZ28" s="600"/>
      <c r="AHA28" s="600"/>
      <c r="AHB28" s="600"/>
      <c r="AHC28" s="600"/>
      <c r="AHD28" s="600"/>
      <c r="AHE28" s="600"/>
      <c r="AHF28" s="600"/>
      <c r="AHG28" s="600"/>
      <c r="AHH28" s="600"/>
      <c r="AHI28" s="600"/>
      <c r="AHJ28" s="600"/>
      <c r="AHK28" s="600"/>
      <c r="AHL28" s="600"/>
      <c r="AHM28" s="600"/>
      <c r="AHN28" s="600"/>
      <c r="AHO28" s="600"/>
      <c r="AHP28" s="600"/>
      <c r="AHQ28" s="600"/>
      <c r="AHR28" s="600"/>
      <c r="AHS28" s="600"/>
      <c r="AHT28" s="600"/>
      <c r="AHU28" s="600"/>
      <c r="AHV28" s="600"/>
      <c r="AHW28" s="600"/>
      <c r="AHX28" s="600"/>
      <c r="AHY28" s="600"/>
      <c r="AHZ28" s="600"/>
      <c r="AIA28" s="600"/>
      <c r="AIB28" s="600"/>
      <c r="AIC28" s="600"/>
      <c r="AID28" s="600"/>
      <c r="AIE28" s="600"/>
      <c r="AIF28" s="600"/>
      <c r="AIG28" s="600"/>
      <c r="AIH28" s="600"/>
      <c r="AII28" s="600"/>
      <c r="AIJ28" s="600"/>
      <c r="AIK28" s="600"/>
      <c r="AIL28" s="600"/>
      <c r="AIM28" s="600"/>
      <c r="AIN28" s="600"/>
      <c r="AIO28" s="600"/>
      <c r="AIP28" s="600"/>
      <c r="AIQ28" s="600"/>
      <c r="AIR28" s="600"/>
      <c r="AIS28" s="600"/>
      <c r="AIT28" s="600"/>
      <c r="AIU28" s="600"/>
      <c r="AIV28" s="600"/>
      <c r="AIW28" s="600"/>
      <c r="AIX28" s="600"/>
      <c r="AIY28" s="600"/>
      <c r="AIZ28" s="600"/>
      <c r="AJA28" s="600"/>
      <c r="AJB28" s="600"/>
      <c r="AJC28" s="600"/>
      <c r="AJD28" s="600"/>
      <c r="AJE28" s="600"/>
      <c r="AJF28" s="600"/>
      <c r="AJG28" s="600"/>
      <c r="AJH28" s="600"/>
      <c r="AJI28" s="600"/>
      <c r="AJJ28" s="600"/>
      <c r="AJK28" s="600"/>
      <c r="AJL28" s="600"/>
      <c r="AJM28" s="600"/>
      <c r="AJN28" s="600"/>
      <c r="AJO28" s="600"/>
      <c r="AJP28" s="600"/>
      <c r="AJQ28" s="600"/>
      <c r="AJR28" s="600"/>
      <c r="AJS28" s="600"/>
      <c r="AJT28" s="600"/>
      <c r="AJU28" s="600"/>
      <c r="AJV28" s="600"/>
      <c r="AJW28" s="600"/>
      <c r="AJX28" s="600"/>
      <c r="AJY28" s="600"/>
      <c r="AJZ28" s="600"/>
      <c r="AKA28" s="600"/>
      <c r="AKB28" s="600"/>
      <c r="AKC28" s="600"/>
      <c r="AKD28" s="600"/>
      <c r="AKE28" s="600"/>
      <c r="AKF28" s="600"/>
      <c r="AKG28" s="600"/>
      <c r="AKH28" s="600"/>
      <c r="AKI28" s="600"/>
      <c r="AKJ28" s="600"/>
      <c r="AKK28" s="600"/>
      <c r="AKL28" s="600"/>
      <c r="AKM28" s="600"/>
      <c r="AKN28" s="600"/>
      <c r="AKO28" s="600"/>
      <c r="AKP28" s="600"/>
      <c r="AKQ28" s="600"/>
      <c r="AKR28" s="600"/>
      <c r="AKS28" s="600"/>
      <c r="AKT28" s="600"/>
      <c r="AKU28" s="600"/>
      <c r="AKV28" s="600"/>
      <c r="AKW28" s="600"/>
      <c r="AKX28" s="600"/>
      <c r="AKY28" s="600"/>
      <c r="AKZ28" s="600"/>
      <c r="ALA28" s="600"/>
      <c r="ALB28" s="600"/>
      <c r="ALC28" s="600"/>
      <c r="ALD28" s="600"/>
      <c r="ALE28" s="600"/>
      <c r="ALF28" s="600"/>
      <c r="ALG28" s="600"/>
      <c r="ALH28" s="600"/>
      <c r="ALI28" s="600"/>
      <c r="ALJ28" s="600"/>
      <c r="ALK28" s="600"/>
      <c r="ALL28" s="600"/>
      <c r="ALM28" s="600"/>
      <c r="ALN28" s="600"/>
      <c r="ALO28" s="600"/>
      <c r="ALP28" s="600"/>
      <c r="ALQ28" s="600"/>
      <c r="ALR28" s="600"/>
      <c r="ALS28" s="600"/>
      <c r="ALT28" s="600"/>
      <c r="ALU28" s="600"/>
      <c r="ALV28" s="600"/>
      <c r="ALW28" s="600"/>
      <c r="ALX28" s="600"/>
      <c r="ALY28" s="600"/>
      <c r="ALZ28" s="600"/>
      <c r="AMA28" s="600"/>
      <c r="AMB28" s="600"/>
      <c r="AMC28" s="600"/>
      <c r="AMD28" s="600"/>
      <c r="AME28" s="600"/>
      <c r="AMF28" s="600"/>
      <c r="AMG28" s="600"/>
      <c r="AMH28" s="600"/>
      <c r="AMI28" s="600"/>
      <c r="AMJ28" s="600"/>
      <c r="AMK28" s="600"/>
      <c r="AML28" s="600"/>
      <c r="AMM28" s="600"/>
      <c r="AMN28" s="600"/>
      <c r="AMO28" s="600"/>
      <c r="AMP28" s="600"/>
      <c r="AMQ28" s="600"/>
      <c r="AMR28" s="600"/>
      <c r="AMS28" s="600"/>
      <c r="AMT28" s="600"/>
      <c r="AMU28" s="600"/>
      <c r="AMV28" s="600"/>
      <c r="AMW28" s="600"/>
      <c r="AMX28" s="600"/>
      <c r="AMY28" s="600"/>
      <c r="AMZ28" s="600"/>
      <c r="ANA28" s="600"/>
      <c r="ANB28" s="600"/>
      <c r="ANC28" s="600"/>
      <c r="AND28" s="600"/>
      <c r="ANE28" s="600"/>
      <c r="ANF28" s="600"/>
      <c r="ANG28" s="600"/>
      <c r="ANH28" s="600"/>
      <c r="ANI28" s="600"/>
      <c r="ANJ28" s="600"/>
      <c r="ANK28" s="600"/>
      <c r="ANL28" s="600"/>
      <c r="ANM28" s="600"/>
      <c r="ANN28" s="600"/>
      <c r="ANO28" s="600"/>
      <c r="ANP28" s="600"/>
      <c r="ANQ28" s="600"/>
      <c r="ANR28" s="600"/>
      <c r="ANS28" s="600"/>
      <c r="ANT28" s="600"/>
      <c r="ANU28" s="600"/>
      <c r="ANV28" s="600"/>
      <c r="ANW28" s="600"/>
      <c r="ANX28" s="600"/>
      <c r="ANY28" s="600"/>
      <c r="ANZ28" s="600"/>
      <c r="AOA28" s="600"/>
      <c r="AOB28" s="600"/>
      <c r="AOC28" s="600"/>
      <c r="AOD28" s="600"/>
      <c r="AOE28" s="600"/>
      <c r="AOF28" s="600"/>
      <c r="AOG28" s="600"/>
      <c r="AOH28" s="600"/>
      <c r="AOI28" s="600"/>
      <c r="AOJ28" s="600"/>
      <c r="AOK28" s="600"/>
      <c r="AOL28" s="600"/>
      <c r="AOM28" s="600"/>
      <c r="AON28" s="600"/>
      <c r="AOO28" s="600"/>
      <c r="AOP28" s="600"/>
      <c r="AOQ28" s="600"/>
      <c r="AOR28" s="600"/>
      <c r="AOS28" s="600"/>
      <c r="AOT28" s="600"/>
      <c r="AOU28" s="600"/>
      <c r="AOV28" s="600"/>
      <c r="AOW28" s="600"/>
      <c r="AOX28" s="600"/>
      <c r="AOY28" s="600"/>
      <c r="AOZ28" s="600"/>
      <c r="APA28" s="600"/>
      <c r="APB28" s="600"/>
      <c r="APC28" s="600"/>
      <c r="APD28" s="600"/>
      <c r="APE28" s="600"/>
      <c r="APF28" s="600"/>
      <c r="APG28" s="600"/>
      <c r="APH28" s="600"/>
      <c r="API28" s="600"/>
      <c r="APJ28" s="600"/>
      <c r="APK28" s="600"/>
      <c r="APL28" s="600"/>
      <c r="APM28" s="600"/>
      <c r="APN28" s="600"/>
      <c r="APO28" s="600"/>
      <c r="APP28" s="600"/>
      <c r="APQ28" s="600"/>
      <c r="APR28" s="600"/>
      <c r="APS28" s="600"/>
      <c r="APT28" s="600"/>
      <c r="APU28" s="600"/>
      <c r="APV28" s="600"/>
      <c r="APW28" s="600"/>
      <c r="APX28" s="600"/>
      <c r="APY28" s="600"/>
      <c r="APZ28" s="600"/>
      <c r="AQA28" s="600"/>
      <c r="AQB28" s="600"/>
      <c r="AQC28" s="600"/>
      <c r="AQD28" s="600"/>
      <c r="AQE28" s="600"/>
      <c r="AQF28" s="600"/>
      <c r="AQG28" s="600"/>
      <c r="AQH28" s="600"/>
      <c r="AQI28" s="600"/>
      <c r="AQJ28" s="600"/>
      <c r="AQK28" s="600"/>
      <c r="AQL28" s="600"/>
      <c r="AQM28" s="600"/>
      <c r="AQN28" s="600"/>
      <c r="AQO28" s="600"/>
      <c r="AQP28" s="600"/>
      <c r="AQQ28" s="600"/>
      <c r="AQR28" s="600"/>
      <c r="AQS28" s="600"/>
      <c r="AQT28" s="600"/>
      <c r="AQU28" s="600"/>
      <c r="AQV28" s="600"/>
      <c r="AQW28" s="600"/>
      <c r="AQX28" s="600"/>
      <c r="AQY28" s="600"/>
      <c r="AQZ28" s="600"/>
      <c r="ARA28" s="600"/>
      <c r="ARB28" s="600"/>
      <c r="ARC28" s="600"/>
      <c r="ARD28" s="600"/>
      <c r="ARE28" s="600"/>
      <c r="ARF28" s="600"/>
      <c r="ARG28" s="600"/>
      <c r="ARH28" s="600"/>
      <c r="ARI28" s="600"/>
      <c r="ARJ28" s="600"/>
      <c r="ARK28" s="600"/>
      <c r="ARL28" s="600"/>
      <c r="ARM28" s="600"/>
      <c r="ARN28" s="600"/>
      <c r="ARO28" s="600"/>
      <c r="ARP28" s="600"/>
      <c r="ARQ28" s="600"/>
      <c r="ARR28" s="600"/>
      <c r="ARS28" s="600"/>
      <c r="ART28" s="600"/>
      <c r="ARU28" s="600"/>
      <c r="ARV28" s="600"/>
      <c r="ARW28" s="600"/>
      <c r="ARX28" s="600"/>
      <c r="ARY28" s="600"/>
      <c r="ARZ28" s="600"/>
      <c r="ASA28" s="600"/>
      <c r="ASB28" s="600"/>
      <c r="ASC28" s="600"/>
      <c r="ASD28" s="600"/>
      <c r="ASE28" s="600"/>
      <c r="ASF28" s="600"/>
      <c r="ASG28" s="600"/>
      <c r="ASH28" s="600"/>
      <c r="ASI28" s="600"/>
      <c r="ASJ28" s="600"/>
      <c r="ASK28" s="600"/>
      <c r="ASL28" s="600"/>
      <c r="ASM28" s="600"/>
      <c r="ASN28" s="600"/>
      <c r="ASO28" s="600"/>
      <c r="ASP28" s="600"/>
      <c r="ASQ28" s="600"/>
      <c r="ASR28" s="600"/>
      <c r="ASS28" s="600"/>
      <c r="AST28" s="600"/>
      <c r="ASU28" s="600"/>
      <c r="ASV28" s="600"/>
      <c r="ASW28" s="600"/>
      <c r="ASX28" s="600"/>
      <c r="ASY28" s="600"/>
      <c r="ASZ28" s="600"/>
      <c r="ATA28" s="600"/>
      <c r="ATB28" s="600"/>
      <c r="ATC28" s="600"/>
      <c r="ATD28" s="600"/>
      <c r="ATE28" s="600"/>
      <c r="ATF28" s="600"/>
      <c r="ATG28" s="600"/>
      <c r="ATH28" s="600"/>
      <c r="ATI28" s="600"/>
      <c r="ATJ28" s="600"/>
      <c r="ATK28" s="600"/>
      <c r="ATL28" s="600"/>
      <c r="ATM28" s="600"/>
      <c r="ATN28" s="600"/>
      <c r="ATO28" s="600"/>
      <c r="ATP28" s="600"/>
      <c r="ATQ28" s="600"/>
      <c r="ATR28" s="600"/>
      <c r="ATS28" s="600"/>
      <c r="ATT28" s="600"/>
      <c r="ATU28" s="600"/>
      <c r="ATV28" s="600"/>
      <c r="ATW28" s="600"/>
      <c r="ATX28" s="600"/>
      <c r="ATY28" s="600"/>
      <c r="ATZ28" s="600"/>
      <c r="AUA28" s="600"/>
      <c r="AUB28" s="600"/>
      <c r="AUC28" s="600"/>
      <c r="AUD28" s="600"/>
      <c r="AUE28" s="600"/>
      <c r="AUF28" s="600"/>
      <c r="AUG28" s="600"/>
      <c r="AUH28" s="600"/>
      <c r="AUI28" s="600"/>
      <c r="AUJ28" s="600"/>
      <c r="AUK28" s="600"/>
      <c r="AUL28" s="600"/>
      <c r="AUM28" s="600"/>
      <c r="AUN28" s="600"/>
      <c r="AUO28" s="600"/>
      <c r="AUP28" s="600"/>
      <c r="AUQ28" s="600"/>
      <c r="AUR28" s="600"/>
      <c r="AUS28" s="600"/>
      <c r="AUT28" s="600"/>
      <c r="AUU28" s="600"/>
      <c r="AUV28" s="600"/>
      <c r="AUW28" s="600"/>
      <c r="AUX28" s="600"/>
      <c r="AUY28" s="600"/>
      <c r="AUZ28" s="600"/>
      <c r="AVA28" s="600"/>
      <c r="AVB28" s="600"/>
      <c r="AVC28" s="600"/>
      <c r="AVD28" s="600"/>
      <c r="AVE28" s="600"/>
      <c r="AVF28" s="600"/>
      <c r="AVG28" s="600"/>
      <c r="AVH28" s="600"/>
      <c r="AVI28" s="600"/>
      <c r="AVJ28" s="600"/>
      <c r="AVK28" s="600"/>
      <c r="AVL28" s="600"/>
      <c r="AVM28" s="600"/>
      <c r="AVN28" s="600"/>
      <c r="AVO28" s="600"/>
      <c r="AVP28" s="600"/>
      <c r="AVQ28" s="600"/>
      <c r="AVR28" s="600"/>
      <c r="AVS28" s="600"/>
      <c r="AVT28" s="600"/>
      <c r="AVU28" s="600"/>
      <c r="AVV28" s="600"/>
      <c r="AVW28" s="600"/>
      <c r="AVX28" s="600"/>
      <c r="AVY28" s="600"/>
      <c r="AVZ28" s="600"/>
      <c r="AWA28" s="600"/>
      <c r="AWB28" s="600"/>
      <c r="AWC28" s="600"/>
      <c r="AWD28" s="600"/>
      <c r="AWE28" s="600"/>
      <c r="AWF28" s="600"/>
      <c r="AWG28" s="600"/>
      <c r="AWH28" s="600"/>
      <c r="AWI28" s="600"/>
      <c r="AWJ28" s="600"/>
      <c r="AWK28" s="600"/>
      <c r="AWL28" s="600"/>
      <c r="AWM28" s="600"/>
      <c r="AWN28" s="600"/>
      <c r="AWO28" s="600"/>
      <c r="AWP28" s="600"/>
      <c r="AWQ28" s="600"/>
      <c r="AWR28" s="600"/>
      <c r="AWS28" s="600"/>
      <c r="AWT28" s="600"/>
      <c r="AWU28" s="600"/>
      <c r="AWV28" s="600"/>
      <c r="AWW28" s="600"/>
      <c r="AWX28" s="600"/>
      <c r="AWY28" s="600"/>
      <c r="AWZ28" s="600"/>
      <c r="AXA28" s="600"/>
      <c r="AXB28" s="600"/>
      <c r="AXC28" s="600"/>
      <c r="AXD28" s="600"/>
      <c r="AXE28" s="600"/>
      <c r="AXF28" s="600"/>
      <c r="AXG28" s="600"/>
      <c r="AXH28" s="600"/>
      <c r="AXI28" s="600"/>
      <c r="AXJ28" s="600"/>
      <c r="AXK28" s="600"/>
      <c r="AXL28" s="600"/>
      <c r="AXM28" s="600"/>
      <c r="AXN28" s="600"/>
      <c r="AXO28" s="600"/>
      <c r="AXP28" s="600"/>
      <c r="AXQ28" s="600"/>
      <c r="AXR28" s="600"/>
      <c r="AXS28" s="600"/>
      <c r="AXT28" s="600"/>
      <c r="AXU28" s="600"/>
      <c r="AXV28" s="600"/>
      <c r="AXW28" s="600"/>
      <c r="AXX28" s="600"/>
      <c r="AXY28" s="600"/>
      <c r="AXZ28" s="600"/>
      <c r="AYA28" s="600"/>
      <c r="AYB28" s="600"/>
      <c r="AYC28" s="600"/>
      <c r="AYD28" s="600"/>
      <c r="AYE28" s="600"/>
      <c r="AYF28" s="600"/>
      <c r="AYG28" s="600"/>
      <c r="AYH28" s="600"/>
      <c r="AYI28" s="600"/>
      <c r="AYJ28" s="600"/>
      <c r="AYK28" s="600"/>
      <c r="AYL28" s="600"/>
      <c r="AYM28" s="600"/>
      <c r="AYN28" s="600"/>
      <c r="AYO28" s="600"/>
      <c r="AYP28" s="600"/>
      <c r="AYQ28" s="600"/>
      <c r="AYR28" s="600"/>
      <c r="AYS28" s="600"/>
      <c r="AYT28" s="600"/>
      <c r="AYU28" s="600"/>
      <c r="AYV28" s="600"/>
      <c r="AYW28" s="600"/>
      <c r="AYX28" s="600"/>
      <c r="AYY28" s="600"/>
      <c r="AYZ28" s="600"/>
      <c r="AZA28" s="600"/>
      <c r="AZB28" s="600"/>
      <c r="AZC28" s="600"/>
      <c r="AZD28" s="600"/>
      <c r="AZE28" s="600"/>
      <c r="AZF28" s="600"/>
      <c r="AZG28" s="600"/>
      <c r="AZH28" s="600"/>
      <c r="AZI28" s="600"/>
      <c r="AZJ28" s="600"/>
      <c r="AZK28" s="600"/>
      <c r="AZL28" s="600"/>
      <c r="AZM28" s="600"/>
      <c r="AZN28" s="600"/>
      <c r="AZO28" s="600"/>
      <c r="AZP28" s="600"/>
      <c r="AZQ28" s="600"/>
      <c r="AZR28" s="600"/>
      <c r="AZS28" s="600"/>
      <c r="AZT28" s="600"/>
      <c r="AZU28" s="600"/>
      <c r="AZV28" s="600"/>
      <c r="AZW28" s="600"/>
      <c r="AZX28" s="600"/>
      <c r="AZY28" s="600"/>
      <c r="AZZ28" s="600"/>
      <c r="BAA28" s="600"/>
      <c r="BAB28" s="600"/>
      <c r="BAC28" s="600"/>
      <c r="BAD28" s="600"/>
      <c r="BAE28" s="600"/>
      <c r="BAF28" s="600"/>
      <c r="BAG28" s="600"/>
      <c r="BAH28" s="600"/>
      <c r="BAI28" s="600"/>
      <c r="BAJ28" s="600"/>
      <c r="BAK28" s="600"/>
      <c r="BAL28" s="600"/>
      <c r="BAM28" s="600"/>
      <c r="BAN28" s="600"/>
      <c r="BAO28" s="600"/>
      <c r="BAP28" s="600"/>
      <c r="BAQ28" s="600"/>
      <c r="BAR28" s="600"/>
      <c r="BAS28" s="600"/>
      <c r="BAT28" s="600"/>
      <c r="BAU28" s="600"/>
      <c r="BAV28" s="600"/>
      <c r="BAW28" s="600"/>
      <c r="BAX28" s="600"/>
      <c r="BAY28" s="600"/>
      <c r="BAZ28" s="600"/>
      <c r="BBA28" s="600"/>
      <c r="BBB28" s="600"/>
      <c r="BBC28" s="600"/>
      <c r="BBD28" s="600"/>
      <c r="BBE28" s="600"/>
      <c r="BBF28" s="600"/>
      <c r="BBG28" s="600"/>
      <c r="BBH28" s="600"/>
      <c r="BBI28" s="600"/>
      <c r="BBJ28" s="600"/>
      <c r="BBK28" s="600"/>
      <c r="BBL28" s="600"/>
      <c r="BBM28" s="600"/>
      <c r="BBN28" s="600"/>
      <c r="BBO28" s="600"/>
      <c r="BBP28" s="600"/>
      <c r="BBQ28" s="600"/>
      <c r="BBR28" s="600"/>
      <c r="BBS28" s="600"/>
      <c r="BBT28" s="600"/>
      <c r="BBU28" s="600"/>
      <c r="BBV28" s="600"/>
      <c r="BBW28" s="600"/>
      <c r="BBX28" s="600"/>
      <c r="BBY28" s="600"/>
      <c r="BBZ28" s="600"/>
      <c r="BCA28" s="600"/>
      <c r="BCB28" s="600"/>
      <c r="BCC28" s="600"/>
      <c r="BCD28" s="600"/>
      <c r="BCE28" s="600"/>
      <c r="BCF28" s="600"/>
      <c r="BCG28" s="600"/>
      <c r="BCH28" s="600"/>
      <c r="BCI28" s="600"/>
      <c r="BCJ28" s="600"/>
      <c r="BCK28" s="600"/>
      <c r="BCL28" s="600"/>
      <c r="BCM28" s="600"/>
      <c r="BCN28" s="600"/>
      <c r="BCO28" s="600"/>
      <c r="BCP28" s="600"/>
      <c r="BCQ28" s="600"/>
      <c r="BCR28" s="600"/>
      <c r="BCS28" s="600"/>
      <c r="BCT28" s="600"/>
      <c r="BCU28" s="600"/>
      <c r="BCV28" s="600"/>
      <c r="BCW28" s="600"/>
      <c r="BCX28" s="600"/>
      <c r="BCY28" s="600"/>
      <c r="BCZ28" s="600"/>
      <c r="BDA28" s="600"/>
      <c r="BDB28" s="600"/>
      <c r="BDC28" s="600"/>
      <c r="BDD28" s="600"/>
      <c r="BDE28" s="600"/>
      <c r="BDF28" s="600"/>
      <c r="BDG28" s="600"/>
      <c r="BDH28" s="600"/>
      <c r="BDI28" s="600"/>
      <c r="BDJ28" s="600"/>
      <c r="BDK28" s="600"/>
      <c r="BDL28" s="600"/>
      <c r="BDM28" s="600"/>
      <c r="BDN28" s="600"/>
      <c r="BDO28" s="600"/>
      <c r="BDP28" s="600"/>
      <c r="BDQ28" s="600"/>
      <c r="BDR28" s="600"/>
      <c r="BDS28" s="600"/>
      <c r="BDT28" s="600"/>
      <c r="BDU28" s="600"/>
      <c r="BDV28" s="600"/>
      <c r="BDW28" s="600"/>
      <c r="BDX28" s="600"/>
      <c r="BDY28" s="600"/>
      <c r="BDZ28" s="600"/>
      <c r="BEA28" s="600"/>
      <c r="BEB28" s="600"/>
      <c r="BEC28" s="600"/>
      <c r="BED28" s="600"/>
      <c r="BEE28" s="600"/>
      <c r="BEF28" s="600"/>
      <c r="BEG28" s="600"/>
      <c r="BEH28" s="600"/>
      <c r="BEI28" s="600"/>
      <c r="BEJ28" s="600"/>
      <c r="BEK28" s="600"/>
      <c r="BEL28" s="600"/>
      <c r="BEM28" s="600"/>
      <c r="BEN28" s="600"/>
      <c r="BEO28" s="600"/>
      <c r="BEP28" s="600"/>
      <c r="BEQ28" s="600"/>
      <c r="BER28" s="600"/>
      <c r="BES28" s="600"/>
      <c r="BET28" s="600"/>
      <c r="BEU28" s="600"/>
      <c r="BEV28" s="600"/>
      <c r="BEW28" s="600"/>
      <c r="BEX28" s="600"/>
      <c r="BEY28" s="600"/>
      <c r="BEZ28" s="600"/>
      <c r="BFA28" s="600"/>
      <c r="BFB28" s="600"/>
      <c r="BFC28" s="600"/>
      <c r="BFD28" s="600"/>
      <c r="BFE28" s="600"/>
      <c r="BFF28" s="600"/>
      <c r="BFG28" s="600"/>
      <c r="BFH28" s="600"/>
      <c r="BFI28" s="600"/>
      <c r="BFJ28" s="600"/>
      <c r="BFK28" s="600"/>
      <c r="BFL28" s="600"/>
      <c r="BFM28" s="600"/>
      <c r="BFN28" s="600"/>
      <c r="BFO28" s="600"/>
      <c r="BFP28" s="600"/>
      <c r="BFQ28" s="600"/>
      <c r="BFR28" s="600"/>
      <c r="BFS28" s="600"/>
      <c r="BFT28" s="600"/>
      <c r="BFU28" s="600"/>
      <c r="BFV28" s="600"/>
      <c r="BFW28" s="600"/>
      <c r="BFX28" s="600"/>
      <c r="BFY28" s="600"/>
      <c r="BFZ28" s="600"/>
      <c r="BGA28" s="600"/>
      <c r="BGB28" s="600"/>
      <c r="BGC28" s="600"/>
      <c r="BGD28" s="600"/>
      <c r="BGE28" s="600"/>
      <c r="BGF28" s="600"/>
      <c r="BGG28" s="600"/>
      <c r="BGH28" s="600"/>
      <c r="BGI28" s="600"/>
      <c r="BGJ28" s="600"/>
      <c r="BGK28" s="600"/>
      <c r="BGL28" s="600"/>
      <c r="BGM28" s="600"/>
      <c r="BGN28" s="600"/>
      <c r="BGO28" s="600"/>
      <c r="BGP28" s="600"/>
      <c r="BGQ28" s="600"/>
      <c r="BGR28" s="600"/>
      <c r="BGS28" s="600"/>
      <c r="BGT28" s="600"/>
      <c r="BGU28" s="600"/>
      <c r="BGV28" s="600"/>
      <c r="BGW28" s="600"/>
      <c r="BGX28" s="600"/>
      <c r="BGY28" s="600"/>
      <c r="BGZ28" s="600"/>
      <c r="BHA28" s="600"/>
      <c r="BHB28" s="600"/>
      <c r="BHC28" s="600"/>
      <c r="BHD28" s="600"/>
      <c r="BHE28" s="600"/>
      <c r="BHF28" s="600"/>
      <c r="BHG28" s="600"/>
      <c r="BHH28" s="600"/>
      <c r="BHI28" s="600"/>
      <c r="BHJ28" s="600"/>
      <c r="BHK28" s="600"/>
      <c r="BHL28" s="600"/>
      <c r="BHM28" s="600"/>
      <c r="BHN28" s="600"/>
      <c r="BHO28" s="600"/>
      <c r="BHP28" s="600"/>
      <c r="BHQ28" s="600"/>
      <c r="BHR28" s="600"/>
      <c r="BHS28" s="600"/>
      <c r="BHT28" s="600"/>
      <c r="BHU28" s="600"/>
      <c r="BHV28" s="600"/>
      <c r="BHW28" s="600"/>
      <c r="BHX28" s="600"/>
      <c r="BHY28" s="600"/>
      <c r="BHZ28" s="600"/>
      <c r="BIA28" s="600"/>
      <c r="BIB28" s="600"/>
      <c r="BIC28" s="600"/>
      <c r="BID28" s="600"/>
      <c r="BIE28" s="600"/>
      <c r="BIF28" s="600"/>
      <c r="BIG28" s="600"/>
      <c r="BIH28" s="600"/>
      <c r="BII28" s="600"/>
      <c r="BIJ28" s="600"/>
      <c r="BIK28" s="600"/>
      <c r="BIL28" s="600"/>
      <c r="BIM28" s="600"/>
      <c r="BIN28" s="600"/>
      <c r="BIO28" s="600"/>
      <c r="BIP28" s="600"/>
      <c r="BIQ28" s="600"/>
      <c r="BIR28" s="600"/>
      <c r="BIS28" s="600"/>
      <c r="BIT28" s="600"/>
      <c r="BIU28" s="600"/>
      <c r="BIV28" s="600"/>
      <c r="BIW28" s="600"/>
      <c r="BIX28" s="600"/>
      <c r="BIY28" s="600"/>
      <c r="BIZ28" s="600"/>
      <c r="BJA28" s="600"/>
      <c r="BJB28" s="600"/>
      <c r="BJC28" s="600"/>
      <c r="BJD28" s="600"/>
      <c r="BJE28" s="600"/>
      <c r="BJF28" s="600"/>
      <c r="BJG28" s="600"/>
      <c r="BJH28" s="600"/>
      <c r="BJI28" s="600"/>
      <c r="BJJ28" s="600"/>
      <c r="BJK28" s="600"/>
      <c r="BJL28" s="600"/>
      <c r="BJM28" s="600"/>
      <c r="BJN28" s="600"/>
      <c r="BJO28" s="600"/>
      <c r="BJP28" s="600"/>
      <c r="BJQ28" s="600"/>
      <c r="BJR28" s="600"/>
      <c r="BJS28" s="600"/>
      <c r="BJT28" s="600"/>
      <c r="BJU28" s="600"/>
      <c r="BJV28" s="600"/>
      <c r="BJW28" s="600"/>
      <c r="BJX28" s="600"/>
      <c r="BJY28" s="600"/>
      <c r="BJZ28" s="600"/>
      <c r="BKA28" s="600"/>
      <c r="BKB28" s="600"/>
      <c r="BKC28" s="600"/>
      <c r="BKD28" s="600"/>
      <c r="BKE28" s="600"/>
      <c r="BKF28" s="600"/>
      <c r="BKG28" s="600"/>
      <c r="BKH28" s="600"/>
      <c r="BKI28" s="600"/>
      <c r="BKJ28" s="600"/>
      <c r="BKK28" s="600"/>
      <c r="BKL28" s="600"/>
      <c r="BKM28" s="600"/>
      <c r="BKN28" s="600"/>
      <c r="BKO28" s="600"/>
      <c r="BKP28" s="600"/>
      <c r="BKQ28" s="600"/>
      <c r="BKR28" s="600"/>
      <c r="BKS28" s="600"/>
      <c r="BKT28" s="600"/>
      <c r="BKU28" s="600"/>
      <c r="BKV28" s="600"/>
      <c r="BKW28" s="600"/>
      <c r="BKX28" s="600"/>
      <c r="BKY28" s="600"/>
      <c r="BKZ28" s="600"/>
      <c r="BLA28" s="600"/>
      <c r="BLB28" s="600"/>
      <c r="BLC28" s="600"/>
      <c r="BLD28" s="600"/>
      <c r="BLE28" s="600"/>
      <c r="BLF28" s="600"/>
      <c r="BLG28" s="600"/>
      <c r="BLH28" s="600"/>
      <c r="BLI28" s="600"/>
      <c r="BLJ28" s="600"/>
      <c r="BLK28" s="600"/>
      <c r="BLL28" s="600"/>
      <c r="BLM28" s="600"/>
      <c r="BLN28" s="600"/>
      <c r="BLO28" s="600"/>
      <c r="BLP28" s="600"/>
      <c r="BLQ28" s="600"/>
      <c r="BLR28" s="600"/>
      <c r="BLS28" s="600"/>
      <c r="BLT28" s="600"/>
      <c r="BLU28" s="600"/>
      <c r="BLV28" s="600"/>
      <c r="BLW28" s="600"/>
      <c r="BLX28" s="600"/>
      <c r="BLY28" s="600"/>
      <c r="BLZ28" s="600"/>
      <c r="BMA28" s="600"/>
      <c r="BMB28" s="600"/>
      <c r="BMC28" s="600"/>
      <c r="BMD28" s="600"/>
      <c r="BME28" s="600"/>
      <c r="BMF28" s="600"/>
      <c r="BMG28" s="600"/>
      <c r="BMH28" s="600"/>
      <c r="BMI28" s="600"/>
      <c r="BMJ28" s="600"/>
      <c r="BMK28" s="600"/>
      <c r="BML28" s="600"/>
      <c r="BMM28" s="600"/>
      <c r="BMN28" s="600"/>
      <c r="BMO28" s="600"/>
      <c r="BMP28" s="600"/>
      <c r="BMQ28" s="600"/>
      <c r="BMR28" s="600"/>
      <c r="BMS28" s="600"/>
      <c r="BMT28" s="600"/>
      <c r="BMU28" s="600"/>
      <c r="BMV28" s="600"/>
      <c r="BMW28" s="600"/>
      <c r="BMX28" s="600"/>
      <c r="BMY28" s="600"/>
      <c r="BMZ28" s="600"/>
      <c r="BNA28" s="600"/>
      <c r="BNB28" s="600"/>
      <c r="BNC28" s="600"/>
      <c r="BND28" s="600"/>
      <c r="BNE28" s="600"/>
      <c r="BNF28" s="600"/>
      <c r="BNG28" s="600"/>
      <c r="BNH28" s="600"/>
      <c r="BNI28" s="600"/>
      <c r="BNJ28" s="600"/>
      <c r="BNK28" s="600"/>
      <c r="BNL28" s="600"/>
      <c r="BNM28" s="600"/>
      <c r="BNN28" s="600"/>
      <c r="BNO28" s="600"/>
      <c r="BNP28" s="600"/>
      <c r="BNQ28" s="600"/>
      <c r="BNR28" s="600"/>
      <c r="BNS28" s="600"/>
      <c r="BNT28" s="600"/>
      <c r="BNU28" s="600"/>
      <c r="BNV28" s="600"/>
      <c r="BNW28" s="600"/>
      <c r="BNX28" s="600"/>
      <c r="BNY28" s="600"/>
      <c r="BNZ28" s="600"/>
      <c r="BOA28" s="600"/>
      <c r="BOB28" s="600"/>
      <c r="BOC28" s="600"/>
      <c r="BOD28" s="600"/>
      <c r="BOE28" s="600"/>
      <c r="BOF28" s="600"/>
      <c r="BOG28" s="600"/>
      <c r="BOH28" s="600"/>
      <c r="BOI28" s="600"/>
      <c r="BOJ28" s="600"/>
      <c r="BOK28" s="600"/>
      <c r="BOL28" s="600"/>
      <c r="BOM28" s="600"/>
      <c r="BON28" s="600"/>
      <c r="BOO28" s="600"/>
      <c r="BOP28" s="600"/>
      <c r="BOQ28" s="600"/>
      <c r="BOR28" s="600"/>
      <c r="BOS28" s="600"/>
      <c r="BOT28" s="600"/>
      <c r="BOU28" s="600"/>
      <c r="BOV28" s="600"/>
      <c r="BOW28" s="600"/>
      <c r="BOX28" s="600"/>
      <c r="BOY28" s="600"/>
      <c r="BOZ28" s="600"/>
      <c r="BPA28" s="600"/>
      <c r="BPB28" s="600"/>
      <c r="BPC28" s="600"/>
      <c r="BPD28" s="600"/>
      <c r="BPE28" s="600"/>
      <c r="BPF28" s="600"/>
      <c r="BPG28" s="600"/>
      <c r="BPH28" s="600"/>
      <c r="BPI28" s="600"/>
      <c r="BPJ28" s="600"/>
      <c r="BPK28" s="600"/>
      <c r="BPL28" s="600"/>
      <c r="BPM28" s="600"/>
      <c r="BPN28" s="600"/>
      <c r="BPO28" s="600"/>
      <c r="BPP28" s="600"/>
      <c r="BPQ28" s="600"/>
      <c r="BPR28" s="600"/>
      <c r="BPS28" s="600"/>
      <c r="BPT28" s="600"/>
      <c r="BPU28" s="600"/>
      <c r="BPV28" s="600"/>
      <c r="BPW28" s="600"/>
      <c r="BPX28" s="600"/>
      <c r="BPY28" s="600"/>
      <c r="BPZ28" s="600"/>
      <c r="BQA28" s="600"/>
      <c r="BQB28" s="600"/>
      <c r="BQC28" s="600"/>
      <c r="BQD28" s="600"/>
      <c r="BQE28" s="600"/>
      <c r="BQF28" s="600"/>
      <c r="BQG28" s="600"/>
      <c r="BQH28" s="600"/>
      <c r="BQI28" s="600"/>
      <c r="BQJ28" s="600"/>
      <c r="BQK28" s="600"/>
      <c r="BQL28" s="600"/>
      <c r="BQM28" s="600"/>
      <c r="BQN28" s="600"/>
      <c r="BQO28" s="600"/>
      <c r="BQP28" s="600"/>
      <c r="BQQ28" s="600"/>
      <c r="BQR28" s="600"/>
      <c r="BQS28" s="600"/>
      <c r="BQT28" s="600"/>
      <c r="BQU28" s="600"/>
      <c r="BQV28" s="600"/>
      <c r="BQW28" s="600"/>
      <c r="BQX28" s="600"/>
      <c r="BQY28" s="600"/>
      <c r="BQZ28" s="600"/>
      <c r="BRA28" s="600"/>
      <c r="BRB28" s="600"/>
      <c r="BRC28" s="600"/>
      <c r="BRD28" s="600"/>
      <c r="BRE28" s="600"/>
      <c r="BRF28" s="600"/>
      <c r="BRG28" s="600"/>
      <c r="BRH28" s="600"/>
      <c r="BRI28" s="600"/>
      <c r="BRJ28" s="600"/>
      <c r="BRK28" s="600"/>
      <c r="BRL28" s="600"/>
      <c r="BRM28" s="600"/>
      <c r="BRN28" s="600"/>
      <c r="BRO28" s="600"/>
      <c r="BRP28" s="600"/>
      <c r="BRQ28" s="600"/>
      <c r="BRR28" s="600"/>
      <c r="BRS28" s="600"/>
      <c r="BRT28" s="600"/>
      <c r="BRU28" s="600"/>
      <c r="BRV28" s="600"/>
      <c r="BRW28" s="600"/>
      <c r="BRX28" s="600"/>
      <c r="BRY28" s="600"/>
      <c r="BRZ28" s="600"/>
      <c r="BSA28" s="600"/>
      <c r="BSB28" s="600"/>
      <c r="BSC28" s="600"/>
      <c r="BSD28" s="600"/>
      <c r="BSE28" s="600"/>
      <c r="BSF28" s="600"/>
      <c r="BSG28" s="600"/>
      <c r="BSH28" s="600"/>
      <c r="BSI28" s="600"/>
      <c r="BSJ28" s="600"/>
      <c r="BSK28" s="600"/>
      <c r="BSL28" s="600"/>
      <c r="BSM28" s="600"/>
      <c r="BSN28" s="600"/>
      <c r="BSO28" s="600"/>
      <c r="BSP28" s="600"/>
      <c r="BSQ28" s="600"/>
      <c r="BSR28" s="600"/>
      <c r="BSS28" s="600"/>
      <c r="BST28" s="600"/>
      <c r="BSU28" s="600"/>
      <c r="BSV28" s="600"/>
      <c r="BSW28" s="600"/>
      <c r="BSX28" s="600"/>
      <c r="BSY28" s="600"/>
      <c r="BSZ28" s="600"/>
      <c r="BTA28" s="600"/>
      <c r="BTB28" s="600"/>
      <c r="BTC28" s="600"/>
      <c r="BTD28" s="600"/>
      <c r="BTE28" s="600"/>
      <c r="BTF28" s="600"/>
      <c r="BTG28" s="600"/>
      <c r="BTH28" s="600"/>
      <c r="BTI28" s="600"/>
      <c r="BTJ28" s="600"/>
      <c r="BTK28" s="600"/>
      <c r="BTL28" s="600"/>
      <c r="BTM28" s="600"/>
      <c r="BTN28" s="600"/>
      <c r="BTO28" s="600"/>
      <c r="BTP28" s="600"/>
      <c r="BTQ28" s="600"/>
      <c r="BTR28" s="600"/>
      <c r="BTS28" s="600"/>
      <c r="BTT28" s="600"/>
      <c r="BTU28" s="600"/>
      <c r="BTV28" s="600"/>
      <c r="BTW28" s="600"/>
      <c r="BTX28" s="600"/>
      <c r="BTY28" s="600"/>
      <c r="BTZ28" s="600"/>
      <c r="BUA28" s="600"/>
      <c r="BUB28" s="600"/>
      <c r="BUC28" s="600"/>
      <c r="BUD28" s="600"/>
      <c r="BUE28" s="600"/>
      <c r="BUF28" s="600"/>
      <c r="BUG28" s="600"/>
      <c r="BUH28" s="600"/>
      <c r="BUI28" s="600"/>
      <c r="BUJ28" s="600"/>
      <c r="BUK28" s="600"/>
      <c r="BUL28" s="600"/>
      <c r="BUM28" s="600"/>
      <c r="BUN28" s="600"/>
      <c r="BUO28" s="600"/>
      <c r="BUP28" s="600"/>
      <c r="BUQ28" s="600"/>
      <c r="BUR28" s="600"/>
      <c r="BUS28" s="600"/>
      <c r="BUT28" s="600"/>
      <c r="BUU28" s="600"/>
      <c r="BUV28" s="600"/>
      <c r="BUW28" s="600"/>
      <c r="BUX28" s="600"/>
      <c r="BUY28" s="600"/>
      <c r="BUZ28" s="600"/>
      <c r="BVA28" s="600"/>
      <c r="BVB28" s="600"/>
      <c r="BVC28" s="600"/>
      <c r="BVD28" s="600"/>
      <c r="BVE28" s="600"/>
      <c r="BVF28" s="600"/>
      <c r="BVG28" s="600"/>
      <c r="BVH28" s="600"/>
      <c r="BVI28" s="600"/>
      <c r="BVJ28" s="600"/>
      <c r="BVK28" s="600"/>
      <c r="BVL28" s="600"/>
      <c r="BVM28" s="600"/>
      <c r="BVN28" s="600"/>
      <c r="BVO28" s="600"/>
      <c r="BVP28" s="600"/>
      <c r="BVQ28" s="600"/>
      <c r="BVR28" s="600"/>
      <c r="BVS28" s="600"/>
      <c r="BVT28" s="600"/>
      <c r="BVU28" s="600"/>
      <c r="BVV28" s="600"/>
      <c r="BVW28" s="600"/>
      <c r="BVX28" s="600"/>
      <c r="BVY28" s="600"/>
      <c r="BVZ28" s="600"/>
      <c r="BWA28" s="600"/>
      <c r="BWB28" s="600"/>
      <c r="BWC28" s="600"/>
      <c r="BWD28" s="600"/>
      <c r="BWE28" s="600"/>
      <c r="BWF28" s="600"/>
      <c r="BWG28" s="600"/>
      <c r="BWH28" s="600"/>
      <c r="BWI28" s="600"/>
      <c r="BWJ28" s="600"/>
      <c r="BWK28" s="600"/>
      <c r="BWL28" s="600"/>
      <c r="BWM28" s="600"/>
      <c r="BWN28" s="600"/>
      <c r="BWO28" s="600"/>
      <c r="BWP28" s="600"/>
      <c r="BWQ28" s="600"/>
      <c r="BWR28" s="600"/>
      <c r="BWS28" s="600"/>
      <c r="BWT28" s="600"/>
      <c r="BWU28" s="600"/>
      <c r="BWV28" s="600"/>
      <c r="BWW28" s="600"/>
      <c r="BWX28" s="600"/>
      <c r="BWY28" s="600"/>
      <c r="BWZ28" s="600"/>
      <c r="BXA28" s="600"/>
      <c r="BXB28" s="600"/>
      <c r="BXC28" s="600"/>
      <c r="BXD28" s="600"/>
      <c r="BXE28" s="600"/>
      <c r="BXF28" s="600"/>
      <c r="BXG28" s="600"/>
      <c r="BXH28" s="600"/>
      <c r="BXI28" s="600"/>
      <c r="BXJ28" s="600"/>
      <c r="BXK28" s="600"/>
      <c r="BXL28" s="600"/>
      <c r="BXM28" s="600"/>
      <c r="BXN28" s="600"/>
      <c r="BXO28" s="600"/>
      <c r="BXP28" s="600"/>
      <c r="BXQ28" s="600"/>
      <c r="BXR28" s="600"/>
      <c r="BXS28" s="600"/>
      <c r="BXT28" s="600"/>
      <c r="BXU28" s="600"/>
      <c r="BXV28" s="600"/>
      <c r="BXW28" s="600"/>
      <c r="BXX28" s="600"/>
      <c r="BXY28" s="600"/>
      <c r="BXZ28" s="600"/>
      <c r="BYA28" s="600"/>
      <c r="BYB28" s="600"/>
      <c r="BYC28" s="600"/>
      <c r="BYD28" s="600"/>
      <c r="BYE28" s="600"/>
      <c r="BYF28" s="600"/>
      <c r="BYG28" s="600"/>
      <c r="BYH28" s="600"/>
      <c r="BYI28" s="600"/>
      <c r="BYJ28" s="600"/>
      <c r="BYK28" s="600"/>
      <c r="BYL28" s="600"/>
      <c r="BYM28" s="600"/>
      <c r="BYN28" s="600"/>
      <c r="BYO28" s="600"/>
      <c r="BYP28" s="600"/>
      <c r="BYQ28" s="600"/>
      <c r="BYR28" s="600"/>
      <c r="BYS28" s="600"/>
      <c r="BYT28" s="600"/>
      <c r="BYU28" s="600"/>
      <c r="BYV28" s="600"/>
      <c r="BYW28" s="600"/>
      <c r="BYX28" s="600"/>
      <c r="BYY28" s="600"/>
      <c r="BYZ28" s="600"/>
      <c r="BZA28" s="600"/>
      <c r="BZB28" s="600"/>
      <c r="BZC28" s="600"/>
      <c r="BZD28" s="600"/>
      <c r="BZE28" s="600"/>
      <c r="BZF28" s="600"/>
      <c r="BZG28" s="600"/>
      <c r="BZH28" s="600"/>
      <c r="BZI28" s="600"/>
      <c r="BZJ28" s="600"/>
      <c r="BZK28" s="600"/>
      <c r="BZL28" s="600"/>
      <c r="BZM28" s="600"/>
      <c r="BZN28" s="600"/>
      <c r="BZO28" s="600"/>
      <c r="BZP28" s="600"/>
      <c r="BZQ28" s="600"/>
      <c r="BZR28" s="600"/>
      <c r="BZS28" s="600"/>
      <c r="BZT28" s="600"/>
      <c r="BZU28" s="600"/>
      <c r="BZV28" s="600"/>
      <c r="BZW28" s="600"/>
      <c r="BZX28" s="600"/>
      <c r="BZY28" s="600"/>
      <c r="BZZ28" s="600"/>
      <c r="CAA28" s="600"/>
      <c r="CAB28" s="600"/>
      <c r="CAC28" s="600"/>
      <c r="CAD28" s="600"/>
      <c r="CAE28" s="600"/>
      <c r="CAF28" s="600"/>
      <c r="CAG28" s="600"/>
      <c r="CAH28" s="600"/>
      <c r="CAI28" s="600"/>
      <c r="CAJ28" s="600"/>
      <c r="CAK28" s="600"/>
      <c r="CAL28" s="600"/>
      <c r="CAM28" s="600"/>
      <c r="CAN28" s="600"/>
      <c r="CAO28" s="600"/>
      <c r="CAP28" s="600"/>
      <c r="CAQ28" s="600"/>
      <c r="CAR28" s="600"/>
      <c r="CAS28" s="600"/>
      <c r="CAT28" s="600"/>
      <c r="CAU28" s="600"/>
      <c r="CAV28" s="600"/>
      <c r="CAW28" s="600"/>
      <c r="CAX28" s="600"/>
      <c r="CAY28" s="600"/>
      <c r="CAZ28" s="600"/>
      <c r="CBA28" s="600"/>
      <c r="CBB28" s="600"/>
      <c r="CBC28" s="600"/>
      <c r="CBD28" s="600"/>
      <c r="CBE28" s="600"/>
      <c r="CBF28" s="600"/>
      <c r="CBG28" s="600"/>
      <c r="CBH28" s="600"/>
      <c r="CBI28" s="600"/>
      <c r="CBJ28" s="600"/>
      <c r="CBK28" s="600"/>
      <c r="CBL28" s="600"/>
      <c r="CBM28" s="600"/>
      <c r="CBN28" s="600"/>
      <c r="CBO28" s="600"/>
      <c r="CBP28" s="600"/>
      <c r="CBQ28" s="600"/>
      <c r="CBR28" s="600"/>
      <c r="CBS28" s="600"/>
      <c r="CBT28" s="600"/>
      <c r="CBU28" s="600"/>
      <c r="CBV28" s="600"/>
      <c r="CBW28" s="600"/>
      <c r="CBX28" s="600"/>
      <c r="CBY28" s="600"/>
      <c r="CBZ28" s="600"/>
      <c r="CCA28" s="600"/>
      <c r="CCB28" s="600"/>
      <c r="CCC28" s="600"/>
      <c r="CCD28" s="600"/>
      <c r="CCE28" s="600"/>
      <c r="CCF28" s="600"/>
      <c r="CCG28" s="600"/>
      <c r="CCH28" s="600"/>
      <c r="CCI28" s="600"/>
      <c r="CCJ28" s="600"/>
      <c r="CCK28" s="600"/>
      <c r="CCL28" s="600"/>
      <c r="CCM28" s="600"/>
      <c r="CCN28" s="600"/>
      <c r="CCO28" s="600"/>
      <c r="CCP28" s="600"/>
      <c r="CCQ28" s="600"/>
      <c r="CCR28" s="600"/>
      <c r="CCS28" s="600"/>
      <c r="CCT28" s="600"/>
      <c r="CCU28" s="600"/>
      <c r="CCV28" s="600"/>
      <c r="CCW28" s="600"/>
      <c r="CCX28" s="600"/>
      <c r="CCY28" s="600"/>
      <c r="CCZ28" s="600"/>
      <c r="CDA28" s="600"/>
      <c r="CDB28" s="600"/>
      <c r="CDC28" s="600"/>
      <c r="CDD28" s="600"/>
      <c r="CDE28" s="600"/>
      <c r="CDF28" s="600"/>
      <c r="CDG28" s="600"/>
      <c r="CDH28" s="600"/>
      <c r="CDI28" s="600"/>
      <c r="CDJ28" s="600"/>
      <c r="CDK28" s="600"/>
      <c r="CDL28" s="600"/>
      <c r="CDM28" s="600"/>
      <c r="CDN28" s="600"/>
      <c r="CDO28" s="600"/>
      <c r="CDP28" s="600"/>
      <c r="CDQ28" s="600"/>
      <c r="CDR28" s="600"/>
      <c r="CDS28" s="600"/>
      <c r="CDT28" s="600"/>
      <c r="CDU28" s="600"/>
      <c r="CDV28" s="600"/>
      <c r="CDW28" s="600"/>
      <c r="CDX28" s="600"/>
      <c r="CDY28" s="600"/>
      <c r="CDZ28" s="600"/>
      <c r="CEA28" s="600"/>
      <c r="CEB28" s="600"/>
      <c r="CEC28" s="600"/>
      <c r="CED28" s="600"/>
      <c r="CEE28" s="600"/>
      <c r="CEF28" s="600"/>
      <c r="CEG28" s="600"/>
      <c r="CEH28" s="600"/>
      <c r="CEI28" s="600"/>
      <c r="CEJ28" s="600"/>
      <c r="CEK28" s="600"/>
      <c r="CEL28" s="600"/>
      <c r="CEM28" s="600"/>
      <c r="CEN28" s="600"/>
      <c r="CEO28" s="600"/>
      <c r="CEP28" s="600"/>
      <c r="CEQ28" s="600"/>
      <c r="CER28" s="600"/>
      <c r="CES28" s="600"/>
      <c r="CET28" s="600"/>
      <c r="CEU28" s="600"/>
      <c r="CEV28" s="600"/>
      <c r="CEW28" s="600"/>
      <c r="CEX28" s="600"/>
      <c r="CEY28" s="600"/>
      <c r="CEZ28" s="600"/>
      <c r="CFA28" s="600"/>
      <c r="CFB28" s="600"/>
      <c r="CFC28" s="600"/>
      <c r="CFD28" s="600"/>
      <c r="CFE28" s="600"/>
      <c r="CFF28" s="600"/>
      <c r="CFG28" s="600"/>
      <c r="CFH28" s="600"/>
      <c r="CFI28" s="600"/>
      <c r="CFJ28" s="600"/>
      <c r="CFK28" s="600"/>
      <c r="CFL28" s="600"/>
      <c r="CFM28" s="600"/>
      <c r="CFN28" s="600"/>
      <c r="CFO28" s="600"/>
      <c r="CFP28" s="600"/>
      <c r="CFQ28" s="600"/>
      <c r="CFR28" s="600"/>
      <c r="CFS28" s="600"/>
      <c r="CFT28" s="600"/>
      <c r="CFU28" s="600"/>
      <c r="CFV28" s="600"/>
      <c r="CFW28" s="600"/>
      <c r="CFX28" s="600"/>
      <c r="CFY28" s="600"/>
      <c r="CFZ28" s="600"/>
      <c r="CGA28" s="600"/>
      <c r="CGB28" s="600"/>
      <c r="CGC28" s="600"/>
      <c r="CGD28" s="600"/>
      <c r="CGE28" s="600"/>
      <c r="CGF28" s="600"/>
      <c r="CGG28" s="600"/>
      <c r="CGH28" s="600"/>
      <c r="CGI28" s="600"/>
      <c r="CGJ28" s="600"/>
      <c r="CGK28" s="600"/>
      <c r="CGL28" s="600"/>
      <c r="CGM28" s="600"/>
      <c r="CGN28" s="600"/>
      <c r="CGO28" s="600"/>
      <c r="CGP28" s="600"/>
      <c r="CGQ28" s="600"/>
      <c r="CGR28" s="600"/>
      <c r="CGS28" s="600"/>
      <c r="CGT28" s="600"/>
      <c r="CGU28" s="600"/>
      <c r="CGV28" s="600"/>
      <c r="CGW28" s="600"/>
      <c r="CGX28" s="600"/>
      <c r="CGY28" s="600"/>
      <c r="CGZ28" s="600"/>
      <c r="CHA28" s="600"/>
      <c r="CHB28" s="600"/>
      <c r="CHC28" s="600"/>
      <c r="CHD28" s="600"/>
      <c r="CHE28" s="600"/>
      <c r="CHF28" s="600"/>
      <c r="CHG28" s="600"/>
      <c r="CHH28" s="600"/>
      <c r="CHI28" s="600"/>
      <c r="CHJ28" s="600"/>
      <c r="CHK28" s="600"/>
      <c r="CHL28" s="600"/>
      <c r="CHM28" s="600"/>
      <c r="CHN28" s="600"/>
      <c r="CHO28" s="600"/>
      <c r="CHP28" s="600"/>
      <c r="CHQ28" s="600"/>
      <c r="CHR28" s="600"/>
      <c r="CHS28" s="600"/>
      <c r="CHT28" s="600"/>
      <c r="CHU28" s="600"/>
      <c r="CHV28" s="600"/>
      <c r="CHW28" s="600"/>
      <c r="CHX28" s="600"/>
      <c r="CHY28" s="600"/>
      <c r="CHZ28" s="600"/>
      <c r="CIA28" s="600"/>
      <c r="CIB28" s="600"/>
      <c r="CIC28" s="600"/>
      <c r="CID28" s="600"/>
      <c r="CIE28" s="600"/>
      <c r="CIF28" s="600"/>
      <c r="CIG28" s="600"/>
      <c r="CIH28" s="600"/>
      <c r="CII28" s="600"/>
      <c r="CIJ28" s="600"/>
      <c r="CIK28" s="600"/>
      <c r="CIL28" s="600"/>
      <c r="CIM28" s="600"/>
      <c r="CIN28" s="600"/>
      <c r="CIO28" s="600"/>
      <c r="CIP28" s="600"/>
      <c r="CIQ28" s="600"/>
      <c r="CIR28" s="600"/>
      <c r="CIS28" s="600"/>
      <c r="CIT28" s="600"/>
      <c r="CIU28" s="600"/>
      <c r="CIV28" s="600"/>
      <c r="CIW28" s="600"/>
      <c r="CIX28" s="600"/>
      <c r="CIY28" s="600"/>
      <c r="CIZ28" s="600"/>
      <c r="CJA28" s="600"/>
      <c r="CJB28" s="600"/>
      <c r="CJC28" s="600"/>
      <c r="CJD28" s="600"/>
      <c r="CJE28" s="600"/>
      <c r="CJF28" s="600"/>
      <c r="CJG28" s="600"/>
      <c r="CJH28" s="600"/>
      <c r="CJI28" s="600"/>
      <c r="CJJ28" s="600"/>
      <c r="CJK28" s="600"/>
      <c r="CJL28" s="600"/>
      <c r="CJM28" s="600"/>
      <c r="CJN28" s="600"/>
      <c r="CJO28" s="600"/>
      <c r="CJP28" s="600"/>
      <c r="CJQ28" s="600"/>
      <c r="CJR28" s="600"/>
      <c r="CJS28" s="600"/>
      <c r="CJT28" s="600"/>
      <c r="CJU28" s="600"/>
      <c r="CJV28" s="600"/>
      <c r="CJW28" s="600"/>
      <c r="CJX28" s="600"/>
      <c r="CJY28" s="600"/>
      <c r="CJZ28" s="600"/>
      <c r="CKA28" s="600"/>
      <c r="CKB28" s="600"/>
      <c r="CKC28" s="600"/>
      <c r="CKD28" s="600"/>
      <c r="CKE28" s="600"/>
      <c r="CKF28" s="600"/>
      <c r="CKG28" s="600"/>
      <c r="CKH28" s="600"/>
      <c r="CKI28" s="600"/>
      <c r="CKJ28" s="600"/>
      <c r="CKK28" s="600"/>
      <c r="CKL28" s="600"/>
      <c r="CKM28" s="600"/>
      <c r="CKN28" s="600"/>
      <c r="CKO28" s="600"/>
      <c r="CKP28" s="600"/>
      <c r="CKQ28" s="600"/>
      <c r="CKR28" s="600"/>
      <c r="CKS28" s="600"/>
      <c r="CKT28" s="600"/>
      <c r="CKU28" s="600"/>
      <c r="CKV28" s="600"/>
      <c r="CKW28" s="600"/>
      <c r="CKX28" s="600"/>
      <c r="CKY28" s="600"/>
      <c r="CKZ28" s="600"/>
      <c r="CLA28" s="600"/>
      <c r="CLB28" s="600"/>
      <c r="CLC28" s="600"/>
      <c r="CLD28" s="600"/>
      <c r="CLE28" s="600"/>
      <c r="CLF28" s="600"/>
      <c r="CLG28" s="600"/>
      <c r="CLH28" s="600"/>
      <c r="CLI28" s="600"/>
      <c r="CLJ28" s="600"/>
      <c r="CLK28" s="600"/>
      <c r="CLL28" s="600"/>
      <c r="CLM28" s="600"/>
      <c r="CLN28" s="600"/>
      <c r="CLO28" s="600"/>
      <c r="CLP28" s="600"/>
      <c r="CLQ28" s="600"/>
      <c r="CLR28" s="600"/>
      <c r="CLS28" s="600"/>
      <c r="CLT28" s="600"/>
      <c r="CLU28" s="600"/>
      <c r="CLV28" s="600"/>
      <c r="CLW28" s="600"/>
      <c r="CLX28" s="600"/>
      <c r="CLY28" s="600"/>
      <c r="CLZ28" s="600"/>
      <c r="CMA28" s="600"/>
      <c r="CMB28" s="600"/>
      <c r="CMC28" s="600"/>
      <c r="CMD28" s="600"/>
      <c r="CME28" s="600"/>
      <c r="CMF28" s="600"/>
      <c r="CMG28" s="600"/>
      <c r="CMH28" s="600"/>
      <c r="CMI28" s="600"/>
      <c r="CMJ28" s="600"/>
      <c r="CMK28" s="600"/>
      <c r="CML28" s="600"/>
      <c r="CMM28" s="600"/>
      <c r="CMN28" s="600"/>
      <c r="CMO28" s="600"/>
      <c r="CMP28" s="600"/>
      <c r="CMQ28" s="600"/>
      <c r="CMR28" s="600"/>
      <c r="CMS28" s="600"/>
      <c r="CMT28" s="600"/>
      <c r="CMU28" s="600"/>
      <c r="CMV28" s="600"/>
      <c r="CMW28" s="600"/>
      <c r="CMX28" s="600"/>
      <c r="CMY28" s="600"/>
      <c r="CMZ28" s="600"/>
      <c r="CNA28" s="600"/>
      <c r="CNB28" s="600"/>
      <c r="CNC28" s="600"/>
      <c r="CND28" s="600"/>
      <c r="CNE28" s="600"/>
      <c r="CNF28" s="600"/>
      <c r="CNG28" s="600"/>
      <c r="CNH28" s="600"/>
      <c r="CNI28" s="600"/>
      <c r="CNJ28" s="600"/>
      <c r="CNK28" s="600"/>
      <c r="CNL28" s="600"/>
      <c r="CNM28" s="600"/>
      <c r="CNN28" s="600"/>
      <c r="CNO28" s="600"/>
      <c r="CNP28" s="600"/>
      <c r="CNQ28" s="600"/>
      <c r="CNR28" s="600"/>
      <c r="CNS28" s="600"/>
      <c r="CNT28" s="600"/>
      <c r="CNU28" s="600"/>
      <c r="CNV28" s="600"/>
      <c r="CNW28" s="600"/>
      <c r="CNX28" s="600"/>
      <c r="CNY28" s="600"/>
      <c r="CNZ28" s="600"/>
      <c r="COA28" s="600"/>
      <c r="COB28" s="600"/>
      <c r="COC28" s="600"/>
      <c r="COD28" s="600"/>
      <c r="COE28" s="600"/>
      <c r="COF28" s="600"/>
      <c r="COG28" s="600"/>
      <c r="COH28" s="600"/>
      <c r="COI28" s="600"/>
      <c r="COJ28" s="600"/>
      <c r="COK28" s="600"/>
      <c r="COL28" s="600"/>
      <c r="COM28" s="600"/>
      <c r="CON28" s="600"/>
      <c r="COO28" s="600"/>
      <c r="COP28" s="600"/>
      <c r="COQ28" s="600"/>
      <c r="COR28" s="600"/>
      <c r="COS28" s="600"/>
      <c r="COT28" s="600"/>
      <c r="COU28" s="600"/>
      <c r="COV28" s="600"/>
      <c r="COW28" s="600"/>
      <c r="COX28" s="600"/>
      <c r="COY28" s="600"/>
      <c r="COZ28" s="600"/>
      <c r="CPA28" s="600"/>
      <c r="CPB28" s="600"/>
      <c r="CPC28" s="600"/>
      <c r="CPD28" s="600"/>
      <c r="CPE28" s="600"/>
      <c r="CPF28" s="600"/>
      <c r="CPG28" s="600"/>
      <c r="CPH28" s="600"/>
      <c r="CPI28" s="600"/>
      <c r="CPJ28" s="600"/>
      <c r="CPK28" s="600"/>
      <c r="CPL28" s="600"/>
      <c r="CPM28" s="600"/>
      <c r="CPN28" s="600"/>
      <c r="CPO28" s="600"/>
      <c r="CPP28" s="600"/>
      <c r="CPQ28" s="600"/>
      <c r="CPR28" s="600"/>
      <c r="CPS28" s="600"/>
      <c r="CPT28" s="600"/>
      <c r="CPU28" s="600"/>
      <c r="CPV28" s="600"/>
      <c r="CPW28" s="600"/>
      <c r="CPX28" s="600"/>
      <c r="CPY28" s="600"/>
      <c r="CPZ28" s="600"/>
      <c r="CQA28" s="600"/>
      <c r="CQB28" s="600"/>
      <c r="CQC28" s="600"/>
      <c r="CQD28" s="600"/>
      <c r="CQE28" s="600"/>
      <c r="CQF28" s="600"/>
      <c r="CQG28" s="600"/>
      <c r="CQH28" s="600"/>
      <c r="CQI28" s="600"/>
      <c r="CQJ28" s="600"/>
      <c r="CQK28" s="600"/>
      <c r="CQL28" s="600"/>
      <c r="CQM28" s="600"/>
      <c r="CQN28" s="600"/>
      <c r="CQO28" s="600"/>
      <c r="CQP28" s="600"/>
      <c r="CQQ28" s="600"/>
      <c r="CQR28" s="600"/>
      <c r="CQS28" s="600"/>
      <c r="CQT28" s="600"/>
      <c r="CQU28" s="600"/>
      <c r="CQV28" s="600"/>
      <c r="CQW28" s="600"/>
      <c r="CQX28" s="600"/>
      <c r="CQY28" s="600"/>
      <c r="CQZ28" s="600"/>
      <c r="CRA28" s="600"/>
      <c r="CRB28" s="600"/>
      <c r="CRC28" s="600"/>
      <c r="CRD28" s="600"/>
      <c r="CRE28" s="600"/>
      <c r="CRF28" s="600"/>
      <c r="CRG28" s="600"/>
      <c r="CRH28" s="600"/>
      <c r="CRI28" s="600"/>
      <c r="CRJ28" s="600"/>
      <c r="CRK28" s="600"/>
      <c r="CRL28" s="600"/>
      <c r="CRM28" s="600"/>
      <c r="CRN28" s="600"/>
      <c r="CRO28" s="600"/>
      <c r="CRP28" s="600"/>
      <c r="CRQ28" s="600"/>
      <c r="CRR28" s="600"/>
      <c r="CRS28" s="600"/>
      <c r="CRT28" s="600"/>
      <c r="CRU28" s="600"/>
      <c r="CRV28" s="600"/>
      <c r="CRW28" s="600"/>
      <c r="CRX28" s="600"/>
      <c r="CRY28" s="600"/>
      <c r="CRZ28" s="600"/>
      <c r="CSA28" s="600"/>
      <c r="CSB28" s="600"/>
      <c r="CSC28" s="600"/>
      <c r="CSD28" s="600"/>
      <c r="CSE28" s="600"/>
      <c r="CSF28" s="600"/>
      <c r="CSG28" s="600"/>
      <c r="CSH28" s="600"/>
      <c r="CSI28" s="600"/>
      <c r="CSJ28" s="600"/>
      <c r="CSK28" s="600"/>
      <c r="CSL28" s="600"/>
      <c r="CSM28" s="600"/>
      <c r="CSN28" s="600"/>
      <c r="CSO28" s="600"/>
      <c r="CSP28" s="600"/>
      <c r="CSQ28" s="600"/>
      <c r="CSR28" s="600"/>
      <c r="CSS28" s="600"/>
      <c r="CST28" s="600"/>
      <c r="CSU28" s="600"/>
      <c r="CSV28" s="600"/>
      <c r="CSW28" s="600"/>
      <c r="CSX28" s="600"/>
      <c r="CSY28" s="600"/>
      <c r="CSZ28" s="600"/>
      <c r="CTA28" s="600"/>
      <c r="CTB28" s="600"/>
      <c r="CTC28" s="600"/>
      <c r="CTD28" s="600"/>
      <c r="CTE28" s="600"/>
      <c r="CTF28" s="600"/>
      <c r="CTG28" s="600"/>
      <c r="CTH28" s="600"/>
      <c r="CTI28" s="600"/>
      <c r="CTJ28" s="600"/>
      <c r="CTK28" s="600"/>
      <c r="CTL28" s="600"/>
      <c r="CTM28" s="600"/>
      <c r="CTN28" s="600"/>
      <c r="CTO28" s="600"/>
      <c r="CTP28" s="600"/>
      <c r="CTQ28" s="600"/>
      <c r="CTR28" s="600"/>
      <c r="CTS28" s="600"/>
      <c r="CTT28" s="600"/>
      <c r="CTU28" s="600"/>
      <c r="CTV28" s="600"/>
      <c r="CTW28" s="600"/>
      <c r="CTX28" s="600"/>
      <c r="CTY28" s="600"/>
      <c r="CTZ28" s="600"/>
      <c r="CUA28" s="600"/>
      <c r="CUB28" s="600"/>
      <c r="CUC28" s="600"/>
      <c r="CUD28" s="600"/>
      <c r="CUE28" s="600"/>
      <c r="CUF28" s="600"/>
      <c r="CUG28" s="600"/>
      <c r="CUH28" s="600"/>
      <c r="CUI28" s="600"/>
      <c r="CUJ28" s="600"/>
      <c r="CUK28" s="600"/>
      <c r="CUL28" s="600"/>
      <c r="CUM28" s="600"/>
      <c r="CUN28" s="600"/>
      <c r="CUO28" s="600"/>
      <c r="CUP28" s="600"/>
      <c r="CUQ28" s="600"/>
      <c r="CUR28" s="600"/>
      <c r="CUS28" s="600"/>
      <c r="CUT28" s="600"/>
      <c r="CUU28" s="600"/>
      <c r="CUV28" s="600"/>
      <c r="CUW28" s="600"/>
      <c r="CUX28" s="600"/>
      <c r="CUY28" s="600"/>
      <c r="CUZ28" s="600"/>
      <c r="CVA28" s="600"/>
      <c r="CVB28" s="600"/>
      <c r="CVC28" s="600"/>
      <c r="CVD28" s="600"/>
      <c r="CVE28" s="600"/>
      <c r="CVF28" s="600"/>
      <c r="CVG28" s="600"/>
      <c r="CVH28" s="600"/>
      <c r="CVI28" s="600"/>
      <c r="CVJ28" s="600"/>
      <c r="CVK28" s="600"/>
      <c r="CVL28" s="600"/>
      <c r="CVM28" s="600"/>
      <c r="CVN28" s="600"/>
      <c r="CVO28" s="600"/>
      <c r="CVP28" s="600"/>
      <c r="CVQ28" s="600"/>
      <c r="CVR28" s="600"/>
      <c r="CVS28" s="600"/>
      <c r="CVT28" s="600"/>
      <c r="CVU28" s="600"/>
      <c r="CVV28" s="600"/>
      <c r="CVW28" s="600"/>
      <c r="CVX28" s="600"/>
      <c r="CVY28" s="600"/>
      <c r="CVZ28" s="600"/>
      <c r="CWA28" s="600"/>
      <c r="CWB28" s="600"/>
      <c r="CWC28" s="600"/>
      <c r="CWD28" s="600"/>
      <c r="CWE28" s="600"/>
      <c r="CWF28" s="600"/>
      <c r="CWG28" s="600"/>
      <c r="CWH28" s="600"/>
      <c r="CWI28" s="600"/>
      <c r="CWJ28" s="600"/>
      <c r="CWK28" s="600"/>
      <c r="CWL28" s="600"/>
      <c r="CWM28" s="600"/>
      <c r="CWN28" s="600"/>
      <c r="CWO28" s="600"/>
      <c r="CWP28" s="600"/>
      <c r="CWQ28" s="600"/>
      <c r="CWR28" s="600"/>
      <c r="CWS28" s="600"/>
      <c r="CWT28" s="600"/>
      <c r="CWU28" s="600"/>
      <c r="CWV28" s="600"/>
      <c r="CWW28" s="600"/>
      <c r="CWX28" s="600"/>
      <c r="CWY28" s="600"/>
      <c r="CWZ28" s="600"/>
      <c r="CXA28" s="600"/>
      <c r="CXB28" s="600"/>
      <c r="CXC28" s="600"/>
      <c r="CXD28" s="600"/>
      <c r="CXE28" s="600"/>
      <c r="CXF28" s="600"/>
      <c r="CXG28" s="600"/>
      <c r="CXH28" s="600"/>
      <c r="CXI28" s="600"/>
      <c r="CXJ28" s="600"/>
      <c r="CXK28" s="600"/>
      <c r="CXL28" s="600"/>
      <c r="CXM28" s="600"/>
      <c r="CXN28" s="600"/>
      <c r="CXO28" s="600"/>
      <c r="CXP28" s="600"/>
      <c r="CXQ28" s="600"/>
      <c r="CXR28" s="600"/>
      <c r="CXS28" s="600"/>
      <c r="CXT28" s="600"/>
      <c r="CXU28" s="600"/>
      <c r="CXV28" s="600"/>
      <c r="CXW28" s="600"/>
      <c r="CXX28" s="600"/>
      <c r="CXY28" s="600"/>
      <c r="CXZ28" s="600"/>
      <c r="CYA28" s="600"/>
      <c r="CYB28" s="600"/>
      <c r="CYC28" s="600"/>
      <c r="CYD28" s="600"/>
      <c r="CYE28" s="600"/>
      <c r="CYF28" s="600"/>
      <c r="CYG28" s="600"/>
      <c r="CYH28" s="600"/>
      <c r="CYI28" s="600"/>
      <c r="CYJ28" s="600"/>
      <c r="CYK28" s="600"/>
      <c r="CYL28" s="600"/>
      <c r="CYM28" s="600"/>
      <c r="CYN28" s="600"/>
      <c r="CYO28" s="600"/>
      <c r="CYP28" s="600"/>
      <c r="CYQ28" s="600"/>
      <c r="CYR28" s="600"/>
      <c r="CYS28" s="600"/>
      <c r="CYT28" s="600"/>
      <c r="CYU28" s="600"/>
      <c r="CYV28" s="600"/>
      <c r="CYW28" s="600"/>
      <c r="CYX28" s="600"/>
      <c r="CYY28" s="600"/>
      <c r="CYZ28" s="600"/>
      <c r="CZA28" s="600"/>
      <c r="CZB28" s="600"/>
      <c r="CZC28" s="600"/>
      <c r="CZD28" s="600"/>
      <c r="CZE28" s="600"/>
      <c r="CZF28" s="600"/>
      <c r="CZG28" s="600"/>
      <c r="CZH28" s="600"/>
      <c r="CZI28" s="600"/>
      <c r="CZJ28" s="600"/>
      <c r="CZK28" s="600"/>
      <c r="CZL28" s="600"/>
      <c r="CZM28" s="600"/>
      <c r="CZN28" s="600"/>
      <c r="CZO28" s="600"/>
      <c r="CZP28" s="600"/>
      <c r="CZQ28" s="600"/>
      <c r="CZR28" s="600"/>
      <c r="CZS28" s="600"/>
      <c r="CZT28" s="600"/>
      <c r="CZU28" s="600"/>
      <c r="CZV28" s="600"/>
      <c r="CZW28" s="600"/>
      <c r="CZX28" s="600"/>
      <c r="CZY28" s="600"/>
      <c r="CZZ28" s="600"/>
      <c r="DAA28" s="600"/>
      <c r="DAB28" s="600"/>
      <c r="DAC28" s="600"/>
      <c r="DAD28" s="600"/>
      <c r="DAE28" s="600"/>
      <c r="DAF28" s="600"/>
      <c r="DAG28" s="600"/>
      <c r="DAH28" s="600"/>
      <c r="DAI28" s="600"/>
      <c r="DAJ28" s="600"/>
      <c r="DAK28" s="600"/>
      <c r="DAL28" s="600"/>
      <c r="DAM28" s="600"/>
      <c r="DAN28" s="600"/>
      <c r="DAO28" s="600"/>
      <c r="DAP28" s="600"/>
      <c r="DAQ28" s="600"/>
      <c r="DAR28" s="600"/>
      <c r="DAS28" s="600"/>
      <c r="DAT28" s="600"/>
      <c r="DAU28" s="600"/>
      <c r="DAV28" s="600"/>
      <c r="DAW28" s="600"/>
      <c r="DAX28" s="600"/>
      <c r="DAY28" s="600"/>
      <c r="DAZ28" s="600"/>
      <c r="DBA28" s="600"/>
      <c r="DBB28" s="600"/>
      <c r="DBC28" s="600"/>
      <c r="DBD28" s="600"/>
      <c r="DBE28" s="600"/>
      <c r="DBF28" s="600"/>
      <c r="DBG28" s="600"/>
      <c r="DBH28" s="600"/>
      <c r="DBI28" s="600"/>
      <c r="DBJ28" s="600"/>
      <c r="DBK28" s="600"/>
      <c r="DBL28" s="600"/>
      <c r="DBM28" s="600"/>
      <c r="DBN28" s="600"/>
      <c r="DBO28" s="600"/>
      <c r="DBP28" s="600"/>
      <c r="DBQ28" s="600"/>
      <c r="DBR28" s="600"/>
      <c r="DBS28" s="600"/>
      <c r="DBT28" s="600"/>
      <c r="DBU28" s="600"/>
      <c r="DBV28" s="600"/>
      <c r="DBW28" s="600"/>
      <c r="DBX28" s="600"/>
      <c r="DBY28" s="600"/>
      <c r="DBZ28" s="600"/>
      <c r="DCA28" s="600"/>
      <c r="DCB28" s="600"/>
      <c r="DCC28" s="600"/>
      <c r="DCD28" s="600"/>
      <c r="DCE28" s="600"/>
      <c r="DCF28" s="600"/>
      <c r="DCG28" s="600"/>
      <c r="DCH28" s="600"/>
      <c r="DCI28" s="600"/>
      <c r="DCJ28" s="600"/>
      <c r="DCK28" s="600"/>
      <c r="DCL28" s="600"/>
      <c r="DCM28" s="600"/>
      <c r="DCN28" s="600"/>
      <c r="DCO28" s="600"/>
      <c r="DCP28" s="600"/>
      <c r="DCQ28" s="600"/>
      <c r="DCR28" s="600"/>
      <c r="DCS28" s="600"/>
      <c r="DCT28" s="600"/>
      <c r="DCU28" s="600"/>
      <c r="DCV28" s="600"/>
      <c r="DCW28" s="600"/>
      <c r="DCX28" s="600"/>
      <c r="DCY28" s="600"/>
      <c r="DCZ28" s="600"/>
      <c r="DDA28" s="600"/>
      <c r="DDB28" s="600"/>
      <c r="DDC28" s="600"/>
      <c r="DDD28" s="600"/>
      <c r="DDE28" s="600"/>
      <c r="DDF28" s="600"/>
      <c r="DDG28" s="600"/>
      <c r="DDH28" s="600"/>
      <c r="DDI28" s="600"/>
      <c r="DDJ28" s="600"/>
      <c r="DDK28" s="600"/>
      <c r="DDL28" s="600"/>
      <c r="DDM28" s="600"/>
      <c r="DDN28" s="600"/>
      <c r="DDO28" s="600"/>
      <c r="DDP28" s="600"/>
      <c r="DDQ28" s="600"/>
      <c r="DDR28" s="600"/>
      <c r="DDS28" s="600"/>
      <c r="DDT28" s="600"/>
      <c r="DDU28" s="600"/>
      <c r="DDV28" s="600"/>
      <c r="DDW28" s="600"/>
      <c r="DDX28" s="600"/>
      <c r="DDY28" s="600"/>
      <c r="DDZ28" s="600"/>
      <c r="DEA28" s="600"/>
      <c r="DEB28" s="600"/>
      <c r="DEC28" s="600"/>
      <c r="DED28" s="600"/>
      <c r="DEE28" s="600"/>
      <c r="DEF28" s="600"/>
      <c r="DEG28" s="600"/>
      <c r="DEH28" s="600"/>
      <c r="DEI28" s="600"/>
      <c r="DEJ28" s="600"/>
      <c r="DEK28" s="600"/>
      <c r="DEL28" s="600"/>
      <c r="DEM28" s="600"/>
      <c r="DEN28" s="600"/>
      <c r="DEO28" s="600"/>
      <c r="DEP28" s="600"/>
      <c r="DEQ28" s="600"/>
      <c r="DER28" s="600"/>
      <c r="DES28" s="600"/>
      <c r="DET28" s="600"/>
      <c r="DEU28" s="600"/>
      <c r="DEV28" s="600"/>
      <c r="DEW28" s="600"/>
      <c r="DEX28" s="600"/>
      <c r="DEY28" s="600"/>
      <c r="DEZ28" s="600"/>
      <c r="DFA28" s="600"/>
      <c r="DFB28" s="600"/>
      <c r="DFC28" s="600"/>
      <c r="DFD28" s="600"/>
      <c r="DFE28" s="600"/>
      <c r="DFF28" s="600"/>
      <c r="DFG28" s="600"/>
      <c r="DFH28" s="600"/>
      <c r="DFI28" s="600"/>
      <c r="DFJ28" s="600"/>
      <c r="DFK28" s="600"/>
      <c r="DFL28" s="600"/>
      <c r="DFM28" s="600"/>
      <c r="DFN28" s="600"/>
      <c r="DFO28" s="600"/>
      <c r="DFP28" s="600"/>
      <c r="DFQ28" s="600"/>
      <c r="DFR28" s="600"/>
      <c r="DFS28" s="600"/>
      <c r="DFT28" s="600"/>
      <c r="DFU28" s="600"/>
      <c r="DFV28" s="600"/>
      <c r="DFW28" s="600"/>
      <c r="DFX28" s="600"/>
      <c r="DFY28" s="600"/>
      <c r="DFZ28" s="600"/>
      <c r="DGA28" s="600"/>
      <c r="DGB28" s="600"/>
      <c r="DGC28" s="600"/>
      <c r="DGD28" s="600"/>
      <c r="DGE28" s="600"/>
      <c r="DGF28" s="600"/>
      <c r="DGG28" s="600"/>
      <c r="DGH28" s="600"/>
      <c r="DGI28" s="600"/>
      <c r="DGJ28" s="600"/>
      <c r="DGK28" s="600"/>
      <c r="DGL28" s="600"/>
      <c r="DGM28" s="600"/>
      <c r="DGN28" s="600"/>
      <c r="DGO28" s="600"/>
      <c r="DGP28" s="600"/>
      <c r="DGQ28" s="600"/>
      <c r="DGR28" s="600"/>
      <c r="DGS28" s="600"/>
      <c r="DGT28" s="600"/>
      <c r="DGU28" s="600"/>
      <c r="DGV28" s="600"/>
      <c r="DGW28" s="600"/>
      <c r="DGX28" s="600"/>
      <c r="DGY28" s="600"/>
      <c r="DGZ28" s="600"/>
      <c r="DHA28" s="600"/>
      <c r="DHB28" s="600"/>
      <c r="DHC28" s="600"/>
      <c r="DHD28" s="600"/>
      <c r="DHE28" s="600"/>
      <c r="DHF28" s="600"/>
      <c r="DHG28" s="600"/>
      <c r="DHH28" s="600"/>
      <c r="DHI28" s="600"/>
      <c r="DHJ28" s="600"/>
      <c r="DHK28" s="600"/>
      <c r="DHL28" s="600"/>
      <c r="DHM28" s="600"/>
      <c r="DHN28" s="600"/>
      <c r="DHO28" s="600"/>
      <c r="DHP28" s="600"/>
      <c r="DHQ28" s="600"/>
      <c r="DHR28" s="600"/>
      <c r="DHS28" s="600"/>
      <c r="DHT28" s="600"/>
      <c r="DHU28" s="600"/>
      <c r="DHV28" s="600"/>
      <c r="DHW28" s="600"/>
      <c r="DHX28" s="600"/>
      <c r="DHY28" s="600"/>
      <c r="DHZ28" s="600"/>
      <c r="DIA28" s="600"/>
      <c r="DIB28" s="600"/>
      <c r="DIC28" s="600"/>
      <c r="DID28" s="600"/>
      <c r="DIE28" s="600"/>
      <c r="DIF28" s="600"/>
      <c r="DIG28" s="600"/>
      <c r="DIH28" s="600"/>
      <c r="DII28" s="600"/>
      <c r="DIJ28" s="600"/>
      <c r="DIK28" s="600"/>
      <c r="DIL28" s="600"/>
      <c r="DIM28" s="600"/>
      <c r="DIN28" s="600"/>
      <c r="DIO28" s="600"/>
      <c r="DIP28" s="600"/>
      <c r="DIQ28" s="600"/>
      <c r="DIR28" s="600"/>
      <c r="DIS28" s="600"/>
      <c r="DIT28" s="600"/>
      <c r="DIU28" s="600"/>
      <c r="DIV28" s="600"/>
      <c r="DIW28" s="600"/>
      <c r="DIX28" s="600"/>
      <c r="DIY28" s="600"/>
      <c r="DIZ28" s="600"/>
      <c r="DJA28" s="600"/>
      <c r="DJB28" s="600"/>
      <c r="DJC28" s="600"/>
      <c r="DJD28" s="600"/>
      <c r="DJE28" s="600"/>
      <c r="DJF28" s="600"/>
      <c r="DJG28" s="600"/>
      <c r="DJH28" s="600"/>
      <c r="DJI28" s="600"/>
      <c r="DJJ28" s="600"/>
      <c r="DJK28" s="600"/>
      <c r="DJL28" s="600"/>
      <c r="DJM28" s="600"/>
      <c r="DJN28" s="600"/>
      <c r="DJO28" s="600"/>
      <c r="DJP28" s="600"/>
      <c r="DJQ28" s="600"/>
      <c r="DJR28" s="600"/>
      <c r="DJS28" s="600"/>
      <c r="DJT28" s="600"/>
      <c r="DJU28" s="600"/>
      <c r="DJV28" s="600"/>
      <c r="DJW28" s="600"/>
      <c r="DJX28" s="600"/>
      <c r="DJY28" s="600"/>
      <c r="DJZ28" s="600"/>
      <c r="DKA28" s="600"/>
      <c r="DKB28" s="600"/>
      <c r="DKC28" s="600"/>
      <c r="DKD28" s="600"/>
      <c r="DKE28" s="600"/>
      <c r="DKF28" s="600"/>
      <c r="DKG28" s="600"/>
      <c r="DKH28" s="600"/>
      <c r="DKI28" s="600"/>
      <c r="DKJ28" s="600"/>
      <c r="DKK28" s="600"/>
      <c r="DKL28" s="600"/>
      <c r="DKM28" s="600"/>
      <c r="DKN28" s="600"/>
      <c r="DKO28" s="600"/>
      <c r="DKP28" s="600"/>
      <c r="DKQ28" s="600"/>
      <c r="DKR28" s="600"/>
      <c r="DKS28" s="600"/>
      <c r="DKT28" s="600"/>
      <c r="DKU28" s="600"/>
      <c r="DKV28" s="600"/>
      <c r="DKW28" s="600"/>
      <c r="DKX28" s="600"/>
      <c r="DKY28" s="600"/>
      <c r="DKZ28" s="600"/>
      <c r="DLA28" s="600"/>
      <c r="DLB28" s="600"/>
      <c r="DLC28" s="600"/>
      <c r="DLD28" s="600"/>
      <c r="DLE28" s="600"/>
      <c r="DLF28" s="600"/>
      <c r="DLG28" s="600"/>
      <c r="DLH28" s="600"/>
      <c r="DLI28" s="600"/>
      <c r="DLJ28" s="600"/>
      <c r="DLK28" s="600"/>
      <c r="DLL28" s="600"/>
      <c r="DLM28" s="600"/>
      <c r="DLN28" s="600"/>
      <c r="DLO28" s="600"/>
      <c r="DLP28" s="600"/>
      <c r="DLQ28" s="600"/>
      <c r="DLR28" s="600"/>
      <c r="DLS28" s="600"/>
      <c r="DLT28" s="600"/>
      <c r="DLU28" s="600"/>
      <c r="DLV28" s="600"/>
      <c r="DLW28" s="600"/>
      <c r="DLX28" s="600"/>
      <c r="DLY28" s="600"/>
      <c r="DLZ28" s="600"/>
      <c r="DMA28" s="600"/>
      <c r="DMB28" s="600"/>
      <c r="DMC28" s="600"/>
      <c r="DMD28" s="600"/>
      <c r="DME28" s="600"/>
      <c r="DMF28" s="600"/>
      <c r="DMG28" s="600"/>
      <c r="DMH28" s="600"/>
      <c r="DMI28" s="600"/>
      <c r="DMJ28" s="600"/>
      <c r="DMK28" s="600"/>
      <c r="DML28" s="600"/>
      <c r="DMM28" s="600"/>
      <c r="DMN28" s="600"/>
      <c r="DMO28" s="600"/>
      <c r="DMP28" s="600"/>
      <c r="DMQ28" s="600"/>
      <c r="DMR28" s="600"/>
      <c r="DMS28" s="600"/>
      <c r="DMT28" s="600"/>
      <c r="DMU28" s="600"/>
      <c r="DMV28" s="600"/>
      <c r="DMW28" s="600"/>
      <c r="DMX28" s="600"/>
      <c r="DMY28" s="600"/>
      <c r="DMZ28" s="600"/>
      <c r="DNA28" s="600"/>
      <c r="DNB28" s="600"/>
      <c r="DNC28" s="600"/>
      <c r="DND28" s="600"/>
      <c r="DNE28" s="600"/>
      <c r="DNF28" s="600"/>
      <c r="DNG28" s="600"/>
      <c r="DNH28" s="600"/>
      <c r="DNI28" s="600"/>
      <c r="DNJ28" s="600"/>
      <c r="DNK28" s="600"/>
      <c r="DNL28" s="600"/>
      <c r="DNM28" s="600"/>
      <c r="DNN28" s="600"/>
      <c r="DNO28" s="600"/>
      <c r="DNP28" s="600"/>
      <c r="DNQ28" s="600"/>
      <c r="DNR28" s="600"/>
      <c r="DNS28" s="600"/>
      <c r="DNT28" s="600"/>
      <c r="DNU28" s="600"/>
      <c r="DNV28" s="600"/>
      <c r="DNW28" s="600"/>
      <c r="DNX28" s="600"/>
      <c r="DNY28" s="600"/>
      <c r="DNZ28" s="600"/>
      <c r="DOA28" s="600"/>
      <c r="DOB28" s="600"/>
      <c r="DOC28" s="600"/>
      <c r="DOD28" s="600"/>
      <c r="DOE28" s="600"/>
      <c r="DOF28" s="600"/>
      <c r="DOG28" s="600"/>
      <c r="DOH28" s="600"/>
      <c r="DOI28" s="600"/>
      <c r="DOJ28" s="600"/>
      <c r="DOK28" s="600"/>
      <c r="DOL28" s="600"/>
      <c r="DOM28" s="600"/>
      <c r="DON28" s="600"/>
      <c r="DOO28" s="600"/>
      <c r="DOP28" s="600"/>
      <c r="DOQ28" s="600"/>
      <c r="DOR28" s="600"/>
      <c r="DOS28" s="600"/>
      <c r="DOT28" s="600"/>
      <c r="DOU28" s="600"/>
      <c r="DOV28" s="600"/>
      <c r="DOW28" s="600"/>
      <c r="DOX28" s="600"/>
      <c r="DOY28" s="600"/>
      <c r="DOZ28" s="600"/>
      <c r="DPA28" s="600"/>
      <c r="DPB28" s="600"/>
      <c r="DPC28" s="600"/>
      <c r="DPD28" s="600"/>
      <c r="DPE28" s="600"/>
      <c r="DPF28" s="600"/>
      <c r="DPG28" s="600"/>
      <c r="DPH28" s="600"/>
      <c r="DPI28" s="600"/>
      <c r="DPJ28" s="600"/>
      <c r="DPK28" s="600"/>
      <c r="DPL28" s="600"/>
      <c r="DPM28" s="600"/>
      <c r="DPN28" s="600"/>
      <c r="DPO28" s="600"/>
      <c r="DPP28" s="600"/>
      <c r="DPQ28" s="600"/>
      <c r="DPR28" s="600"/>
      <c r="DPS28" s="600"/>
      <c r="DPT28" s="600"/>
      <c r="DPU28" s="600"/>
      <c r="DPV28" s="600"/>
      <c r="DPW28" s="600"/>
      <c r="DPX28" s="600"/>
      <c r="DPY28" s="600"/>
      <c r="DPZ28" s="600"/>
      <c r="DQA28" s="600"/>
      <c r="DQB28" s="600"/>
      <c r="DQC28" s="600"/>
      <c r="DQD28" s="600"/>
      <c r="DQE28" s="600"/>
      <c r="DQF28" s="600"/>
      <c r="DQG28" s="600"/>
      <c r="DQH28" s="600"/>
      <c r="DQI28" s="600"/>
      <c r="DQJ28" s="600"/>
      <c r="DQK28" s="600"/>
      <c r="DQL28" s="600"/>
      <c r="DQM28" s="600"/>
      <c r="DQN28" s="600"/>
      <c r="DQO28" s="600"/>
      <c r="DQP28" s="600"/>
      <c r="DQQ28" s="600"/>
      <c r="DQR28" s="600"/>
      <c r="DQS28" s="600"/>
      <c r="DQT28" s="600"/>
      <c r="DQU28" s="600"/>
      <c r="DQV28" s="600"/>
      <c r="DQW28" s="600"/>
      <c r="DQX28" s="600"/>
      <c r="DQY28" s="600"/>
      <c r="DQZ28" s="600"/>
      <c r="DRA28" s="600"/>
      <c r="DRB28" s="600"/>
      <c r="DRC28" s="600"/>
      <c r="DRD28" s="600"/>
      <c r="DRE28" s="600"/>
      <c r="DRF28" s="600"/>
      <c r="DRG28" s="600"/>
      <c r="DRH28" s="600"/>
      <c r="DRI28" s="600"/>
      <c r="DRJ28" s="600"/>
      <c r="DRK28" s="600"/>
      <c r="DRL28" s="600"/>
      <c r="DRM28" s="600"/>
      <c r="DRN28" s="600"/>
      <c r="DRO28" s="600"/>
      <c r="DRP28" s="600"/>
      <c r="DRQ28" s="600"/>
      <c r="DRR28" s="600"/>
      <c r="DRS28" s="600"/>
      <c r="DRT28" s="600"/>
      <c r="DRU28" s="600"/>
      <c r="DRV28" s="600"/>
      <c r="DRW28" s="600"/>
      <c r="DRX28" s="600"/>
      <c r="DRY28" s="600"/>
      <c r="DRZ28" s="600"/>
      <c r="DSA28" s="600"/>
      <c r="DSB28" s="600"/>
      <c r="DSC28" s="600"/>
      <c r="DSD28" s="600"/>
      <c r="DSE28" s="600"/>
      <c r="DSF28" s="600"/>
      <c r="DSG28" s="600"/>
      <c r="DSH28" s="600"/>
      <c r="DSI28" s="600"/>
      <c r="DSJ28" s="600"/>
      <c r="DSK28" s="600"/>
      <c r="DSL28" s="600"/>
      <c r="DSM28" s="600"/>
      <c r="DSN28" s="600"/>
      <c r="DSO28" s="600"/>
      <c r="DSP28" s="600"/>
      <c r="DSQ28" s="600"/>
      <c r="DSR28" s="600"/>
      <c r="DSS28" s="600"/>
      <c r="DST28" s="600"/>
      <c r="DSU28" s="600"/>
      <c r="DSV28" s="600"/>
      <c r="DSW28" s="600"/>
      <c r="DSX28" s="600"/>
      <c r="DSY28" s="600"/>
      <c r="DSZ28" s="600"/>
      <c r="DTA28" s="600"/>
      <c r="DTB28" s="600"/>
      <c r="DTC28" s="600"/>
      <c r="DTD28" s="600"/>
      <c r="DTE28" s="600"/>
      <c r="DTF28" s="600"/>
      <c r="DTG28" s="600"/>
      <c r="DTH28" s="600"/>
      <c r="DTI28" s="600"/>
      <c r="DTJ28" s="600"/>
      <c r="DTK28" s="600"/>
      <c r="DTL28" s="600"/>
      <c r="DTM28" s="600"/>
      <c r="DTN28" s="600"/>
      <c r="DTO28" s="600"/>
      <c r="DTP28" s="600"/>
      <c r="DTQ28" s="600"/>
      <c r="DTR28" s="600"/>
      <c r="DTS28" s="600"/>
      <c r="DTT28" s="600"/>
      <c r="DTU28" s="600"/>
      <c r="DTV28" s="600"/>
      <c r="DTW28" s="600"/>
      <c r="DTX28" s="600"/>
      <c r="DTY28" s="600"/>
      <c r="DTZ28" s="600"/>
      <c r="DUA28" s="600"/>
      <c r="DUB28" s="600"/>
      <c r="DUC28" s="600"/>
      <c r="DUD28" s="600"/>
      <c r="DUE28" s="600"/>
      <c r="DUF28" s="600"/>
      <c r="DUG28" s="600"/>
      <c r="DUH28" s="600"/>
      <c r="DUI28" s="600"/>
      <c r="DUJ28" s="600"/>
      <c r="DUK28" s="600"/>
      <c r="DUL28" s="600"/>
      <c r="DUM28" s="600"/>
      <c r="DUN28" s="600"/>
      <c r="DUO28" s="600"/>
      <c r="DUP28" s="600"/>
      <c r="DUQ28" s="600"/>
      <c r="DUR28" s="600"/>
      <c r="DUS28" s="600"/>
      <c r="DUT28" s="600"/>
      <c r="DUU28" s="600"/>
      <c r="DUV28" s="600"/>
      <c r="DUW28" s="600"/>
      <c r="DUX28" s="600"/>
      <c r="DUY28" s="600"/>
      <c r="DUZ28" s="600"/>
      <c r="DVA28" s="600"/>
      <c r="DVB28" s="600"/>
      <c r="DVC28" s="600"/>
      <c r="DVD28" s="600"/>
      <c r="DVE28" s="600"/>
      <c r="DVF28" s="600"/>
      <c r="DVG28" s="600"/>
      <c r="DVH28" s="600"/>
      <c r="DVI28" s="600"/>
      <c r="DVJ28" s="600"/>
      <c r="DVK28" s="600"/>
      <c r="DVL28" s="600"/>
      <c r="DVM28" s="600"/>
      <c r="DVN28" s="600"/>
      <c r="DVO28" s="600"/>
      <c r="DVP28" s="600"/>
      <c r="DVQ28" s="600"/>
      <c r="DVR28" s="600"/>
      <c r="DVS28" s="600"/>
      <c r="DVT28" s="600"/>
      <c r="DVU28" s="600"/>
      <c r="DVV28" s="600"/>
      <c r="DVW28" s="600"/>
      <c r="DVX28" s="600"/>
      <c r="DVY28" s="600"/>
      <c r="DVZ28" s="600"/>
      <c r="DWA28" s="600"/>
      <c r="DWB28" s="600"/>
      <c r="DWC28" s="600"/>
      <c r="DWD28" s="600"/>
      <c r="DWE28" s="600"/>
      <c r="DWF28" s="600"/>
      <c r="DWG28" s="600"/>
      <c r="DWH28" s="600"/>
      <c r="DWI28" s="600"/>
      <c r="DWJ28" s="600"/>
      <c r="DWK28" s="600"/>
      <c r="DWL28" s="600"/>
      <c r="DWM28" s="600"/>
      <c r="DWN28" s="600"/>
      <c r="DWO28" s="600"/>
      <c r="DWP28" s="600"/>
      <c r="DWQ28" s="600"/>
      <c r="DWR28" s="600"/>
      <c r="DWS28" s="600"/>
      <c r="DWT28" s="600"/>
      <c r="DWU28" s="600"/>
      <c r="DWV28" s="600"/>
      <c r="DWW28" s="600"/>
      <c r="DWX28" s="600"/>
      <c r="DWY28" s="600"/>
      <c r="DWZ28" s="600"/>
      <c r="DXA28" s="600"/>
      <c r="DXB28" s="600"/>
      <c r="DXC28" s="600"/>
      <c r="DXD28" s="600"/>
      <c r="DXE28" s="600"/>
      <c r="DXF28" s="600"/>
      <c r="DXG28" s="600"/>
      <c r="DXH28" s="600"/>
      <c r="DXI28" s="600"/>
      <c r="DXJ28" s="600"/>
      <c r="DXK28" s="600"/>
      <c r="DXL28" s="600"/>
      <c r="DXM28" s="600"/>
      <c r="DXN28" s="600"/>
      <c r="DXO28" s="600"/>
      <c r="DXP28" s="600"/>
      <c r="DXQ28" s="600"/>
      <c r="DXR28" s="600"/>
      <c r="DXS28" s="600"/>
      <c r="DXT28" s="600"/>
      <c r="DXU28" s="600"/>
      <c r="DXV28" s="600"/>
      <c r="DXW28" s="600"/>
      <c r="DXX28" s="600"/>
      <c r="DXY28" s="600"/>
      <c r="DXZ28" s="600"/>
      <c r="DYA28" s="600"/>
      <c r="DYB28" s="600"/>
      <c r="DYC28" s="600"/>
      <c r="DYD28" s="600"/>
      <c r="DYE28" s="600"/>
      <c r="DYF28" s="600"/>
      <c r="DYG28" s="600"/>
      <c r="DYH28" s="600"/>
      <c r="DYI28" s="600"/>
      <c r="DYJ28" s="600"/>
      <c r="DYK28" s="600"/>
      <c r="DYL28" s="600"/>
      <c r="DYM28" s="600"/>
      <c r="DYN28" s="600"/>
      <c r="DYO28" s="600"/>
      <c r="DYP28" s="600"/>
      <c r="DYQ28" s="600"/>
      <c r="DYR28" s="600"/>
      <c r="DYS28" s="600"/>
      <c r="DYT28" s="600"/>
      <c r="DYU28" s="600"/>
      <c r="DYV28" s="600"/>
      <c r="DYW28" s="600"/>
      <c r="DYX28" s="600"/>
      <c r="DYY28" s="600"/>
      <c r="DYZ28" s="600"/>
      <c r="DZA28" s="600"/>
      <c r="DZB28" s="600"/>
      <c r="DZC28" s="600"/>
      <c r="DZD28" s="600"/>
      <c r="DZE28" s="600"/>
      <c r="DZF28" s="600"/>
      <c r="DZG28" s="600"/>
      <c r="DZH28" s="600"/>
      <c r="DZI28" s="600"/>
      <c r="DZJ28" s="600"/>
      <c r="DZK28" s="600"/>
      <c r="DZL28" s="600"/>
      <c r="DZM28" s="600"/>
      <c r="DZN28" s="600"/>
      <c r="DZO28" s="600"/>
      <c r="DZP28" s="600"/>
      <c r="DZQ28" s="600"/>
      <c r="DZR28" s="600"/>
      <c r="DZS28" s="600"/>
      <c r="DZT28" s="600"/>
      <c r="DZU28" s="600"/>
      <c r="DZV28" s="600"/>
      <c r="DZW28" s="600"/>
      <c r="DZX28" s="600"/>
      <c r="DZY28" s="600"/>
      <c r="DZZ28" s="600"/>
      <c r="EAA28" s="600"/>
      <c r="EAB28" s="600"/>
      <c r="EAC28" s="600"/>
      <c r="EAD28" s="600"/>
      <c r="EAE28" s="600"/>
      <c r="EAF28" s="600"/>
      <c r="EAG28" s="600"/>
      <c r="EAH28" s="600"/>
      <c r="EAI28" s="600"/>
      <c r="EAJ28" s="600"/>
      <c r="EAK28" s="600"/>
      <c r="EAL28" s="600"/>
      <c r="EAM28" s="600"/>
      <c r="EAN28" s="600"/>
      <c r="EAO28" s="600"/>
      <c r="EAP28" s="600"/>
      <c r="EAQ28" s="600"/>
      <c r="EAR28" s="600"/>
      <c r="EAS28" s="600"/>
      <c r="EAT28" s="600"/>
      <c r="EAU28" s="600"/>
      <c r="EAV28" s="600"/>
      <c r="EAW28" s="600"/>
      <c r="EAX28" s="600"/>
      <c r="EAY28" s="600"/>
      <c r="EAZ28" s="600"/>
      <c r="EBA28" s="600"/>
      <c r="EBB28" s="600"/>
      <c r="EBC28" s="600"/>
      <c r="EBD28" s="600"/>
      <c r="EBE28" s="600"/>
      <c r="EBF28" s="600"/>
      <c r="EBG28" s="600"/>
      <c r="EBH28" s="600"/>
      <c r="EBI28" s="600"/>
      <c r="EBJ28" s="600"/>
      <c r="EBK28" s="600"/>
      <c r="EBL28" s="600"/>
      <c r="EBM28" s="600"/>
      <c r="EBN28" s="600"/>
      <c r="EBO28" s="600"/>
      <c r="EBP28" s="600"/>
      <c r="EBQ28" s="600"/>
      <c r="EBR28" s="600"/>
      <c r="EBS28" s="600"/>
      <c r="EBT28" s="600"/>
      <c r="EBU28" s="600"/>
      <c r="EBV28" s="600"/>
      <c r="EBW28" s="600"/>
      <c r="EBX28" s="600"/>
      <c r="EBY28" s="600"/>
      <c r="EBZ28" s="600"/>
      <c r="ECA28" s="600"/>
      <c r="ECB28" s="600"/>
      <c r="ECC28" s="600"/>
      <c r="ECD28" s="600"/>
      <c r="ECE28" s="600"/>
      <c r="ECF28" s="600"/>
      <c r="ECG28" s="600"/>
      <c r="ECH28" s="600"/>
      <c r="ECI28" s="600"/>
      <c r="ECJ28" s="600"/>
      <c r="ECK28" s="600"/>
      <c r="ECL28" s="600"/>
      <c r="ECM28" s="600"/>
      <c r="ECN28" s="600"/>
      <c r="ECO28" s="600"/>
      <c r="ECP28" s="600"/>
      <c r="ECQ28" s="600"/>
      <c r="ECR28" s="600"/>
      <c r="ECS28" s="600"/>
      <c r="ECT28" s="600"/>
      <c r="ECU28" s="600"/>
      <c r="ECV28" s="600"/>
      <c r="ECW28" s="600"/>
      <c r="ECX28" s="600"/>
      <c r="ECY28" s="600"/>
      <c r="ECZ28" s="600"/>
      <c r="EDA28" s="600"/>
      <c r="EDB28" s="600"/>
      <c r="EDC28" s="600"/>
      <c r="EDD28" s="600"/>
      <c r="EDE28" s="600"/>
      <c r="EDF28" s="600"/>
      <c r="EDG28" s="600"/>
      <c r="EDH28" s="600"/>
      <c r="EDI28" s="600"/>
      <c r="EDJ28" s="600"/>
      <c r="EDK28" s="600"/>
      <c r="EDL28" s="600"/>
      <c r="EDM28" s="600"/>
      <c r="EDN28" s="600"/>
      <c r="EDO28" s="600"/>
      <c r="EDP28" s="600"/>
      <c r="EDQ28" s="600"/>
      <c r="EDR28" s="600"/>
      <c r="EDS28" s="600"/>
      <c r="EDT28" s="600"/>
      <c r="EDU28" s="600"/>
      <c r="EDV28" s="600"/>
      <c r="EDW28" s="600"/>
      <c r="EDX28" s="600"/>
      <c r="EDY28" s="600"/>
      <c r="EDZ28" s="600"/>
      <c r="EEA28" s="600"/>
      <c r="EEB28" s="600"/>
      <c r="EEC28" s="600"/>
      <c r="EED28" s="600"/>
      <c r="EEE28" s="600"/>
      <c r="EEF28" s="600"/>
      <c r="EEG28" s="600"/>
      <c r="EEH28" s="600"/>
      <c r="EEI28" s="600"/>
      <c r="EEJ28" s="600"/>
      <c r="EEK28" s="600"/>
      <c r="EEL28" s="600"/>
      <c r="EEM28" s="600"/>
      <c r="EEN28" s="600"/>
      <c r="EEO28" s="600"/>
      <c r="EEP28" s="600"/>
      <c r="EEQ28" s="600"/>
      <c r="EER28" s="600"/>
      <c r="EES28" s="600"/>
      <c r="EET28" s="600"/>
      <c r="EEU28" s="600"/>
      <c r="EEV28" s="600"/>
      <c r="EEW28" s="600"/>
      <c r="EEX28" s="600"/>
      <c r="EEY28" s="600"/>
      <c r="EEZ28" s="600"/>
      <c r="EFA28" s="600"/>
      <c r="EFB28" s="600"/>
      <c r="EFC28" s="600"/>
      <c r="EFD28" s="600"/>
      <c r="EFE28" s="600"/>
      <c r="EFF28" s="600"/>
      <c r="EFG28" s="600"/>
      <c r="EFH28" s="600"/>
      <c r="EFI28" s="600"/>
      <c r="EFJ28" s="600"/>
      <c r="EFK28" s="600"/>
      <c r="EFL28" s="600"/>
      <c r="EFM28" s="600"/>
      <c r="EFN28" s="600"/>
      <c r="EFO28" s="600"/>
      <c r="EFP28" s="600"/>
      <c r="EFQ28" s="600"/>
      <c r="EFR28" s="600"/>
      <c r="EFS28" s="600"/>
      <c r="EFT28" s="600"/>
      <c r="EFU28" s="600"/>
      <c r="EFV28" s="600"/>
      <c r="EFW28" s="600"/>
      <c r="EFX28" s="600"/>
      <c r="EFY28" s="600"/>
      <c r="EFZ28" s="600"/>
      <c r="EGA28" s="600"/>
      <c r="EGB28" s="600"/>
      <c r="EGC28" s="600"/>
      <c r="EGD28" s="600"/>
      <c r="EGE28" s="600"/>
      <c r="EGF28" s="600"/>
      <c r="EGG28" s="600"/>
      <c r="EGH28" s="600"/>
      <c r="EGI28" s="600"/>
      <c r="EGJ28" s="600"/>
      <c r="EGK28" s="600"/>
      <c r="EGL28" s="600"/>
      <c r="EGM28" s="600"/>
      <c r="EGN28" s="600"/>
      <c r="EGO28" s="600"/>
      <c r="EGP28" s="600"/>
      <c r="EGQ28" s="600"/>
      <c r="EGR28" s="600"/>
      <c r="EGS28" s="600"/>
      <c r="EGT28" s="600"/>
      <c r="EGU28" s="600"/>
      <c r="EGV28" s="600"/>
      <c r="EGW28" s="600"/>
      <c r="EGX28" s="600"/>
      <c r="EGY28" s="600"/>
      <c r="EGZ28" s="600"/>
      <c r="EHA28" s="600"/>
      <c r="EHB28" s="600"/>
      <c r="EHC28" s="600"/>
      <c r="EHD28" s="600"/>
      <c r="EHE28" s="600"/>
      <c r="EHF28" s="600"/>
      <c r="EHG28" s="600"/>
      <c r="EHH28" s="600"/>
      <c r="EHI28" s="600"/>
      <c r="EHJ28" s="600"/>
      <c r="EHK28" s="600"/>
      <c r="EHL28" s="600"/>
      <c r="EHM28" s="600"/>
      <c r="EHN28" s="600"/>
      <c r="EHO28" s="600"/>
      <c r="EHP28" s="600"/>
      <c r="EHQ28" s="600"/>
      <c r="EHR28" s="600"/>
      <c r="EHS28" s="600"/>
      <c r="EHT28" s="600"/>
      <c r="EHU28" s="600"/>
      <c r="EHV28" s="600"/>
      <c r="EHW28" s="600"/>
      <c r="EHX28" s="600"/>
      <c r="EHY28" s="600"/>
      <c r="EHZ28" s="600"/>
      <c r="EIA28" s="600"/>
      <c r="EIB28" s="600"/>
      <c r="EIC28" s="600"/>
      <c r="EID28" s="600"/>
      <c r="EIE28" s="600"/>
      <c r="EIF28" s="600"/>
      <c r="EIG28" s="600"/>
      <c r="EIH28" s="600"/>
      <c r="EII28" s="600"/>
      <c r="EIJ28" s="600"/>
      <c r="EIK28" s="600"/>
      <c r="EIL28" s="600"/>
      <c r="EIM28" s="600"/>
      <c r="EIN28" s="600"/>
      <c r="EIO28" s="600"/>
      <c r="EIP28" s="600"/>
      <c r="EIQ28" s="600"/>
      <c r="EIR28" s="600"/>
      <c r="EIS28" s="600"/>
      <c r="EIT28" s="600"/>
      <c r="EIU28" s="600"/>
      <c r="EIV28" s="600"/>
      <c r="EIW28" s="600"/>
      <c r="EIX28" s="600"/>
      <c r="EIY28" s="600"/>
      <c r="EIZ28" s="600"/>
      <c r="EJA28" s="600"/>
      <c r="EJB28" s="600"/>
      <c r="EJC28" s="600"/>
      <c r="EJD28" s="600"/>
      <c r="EJE28" s="600"/>
      <c r="EJF28" s="600"/>
      <c r="EJG28" s="600"/>
      <c r="EJH28" s="600"/>
      <c r="EJI28" s="600"/>
      <c r="EJJ28" s="600"/>
      <c r="EJK28" s="600"/>
      <c r="EJL28" s="600"/>
      <c r="EJM28" s="600"/>
      <c r="EJN28" s="600"/>
      <c r="EJO28" s="600"/>
      <c r="EJP28" s="600"/>
      <c r="EJQ28" s="600"/>
      <c r="EJR28" s="600"/>
      <c r="EJS28" s="600"/>
      <c r="EJT28" s="600"/>
      <c r="EJU28" s="600"/>
      <c r="EJV28" s="600"/>
      <c r="EJW28" s="600"/>
      <c r="EJX28" s="600"/>
      <c r="EJY28" s="600"/>
      <c r="EJZ28" s="600"/>
      <c r="EKA28" s="600"/>
      <c r="EKB28" s="600"/>
      <c r="EKC28" s="600"/>
      <c r="EKD28" s="600"/>
      <c r="EKE28" s="600"/>
      <c r="EKF28" s="600"/>
      <c r="EKG28" s="600"/>
      <c r="EKH28" s="600"/>
      <c r="EKI28" s="600"/>
      <c r="EKJ28" s="600"/>
      <c r="EKK28" s="600"/>
      <c r="EKL28" s="600"/>
      <c r="EKM28" s="600"/>
      <c r="EKN28" s="600"/>
      <c r="EKO28" s="600"/>
      <c r="EKP28" s="600"/>
      <c r="EKQ28" s="600"/>
      <c r="EKR28" s="600"/>
      <c r="EKS28" s="600"/>
      <c r="EKT28" s="600"/>
      <c r="EKU28" s="600"/>
      <c r="EKV28" s="600"/>
      <c r="EKW28" s="600"/>
      <c r="EKX28" s="600"/>
      <c r="EKY28" s="600"/>
      <c r="EKZ28" s="600"/>
      <c r="ELA28" s="600"/>
      <c r="ELB28" s="600"/>
      <c r="ELC28" s="600"/>
      <c r="ELD28" s="600"/>
      <c r="ELE28" s="600"/>
      <c r="ELF28" s="600"/>
      <c r="ELG28" s="600"/>
      <c r="ELH28" s="600"/>
      <c r="ELI28" s="600"/>
      <c r="ELJ28" s="600"/>
      <c r="ELK28" s="600"/>
      <c r="ELL28" s="600"/>
      <c r="ELM28" s="600"/>
      <c r="ELN28" s="600"/>
      <c r="ELO28" s="600"/>
      <c r="ELP28" s="600"/>
      <c r="ELQ28" s="600"/>
      <c r="ELR28" s="600"/>
      <c r="ELS28" s="600"/>
      <c r="ELT28" s="600"/>
      <c r="ELU28" s="600"/>
      <c r="ELV28" s="600"/>
      <c r="ELW28" s="600"/>
      <c r="ELX28" s="600"/>
      <c r="ELY28" s="600"/>
      <c r="ELZ28" s="600"/>
      <c r="EMA28" s="600"/>
      <c r="EMB28" s="600"/>
      <c r="EMC28" s="600"/>
      <c r="EMD28" s="600"/>
      <c r="EME28" s="600"/>
      <c r="EMF28" s="600"/>
      <c r="EMG28" s="600"/>
      <c r="EMH28" s="600"/>
      <c r="EMI28" s="600"/>
      <c r="EMJ28" s="600"/>
      <c r="EMK28" s="600"/>
      <c r="EML28" s="600"/>
      <c r="EMM28" s="600"/>
      <c r="EMN28" s="600"/>
      <c r="EMO28" s="600"/>
      <c r="EMP28" s="600"/>
      <c r="EMQ28" s="600"/>
      <c r="EMR28" s="600"/>
      <c r="EMS28" s="600"/>
      <c r="EMT28" s="600"/>
      <c r="EMU28" s="600"/>
      <c r="EMV28" s="600"/>
      <c r="EMW28" s="600"/>
      <c r="EMX28" s="600"/>
      <c r="EMY28" s="600"/>
      <c r="EMZ28" s="600"/>
      <c r="ENA28" s="600"/>
      <c r="ENB28" s="600"/>
      <c r="ENC28" s="600"/>
      <c r="END28" s="600"/>
      <c r="ENE28" s="600"/>
      <c r="ENF28" s="600"/>
      <c r="ENG28" s="600"/>
      <c r="ENH28" s="600"/>
      <c r="ENI28" s="600"/>
      <c r="ENJ28" s="600"/>
      <c r="ENK28" s="600"/>
      <c r="ENL28" s="600"/>
      <c r="ENM28" s="600"/>
      <c r="ENN28" s="600"/>
      <c r="ENO28" s="600"/>
      <c r="ENP28" s="600"/>
      <c r="ENQ28" s="600"/>
      <c r="ENR28" s="600"/>
      <c r="ENS28" s="600"/>
      <c r="ENT28" s="600"/>
      <c r="ENU28" s="600"/>
      <c r="ENV28" s="600"/>
      <c r="ENW28" s="600"/>
      <c r="ENX28" s="600"/>
      <c r="ENY28" s="600"/>
      <c r="ENZ28" s="600"/>
      <c r="EOA28" s="600"/>
      <c r="EOB28" s="600"/>
      <c r="EOC28" s="600"/>
      <c r="EOD28" s="600"/>
      <c r="EOE28" s="600"/>
      <c r="EOF28" s="600"/>
      <c r="EOG28" s="600"/>
      <c r="EOH28" s="600"/>
      <c r="EOI28" s="600"/>
      <c r="EOJ28" s="600"/>
      <c r="EOK28" s="600"/>
      <c r="EOL28" s="600"/>
      <c r="EOM28" s="600"/>
      <c r="EON28" s="600"/>
      <c r="EOO28" s="600"/>
      <c r="EOP28" s="600"/>
      <c r="EOQ28" s="600"/>
      <c r="EOR28" s="600"/>
      <c r="EOS28" s="600"/>
      <c r="EOT28" s="600"/>
      <c r="EOU28" s="600"/>
      <c r="EOV28" s="600"/>
      <c r="EOW28" s="600"/>
      <c r="EOX28" s="600"/>
      <c r="EOY28" s="600"/>
      <c r="EOZ28" s="600"/>
      <c r="EPA28" s="600"/>
      <c r="EPB28" s="600"/>
      <c r="EPC28" s="600"/>
      <c r="EPD28" s="600"/>
      <c r="EPE28" s="600"/>
      <c r="EPF28" s="600"/>
      <c r="EPG28" s="600"/>
      <c r="EPH28" s="600"/>
      <c r="EPI28" s="600"/>
      <c r="EPJ28" s="600"/>
      <c r="EPK28" s="600"/>
      <c r="EPL28" s="600"/>
      <c r="EPM28" s="600"/>
      <c r="EPN28" s="600"/>
      <c r="EPO28" s="600"/>
      <c r="EPP28" s="600"/>
      <c r="EPQ28" s="600"/>
      <c r="EPR28" s="600"/>
      <c r="EPS28" s="600"/>
      <c r="EPT28" s="600"/>
      <c r="EPU28" s="600"/>
      <c r="EPV28" s="600"/>
      <c r="EPW28" s="600"/>
      <c r="EPX28" s="600"/>
      <c r="EPY28" s="600"/>
      <c r="EPZ28" s="600"/>
      <c r="EQA28" s="600"/>
      <c r="EQB28" s="600"/>
      <c r="EQC28" s="600"/>
      <c r="EQD28" s="600"/>
      <c r="EQE28" s="600"/>
      <c r="EQF28" s="600"/>
      <c r="EQG28" s="600"/>
      <c r="EQH28" s="600"/>
      <c r="EQI28" s="600"/>
      <c r="EQJ28" s="600"/>
      <c r="EQK28" s="600"/>
      <c r="EQL28" s="600"/>
      <c r="EQM28" s="600"/>
      <c r="EQN28" s="600"/>
      <c r="EQO28" s="600"/>
      <c r="EQP28" s="600"/>
      <c r="EQQ28" s="600"/>
      <c r="EQR28" s="600"/>
      <c r="EQS28" s="600"/>
      <c r="EQT28" s="600"/>
      <c r="EQU28" s="600"/>
      <c r="EQV28" s="600"/>
      <c r="EQW28" s="600"/>
      <c r="EQX28" s="600"/>
      <c r="EQY28" s="600"/>
      <c r="EQZ28" s="600"/>
      <c r="ERA28" s="600"/>
      <c r="ERB28" s="600"/>
      <c r="ERC28" s="600"/>
      <c r="ERD28" s="600"/>
      <c r="ERE28" s="600"/>
      <c r="ERF28" s="600"/>
      <c r="ERG28" s="600"/>
      <c r="ERH28" s="600"/>
      <c r="ERI28" s="600"/>
      <c r="ERJ28" s="600"/>
      <c r="ERK28" s="600"/>
      <c r="ERL28" s="600"/>
      <c r="ERM28" s="600"/>
      <c r="ERN28" s="600"/>
      <c r="ERO28" s="600"/>
      <c r="ERP28" s="600"/>
      <c r="ERQ28" s="600"/>
      <c r="ERR28" s="600"/>
      <c r="ERS28" s="600"/>
      <c r="ERT28" s="600"/>
      <c r="ERU28" s="600"/>
      <c r="ERV28" s="600"/>
      <c r="ERW28" s="600"/>
      <c r="ERX28" s="600"/>
      <c r="ERY28" s="600"/>
      <c r="ERZ28" s="600"/>
      <c r="ESA28" s="600"/>
      <c r="ESB28" s="600"/>
      <c r="ESC28" s="600"/>
      <c r="ESD28" s="600"/>
      <c r="ESE28" s="600"/>
      <c r="ESF28" s="600"/>
      <c r="ESG28" s="600"/>
      <c r="ESH28" s="600"/>
      <c r="ESI28" s="600"/>
      <c r="ESJ28" s="600"/>
      <c r="ESK28" s="600"/>
      <c r="ESL28" s="600"/>
      <c r="ESM28" s="600"/>
      <c r="ESN28" s="600"/>
      <c r="ESO28" s="600"/>
      <c r="ESP28" s="600"/>
      <c r="ESQ28" s="600"/>
      <c r="ESR28" s="600"/>
      <c r="ESS28" s="600"/>
      <c r="EST28" s="600"/>
      <c r="ESU28" s="600"/>
      <c r="ESV28" s="600"/>
      <c r="ESW28" s="600"/>
      <c r="ESX28" s="600"/>
      <c r="ESY28" s="600"/>
      <c r="ESZ28" s="600"/>
      <c r="ETA28" s="600"/>
      <c r="ETB28" s="600"/>
      <c r="ETC28" s="600"/>
      <c r="ETD28" s="600"/>
      <c r="ETE28" s="600"/>
      <c r="ETF28" s="600"/>
      <c r="ETG28" s="600"/>
      <c r="ETH28" s="600"/>
      <c r="ETI28" s="600"/>
      <c r="ETJ28" s="600"/>
      <c r="ETK28" s="600"/>
      <c r="ETL28" s="600"/>
      <c r="ETM28" s="600"/>
      <c r="ETN28" s="600"/>
      <c r="ETO28" s="600"/>
      <c r="ETP28" s="600"/>
      <c r="ETQ28" s="600"/>
      <c r="ETR28" s="600"/>
      <c r="ETS28" s="600"/>
      <c r="ETT28" s="600"/>
      <c r="ETU28" s="600"/>
      <c r="ETV28" s="600"/>
      <c r="ETW28" s="600"/>
      <c r="ETX28" s="600"/>
      <c r="ETY28" s="600"/>
      <c r="ETZ28" s="600"/>
      <c r="EUA28" s="600"/>
      <c r="EUB28" s="600"/>
      <c r="EUC28" s="600"/>
      <c r="EUD28" s="600"/>
      <c r="EUE28" s="600"/>
      <c r="EUF28" s="600"/>
      <c r="EUG28" s="600"/>
      <c r="EUH28" s="600"/>
      <c r="EUI28" s="600"/>
      <c r="EUJ28" s="600"/>
      <c r="EUK28" s="600"/>
      <c r="EUL28" s="600"/>
      <c r="EUM28" s="600"/>
      <c r="EUN28" s="600"/>
      <c r="EUO28" s="600"/>
      <c r="EUP28" s="600"/>
      <c r="EUQ28" s="600"/>
      <c r="EUR28" s="600"/>
      <c r="EUS28" s="600"/>
      <c r="EUT28" s="600"/>
      <c r="EUU28" s="600"/>
      <c r="EUV28" s="600"/>
      <c r="EUW28" s="600"/>
      <c r="EUX28" s="600"/>
      <c r="EUY28" s="600"/>
      <c r="EUZ28" s="600"/>
      <c r="EVA28" s="600"/>
      <c r="EVB28" s="600"/>
      <c r="EVC28" s="600"/>
      <c r="EVD28" s="600"/>
      <c r="EVE28" s="600"/>
      <c r="EVF28" s="600"/>
      <c r="EVG28" s="600"/>
      <c r="EVH28" s="600"/>
      <c r="EVI28" s="600"/>
      <c r="EVJ28" s="600"/>
      <c r="EVK28" s="600"/>
      <c r="EVL28" s="600"/>
      <c r="EVM28" s="600"/>
      <c r="EVN28" s="600"/>
      <c r="EVO28" s="600"/>
      <c r="EVP28" s="600"/>
      <c r="EVQ28" s="600"/>
      <c r="EVR28" s="600"/>
      <c r="EVS28" s="600"/>
      <c r="EVT28" s="600"/>
      <c r="EVU28" s="600"/>
      <c r="EVV28" s="600"/>
      <c r="EVW28" s="600"/>
      <c r="EVX28" s="600"/>
      <c r="EVY28" s="600"/>
      <c r="EVZ28" s="600"/>
      <c r="EWA28" s="600"/>
      <c r="EWB28" s="600"/>
      <c r="EWC28" s="600"/>
      <c r="EWD28" s="600"/>
      <c r="EWE28" s="600"/>
      <c r="EWF28" s="600"/>
      <c r="EWG28" s="600"/>
      <c r="EWH28" s="600"/>
      <c r="EWI28" s="600"/>
      <c r="EWJ28" s="600"/>
      <c r="EWK28" s="600"/>
      <c r="EWL28" s="600"/>
      <c r="EWM28" s="600"/>
      <c r="EWN28" s="600"/>
      <c r="EWO28" s="600"/>
      <c r="EWP28" s="600"/>
      <c r="EWQ28" s="600"/>
      <c r="EWR28" s="600"/>
      <c r="EWS28" s="600"/>
      <c r="EWT28" s="600"/>
      <c r="EWU28" s="600"/>
      <c r="EWV28" s="600"/>
      <c r="EWW28" s="600"/>
      <c r="EWX28" s="600"/>
      <c r="EWY28" s="600"/>
      <c r="EWZ28" s="600"/>
      <c r="EXA28" s="600"/>
      <c r="EXB28" s="600"/>
      <c r="EXC28" s="600"/>
      <c r="EXD28" s="600"/>
      <c r="EXE28" s="600"/>
      <c r="EXF28" s="600"/>
      <c r="EXG28" s="600"/>
      <c r="EXH28" s="600"/>
      <c r="EXI28" s="600"/>
      <c r="EXJ28" s="600"/>
      <c r="EXK28" s="600"/>
      <c r="EXL28" s="600"/>
      <c r="EXM28" s="600"/>
      <c r="EXN28" s="600"/>
      <c r="EXO28" s="600"/>
      <c r="EXP28" s="600"/>
      <c r="EXQ28" s="600"/>
      <c r="EXR28" s="600"/>
      <c r="EXS28" s="600"/>
      <c r="EXT28" s="600"/>
      <c r="EXU28" s="600"/>
      <c r="EXV28" s="600"/>
      <c r="EXW28" s="600"/>
      <c r="EXX28" s="600"/>
      <c r="EXY28" s="600"/>
      <c r="EXZ28" s="600"/>
      <c r="EYA28" s="600"/>
      <c r="EYB28" s="600"/>
      <c r="EYC28" s="600"/>
      <c r="EYD28" s="600"/>
      <c r="EYE28" s="600"/>
      <c r="EYF28" s="600"/>
      <c r="EYG28" s="600"/>
      <c r="EYH28" s="600"/>
      <c r="EYI28" s="600"/>
      <c r="EYJ28" s="600"/>
      <c r="EYK28" s="600"/>
      <c r="EYL28" s="600"/>
      <c r="EYM28" s="600"/>
      <c r="EYN28" s="600"/>
      <c r="EYO28" s="600"/>
      <c r="EYP28" s="600"/>
      <c r="EYQ28" s="600"/>
      <c r="EYR28" s="600"/>
      <c r="EYS28" s="600"/>
      <c r="EYT28" s="600"/>
      <c r="EYU28" s="600"/>
      <c r="EYV28" s="600"/>
      <c r="EYW28" s="600"/>
      <c r="EYX28" s="600"/>
      <c r="EYY28" s="600"/>
      <c r="EYZ28" s="600"/>
      <c r="EZA28" s="600"/>
      <c r="EZB28" s="600"/>
      <c r="EZC28" s="600"/>
      <c r="EZD28" s="600"/>
      <c r="EZE28" s="600"/>
      <c r="EZF28" s="600"/>
      <c r="EZG28" s="600"/>
      <c r="EZH28" s="600"/>
      <c r="EZI28" s="600"/>
      <c r="EZJ28" s="600"/>
      <c r="EZK28" s="600"/>
      <c r="EZL28" s="600"/>
      <c r="EZM28" s="600"/>
      <c r="EZN28" s="600"/>
      <c r="EZO28" s="600"/>
      <c r="EZP28" s="600"/>
      <c r="EZQ28" s="600"/>
      <c r="EZR28" s="600"/>
      <c r="EZS28" s="600"/>
      <c r="EZT28" s="600"/>
      <c r="EZU28" s="600"/>
      <c r="EZV28" s="600"/>
      <c r="EZW28" s="600"/>
      <c r="EZX28" s="600"/>
      <c r="EZY28" s="600"/>
      <c r="EZZ28" s="600"/>
      <c r="FAA28" s="600"/>
      <c r="FAB28" s="600"/>
      <c r="FAC28" s="600"/>
      <c r="FAD28" s="600"/>
      <c r="FAE28" s="600"/>
      <c r="FAF28" s="600"/>
      <c r="FAG28" s="600"/>
      <c r="FAH28" s="600"/>
      <c r="FAI28" s="600"/>
      <c r="FAJ28" s="600"/>
      <c r="FAK28" s="600"/>
      <c r="FAL28" s="600"/>
      <c r="FAM28" s="600"/>
      <c r="FAN28" s="600"/>
      <c r="FAO28" s="600"/>
      <c r="FAP28" s="600"/>
      <c r="FAQ28" s="600"/>
      <c r="FAR28" s="600"/>
      <c r="FAS28" s="600"/>
      <c r="FAT28" s="600"/>
      <c r="FAU28" s="600"/>
      <c r="FAV28" s="600"/>
      <c r="FAW28" s="600"/>
      <c r="FAX28" s="600"/>
      <c r="FAY28" s="600"/>
      <c r="FAZ28" s="600"/>
      <c r="FBA28" s="600"/>
      <c r="FBB28" s="600"/>
      <c r="FBC28" s="600"/>
      <c r="FBD28" s="600"/>
      <c r="FBE28" s="600"/>
      <c r="FBF28" s="600"/>
      <c r="FBG28" s="600"/>
      <c r="FBH28" s="600"/>
      <c r="FBI28" s="600"/>
      <c r="FBJ28" s="600"/>
      <c r="FBK28" s="600"/>
      <c r="FBL28" s="600"/>
      <c r="FBM28" s="600"/>
      <c r="FBN28" s="600"/>
      <c r="FBO28" s="600"/>
      <c r="FBP28" s="600"/>
      <c r="FBQ28" s="600"/>
      <c r="FBR28" s="600"/>
      <c r="FBS28" s="600"/>
      <c r="FBT28" s="600"/>
      <c r="FBU28" s="600"/>
      <c r="FBV28" s="600"/>
      <c r="FBW28" s="600"/>
      <c r="FBX28" s="600"/>
      <c r="FBY28" s="600"/>
      <c r="FBZ28" s="600"/>
      <c r="FCA28" s="600"/>
      <c r="FCB28" s="600"/>
      <c r="FCC28" s="600"/>
      <c r="FCD28" s="600"/>
      <c r="FCE28" s="600"/>
      <c r="FCF28" s="600"/>
      <c r="FCG28" s="600"/>
      <c r="FCH28" s="600"/>
      <c r="FCI28" s="600"/>
      <c r="FCJ28" s="600"/>
      <c r="FCK28" s="600"/>
      <c r="FCL28" s="600"/>
      <c r="FCM28" s="600"/>
      <c r="FCN28" s="600"/>
      <c r="FCO28" s="600"/>
      <c r="FCP28" s="600"/>
      <c r="FCQ28" s="600"/>
      <c r="FCR28" s="600"/>
      <c r="FCS28" s="600"/>
      <c r="FCT28" s="600"/>
      <c r="FCU28" s="600"/>
      <c r="FCV28" s="600"/>
      <c r="FCW28" s="600"/>
      <c r="FCX28" s="600"/>
      <c r="FCY28" s="600"/>
      <c r="FCZ28" s="600"/>
      <c r="FDA28" s="600"/>
      <c r="FDB28" s="600"/>
      <c r="FDC28" s="600"/>
      <c r="FDD28" s="600"/>
      <c r="FDE28" s="600"/>
      <c r="FDF28" s="600"/>
      <c r="FDG28" s="600"/>
      <c r="FDH28" s="600"/>
      <c r="FDI28" s="600"/>
      <c r="FDJ28" s="600"/>
      <c r="FDK28" s="600"/>
      <c r="FDL28" s="600"/>
      <c r="FDM28" s="600"/>
      <c r="FDN28" s="600"/>
      <c r="FDO28" s="600"/>
      <c r="FDP28" s="600"/>
      <c r="FDQ28" s="600"/>
      <c r="FDR28" s="600"/>
      <c r="FDS28" s="600"/>
      <c r="FDT28" s="600"/>
      <c r="FDU28" s="600"/>
      <c r="FDV28" s="600"/>
      <c r="FDW28" s="600"/>
      <c r="FDX28" s="600"/>
      <c r="FDY28" s="600"/>
      <c r="FDZ28" s="600"/>
      <c r="FEA28" s="600"/>
      <c r="FEB28" s="600"/>
      <c r="FEC28" s="600"/>
      <c r="FED28" s="600"/>
      <c r="FEE28" s="600"/>
      <c r="FEF28" s="600"/>
      <c r="FEG28" s="600"/>
      <c r="FEH28" s="600"/>
      <c r="FEI28" s="600"/>
      <c r="FEJ28" s="600"/>
      <c r="FEK28" s="600"/>
      <c r="FEL28" s="600"/>
      <c r="FEM28" s="600"/>
      <c r="FEN28" s="600"/>
      <c r="FEO28" s="600"/>
      <c r="FEP28" s="600"/>
      <c r="FEQ28" s="600"/>
      <c r="FER28" s="600"/>
      <c r="FES28" s="600"/>
      <c r="FET28" s="600"/>
      <c r="FEU28" s="600"/>
      <c r="FEV28" s="600"/>
      <c r="FEW28" s="600"/>
      <c r="FEX28" s="600"/>
      <c r="FEY28" s="600"/>
      <c r="FEZ28" s="600"/>
      <c r="FFA28" s="600"/>
      <c r="FFB28" s="600"/>
      <c r="FFC28" s="600"/>
      <c r="FFD28" s="600"/>
      <c r="FFE28" s="600"/>
      <c r="FFF28" s="600"/>
      <c r="FFG28" s="600"/>
      <c r="FFH28" s="600"/>
      <c r="FFI28" s="600"/>
      <c r="FFJ28" s="600"/>
      <c r="FFK28" s="600"/>
      <c r="FFL28" s="600"/>
      <c r="FFM28" s="600"/>
      <c r="FFN28" s="600"/>
      <c r="FFO28" s="600"/>
      <c r="FFP28" s="600"/>
      <c r="FFQ28" s="600"/>
      <c r="FFR28" s="600"/>
      <c r="FFS28" s="600"/>
      <c r="FFT28" s="600"/>
      <c r="FFU28" s="600"/>
      <c r="FFV28" s="600"/>
      <c r="FFW28" s="600"/>
      <c r="FFX28" s="600"/>
      <c r="FFY28" s="600"/>
      <c r="FFZ28" s="600"/>
      <c r="FGA28" s="600"/>
      <c r="FGB28" s="600"/>
      <c r="FGC28" s="600"/>
      <c r="FGD28" s="600"/>
      <c r="FGE28" s="600"/>
      <c r="FGF28" s="600"/>
      <c r="FGG28" s="600"/>
      <c r="FGH28" s="600"/>
      <c r="FGI28" s="600"/>
      <c r="FGJ28" s="600"/>
      <c r="FGK28" s="600"/>
      <c r="FGL28" s="600"/>
      <c r="FGM28" s="600"/>
      <c r="FGN28" s="600"/>
      <c r="FGO28" s="600"/>
      <c r="FGP28" s="600"/>
      <c r="FGQ28" s="600"/>
      <c r="FGR28" s="600"/>
      <c r="FGS28" s="600"/>
      <c r="FGT28" s="600"/>
      <c r="FGU28" s="600"/>
      <c r="FGV28" s="600"/>
      <c r="FGW28" s="600"/>
      <c r="FGX28" s="600"/>
      <c r="FGY28" s="600"/>
      <c r="FGZ28" s="600"/>
      <c r="FHA28" s="600"/>
      <c r="FHB28" s="600"/>
      <c r="FHC28" s="600"/>
      <c r="FHD28" s="600"/>
      <c r="FHE28" s="600"/>
      <c r="FHF28" s="600"/>
      <c r="FHG28" s="600"/>
      <c r="FHH28" s="600"/>
      <c r="FHI28" s="600"/>
      <c r="FHJ28" s="600"/>
      <c r="FHK28" s="600"/>
      <c r="FHL28" s="600"/>
      <c r="FHM28" s="600"/>
      <c r="FHN28" s="600"/>
      <c r="FHO28" s="600"/>
      <c r="FHP28" s="600"/>
      <c r="FHQ28" s="600"/>
      <c r="FHR28" s="600"/>
      <c r="FHS28" s="600"/>
      <c r="FHT28" s="600"/>
      <c r="FHU28" s="600"/>
      <c r="FHV28" s="600"/>
      <c r="FHW28" s="600"/>
      <c r="FHX28" s="600"/>
      <c r="FHY28" s="600"/>
      <c r="FHZ28" s="600"/>
      <c r="FIA28" s="600"/>
      <c r="FIB28" s="600"/>
      <c r="FIC28" s="600"/>
      <c r="FID28" s="600"/>
      <c r="FIE28" s="600"/>
      <c r="FIF28" s="600"/>
      <c r="FIG28" s="600"/>
      <c r="FIH28" s="600"/>
      <c r="FII28" s="600"/>
      <c r="FIJ28" s="600"/>
      <c r="FIK28" s="600"/>
      <c r="FIL28" s="600"/>
      <c r="FIM28" s="600"/>
      <c r="FIN28" s="600"/>
      <c r="FIO28" s="600"/>
      <c r="FIP28" s="600"/>
      <c r="FIQ28" s="600"/>
      <c r="FIR28" s="600"/>
      <c r="FIS28" s="600"/>
      <c r="FIT28" s="600"/>
      <c r="FIU28" s="600"/>
      <c r="FIV28" s="600"/>
      <c r="FIW28" s="600"/>
      <c r="FIX28" s="600"/>
      <c r="FIY28" s="600"/>
      <c r="FIZ28" s="600"/>
      <c r="FJA28" s="600"/>
      <c r="FJB28" s="600"/>
      <c r="FJC28" s="600"/>
      <c r="FJD28" s="600"/>
      <c r="FJE28" s="600"/>
      <c r="FJF28" s="600"/>
      <c r="FJG28" s="600"/>
      <c r="FJH28" s="600"/>
      <c r="FJI28" s="600"/>
      <c r="FJJ28" s="600"/>
      <c r="FJK28" s="600"/>
      <c r="FJL28" s="600"/>
      <c r="FJM28" s="600"/>
      <c r="FJN28" s="600"/>
      <c r="FJO28" s="600"/>
      <c r="FJP28" s="600"/>
      <c r="FJQ28" s="600"/>
      <c r="FJR28" s="600"/>
      <c r="FJS28" s="600"/>
      <c r="FJT28" s="600"/>
      <c r="FJU28" s="600"/>
      <c r="FJV28" s="600"/>
      <c r="FJW28" s="600"/>
      <c r="FJX28" s="600"/>
      <c r="FJY28" s="600"/>
      <c r="FJZ28" s="600"/>
      <c r="FKA28" s="600"/>
      <c r="FKB28" s="600"/>
      <c r="FKC28" s="600"/>
      <c r="FKD28" s="600"/>
      <c r="FKE28" s="600"/>
      <c r="FKF28" s="600"/>
      <c r="FKG28" s="600"/>
      <c r="FKH28" s="600"/>
      <c r="FKI28" s="600"/>
      <c r="FKJ28" s="600"/>
      <c r="FKK28" s="600"/>
      <c r="FKL28" s="600"/>
      <c r="FKM28" s="600"/>
      <c r="FKN28" s="600"/>
      <c r="FKO28" s="600"/>
      <c r="FKP28" s="600"/>
      <c r="FKQ28" s="600"/>
      <c r="FKR28" s="600"/>
      <c r="FKS28" s="600"/>
      <c r="FKT28" s="600"/>
      <c r="FKU28" s="600"/>
      <c r="FKV28" s="600"/>
      <c r="FKW28" s="600"/>
      <c r="FKX28" s="600"/>
      <c r="FKY28" s="600"/>
      <c r="FKZ28" s="600"/>
      <c r="FLA28" s="600"/>
      <c r="FLB28" s="600"/>
      <c r="FLC28" s="600"/>
      <c r="FLD28" s="600"/>
      <c r="FLE28" s="600"/>
      <c r="FLF28" s="600"/>
      <c r="FLG28" s="600"/>
      <c r="FLH28" s="600"/>
      <c r="FLI28" s="600"/>
      <c r="FLJ28" s="600"/>
      <c r="FLK28" s="600"/>
      <c r="FLL28" s="600"/>
      <c r="FLM28" s="600"/>
      <c r="FLN28" s="600"/>
      <c r="FLO28" s="600"/>
      <c r="FLP28" s="600"/>
      <c r="FLQ28" s="600"/>
      <c r="FLR28" s="600"/>
      <c r="FLS28" s="600"/>
      <c r="FLT28" s="600"/>
      <c r="FLU28" s="600"/>
      <c r="FLV28" s="600"/>
      <c r="FLW28" s="600"/>
      <c r="FLX28" s="600"/>
      <c r="FLY28" s="600"/>
      <c r="FLZ28" s="600"/>
      <c r="FMA28" s="600"/>
      <c r="FMB28" s="600"/>
      <c r="FMC28" s="600"/>
      <c r="FMD28" s="600"/>
      <c r="FME28" s="600"/>
      <c r="FMF28" s="600"/>
      <c r="FMG28" s="600"/>
      <c r="FMH28" s="600"/>
      <c r="FMI28" s="600"/>
      <c r="FMJ28" s="600"/>
      <c r="FMK28" s="600"/>
      <c r="FML28" s="600"/>
      <c r="FMM28" s="600"/>
      <c r="FMN28" s="600"/>
      <c r="FMO28" s="600"/>
      <c r="FMP28" s="600"/>
      <c r="FMQ28" s="600"/>
      <c r="FMR28" s="600"/>
      <c r="FMS28" s="600"/>
      <c r="FMT28" s="600"/>
      <c r="FMU28" s="600"/>
      <c r="FMV28" s="600"/>
      <c r="FMW28" s="600"/>
      <c r="FMX28" s="600"/>
      <c r="FMY28" s="600"/>
      <c r="FMZ28" s="600"/>
      <c r="FNA28" s="600"/>
      <c r="FNB28" s="600"/>
      <c r="FNC28" s="600"/>
      <c r="FND28" s="600"/>
      <c r="FNE28" s="600"/>
      <c r="FNF28" s="600"/>
      <c r="FNG28" s="600"/>
      <c r="FNH28" s="600"/>
      <c r="FNI28" s="600"/>
      <c r="FNJ28" s="600"/>
      <c r="FNK28" s="600"/>
      <c r="FNL28" s="600"/>
      <c r="FNM28" s="600"/>
      <c r="FNN28" s="600"/>
      <c r="FNO28" s="600"/>
      <c r="FNP28" s="600"/>
      <c r="FNQ28" s="600"/>
      <c r="FNR28" s="600"/>
      <c r="FNS28" s="600"/>
      <c r="FNT28" s="600"/>
      <c r="FNU28" s="600"/>
      <c r="FNV28" s="600"/>
      <c r="FNW28" s="600"/>
      <c r="FNX28" s="600"/>
      <c r="FNY28" s="600"/>
      <c r="FNZ28" s="600"/>
      <c r="FOA28" s="600"/>
      <c r="FOB28" s="600"/>
      <c r="FOC28" s="600"/>
      <c r="FOD28" s="600"/>
      <c r="FOE28" s="600"/>
      <c r="FOF28" s="600"/>
      <c r="FOG28" s="600"/>
      <c r="FOH28" s="600"/>
      <c r="FOI28" s="600"/>
      <c r="FOJ28" s="600"/>
      <c r="FOK28" s="600"/>
      <c r="FOL28" s="600"/>
      <c r="FOM28" s="600"/>
      <c r="FON28" s="600"/>
      <c r="FOO28" s="600"/>
      <c r="FOP28" s="600"/>
      <c r="FOQ28" s="600"/>
      <c r="FOR28" s="600"/>
      <c r="FOS28" s="600"/>
      <c r="FOT28" s="600"/>
      <c r="FOU28" s="600"/>
      <c r="FOV28" s="600"/>
      <c r="FOW28" s="600"/>
      <c r="FOX28" s="600"/>
      <c r="FOY28" s="600"/>
      <c r="FOZ28" s="600"/>
      <c r="FPA28" s="600"/>
      <c r="FPB28" s="600"/>
      <c r="FPC28" s="600"/>
      <c r="FPD28" s="600"/>
      <c r="FPE28" s="600"/>
      <c r="FPF28" s="600"/>
      <c r="FPG28" s="600"/>
      <c r="FPH28" s="600"/>
      <c r="FPI28" s="600"/>
      <c r="FPJ28" s="600"/>
      <c r="FPK28" s="600"/>
      <c r="FPL28" s="600"/>
      <c r="FPM28" s="600"/>
      <c r="FPN28" s="600"/>
      <c r="FPO28" s="600"/>
      <c r="FPP28" s="600"/>
      <c r="FPQ28" s="600"/>
      <c r="FPR28" s="600"/>
      <c r="FPS28" s="600"/>
      <c r="FPT28" s="600"/>
      <c r="FPU28" s="600"/>
      <c r="FPV28" s="600"/>
      <c r="FPW28" s="600"/>
      <c r="FPX28" s="600"/>
      <c r="FPY28" s="600"/>
      <c r="FPZ28" s="600"/>
      <c r="FQA28" s="600"/>
      <c r="FQB28" s="600"/>
      <c r="FQC28" s="600"/>
      <c r="FQD28" s="600"/>
      <c r="FQE28" s="600"/>
      <c r="FQF28" s="600"/>
      <c r="FQG28" s="600"/>
      <c r="FQH28" s="600"/>
      <c r="FQI28" s="600"/>
      <c r="FQJ28" s="600"/>
      <c r="FQK28" s="600"/>
      <c r="FQL28" s="600"/>
      <c r="FQM28" s="600"/>
      <c r="FQN28" s="600"/>
      <c r="FQO28" s="600"/>
      <c r="FQP28" s="600"/>
      <c r="FQQ28" s="600"/>
      <c r="FQR28" s="600"/>
      <c r="FQS28" s="600"/>
      <c r="FQT28" s="600"/>
      <c r="FQU28" s="600"/>
      <c r="FQV28" s="600"/>
      <c r="FQW28" s="600"/>
      <c r="FQX28" s="600"/>
      <c r="FQY28" s="600"/>
      <c r="FQZ28" s="600"/>
      <c r="FRA28" s="600"/>
      <c r="FRB28" s="600"/>
      <c r="FRC28" s="600"/>
      <c r="FRD28" s="600"/>
      <c r="FRE28" s="600"/>
      <c r="FRF28" s="600"/>
      <c r="FRG28" s="600"/>
      <c r="FRH28" s="600"/>
      <c r="FRI28" s="600"/>
      <c r="FRJ28" s="600"/>
      <c r="FRK28" s="600"/>
      <c r="FRL28" s="600"/>
      <c r="FRM28" s="600"/>
      <c r="FRN28" s="600"/>
      <c r="FRO28" s="600"/>
      <c r="FRP28" s="600"/>
      <c r="FRQ28" s="600"/>
      <c r="FRR28" s="600"/>
      <c r="FRS28" s="600"/>
      <c r="FRT28" s="600"/>
      <c r="FRU28" s="600"/>
      <c r="FRV28" s="600"/>
      <c r="FRW28" s="600"/>
      <c r="FRX28" s="600"/>
      <c r="FRY28" s="600"/>
      <c r="FRZ28" s="600"/>
      <c r="FSA28" s="600"/>
      <c r="FSB28" s="600"/>
      <c r="FSC28" s="600"/>
      <c r="FSD28" s="600"/>
      <c r="FSE28" s="600"/>
      <c r="FSF28" s="600"/>
      <c r="FSG28" s="600"/>
      <c r="FSH28" s="600"/>
      <c r="FSI28" s="600"/>
      <c r="FSJ28" s="600"/>
      <c r="FSK28" s="600"/>
      <c r="FSL28" s="600"/>
      <c r="FSM28" s="600"/>
      <c r="FSN28" s="600"/>
      <c r="FSO28" s="600"/>
      <c r="FSP28" s="600"/>
      <c r="FSQ28" s="600"/>
      <c r="FSR28" s="600"/>
      <c r="FSS28" s="600"/>
      <c r="FST28" s="600"/>
      <c r="FSU28" s="600"/>
      <c r="FSV28" s="600"/>
      <c r="FSW28" s="600"/>
      <c r="FSX28" s="600"/>
      <c r="FSY28" s="600"/>
      <c r="FSZ28" s="600"/>
      <c r="FTA28" s="600"/>
      <c r="FTB28" s="600"/>
      <c r="FTC28" s="600"/>
      <c r="FTD28" s="600"/>
      <c r="FTE28" s="600"/>
      <c r="FTF28" s="600"/>
      <c r="FTG28" s="600"/>
      <c r="FTH28" s="600"/>
      <c r="FTI28" s="600"/>
      <c r="FTJ28" s="600"/>
      <c r="FTK28" s="600"/>
      <c r="FTL28" s="600"/>
      <c r="FTM28" s="600"/>
      <c r="FTN28" s="600"/>
      <c r="FTO28" s="600"/>
      <c r="FTP28" s="600"/>
      <c r="FTQ28" s="600"/>
      <c r="FTR28" s="600"/>
      <c r="FTS28" s="600"/>
      <c r="FTT28" s="600"/>
      <c r="FTU28" s="600"/>
      <c r="FTV28" s="600"/>
      <c r="FTW28" s="600"/>
      <c r="FTX28" s="600"/>
      <c r="FTY28" s="600"/>
      <c r="FTZ28" s="600"/>
      <c r="FUA28" s="600"/>
      <c r="FUB28" s="600"/>
      <c r="FUC28" s="600"/>
      <c r="FUD28" s="600"/>
      <c r="FUE28" s="600"/>
      <c r="FUF28" s="600"/>
      <c r="FUG28" s="600"/>
      <c r="FUH28" s="600"/>
      <c r="FUI28" s="600"/>
      <c r="FUJ28" s="600"/>
      <c r="FUK28" s="600"/>
      <c r="FUL28" s="600"/>
      <c r="FUM28" s="600"/>
      <c r="FUN28" s="600"/>
      <c r="FUO28" s="600"/>
      <c r="FUP28" s="600"/>
      <c r="FUQ28" s="600"/>
      <c r="FUR28" s="600"/>
      <c r="FUS28" s="600"/>
      <c r="FUT28" s="600"/>
      <c r="FUU28" s="600"/>
      <c r="FUV28" s="600"/>
      <c r="FUW28" s="600"/>
      <c r="FUX28" s="600"/>
      <c r="FUY28" s="600"/>
      <c r="FUZ28" s="600"/>
      <c r="FVA28" s="600"/>
      <c r="FVB28" s="600"/>
      <c r="FVC28" s="600"/>
      <c r="FVD28" s="600"/>
      <c r="FVE28" s="600"/>
      <c r="FVF28" s="600"/>
      <c r="FVG28" s="600"/>
      <c r="FVH28" s="600"/>
      <c r="FVI28" s="600"/>
      <c r="FVJ28" s="600"/>
      <c r="FVK28" s="600"/>
      <c r="FVL28" s="600"/>
      <c r="FVM28" s="600"/>
      <c r="FVN28" s="600"/>
      <c r="FVO28" s="600"/>
      <c r="FVP28" s="600"/>
      <c r="FVQ28" s="600"/>
      <c r="FVR28" s="600"/>
      <c r="FVS28" s="600"/>
      <c r="FVT28" s="600"/>
      <c r="FVU28" s="600"/>
      <c r="FVV28" s="600"/>
      <c r="FVW28" s="600"/>
      <c r="FVX28" s="600"/>
      <c r="FVY28" s="600"/>
      <c r="FVZ28" s="600"/>
      <c r="FWA28" s="600"/>
      <c r="FWB28" s="600"/>
      <c r="FWC28" s="600"/>
      <c r="FWD28" s="600"/>
      <c r="FWE28" s="600"/>
      <c r="FWF28" s="600"/>
      <c r="FWG28" s="600"/>
      <c r="FWH28" s="600"/>
      <c r="FWI28" s="600"/>
      <c r="FWJ28" s="600"/>
      <c r="FWK28" s="600"/>
      <c r="FWL28" s="600"/>
      <c r="FWM28" s="600"/>
      <c r="FWN28" s="600"/>
      <c r="FWO28" s="600"/>
      <c r="FWP28" s="600"/>
      <c r="FWQ28" s="600"/>
      <c r="FWR28" s="600"/>
      <c r="FWS28" s="600"/>
      <c r="FWT28" s="600"/>
      <c r="FWU28" s="600"/>
      <c r="FWV28" s="600"/>
      <c r="FWW28" s="600"/>
      <c r="FWX28" s="600"/>
      <c r="FWY28" s="600"/>
      <c r="FWZ28" s="600"/>
      <c r="FXA28" s="600"/>
      <c r="FXB28" s="600"/>
      <c r="FXC28" s="600"/>
      <c r="FXD28" s="600"/>
      <c r="FXE28" s="600"/>
      <c r="FXF28" s="600"/>
      <c r="FXG28" s="600"/>
      <c r="FXH28" s="600"/>
      <c r="FXI28" s="600"/>
      <c r="FXJ28" s="600"/>
      <c r="FXK28" s="600"/>
      <c r="FXL28" s="600"/>
      <c r="FXM28" s="600"/>
      <c r="FXN28" s="600"/>
      <c r="FXO28" s="600"/>
      <c r="FXP28" s="600"/>
      <c r="FXQ28" s="600"/>
      <c r="FXR28" s="600"/>
      <c r="FXS28" s="600"/>
      <c r="FXT28" s="600"/>
      <c r="FXU28" s="600"/>
      <c r="FXV28" s="600"/>
      <c r="FXW28" s="600"/>
      <c r="FXX28" s="600"/>
      <c r="FXY28" s="600"/>
      <c r="FXZ28" s="600"/>
      <c r="FYA28" s="600"/>
      <c r="FYB28" s="600"/>
      <c r="FYC28" s="600"/>
      <c r="FYD28" s="600"/>
      <c r="FYE28" s="600"/>
      <c r="FYF28" s="600"/>
      <c r="FYG28" s="600"/>
      <c r="FYH28" s="600"/>
      <c r="FYI28" s="600"/>
      <c r="FYJ28" s="600"/>
      <c r="FYK28" s="600"/>
      <c r="FYL28" s="600"/>
      <c r="FYM28" s="600"/>
      <c r="FYN28" s="600"/>
      <c r="FYO28" s="600"/>
      <c r="FYP28" s="600"/>
      <c r="FYQ28" s="600"/>
      <c r="FYR28" s="600"/>
      <c r="FYS28" s="600"/>
      <c r="FYT28" s="600"/>
      <c r="FYU28" s="600"/>
      <c r="FYV28" s="600"/>
      <c r="FYW28" s="600"/>
      <c r="FYX28" s="600"/>
      <c r="FYY28" s="600"/>
      <c r="FYZ28" s="600"/>
      <c r="FZA28" s="600"/>
      <c r="FZB28" s="600"/>
      <c r="FZC28" s="600"/>
      <c r="FZD28" s="600"/>
      <c r="FZE28" s="600"/>
      <c r="FZF28" s="600"/>
      <c r="FZG28" s="600"/>
      <c r="FZH28" s="600"/>
      <c r="FZI28" s="600"/>
      <c r="FZJ28" s="600"/>
      <c r="FZK28" s="600"/>
      <c r="FZL28" s="600"/>
      <c r="FZM28" s="600"/>
      <c r="FZN28" s="600"/>
      <c r="FZO28" s="600"/>
      <c r="FZP28" s="600"/>
      <c r="FZQ28" s="600"/>
      <c r="FZR28" s="600"/>
      <c r="FZS28" s="600"/>
      <c r="FZT28" s="600"/>
      <c r="FZU28" s="600"/>
      <c r="FZV28" s="600"/>
      <c r="FZW28" s="600"/>
      <c r="FZX28" s="600"/>
      <c r="FZY28" s="600"/>
      <c r="FZZ28" s="600"/>
      <c r="GAA28" s="600"/>
      <c r="GAB28" s="600"/>
      <c r="GAC28" s="600"/>
      <c r="GAD28" s="600"/>
      <c r="GAE28" s="600"/>
      <c r="GAF28" s="600"/>
      <c r="GAG28" s="600"/>
      <c r="GAH28" s="600"/>
      <c r="GAI28" s="600"/>
      <c r="GAJ28" s="600"/>
      <c r="GAK28" s="600"/>
      <c r="GAL28" s="600"/>
      <c r="GAM28" s="600"/>
      <c r="GAN28" s="600"/>
      <c r="GAO28" s="600"/>
      <c r="GAP28" s="600"/>
      <c r="GAQ28" s="600"/>
      <c r="GAR28" s="600"/>
      <c r="GAS28" s="600"/>
      <c r="GAT28" s="600"/>
      <c r="GAU28" s="600"/>
      <c r="GAV28" s="600"/>
      <c r="GAW28" s="600"/>
      <c r="GAX28" s="600"/>
      <c r="GAY28" s="600"/>
      <c r="GAZ28" s="600"/>
      <c r="GBA28" s="600"/>
      <c r="GBB28" s="600"/>
      <c r="GBC28" s="600"/>
      <c r="GBD28" s="600"/>
      <c r="GBE28" s="600"/>
      <c r="GBF28" s="600"/>
      <c r="GBG28" s="600"/>
      <c r="GBH28" s="600"/>
      <c r="GBI28" s="600"/>
      <c r="GBJ28" s="600"/>
      <c r="GBK28" s="600"/>
      <c r="GBL28" s="600"/>
      <c r="GBM28" s="600"/>
      <c r="GBN28" s="600"/>
      <c r="GBO28" s="600"/>
      <c r="GBP28" s="600"/>
      <c r="GBQ28" s="600"/>
      <c r="GBR28" s="600"/>
      <c r="GBS28" s="600"/>
      <c r="GBT28" s="600"/>
      <c r="GBU28" s="600"/>
      <c r="GBV28" s="600"/>
      <c r="GBW28" s="600"/>
      <c r="GBX28" s="600"/>
      <c r="GBY28" s="600"/>
      <c r="GBZ28" s="600"/>
      <c r="GCA28" s="600"/>
      <c r="GCB28" s="600"/>
      <c r="GCC28" s="600"/>
      <c r="GCD28" s="600"/>
      <c r="GCE28" s="600"/>
      <c r="GCF28" s="600"/>
      <c r="GCG28" s="600"/>
      <c r="GCH28" s="600"/>
      <c r="GCI28" s="600"/>
      <c r="GCJ28" s="600"/>
      <c r="GCK28" s="600"/>
      <c r="GCL28" s="600"/>
      <c r="GCM28" s="600"/>
      <c r="GCN28" s="600"/>
      <c r="GCO28" s="600"/>
      <c r="GCP28" s="600"/>
      <c r="GCQ28" s="600"/>
      <c r="GCR28" s="600"/>
      <c r="GCS28" s="600"/>
      <c r="GCT28" s="600"/>
      <c r="GCU28" s="600"/>
      <c r="GCV28" s="600"/>
      <c r="GCW28" s="600"/>
      <c r="GCX28" s="600"/>
      <c r="GCY28" s="600"/>
      <c r="GCZ28" s="600"/>
      <c r="GDA28" s="600"/>
      <c r="GDB28" s="600"/>
      <c r="GDC28" s="600"/>
      <c r="GDD28" s="600"/>
      <c r="GDE28" s="600"/>
      <c r="GDF28" s="600"/>
      <c r="GDG28" s="600"/>
      <c r="GDH28" s="600"/>
      <c r="GDI28" s="600"/>
      <c r="GDJ28" s="600"/>
      <c r="GDK28" s="600"/>
      <c r="GDL28" s="600"/>
      <c r="GDM28" s="600"/>
      <c r="GDN28" s="600"/>
      <c r="GDO28" s="600"/>
      <c r="GDP28" s="600"/>
      <c r="GDQ28" s="600"/>
      <c r="GDR28" s="600"/>
      <c r="GDS28" s="600"/>
      <c r="GDT28" s="600"/>
      <c r="GDU28" s="600"/>
      <c r="GDV28" s="600"/>
      <c r="GDW28" s="600"/>
      <c r="GDX28" s="600"/>
      <c r="GDY28" s="600"/>
      <c r="GDZ28" s="600"/>
      <c r="GEA28" s="600"/>
      <c r="GEB28" s="600"/>
      <c r="GEC28" s="600"/>
      <c r="GED28" s="600"/>
      <c r="GEE28" s="600"/>
      <c r="GEF28" s="600"/>
      <c r="GEG28" s="600"/>
      <c r="GEH28" s="600"/>
      <c r="GEI28" s="600"/>
      <c r="GEJ28" s="600"/>
      <c r="GEK28" s="600"/>
      <c r="GEL28" s="600"/>
      <c r="GEM28" s="600"/>
      <c r="GEN28" s="600"/>
      <c r="GEO28" s="600"/>
      <c r="GEP28" s="600"/>
      <c r="GEQ28" s="600"/>
      <c r="GER28" s="600"/>
      <c r="GES28" s="600"/>
      <c r="GET28" s="600"/>
      <c r="GEU28" s="600"/>
      <c r="GEV28" s="600"/>
      <c r="GEW28" s="600"/>
      <c r="GEX28" s="600"/>
      <c r="GEY28" s="600"/>
      <c r="GEZ28" s="600"/>
      <c r="GFA28" s="600"/>
      <c r="GFB28" s="600"/>
      <c r="GFC28" s="600"/>
      <c r="GFD28" s="600"/>
      <c r="GFE28" s="600"/>
      <c r="GFF28" s="600"/>
      <c r="GFG28" s="600"/>
      <c r="GFH28" s="600"/>
      <c r="GFI28" s="600"/>
      <c r="GFJ28" s="600"/>
      <c r="GFK28" s="600"/>
      <c r="GFL28" s="600"/>
      <c r="GFM28" s="600"/>
      <c r="GFN28" s="600"/>
      <c r="GFO28" s="600"/>
      <c r="GFP28" s="600"/>
      <c r="GFQ28" s="600"/>
      <c r="GFR28" s="600"/>
      <c r="GFS28" s="600"/>
      <c r="GFT28" s="600"/>
      <c r="GFU28" s="600"/>
      <c r="GFV28" s="600"/>
      <c r="GFW28" s="600"/>
      <c r="GFX28" s="600"/>
      <c r="GFY28" s="600"/>
      <c r="GFZ28" s="600"/>
      <c r="GGA28" s="600"/>
      <c r="GGB28" s="600"/>
      <c r="GGC28" s="600"/>
      <c r="GGD28" s="600"/>
      <c r="GGE28" s="600"/>
      <c r="GGF28" s="600"/>
      <c r="GGG28" s="600"/>
      <c r="GGH28" s="600"/>
      <c r="GGI28" s="600"/>
      <c r="GGJ28" s="600"/>
      <c r="GGK28" s="600"/>
      <c r="GGL28" s="600"/>
      <c r="GGM28" s="600"/>
      <c r="GGN28" s="600"/>
      <c r="GGO28" s="600"/>
      <c r="GGP28" s="600"/>
      <c r="GGQ28" s="600"/>
      <c r="GGR28" s="600"/>
      <c r="GGS28" s="600"/>
      <c r="GGT28" s="600"/>
      <c r="GGU28" s="600"/>
      <c r="GGV28" s="600"/>
      <c r="GGW28" s="600"/>
      <c r="GGX28" s="600"/>
      <c r="GGY28" s="600"/>
      <c r="GGZ28" s="600"/>
      <c r="GHA28" s="600"/>
      <c r="GHB28" s="600"/>
      <c r="GHC28" s="600"/>
      <c r="GHD28" s="600"/>
      <c r="GHE28" s="600"/>
      <c r="GHF28" s="600"/>
      <c r="GHG28" s="600"/>
      <c r="GHH28" s="600"/>
      <c r="GHI28" s="600"/>
      <c r="GHJ28" s="600"/>
      <c r="GHK28" s="600"/>
      <c r="GHL28" s="600"/>
      <c r="GHM28" s="600"/>
      <c r="GHN28" s="600"/>
      <c r="GHO28" s="600"/>
      <c r="GHP28" s="600"/>
      <c r="GHQ28" s="600"/>
      <c r="GHR28" s="600"/>
      <c r="GHS28" s="600"/>
      <c r="GHT28" s="600"/>
      <c r="GHU28" s="600"/>
      <c r="GHV28" s="600"/>
      <c r="GHW28" s="600"/>
      <c r="GHX28" s="600"/>
      <c r="GHY28" s="600"/>
      <c r="GHZ28" s="600"/>
      <c r="GIA28" s="600"/>
      <c r="GIB28" s="600"/>
      <c r="GIC28" s="600"/>
      <c r="GID28" s="600"/>
      <c r="GIE28" s="600"/>
      <c r="GIF28" s="600"/>
      <c r="GIG28" s="600"/>
      <c r="GIH28" s="600"/>
      <c r="GII28" s="600"/>
      <c r="GIJ28" s="600"/>
      <c r="GIK28" s="600"/>
      <c r="GIL28" s="600"/>
      <c r="GIM28" s="600"/>
      <c r="GIN28" s="600"/>
      <c r="GIO28" s="600"/>
      <c r="GIP28" s="600"/>
      <c r="GIQ28" s="600"/>
      <c r="GIR28" s="600"/>
      <c r="GIS28" s="600"/>
      <c r="GIT28" s="600"/>
      <c r="GIU28" s="600"/>
      <c r="GIV28" s="600"/>
      <c r="GIW28" s="600"/>
      <c r="GIX28" s="600"/>
      <c r="GIY28" s="600"/>
      <c r="GIZ28" s="600"/>
      <c r="GJA28" s="600"/>
      <c r="GJB28" s="600"/>
      <c r="GJC28" s="600"/>
      <c r="GJD28" s="600"/>
      <c r="GJE28" s="600"/>
      <c r="GJF28" s="600"/>
      <c r="GJG28" s="600"/>
      <c r="GJH28" s="600"/>
      <c r="GJI28" s="600"/>
      <c r="GJJ28" s="600"/>
      <c r="GJK28" s="600"/>
      <c r="GJL28" s="600"/>
      <c r="GJM28" s="600"/>
      <c r="GJN28" s="600"/>
      <c r="GJO28" s="600"/>
      <c r="GJP28" s="600"/>
      <c r="GJQ28" s="600"/>
      <c r="GJR28" s="600"/>
      <c r="GJS28" s="600"/>
      <c r="GJT28" s="600"/>
      <c r="GJU28" s="600"/>
      <c r="GJV28" s="600"/>
      <c r="GJW28" s="600"/>
      <c r="GJX28" s="600"/>
      <c r="GJY28" s="600"/>
      <c r="GJZ28" s="600"/>
      <c r="GKA28" s="600"/>
      <c r="GKB28" s="600"/>
      <c r="GKC28" s="600"/>
      <c r="GKD28" s="600"/>
      <c r="GKE28" s="600"/>
      <c r="GKF28" s="600"/>
      <c r="GKG28" s="600"/>
      <c r="GKH28" s="600"/>
      <c r="GKI28" s="600"/>
      <c r="GKJ28" s="600"/>
      <c r="GKK28" s="600"/>
      <c r="GKL28" s="600"/>
      <c r="GKM28" s="600"/>
      <c r="GKN28" s="600"/>
      <c r="GKO28" s="600"/>
      <c r="GKP28" s="600"/>
      <c r="GKQ28" s="600"/>
      <c r="GKR28" s="600"/>
      <c r="GKS28" s="600"/>
      <c r="GKT28" s="600"/>
      <c r="GKU28" s="600"/>
      <c r="GKV28" s="600"/>
      <c r="GKW28" s="600"/>
      <c r="GKX28" s="600"/>
      <c r="GKY28" s="600"/>
      <c r="GKZ28" s="600"/>
      <c r="GLA28" s="600"/>
      <c r="GLB28" s="600"/>
      <c r="GLC28" s="600"/>
      <c r="GLD28" s="600"/>
      <c r="GLE28" s="600"/>
      <c r="GLF28" s="600"/>
      <c r="GLG28" s="600"/>
      <c r="GLH28" s="600"/>
      <c r="GLI28" s="600"/>
      <c r="GLJ28" s="600"/>
      <c r="GLK28" s="600"/>
      <c r="GLL28" s="600"/>
      <c r="GLM28" s="600"/>
      <c r="GLN28" s="600"/>
      <c r="GLO28" s="600"/>
      <c r="GLP28" s="600"/>
      <c r="GLQ28" s="600"/>
      <c r="GLR28" s="600"/>
      <c r="GLS28" s="600"/>
      <c r="GLT28" s="600"/>
      <c r="GLU28" s="600"/>
      <c r="GLV28" s="600"/>
      <c r="GLW28" s="600"/>
      <c r="GLX28" s="600"/>
      <c r="GLY28" s="600"/>
      <c r="GLZ28" s="600"/>
      <c r="GMA28" s="600"/>
      <c r="GMB28" s="600"/>
      <c r="GMC28" s="600"/>
      <c r="GMD28" s="600"/>
      <c r="GME28" s="600"/>
      <c r="GMF28" s="600"/>
      <c r="GMG28" s="600"/>
      <c r="GMH28" s="600"/>
      <c r="GMI28" s="600"/>
      <c r="GMJ28" s="600"/>
      <c r="GMK28" s="600"/>
      <c r="GML28" s="600"/>
      <c r="GMM28" s="600"/>
      <c r="GMN28" s="600"/>
      <c r="GMO28" s="600"/>
      <c r="GMP28" s="600"/>
      <c r="GMQ28" s="600"/>
      <c r="GMR28" s="600"/>
      <c r="GMS28" s="600"/>
      <c r="GMT28" s="600"/>
      <c r="GMU28" s="600"/>
      <c r="GMV28" s="600"/>
      <c r="GMW28" s="600"/>
      <c r="GMX28" s="600"/>
      <c r="GMY28" s="600"/>
      <c r="GMZ28" s="600"/>
      <c r="GNA28" s="600"/>
      <c r="GNB28" s="600"/>
      <c r="GNC28" s="600"/>
      <c r="GND28" s="600"/>
      <c r="GNE28" s="600"/>
      <c r="GNF28" s="600"/>
      <c r="GNG28" s="600"/>
      <c r="GNH28" s="600"/>
      <c r="GNI28" s="600"/>
      <c r="GNJ28" s="600"/>
      <c r="GNK28" s="600"/>
      <c r="GNL28" s="600"/>
      <c r="GNM28" s="600"/>
      <c r="GNN28" s="600"/>
      <c r="GNO28" s="600"/>
      <c r="GNP28" s="600"/>
      <c r="GNQ28" s="600"/>
      <c r="GNR28" s="600"/>
      <c r="GNS28" s="600"/>
      <c r="GNT28" s="600"/>
      <c r="GNU28" s="600"/>
      <c r="GNV28" s="600"/>
      <c r="GNW28" s="600"/>
      <c r="GNX28" s="600"/>
      <c r="GNY28" s="600"/>
      <c r="GNZ28" s="600"/>
      <c r="GOA28" s="600"/>
      <c r="GOB28" s="600"/>
      <c r="GOC28" s="600"/>
      <c r="GOD28" s="600"/>
      <c r="GOE28" s="600"/>
      <c r="GOF28" s="600"/>
      <c r="GOG28" s="600"/>
      <c r="GOH28" s="600"/>
      <c r="GOI28" s="600"/>
      <c r="GOJ28" s="600"/>
      <c r="GOK28" s="600"/>
      <c r="GOL28" s="600"/>
      <c r="GOM28" s="600"/>
      <c r="GON28" s="600"/>
      <c r="GOO28" s="600"/>
      <c r="GOP28" s="600"/>
      <c r="GOQ28" s="600"/>
      <c r="GOR28" s="600"/>
      <c r="GOS28" s="600"/>
      <c r="GOT28" s="600"/>
      <c r="GOU28" s="600"/>
      <c r="GOV28" s="600"/>
      <c r="GOW28" s="600"/>
      <c r="GOX28" s="600"/>
      <c r="GOY28" s="600"/>
      <c r="GOZ28" s="600"/>
      <c r="GPA28" s="600"/>
      <c r="GPB28" s="600"/>
      <c r="GPC28" s="600"/>
      <c r="GPD28" s="600"/>
      <c r="GPE28" s="600"/>
      <c r="GPF28" s="600"/>
      <c r="GPG28" s="600"/>
      <c r="GPH28" s="600"/>
      <c r="GPI28" s="600"/>
      <c r="GPJ28" s="600"/>
      <c r="GPK28" s="600"/>
      <c r="GPL28" s="600"/>
      <c r="GPM28" s="600"/>
      <c r="GPN28" s="600"/>
      <c r="GPO28" s="600"/>
      <c r="GPP28" s="600"/>
      <c r="GPQ28" s="600"/>
      <c r="GPR28" s="600"/>
      <c r="GPS28" s="600"/>
      <c r="GPT28" s="600"/>
      <c r="GPU28" s="600"/>
      <c r="GPV28" s="600"/>
      <c r="GPW28" s="600"/>
      <c r="GPX28" s="600"/>
      <c r="GPY28" s="600"/>
      <c r="GPZ28" s="600"/>
      <c r="GQA28" s="600"/>
      <c r="GQB28" s="600"/>
      <c r="GQC28" s="600"/>
      <c r="GQD28" s="600"/>
      <c r="GQE28" s="600"/>
      <c r="GQF28" s="600"/>
      <c r="GQG28" s="600"/>
      <c r="GQH28" s="600"/>
      <c r="GQI28" s="600"/>
      <c r="GQJ28" s="600"/>
      <c r="GQK28" s="600"/>
      <c r="GQL28" s="600"/>
      <c r="GQM28" s="600"/>
      <c r="GQN28" s="600"/>
      <c r="GQO28" s="600"/>
      <c r="GQP28" s="600"/>
      <c r="GQQ28" s="600"/>
      <c r="GQR28" s="600"/>
      <c r="GQS28" s="600"/>
      <c r="GQT28" s="600"/>
      <c r="GQU28" s="600"/>
      <c r="GQV28" s="600"/>
      <c r="GQW28" s="600"/>
      <c r="GQX28" s="600"/>
      <c r="GQY28" s="600"/>
      <c r="GQZ28" s="600"/>
      <c r="GRA28" s="600"/>
      <c r="GRB28" s="600"/>
      <c r="GRC28" s="600"/>
      <c r="GRD28" s="600"/>
      <c r="GRE28" s="600"/>
      <c r="GRF28" s="600"/>
      <c r="GRG28" s="600"/>
      <c r="GRH28" s="600"/>
      <c r="GRI28" s="600"/>
      <c r="GRJ28" s="600"/>
      <c r="GRK28" s="600"/>
      <c r="GRL28" s="600"/>
      <c r="GRM28" s="600"/>
      <c r="GRN28" s="600"/>
      <c r="GRO28" s="600"/>
      <c r="GRP28" s="600"/>
      <c r="GRQ28" s="600"/>
      <c r="GRR28" s="600"/>
      <c r="GRS28" s="600"/>
      <c r="GRT28" s="600"/>
      <c r="GRU28" s="600"/>
      <c r="GRV28" s="600"/>
      <c r="GRW28" s="600"/>
      <c r="GRX28" s="600"/>
      <c r="GRY28" s="600"/>
      <c r="GRZ28" s="600"/>
      <c r="GSA28" s="600"/>
      <c r="GSB28" s="600"/>
      <c r="GSC28" s="600"/>
      <c r="GSD28" s="600"/>
      <c r="GSE28" s="600"/>
      <c r="GSF28" s="600"/>
      <c r="GSG28" s="600"/>
      <c r="GSH28" s="600"/>
      <c r="GSI28" s="600"/>
      <c r="GSJ28" s="600"/>
      <c r="GSK28" s="600"/>
      <c r="GSL28" s="600"/>
      <c r="GSM28" s="600"/>
      <c r="GSN28" s="600"/>
      <c r="GSO28" s="600"/>
      <c r="GSP28" s="600"/>
      <c r="GSQ28" s="600"/>
      <c r="GSR28" s="600"/>
      <c r="GSS28" s="600"/>
      <c r="GST28" s="600"/>
      <c r="GSU28" s="600"/>
      <c r="GSV28" s="600"/>
      <c r="GSW28" s="600"/>
      <c r="GSX28" s="600"/>
      <c r="GSY28" s="600"/>
      <c r="GSZ28" s="600"/>
      <c r="GTA28" s="600"/>
      <c r="GTB28" s="600"/>
      <c r="GTC28" s="600"/>
      <c r="GTD28" s="600"/>
      <c r="GTE28" s="600"/>
      <c r="GTF28" s="600"/>
      <c r="GTG28" s="600"/>
      <c r="GTH28" s="600"/>
      <c r="GTI28" s="600"/>
      <c r="GTJ28" s="600"/>
      <c r="GTK28" s="600"/>
      <c r="GTL28" s="600"/>
      <c r="GTM28" s="600"/>
      <c r="GTN28" s="600"/>
      <c r="GTO28" s="600"/>
      <c r="GTP28" s="600"/>
      <c r="GTQ28" s="600"/>
      <c r="GTR28" s="600"/>
      <c r="GTS28" s="600"/>
      <c r="GTT28" s="600"/>
      <c r="GTU28" s="600"/>
      <c r="GTV28" s="600"/>
      <c r="GTW28" s="600"/>
      <c r="GTX28" s="600"/>
      <c r="GTY28" s="600"/>
      <c r="GTZ28" s="600"/>
      <c r="GUA28" s="600"/>
      <c r="GUB28" s="600"/>
      <c r="GUC28" s="600"/>
      <c r="GUD28" s="600"/>
      <c r="GUE28" s="600"/>
      <c r="GUF28" s="600"/>
      <c r="GUG28" s="600"/>
      <c r="GUH28" s="600"/>
      <c r="GUI28" s="600"/>
      <c r="GUJ28" s="600"/>
      <c r="GUK28" s="600"/>
      <c r="GUL28" s="600"/>
      <c r="GUM28" s="600"/>
      <c r="GUN28" s="600"/>
      <c r="GUO28" s="600"/>
      <c r="GUP28" s="600"/>
      <c r="GUQ28" s="600"/>
      <c r="GUR28" s="600"/>
      <c r="GUS28" s="600"/>
      <c r="GUT28" s="600"/>
      <c r="GUU28" s="600"/>
      <c r="GUV28" s="600"/>
      <c r="GUW28" s="600"/>
      <c r="GUX28" s="600"/>
      <c r="GUY28" s="600"/>
      <c r="GUZ28" s="600"/>
      <c r="GVA28" s="600"/>
      <c r="GVB28" s="600"/>
      <c r="GVC28" s="600"/>
      <c r="GVD28" s="600"/>
      <c r="GVE28" s="600"/>
      <c r="GVF28" s="600"/>
      <c r="GVG28" s="600"/>
      <c r="GVH28" s="600"/>
      <c r="GVI28" s="600"/>
      <c r="GVJ28" s="600"/>
      <c r="GVK28" s="600"/>
      <c r="GVL28" s="600"/>
      <c r="GVM28" s="600"/>
      <c r="GVN28" s="600"/>
      <c r="GVO28" s="600"/>
      <c r="GVP28" s="600"/>
      <c r="GVQ28" s="600"/>
      <c r="GVR28" s="600"/>
      <c r="GVS28" s="600"/>
      <c r="GVT28" s="600"/>
      <c r="GVU28" s="600"/>
      <c r="GVV28" s="600"/>
      <c r="GVW28" s="600"/>
      <c r="GVX28" s="600"/>
      <c r="GVY28" s="600"/>
      <c r="GVZ28" s="600"/>
      <c r="GWA28" s="600"/>
      <c r="GWB28" s="600"/>
      <c r="GWC28" s="600"/>
      <c r="GWD28" s="600"/>
      <c r="GWE28" s="600"/>
      <c r="GWF28" s="600"/>
      <c r="GWG28" s="600"/>
      <c r="GWH28" s="600"/>
      <c r="GWI28" s="600"/>
      <c r="GWJ28" s="600"/>
      <c r="GWK28" s="600"/>
      <c r="GWL28" s="600"/>
      <c r="GWM28" s="600"/>
      <c r="GWN28" s="600"/>
      <c r="GWO28" s="600"/>
      <c r="GWP28" s="600"/>
      <c r="GWQ28" s="600"/>
      <c r="GWR28" s="600"/>
      <c r="GWS28" s="600"/>
      <c r="GWT28" s="600"/>
      <c r="GWU28" s="600"/>
      <c r="GWV28" s="600"/>
      <c r="GWW28" s="600"/>
      <c r="GWX28" s="600"/>
      <c r="GWY28" s="600"/>
      <c r="GWZ28" s="600"/>
      <c r="GXA28" s="600"/>
      <c r="GXB28" s="600"/>
      <c r="GXC28" s="600"/>
      <c r="GXD28" s="600"/>
      <c r="GXE28" s="600"/>
      <c r="GXF28" s="600"/>
      <c r="GXG28" s="600"/>
      <c r="GXH28" s="600"/>
      <c r="GXI28" s="600"/>
      <c r="GXJ28" s="600"/>
      <c r="GXK28" s="600"/>
      <c r="GXL28" s="600"/>
      <c r="GXM28" s="600"/>
      <c r="GXN28" s="600"/>
      <c r="GXO28" s="600"/>
      <c r="GXP28" s="600"/>
      <c r="GXQ28" s="600"/>
      <c r="GXR28" s="600"/>
      <c r="GXS28" s="600"/>
      <c r="GXT28" s="600"/>
      <c r="GXU28" s="600"/>
      <c r="GXV28" s="600"/>
      <c r="GXW28" s="600"/>
      <c r="GXX28" s="600"/>
      <c r="GXY28" s="600"/>
      <c r="GXZ28" s="600"/>
      <c r="GYA28" s="600"/>
      <c r="GYB28" s="600"/>
      <c r="GYC28" s="600"/>
      <c r="GYD28" s="600"/>
      <c r="GYE28" s="600"/>
      <c r="GYF28" s="600"/>
      <c r="GYG28" s="600"/>
      <c r="GYH28" s="600"/>
      <c r="GYI28" s="600"/>
      <c r="GYJ28" s="600"/>
      <c r="GYK28" s="600"/>
      <c r="GYL28" s="600"/>
      <c r="GYM28" s="600"/>
      <c r="GYN28" s="600"/>
      <c r="GYO28" s="600"/>
      <c r="GYP28" s="600"/>
      <c r="GYQ28" s="600"/>
      <c r="GYR28" s="600"/>
      <c r="GYS28" s="600"/>
      <c r="GYT28" s="600"/>
      <c r="GYU28" s="600"/>
      <c r="GYV28" s="600"/>
      <c r="GYW28" s="600"/>
      <c r="GYX28" s="600"/>
      <c r="GYY28" s="600"/>
      <c r="GYZ28" s="600"/>
      <c r="GZA28" s="600"/>
      <c r="GZB28" s="600"/>
      <c r="GZC28" s="600"/>
      <c r="GZD28" s="600"/>
      <c r="GZE28" s="600"/>
      <c r="GZF28" s="600"/>
      <c r="GZG28" s="600"/>
      <c r="GZH28" s="600"/>
      <c r="GZI28" s="600"/>
      <c r="GZJ28" s="600"/>
      <c r="GZK28" s="600"/>
      <c r="GZL28" s="600"/>
      <c r="GZM28" s="600"/>
      <c r="GZN28" s="600"/>
      <c r="GZO28" s="600"/>
      <c r="GZP28" s="600"/>
      <c r="GZQ28" s="600"/>
      <c r="GZR28" s="600"/>
      <c r="GZS28" s="600"/>
      <c r="GZT28" s="600"/>
      <c r="GZU28" s="600"/>
      <c r="GZV28" s="600"/>
      <c r="GZW28" s="600"/>
      <c r="GZX28" s="600"/>
      <c r="GZY28" s="600"/>
      <c r="GZZ28" s="600"/>
      <c r="HAA28" s="600"/>
      <c r="HAB28" s="600"/>
      <c r="HAC28" s="600"/>
      <c r="HAD28" s="600"/>
      <c r="HAE28" s="600"/>
      <c r="HAF28" s="600"/>
      <c r="HAG28" s="600"/>
      <c r="HAH28" s="600"/>
      <c r="HAI28" s="600"/>
      <c r="HAJ28" s="600"/>
      <c r="HAK28" s="600"/>
      <c r="HAL28" s="600"/>
      <c r="HAM28" s="600"/>
      <c r="HAN28" s="600"/>
      <c r="HAO28" s="600"/>
      <c r="HAP28" s="600"/>
      <c r="HAQ28" s="600"/>
      <c r="HAR28" s="600"/>
      <c r="HAS28" s="600"/>
      <c r="HAT28" s="600"/>
      <c r="HAU28" s="600"/>
      <c r="HAV28" s="600"/>
      <c r="HAW28" s="600"/>
      <c r="HAX28" s="600"/>
      <c r="HAY28" s="600"/>
      <c r="HAZ28" s="600"/>
      <c r="HBA28" s="600"/>
      <c r="HBB28" s="600"/>
      <c r="HBC28" s="600"/>
      <c r="HBD28" s="600"/>
      <c r="HBE28" s="600"/>
      <c r="HBF28" s="600"/>
      <c r="HBG28" s="600"/>
      <c r="HBH28" s="600"/>
      <c r="HBI28" s="600"/>
      <c r="HBJ28" s="600"/>
      <c r="HBK28" s="600"/>
      <c r="HBL28" s="600"/>
      <c r="HBM28" s="600"/>
      <c r="HBN28" s="600"/>
      <c r="HBO28" s="600"/>
      <c r="HBP28" s="600"/>
      <c r="HBQ28" s="600"/>
      <c r="HBR28" s="600"/>
      <c r="HBS28" s="600"/>
      <c r="HBT28" s="600"/>
      <c r="HBU28" s="600"/>
      <c r="HBV28" s="600"/>
      <c r="HBW28" s="600"/>
      <c r="HBX28" s="600"/>
      <c r="HBY28" s="600"/>
      <c r="HBZ28" s="600"/>
      <c r="HCA28" s="600"/>
      <c r="HCB28" s="600"/>
      <c r="HCC28" s="600"/>
      <c r="HCD28" s="600"/>
      <c r="HCE28" s="600"/>
      <c r="HCF28" s="600"/>
      <c r="HCG28" s="600"/>
      <c r="HCH28" s="600"/>
      <c r="HCI28" s="600"/>
      <c r="HCJ28" s="600"/>
      <c r="HCK28" s="600"/>
      <c r="HCL28" s="600"/>
      <c r="HCM28" s="600"/>
      <c r="HCN28" s="600"/>
      <c r="HCO28" s="600"/>
      <c r="HCP28" s="600"/>
      <c r="HCQ28" s="600"/>
      <c r="HCR28" s="600"/>
      <c r="HCS28" s="600"/>
      <c r="HCT28" s="600"/>
      <c r="HCU28" s="600"/>
      <c r="HCV28" s="600"/>
      <c r="HCW28" s="600"/>
      <c r="HCX28" s="600"/>
      <c r="HCY28" s="600"/>
      <c r="HCZ28" s="600"/>
      <c r="HDA28" s="600"/>
      <c r="HDB28" s="600"/>
      <c r="HDC28" s="600"/>
      <c r="HDD28" s="600"/>
      <c r="HDE28" s="600"/>
      <c r="HDF28" s="600"/>
      <c r="HDG28" s="600"/>
      <c r="HDH28" s="600"/>
      <c r="HDI28" s="600"/>
      <c r="HDJ28" s="600"/>
      <c r="HDK28" s="600"/>
      <c r="HDL28" s="600"/>
      <c r="HDM28" s="600"/>
      <c r="HDN28" s="600"/>
      <c r="HDO28" s="600"/>
      <c r="HDP28" s="600"/>
      <c r="HDQ28" s="600"/>
      <c r="HDR28" s="600"/>
      <c r="HDS28" s="600"/>
      <c r="HDT28" s="600"/>
      <c r="HDU28" s="600"/>
      <c r="HDV28" s="600"/>
      <c r="HDW28" s="600"/>
      <c r="HDX28" s="600"/>
      <c r="HDY28" s="600"/>
      <c r="HDZ28" s="600"/>
      <c r="HEA28" s="600"/>
      <c r="HEB28" s="600"/>
      <c r="HEC28" s="600"/>
      <c r="HED28" s="600"/>
      <c r="HEE28" s="600"/>
      <c r="HEF28" s="600"/>
      <c r="HEG28" s="600"/>
      <c r="HEH28" s="600"/>
      <c r="HEI28" s="600"/>
      <c r="HEJ28" s="600"/>
      <c r="HEK28" s="600"/>
      <c r="HEL28" s="600"/>
      <c r="HEM28" s="600"/>
      <c r="HEN28" s="600"/>
      <c r="HEO28" s="600"/>
      <c r="HEP28" s="600"/>
      <c r="HEQ28" s="600"/>
      <c r="HER28" s="600"/>
      <c r="HES28" s="600"/>
      <c r="HET28" s="600"/>
      <c r="HEU28" s="600"/>
      <c r="HEV28" s="600"/>
      <c r="HEW28" s="600"/>
      <c r="HEX28" s="600"/>
      <c r="HEY28" s="600"/>
      <c r="HEZ28" s="600"/>
      <c r="HFA28" s="600"/>
      <c r="HFB28" s="600"/>
      <c r="HFC28" s="600"/>
      <c r="HFD28" s="600"/>
      <c r="HFE28" s="600"/>
      <c r="HFF28" s="600"/>
      <c r="HFG28" s="600"/>
      <c r="HFH28" s="600"/>
      <c r="HFI28" s="600"/>
      <c r="HFJ28" s="600"/>
      <c r="HFK28" s="600"/>
      <c r="HFL28" s="600"/>
      <c r="HFM28" s="600"/>
      <c r="HFN28" s="600"/>
      <c r="HFO28" s="600"/>
      <c r="HFP28" s="600"/>
      <c r="HFQ28" s="600"/>
      <c r="HFR28" s="600"/>
      <c r="HFS28" s="600"/>
      <c r="HFT28" s="600"/>
      <c r="HFU28" s="600"/>
      <c r="HFV28" s="600"/>
      <c r="HFW28" s="600"/>
      <c r="HFX28" s="600"/>
      <c r="HFY28" s="600"/>
      <c r="HFZ28" s="600"/>
      <c r="HGA28" s="600"/>
      <c r="HGB28" s="600"/>
      <c r="HGC28" s="600"/>
      <c r="HGD28" s="600"/>
      <c r="HGE28" s="600"/>
      <c r="HGF28" s="600"/>
      <c r="HGG28" s="600"/>
      <c r="HGH28" s="600"/>
      <c r="HGI28" s="600"/>
      <c r="HGJ28" s="600"/>
      <c r="HGK28" s="600"/>
      <c r="HGL28" s="600"/>
      <c r="HGM28" s="600"/>
      <c r="HGN28" s="600"/>
      <c r="HGO28" s="600"/>
      <c r="HGP28" s="600"/>
      <c r="HGQ28" s="600"/>
      <c r="HGR28" s="600"/>
      <c r="HGS28" s="600"/>
      <c r="HGT28" s="600"/>
      <c r="HGU28" s="600"/>
      <c r="HGV28" s="600"/>
      <c r="HGW28" s="600"/>
      <c r="HGX28" s="600"/>
      <c r="HGY28" s="600"/>
      <c r="HGZ28" s="600"/>
      <c r="HHA28" s="600"/>
      <c r="HHB28" s="600"/>
      <c r="HHC28" s="600"/>
      <c r="HHD28" s="600"/>
      <c r="HHE28" s="600"/>
      <c r="HHF28" s="600"/>
      <c r="HHG28" s="600"/>
      <c r="HHH28" s="600"/>
      <c r="HHI28" s="600"/>
      <c r="HHJ28" s="600"/>
      <c r="HHK28" s="600"/>
      <c r="HHL28" s="600"/>
      <c r="HHM28" s="600"/>
      <c r="HHN28" s="600"/>
      <c r="HHO28" s="600"/>
      <c r="HHP28" s="600"/>
      <c r="HHQ28" s="600"/>
      <c r="HHR28" s="600"/>
      <c r="HHS28" s="600"/>
      <c r="HHT28" s="600"/>
      <c r="HHU28" s="600"/>
      <c r="HHV28" s="600"/>
      <c r="HHW28" s="600"/>
      <c r="HHX28" s="600"/>
      <c r="HHY28" s="600"/>
      <c r="HHZ28" s="600"/>
      <c r="HIA28" s="600"/>
      <c r="HIB28" s="600"/>
      <c r="HIC28" s="600"/>
      <c r="HID28" s="600"/>
      <c r="HIE28" s="600"/>
      <c r="HIF28" s="600"/>
      <c r="HIG28" s="600"/>
      <c r="HIH28" s="600"/>
      <c r="HII28" s="600"/>
      <c r="HIJ28" s="600"/>
      <c r="HIK28" s="600"/>
      <c r="HIL28" s="600"/>
      <c r="HIM28" s="600"/>
      <c r="HIN28" s="600"/>
      <c r="HIO28" s="600"/>
      <c r="HIP28" s="600"/>
      <c r="HIQ28" s="600"/>
      <c r="HIR28" s="600"/>
      <c r="HIS28" s="600"/>
      <c r="HIT28" s="600"/>
      <c r="HIU28" s="600"/>
      <c r="HIV28" s="600"/>
      <c r="HIW28" s="600"/>
      <c r="HIX28" s="600"/>
      <c r="HIY28" s="600"/>
      <c r="HIZ28" s="600"/>
      <c r="HJA28" s="600"/>
      <c r="HJB28" s="600"/>
      <c r="HJC28" s="600"/>
      <c r="HJD28" s="600"/>
      <c r="HJE28" s="600"/>
      <c r="HJF28" s="600"/>
      <c r="HJG28" s="600"/>
      <c r="HJH28" s="600"/>
      <c r="HJI28" s="600"/>
      <c r="HJJ28" s="600"/>
      <c r="HJK28" s="600"/>
      <c r="HJL28" s="600"/>
      <c r="HJM28" s="600"/>
      <c r="HJN28" s="600"/>
      <c r="HJO28" s="600"/>
      <c r="HJP28" s="600"/>
      <c r="HJQ28" s="600"/>
      <c r="HJR28" s="600"/>
      <c r="HJS28" s="600"/>
      <c r="HJT28" s="600"/>
      <c r="HJU28" s="600"/>
      <c r="HJV28" s="600"/>
      <c r="HJW28" s="600"/>
      <c r="HJX28" s="600"/>
      <c r="HJY28" s="600"/>
      <c r="HJZ28" s="600"/>
      <c r="HKA28" s="600"/>
      <c r="HKB28" s="600"/>
      <c r="HKC28" s="600"/>
      <c r="HKD28" s="600"/>
      <c r="HKE28" s="600"/>
      <c r="HKF28" s="600"/>
      <c r="HKG28" s="600"/>
      <c r="HKH28" s="600"/>
      <c r="HKI28" s="600"/>
      <c r="HKJ28" s="600"/>
      <c r="HKK28" s="600"/>
      <c r="HKL28" s="600"/>
      <c r="HKM28" s="600"/>
      <c r="HKN28" s="600"/>
      <c r="HKO28" s="600"/>
      <c r="HKP28" s="600"/>
      <c r="HKQ28" s="600"/>
      <c r="HKR28" s="600"/>
      <c r="HKS28" s="600"/>
      <c r="HKT28" s="600"/>
      <c r="HKU28" s="600"/>
      <c r="HKV28" s="600"/>
      <c r="HKW28" s="600"/>
      <c r="HKX28" s="600"/>
      <c r="HKY28" s="600"/>
      <c r="HKZ28" s="600"/>
      <c r="HLA28" s="600"/>
      <c r="HLB28" s="600"/>
      <c r="HLC28" s="600"/>
      <c r="HLD28" s="600"/>
      <c r="HLE28" s="600"/>
      <c r="HLF28" s="600"/>
      <c r="HLG28" s="600"/>
      <c r="HLH28" s="600"/>
      <c r="HLI28" s="600"/>
      <c r="HLJ28" s="600"/>
      <c r="HLK28" s="600"/>
      <c r="HLL28" s="600"/>
      <c r="HLM28" s="600"/>
      <c r="HLN28" s="600"/>
      <c r="HLO28" s="600"/>
      <c r="HLP28" s="600"/>
      <c r="HLQ28" s="600"/>
      <c r="HLR28" s="600"/>
      <c r="HLS28" s="600"/>
      <c r="HLT28" s="600"/>
      <c r="HLU28" s="600"/>
      <c r="HLV28" s="600"/>
      <c r="HLW28" s="600"/>
      <c r="HLX28" s="600"/>
      <c r="HLY28" s="600"/>
      <c r="HLZ28" s="600"/>
      <c r="HMA28" s="600"/>
      <c r="HMB28" s="600"/>
      <c r="HMC28" s="600"/>
      <c r="HMD28" s="600"/>
      <c r="HME28" s="600"/>
      <c r="HMF28" s="600"/>
      <c r="HMG28" s="600"/>
      <c r="HMH28" s="600"/>
      <c r="HMI28" s="600"/>
      <c r="HMJ28" s="600"/>
      <c r="HMK28" s="600"/>
      <c r="HML28" s="600"/>
      <c r="HMM28" s="600"/>
      <c r="HMN28" s="600"/>
      <c r="HMO28" s="600"/>
      <c r="HMP28" s="600"/>
      <c r="HMQ28" s="600"/>
      <c r="HMR28" s="600"/>
      <c r="HMS28" s="600"/>
      <c r="HMT28" s="600"/>
      <c r="HMU28" s="600"/>
      <c r="HMV28" s="600"/>
      <c r="HMW28" s="600"/>
      <c r="HMX28" s="600"/>
      <c r="HMY28" s="600"/>
      <c r="HMZ28" s="600"/>
      <c r="HNA28" s="600"/>
      <c r="HNB28" s="600"/>
      <c r="HNC28" s="600"/>
      <c r="HND28" s="600"/>
      <c r="HNE28" s="600"/>
      <c r="HNF28" s="600"/>
      <c r="HNG28" s="600"/>
      <c r="HNH28" s="600"/>
      <c r="HNI28" s="600"/>
      <c r="HNJ28" s="600"/>
      <c r="HNK28" s="600"/>
      <c r="HNL28" s="600"/>
      <c r="HNM28" s="600"/>
      <c r="HNN28" s="600"/>
      <c r="HNO28" s="600"/>
      <c r="HNP28" s="600"/>
      <c r="HNQ28" s="600"/>
      <c r="HNR28" s="600"/>
      <c r="HNS28" s="600"/>
      <c r="HNT28" s="600"/>
      <c r="HNU28" s="600"/>
      <c r="HNV28" s="600"/>
      <c r="HNW28" s="600"/>
      <c r="HNX28" s="600"/>
      <c r="HNY28" s="600"/>
      <c r="HNZ28" s="600"/>
      <c r="HOA28" s="600"/>
      <c r="HOB28" s="600"/>
      <c r="HOC28" s="600"/>
      <c r="HOD28" s="600"/>
      <c r="HOE28" s="600"/>
      <c r="HOF28" s="600"/>
      <c r="HOG28" s="600"/>
      <c r="HOH28" s="600"/>
      <c r="HOI28" s="600"/>
      <c r="HOJ28" s="600"/>
      <c r="HOK28" s="600"/>
      <c r="HOL28" s="600"/>
      <c r="HOM28" s="600"/>
      <c r="HON28" s="600"/>
      <c r="HOO28" s="600"/>
      <c r="HOP28" s="600"/>
      <c r="HOQ28" s="600"/>
      <c r="HOR28" s="600"/>
      <c r="HOS28" s="600"/>
      <c r="HOT28" s="600"/>
      <c r="HOU28" s="600"/>
      <c r="HOV28" s="600"/>
      <c r="HOW28" s="600"/>
      <c r="HOX28" s="600"/>
      <c r="HOY28" s="600"/>
      <c r="HOZ28" s="600"/>
      <c r="HPA28" s="600"/>
      <c r="HPB28" s="600"/>
      <c r="HPC28" s="600"/>
      <c r="HPD28" s="600"/>
      <c r="HPE28" s="600"/>
      <c r="HPF28" s="600"/>
      <c r="HPG28" s="600"/>
      <c r="HPH28" s="600"/>
      <c r="HPI28" s="600"/>
      <c r="HPJ28" s="600"/>
      <c r="HPK28" s="600"/>
      <c r="HPL28" s="600"/>
      <c r="HPM28" s="600"/>
      <c r="HPN28" s="600"/>
      <c r="HPO28" s="600"/>
      <c r="HPP28" s="600"/>
      <c r="HPQ28" s="600"/>
      <c r="HPR28" s="600"/>
      <c r="HPS28" s="600"/>
      <c r="HPT28" s="600"/>
      <c r="HPU28" s="600"/>
      <c r="HPV28" s="600"/>
      <c r="HPW28" s="600"/>
      <c r="HPX28" s="600"/>
      <c r="HPY28" s="600"/>
      <c r="HPZ28" s="600"/>
      <c r="HQA28" s="600"/>
      <c r="HQB28" s="600"/>
      <c r="HQC28" s="600"/>
      <c r="HQD28" s="600"/>
      <c r="HQE28" s="600"/>
      <c r="HQF28" s="600"/>
      <c r="HQG28" s="600"/>
      <c r="HQH28" s="600"/>
      <c r="HQI28" s="600"/>
      <c r="HQJ28" s="600"/>
      <c r="HQK28" s="600"/>
      <c r="HQL28" s="600"/>
      <c r="HQM28" s="600"/>
      <c r="HQN28" s="600"/>
      <c r="HQO28" s="600"/>
      <c r="HQP28" s="600"/>
      <c r="HQQ28" s="600"/>
      <c r="HQR28" s="600"/>
      <c r="HQS28" s="600"/>
      <c r="HQT28" s="600"/>
      <c r="HQU28" s="600"/>
      <c r="HQV28" s="600"/>
      <c r="HQW28" s="600"/>
      <c r="HQX28" s="600"/>
      <c r="HQY28" s="600"/>
      <c r="HQZ28" s="600"/>
      <c r="HRA28" s="600"/>
      <c r="HRB28" s="600"/>
      <c r="HRC28" s="600"/>
      <c r="HRD28" s="600"/>
      <c r="HRE28" s="600"/>
      <c r="HRF28" s="600"/>
      <c r="HRG28" s="600"/>
      <c r="HRH28" s="600"/>
      <c r="HRI28" s="600"/>
      <c r="HRJ28" s="600"/>
      <c r="HRK28" s="600"/>
      <c r="HRL28" s="600"/>
      <c r="HRM28" s="600"/>
      <c r="HRN28" s="600"/>
      <c r="HRO28" s="600"/>
      <c r="HRP28" s="600"/>
      <c r="HRQ28" s="600"/>
      <c r="HRR28" s="600"/>
      <c r="HRS28" s="600"/>
      <c r="HRT28" s="600"/>
      <c r="HRU28" s="600"/>
      <c r="HRV28" s="600"/>
      <c r="HRW28" s="600"/>
      <c r="HRX28" s="600"/>
      <c r="HRY28" s="600"/>
      <c r="HRZ28" s="600"/>
      <c r="HSA28" s="600"/>
      <c r="HSB28" s="600"/>
      <c r="HSC28" s="600"/>
      <c r="HSD28" s="600"/>
      <c r="HSE28" s="600"/>
      <c r="HSF28" s="600"/>
      <c r="HSG28" s="600"/>
      <c r="HSH28" s="600"/>
      <c r="HSI28" s="600"/>
      <c r="HSJ28" s="600"/>
      <c r="HSK28" s="600"/>
      <c r="HSL28" s="600"/>
      <c r="HSM28" s="600"/>
      <c r="HSN28" s="600"/>
      <c r="HSO28" s="600"/>
      <c r="HSP28" s="600"/>
      <c r="HSQ28" s="600"/>
      <c r="HSR28" s="600"/>
      <c r="HSS28" s="600"/>
      <c r="HST28" s="600"/>
      <c r="HSU28" s="600"/>
      <c r="HSV28" s="600"/>
      <c r="HSW28" s="600"/>
      <c r="HSX28" s="600"/>
      <c r="HSY28" s="600"/>
      <c r="HSZ28" s="600"/>
      <c r="HTA28" s="600"/>
      <c r="HTB28" s="600"/>
      <c r="HTC28" s="600"/>
      <c r="HTD28" s="600"/>
      <c r="HTE28" s="600"/>
      <c r="HTF28" s="600"/>
      <c r="HTG28" s="600"/>
      <c r="HTH28" s="600"/>
      <c r="HTI28" s="600"/>
      <c r="HTJ28" s="600"/>
      <c r="HTK28" s="600"/>
      <c r="HTL28" s="600"/>
      <c r="HTM28" s="600"/>
      <c r="HTN28" s="600"/>
      <c r="HTO28" s="600"/>
      <c r="HTP28" s="600"/>
      <c r="HTQ28" s="600"/>
      <c r="HTR28" s="600"/>
      <c r="HTS28" s="600"/>
      <c r="HTT28" s="600"/>
      <c r="HTU28" s="600"/>
      <c r="HTV28" s="600"/>
      <c r="HTW28" s="600"/>
      <c r="HTX28" s="600"/>
      <c r="HTY28" s="600"/>
      <c r="HTZ28" s="600"/>
      <c r="HUA28" s="600"/>
      <c r="HUB28" s="600"/>
      <c r="HUC28" s="600"/>
      <c r="HUD28" s="600"/>
      <c r="HUE28" s="600"/>
      <c r="HUF28" s="600"/>
      <c r="HUG28" s="600"/>
      <c r="HUH28" s="600"/>
      <c r="HUI28" s="600"/>
      <c r="HUJ28" s="600"/>
      <c r="HUK28" s="600"/>
      <c r="HUL28" s="600"/>
      <c r="HUM28" s="600"/>
      <c r="HUN28" s="600"/>
      <c r="HUO28" s="600"/>
      <c r="HUP28" s="600"/>
      <c r="HUQ28" s="600"/>
      <c r="HUR28" s="600"/>
      <c r="HUS28" s="600"/>
      <c r="HUT28" s="600"/>
      <c r="HUU28" s="600"/>
      <c r="HUV28" s="600"/>
      <c r="HUW28" s="600"/>
      <c r="HUX28" s="600"/>
      <c r="HUY28" s="600"/>
      <c r="HUZ28" s="600"/>
      <c r="HVA28" s="600"/>
      <c r="HVB28" s="600"/>
      <c r="HVC28" s="600"/>
      <c r="HVD28" s="600"/>
      <c r="HVE28" s="600"/>
      <c r="HVF28" s="600"/>
      <c r="HVG28" s="600"/>
      <c r="HVH28" s="600"/>
      <c r="HVI28" s="600"/>
      <c r="HVJ28" s="600"/>
      <c r="HVK28" s="600"/>
      <c r="HVL28" s="600"/>
      <c r="HVM28" s="600"/>
      <c r="HVN28" s="600"/>
      <c r="HVO28" s="600"/>
      <c r="HVP28" s="600"/>
      <c r="HVQ28" s="600"/>
      <c r="HVR28" s="600"/>
      <c r="HVS28" s="600"/>
      <c r="HVT28" s="600"/>
      <c r="HVU28" s="600"/>
      <c r="HVV28" s="600"/>
      <c r="HVW28" s="600"/>
      <c r="HVX28" s="600"/>
      <c r="HVY28" s="600"/>
      <c r="HVZ28" s="600"/>
      <c r="HWA28" s="600"/>
      <c r="HWB28" s="600"/>
      <c r="HWC28" s="600"/>
      <c r="HWD28" s="600"/>
      <c r="HWE28" s="600"/>
      <c r="HWF28" s="600"/>
      <c r="HWG28" s="600"/>
      <c r="HWH28" s="600"/>
      <c r="HWI28" s="600"/>
      <c r="HWJ28" s="600"/>
      <c r="HWK28" s="600"/>
      <c r="HWL28" s="600"/>
      <c r="HWM28" s="600"/>
      <c r="HWN28" s="600"/>
      <c r="HWO28" s="600"/>
      <c r="HWP28" s="600"/>
      <c r="HWQ28" s="600"/>
      <c r="HWR28" s="600"/>
      <c r="HWS28" s="600"/>
      <c r="HWT28" s="600"/>
      <c r="HWU28" s="600"/>
      <c r="HWV28" s="600"/>
      <c r="HWW28" s="600"/>
      <c r="HWX28" s="600"/>
      <c r="HWY28" s="600"/>
      <c r="HWZ28" s="600"/>
      <c r="HXA28" s="600"/>
      <c r="HXB28" s="600"/>
      <c r="HXC28" s="600"/>
      <c r="HXD28" s="600"/>
      <c r="HXE28" s="600"/>
      <c r="HXF28" s="600"/>
      <c r="HXG28" s="600"/>
      <c r="HXH28" s="600"/>
      <c r="HXI28" s="600"/>
      <c r="HXJ28" s="600"/>
      <c r="HXK28" s="600"/>
      <c r="HXL28" s="600"/>
      <c r="HXM28" s="600"/>
      <c r="HXN28" s="600"/>
      <c r="HXO28" s="600"/>
      <c r="HXP28" s="600"/>
      <c r="HXQ28" s="600"/>
      <c r="HXR28" s="600"/>
      <c r="HXS28" s="600"/>
      <c r="HXT28" s="600"/>
      <c r="HXU28" s="600"/>
      <c r="HXV28" s="600"/>
      <c r="HXW28" s="600"/>
      <c r="HXX28" s="600"/>
      <c r="HXY28" s="600"/>
      <c r="HXZ28" s="600"/>
      <c r="HYA28" s="600"/>
      <c r="HYB28" s="600"/>
      <c r="HYC28" s="600"/>
      <c r="HYD28" s="600"/>
      <c r="HYE28" s="600"/>
      <c r="HYF28" s="600"/>
      <c r="HYG28" s="600"/>
      <c r="HYH28" s="600"/>
      <c r="HYI28" s="600"/>
      <c r="HYJ28" s="600"/>
      <c r="HYK28" s="600"/>
      <c r="HYL28" s="600"/>
      <c r="HYM28" s="600"/>
      <c r="HYN28" s="600"/>
      <c r="HYO28" s="600"/>
      <c r="HYP28" s="600"/>
      <c r="HYQ28" s="600"/>
      <c r="HYR28" s="600"/>
      <c r="HYS28" s="600"/>
      <c r="HYT28" s="600"/>
      <c r="HYU28" s="600"/>
      <c r="HYV28" s="600"/>
      <c r="HYW28" s="600"/>
      <c r="HYX28" s="600"/>
      <c r="HYY28" s="600"/>
      <c r="HYZ28" s="600"/>
      <c r="HZA28" s="600"/>
      <c r="HZB28" s="600"/>
      <c r="HZC28" s="600"/>
      <c r="HZD28" s="600"/>
      <c r="HZE28" s="600"/>
      <c r="HZF28" s="600"/>
      <c r="HZG28" s="600"/>
      <c r="HZH28" s="600"/>
      <c r="HZI28" s="600"/>
      <c r="HZJ28" s="600"/>
      <c r="HZK28" s="600"/>
      <c r="HZL28" s="600"/>
      <c r="HZM28" s="600"/>
      <c r="HZN28" s="600"/>
      <c r="HZO28" s="600"/>
      <c r="HZP28" s="600"/>
      <c r="HZQ28" s="600"/>
      <c r="HZR28" s="600"/>
      <c r="HZS28" s="600"/>
      <c r="HZT28" s="600"/>
      <c r="HZU28" s="600"/>
      <c r="HZV28" s="600"/>
      <c r="HZW28" s="600"/>
      <c r="HZX28" s="600"/>
      <c r="HZY28" s="600"/>
      <c r="HZZ28" s="600"/>
      <c r="IAA28" s="600"/>
      <c r="IAB28" s="600"/>
      <c r="IAC28" s="600"/>
      <c r="IAD28" s="600"/>
      <c r="IAE28" s="600"/>
      <c r="IAF28" s="600"/>
      <c r="IAG28" s="600"/>
      <c r="IAH28" s="600"/>
      <c r="IAI28" s="600"/>
      <c r="IAJ28" s="600"/>
      <c r="IAK28" s="600"/>
      <c r="IAL28" s="600"/>
      <c r="IAM28" s="600"/>
      <c r="IAN28" s="600"/>
      <c r="IAO28" s="600"/>
      <c r="IAP28" s="600"/>
      <c r="IAQ28" s="600"/>
      <c r="IAR28" s="600"/>
      <c r="IAS28" s="600"/>
      <c r="IAT28" s="600"/>
      <c r="IAU28" s="600"/>
      <c r="IAV28" s="600"/>
      <c r="IAW28" s="600"/>
      <c r="IAX28" s="600"/>
      <c r="IAY28" s="600"/>
      <c r="IAZ28" s="600"/>
      <c r="IBA28" s="600"/>
      <c r="IBB28" s="600"/>
      <c r="IBC28" s="600"/>
      <c r="IBD28" s="600"/>
      <c r="IBE28" s="600"/>
      <c r="IBF28" s="600"/>
      <c r="IBG28" s="600"/>
      <c r="IBH28" s="600"/>
      <c r="IBI28" s="600"/>
      <c r="IBJ28" s="600"/>
      <c r="IBK28" s="600"/>
      <c r="IBL28" s="600"/>
      <c r="IBM28" s="600"/>
      <c r="IBN28" s="600"/>
      <c r="IBO28" s="600"/>
      <c r="IBP28" s="600"/>
      <c r="IBQ28" s="600"/>
      <c r="IBR28" s="600"/>
      <c r="IBS28" s="600"/>
      <c r="IBT28" s="600"/>
      <c r="IBU28" s="600"/>
      <c r="IBV28" s="600"/>
      <c r="IBW28" s="600"/>
      <c r="IBX28" s="600"/>
      <c r="IBY28" s="600"/>
      <c r="IBZ28" s="600"/>
      <c r="ICA28" s="600"/>
      <c r="ICB28" s="600"/>
      <c r="ICC28" s="600"/>
      <c r="ICD28" s="600"/>
      <c r="ICE28" s="600"/>
      <c r="ICF28" s="600"/>
      <c r="ICG28" s="600"/>
      <c r="ICH28" s="600"/>
      <c r="ICI28" s="600"/>
      <c r="ICJ28" s="600"/>
      <c r="ICK28" s="600"/>
      <c r="ICL28" s="600"/>
      <c r="ICM28" s="600"/>
      <c r="ICN28" s="600"/>
      <c r="ICO28" s="600"/>
      <c r="ICP28" s="600"/>
      <c r="ICQ28" s="600"/>
      <c r="ICR28" s="600"/>
      <c r="ICS28" s="600"/>
      <c r="ICT28" s="600"/>
      <c r="ICU28" s="600"/>
      <c r="ICV28" s="600"/>
      <c r="ICW28" s="600"/>
      <c r="ICX28" s="600"/>
      <c r="ICY28" s="600"/>
      <c r="ICZ28" s="600"/>
      <c r="IDA28" s="600"/>
      <c r="IDB28" s="600"/>
      <c r="IDC28" s="600"/>
      <c r="IDD28" s="600"/>
      <c r="IDE28" s="600"/>
      <c r="IDF28" s="600"/>
      <c r="IDG28" s="600"/>
      <c r="IDH28" s="600"/>
      <c r="IDI28" s="600"/>
      <c r="IDJ28" s="600"/>
      <c r="IDK28" s="600"/>
      <c r="IDL28" s="600"/>
      <c r="IDM28" s="600"/>
      <c r="IDN28" s="600"/>
      <c r="IDO28" s="600"/>
      <c r="IDP28" s="600"/>
      <c r="IDQ28" s="600"/>
      <c r="IDR28" s="600"/>
      <c r="IDS28" s="600"/>
      <c r="IDT28" s="600"/>
      <c r="IDU28" s="600"/>
      <c r="IDV28" s="600"/>
      <c r="IDW28" s="600"/>
      <c r="IDX28" s="600"/>
      <c r="IDY28" s="600"/>
      <c r="IDZ28" s="600"/>
      <c r="IEA28" s="600"/>
      <c r="IEB28" s="600"/>
      <c r="IEC28" s="600"/>
      <c r="IED28" s="600"/>
      <c r="IEE28" s="600"/>
      <c r="IEF28" s="600"/>
      <c r="IEG28" s="600"/>
      <c r="IEH28" s="600"/>
      <c r="IEI28" s="600"/>
      <c r="IEJ28" s="600"/>
      <c r="IEK28" s="600"/>
      <c r="IEL28" s="600"/>
      <c r="IEM28" s="600"/>
      <c r="IEN28" s="600"/>
      <c r="IEO28" s="600"/>
      <c r="IEP28" s="600"/>
      <c r="IEQ28" s="600"/>
      <c r="IER28" s="600"/>
      <c r="IES28" s="600"/>
      <c r="IET28" s="600"/>
      <c r="IEU28" s="600"/>
      <c r="IEV28" s="600"/>
      <c r="IEW28" s="600"/>
      <c r="IEX28" s="600"/>
      <c r="IEY28" s="600"/>
      <c r="IEZ28" s="600"/>
      <c r="IFA28" s="600"/>
      <c r="IFB28" s="600"/>
      <c r="IFC28" s="600"/>
      <c r="IFD28" s="600"/>
      <c r="IFE28" s="600"/>
      <c r="IFF28" s="600"/>
      <c r="IFG28" s="600"/>
      <c r="IFH28" s="600"/>
      <c r="IFI28" s="600"/>
      <c r="IFJ28" s="600"/>
      <c r="IFK28" s="600"/>
      <c r="IFL28" s="600"/>
      <c r="IFM28" s="600"/>
      <c r="IFN28" s="600"/>
      <c r="IFO28" s="600"/>
      <c r="IFP28" s="600"/>
      <c r="IFQ28" s="600"/>
      <c r="IFR28" s="600"/>
      <c r="IFS28" s="600"/>
      <c r="IFT28" s="600"/>
      <c r="IFU28" s="600"/>
      <c r="IFV28" s="600"/>
      <c r="IFW28" s="600"/>
      <c r="IFX28" s="600"/>
      <c r="IFY28" s="600"/>
      <c r="IFZ28" s="600"/>
      <c r="IGA28" s="600"/>
      <c r="IGB28" s="600"/>
      <c r="IGC28" s="600"/>
      <c r="IGD28" s="600"/>
      <c r="IGE28" s="600"/>
      <c r="IGF28" s="600"/>
      <c r="IGG28" s="600"/>
      <c r="IGH28" s="600"/>
      <c r="IGI28" s="600"/>
      <c r="IGJ28" s="600"/>
      <c r="IGK28" s="600"/>
      <c r="IGL28" s="600"/>
      <c r="IGM28" s="600"/>
      <c r="IGN28" s="600"/>
      <c r="IGO28" s="600"/>
      <c r="IGP28" s="600"/>
      <c r="IGQ28" s="600"/>
      <c r="IGR28" s="600"/>
      <c r="IGS28" s="600"/>
      <c r="IGT28" s="600"/>
      <c r="IGU28" s="600"/>
      <c r="IGV28" s="600"/>
      <c r="IGW28" s="600"/>
      <c r="IGX28" s="600"/>
      <c r="IGY28" s="600"/>
      <c r="IGZ28" s="600"/>
      <c r="IHA28" s="600"/>
      <c r="IHB28" s="600"/>
      <c r="IHC28" s="600"/>
      <c r="IHD28" s="600"/>
      <c r="IHE28" s="600"/>
      <c r="IHF28" s="600"/>
      <c r="IHG28" s="600"/>
      <c r="IHH28" s="600"/>
      <c r="IHI28" s="600"/>
      <c r="IHJ28" s="600"/>
      <c r="IHK28" s="600"/>
      <c r="IHL28" s="600"/>
      <c r="IHM28" s="600"/>
      <c r="IHN28" s="600"/>
      <c r="IHO28" s="600"/>
      <c r="IHP28" s="600"/>
      <c r="IHQ28" s="600"/>
      <c r="IHR28" s="600"/>
      <c r="IHS28" s="600"/>
      <c r="IHT28" s="600"/>
      <c r="IHU28" s="600"/>
      <c r="IHV28" s="600"/>
      <c r="IHW28" s="600"/>
      <c r="IHX28" s="600"/>
      <c r="IHY28" s="600"/>
      <c r="IHZ28" s="600"/>
      <c r="IIA28" s="600"/>
      <c r="IIB28" s="600"/>
      <c r="IIC28" s="600"/>
      <c r="IID28" s="600"/>
      <c r="IIE28" s="600"/>
      <c r="IIF28" s="600"/>
      <c r="IIG28" s="600"/>
      <c r="IIH28" s="600"/>
      <c r="III28" s="600"/>
      <c r="IIJ28" s="600"/>
      <c r="IIK28" s="600"/>
      <c r="IIL28" s="600"/>
      <c r="IIM28" s="600"/>
      <c r="IIN28" s="600"/>
      <c r="IIO28" s="600"/>
      <c r="IIP28" s="600"/>
      <c r="IIQ28" s="600"/>
      <c r="IIR28" s="600"/>
      <c r="IIS28" s="600"/>
      <c r="IIT28" s="600"/>
      <c r="IIU28" s="600"/>
      <c r="IIV28" s="600"/>
      <c r="IIW28" s="600"/>
      <c r="IIX28" s="600"/>
      <c r="IIY28" s="600"/>
      <c r="IIZ28" s="600"/>
      <c r="IJA28" s="600"/>
      <c r="IJB28" s="600"/>
      <c r="IJC28" s="600"/>
      <c r="IJD28" s="600"/>
      <c r="IJE28" s="600"/>
      <c r="IJF28" s="600"/>
      <c r="IJG28" s="600"/>
      <c r="IJH28" s="600"/>
      <c r="IJI28" s="600"/>
      <c r="IJJ28" s="600"/>
      <c r="IJK28" s="600"/>
      <c r="IJL28" s="600"/>
      <c r="IJM28" s="600"/>
      <c r="IJN28" s="600"/>
      <c r="IJO28" s="600"/>
      <c r="IJP28" s="600"/>
      <c r="IJQ28" s="600"/>
      <c r="IJR28" s="600"/>
      <c r="IJS28" s="600"/>
      <c r="IJT28" s="600"/>
      <c r="IJU28" s="600"/>
      <c r="IJV28" s="600"/>
      <c r="IJW28" s="600"/>
      <c r="IJX28" s="600"/>
      <c r="IJY28" s="600"/>
      <c r="IJZ28" s="600"/>
      <c r="IKA28" s="600"/>
      <c r="IKB28" s="600"/>
      <c r="IKC28" s="600"/>
      <c r="IKD28" s="600"/>
      <c r="IKE28" s="600"/>
      <c r="IKF28" s="600"/>
      <c r="IKG28" s="600"/>
      <c r="IKH28" s="600"/>
      <c r="IKI28" s="600"/>
      <c r="IKJ28" s="600"/>
      <c r="IKK28" s="600"/>
      <c r="IKL28" s="600"/>
      <c r="IKM28" s="600"/>
      <c r="IKN28" s="600"/>
      <c r="IKO28" s="600"/>
      <c r="IKP28" s="600"/>
      <c r="IKQ28" s="600"/>
      <c r="IKR28" s="600"/>
      <c r="IKS28" s="600"/>
      <c r="IKT28" s="600"/>
      <c r="IKU28" s="600"/>
      <c r="IKV28" s="600"/>
      <c r="IKW28" s="600"/>
      <c r="IKX28" s="600"/>
      <c r="IKY28" s="600"/>
      <c r="IKZ28" s="600"/>
      <c r="ILA28" s="600"/>
      <c r="ILB28" s="600"/>
      <c r="ILC28" s="600"/>
      <c r="ILD28" s="600"/>
      <c r="ILE28" s="600"/>
      <c r="ILF28" s="600"/>
      <c r="ILG28" s="600"/>
      <c r="ILH28" s="600"/>
      <c r="ILI28" s="600"/>
      <c r="ILJ28" s="600"/>
      <c r="ILK28" s="600"/>
      <c r="ILL28" s="600"/>
      <c r="ILM28" s="600"/>
      <c r="ILN28" s="600"/>
      <c r="ILO28" s="600"/>
      <c r="ILP28" s="600"/>
      <c r="ILQ28" s="600"/>
      <c r="ILR28" s="600"/>
      <c r="ILS28" s="600"/>
      <c r="ILT28" s="600"/>
      <c r="ILU28" s="600"/>
      <c r="ILV28" s="600"/>
      <c r="ILW28" s="600"/>
      <c r="ILX28" s="600"/>
      <c r="ILY28" s="600"/>
      <c r="ILZ28" s="600"/>
      <c r="IMA28" s="600"/>
      <c r="IMB28" s="600"/>
      <c r="IMC28" s="600"/>
      <c r="IMD28" s="600"/>
      <c r="IME28" s="600"/>
      <c r="IMF28" s="600"/>
      <c r="IMG28" s="600"/>
      <c r="IMH28" s="600"/>
      <c r="IMI28" s="600"/>
      <c r="IMJ28" s="600"/>
      <c r="IMK28" s="600"/>
      <c r="IML28" s="600"/>
      <c r="IMM28" s="600"/>
      <c r="IMN28" s="600"/>
      <c r="IMO28" s="600"/>
      <c r="IMP28" s="600"/>
      <c r="IMQ28" s="600"/>
      <c r="IMR28" s="600"/>
      <c r="IMS28" s="600"/>
      <c r="IMT28" s="600"/>
      <c r="IMU28" s="600"/>
      <c r="IMV28" s="600"/>
      <c r="IMW28" s="600"/>
      <c r="IMX28" s="600"/>
      <c r="IMY28" s="600"/>
      <c r="IMZ28" s="600"/>
      <c r="INA28" s="600"/>
      <c r="INB28" s="600"/>
      <c r="INC28" s="600"/>
      <c r="IND28" s="600"/>
      <c r="INE28" s="600"/>
      <c r="INF28" s="600"/>
      <c r="ING28" s="600"/>
      <c r="INH28" s="600"/>
      <c r="INI28" s="600"/>
      <c r="INJ28" s="600"/>
      <c r="INK28" s="600"/>
      <c r="INL28" s="600"/>
      <c r="INM28" s="600"/>
      <c r="INN28" s="600"/>
      <c r="INO28" s="600"/>
      <c r="INP28" s="600"/>
      <c r="INQ28" s="600"/>
      <c r="INR28" s="600"/>
      <c r="INS28" s="600"/>
      <c r="INT28" s="600"/>
      <c r="INU28" s="600"/>
      <c r="INV28" s="600"/>
      <c r="INW28" s="600"/>
      <c r="INX28" s="600"/>
      <c r="INY28" s="600"/>
      <c r="INZ28" s="600"/>
      <c r="IOA28" s="600"/>
      <c r="IOB28" s="600"/>
      <c r="IOC28" s="600"/>
      <c r="IOD28" s="600"/>
      <c r="IOE28" s="600"/>
      <c r="IOF28" s="600"/>
      <c r="IOG28" s="600"/>
      <c r="IOH28" s="600"/>
      <c r="IOI28" s="600"/>
      <c r="IOJ28" s="600"/>
      <c r="IOK28" s="600"/>
      <c r="IOL28" s="600"/>
      <c r="IOM28" s="600"/>
      <c r="ION28" s="600"/>
      <c r="IOO28" s="600"/>
      <c r="IOP28" s="600"/>
      <c r="IOQ28" s="600"/>
      <c r="IOR28" s="600"/>
      <c r="IOS28" s="600"/>
      <c r="IOT28" s="600"/>
      <c r="IOU28" s="600"/>
      <c r="IOV28" s="600"/>
      <c r="IOW28" s="600"/>
      <c r="IOX28" s="600"/>
      <c r="IOY28" s="600"/>
      <c r="IOZ28" s="600"/>
      <c r="IPA28" s="600"/>
      <c r="IPB28" s="600"/>
      <c r="IPC28" s="600"/>
      <c r="IPD28" s="600"/>
      <c r="IPE28" s="600"/>
      <c r="IPF28" s="600"/>
      <c r="IPG28" s="600"/>
      <c r="IPH28" s="600"/>
      <c r="IPI28" s="600"/>
      <c r="IPJ28" s="600"/>
      <c r="IPK28" s="600"/>
      <c r="IPL28" s="600"/>
      <c r="IPM28" s="600"/>
      <c r="IPN28" s="600"/>
      <c r="IPO28" s="600"/>
      <c r="IPP28" s="600"/>
      <c r="IPQ28" s="600"/>
      <c r="IPR28" s="600"/>
      <c r="IPS28" s="600"/>
      <c r="IPT28" s="600"/>
      <c r="IPU28" s="600"/>
      <c r="IPV28" s="600"/>
      <c r="IPW28" s="600"/>
      <c r="IPX28" s="600"/>
      <c r="IPY28" s="600"/>
      <c r="IPZ28" s="600"/>
      <c r="IQA28" s="600"/>
      <c r="IQB28" s="600"/>
      <c r="IQC28" s="600"/>
      <c r="IQD28" s="600"/>
      <c r="IQE28" s="600"/>
      <c r="IQF28" s="600"/>
      <c r="IQG28" s="600"/>
      <c r="IQH28" s="600"/>
      <c r="IQI28" s="600"/>
      <c r="IQJ28" s="600"/>
      <c r="IQK28" s="600"/>
      <c r="IQL28" s="600"/>
      <c r="IQM28" s="600"/>
      <c r="IQN28" s="600"/>
      <c r="IQO28" s="600"/>
      <c r="IQP28" s="600"/>
      <c r="IQQ28" s="600"/>
      <c r="IQR28" s="600"/>
      <c r="IQS28" s="600"/>
      <c r="IQT28" s="600"/>
      <c r="IQU28" s="600"/>
      <c r="IQV28" s="600"/>
      <c r="IQW28" s="600"/>
      <c r="IQX28" s="600"/>
      <c r="IQY28" s="600"/>
      <c r="IQZ28" s="600"/>
      <c r="IRA28" s="600"/>
      <c r="IRB28" s="600"/>
      <c r="IRC28" s="600"/>
      <c r="IRD28" s="600"/>
      <c r="IRE28" s="600"/>
      <c r="IRF28" s="600"/>
      <c r="IRG28" s="600"/>
      <c r="IRH28" s="600"/>
      <c r="IRI28" s="600"/>
      <c r="IRJ28" s="600"/>
      <c r="IRK28" s="600"/>
      <c r="IRL28" s="600"/>
      <c r="IRM28" s="600"/>
      <c r="IRN28" s="600"/>
      <c r="IRO28" s="600"/>
      <c r="IRP28" s="600"/>
      <c r="IRQ28" s="600"/>
      <c r="IRR28" s="600"/>
      <c r="IRS28" s="600"/>
      <c r="IRT28" s="600"/>
      <c r="IRU28" s="600"/>
      <c r="IRV28" s="600"/>
      <c r="IRW28" s="600"/>
      <c r="IRX28" s="600"/>
      <c r="IRY28" s="600"/>
      <c r="IRZ28" s="600"/>
      <c r="ISA28" s="600"/>
      <c r="ISB28" s="600"/>
      <c r="ISC28" s="600"/>
      <c r="ISD28" s="600"/>
      <c r="ISE28" s="600"/>
      <c r="ISF28" s="600"/>
      <c r="ISG28" s="600"/>
      <c r="ISH28" s="600"/>
      <c r="ISI28" s="600"/>
      <c r="ISJ28" s="600"/>
      <c r="ISK28" s="600"/>
      <c r="ISL28" s="600"/>
      <c r="ISM28" s="600"/>
      <c r="ISN28" s="600"/>
      <c r="ISO28" s="600"/>
      <c r="ISP28" s="600"/>
      <c r="ISQ28" s="600"/>
      <c r="ISR28" s="600"/>
      <c r="ISS28" s="600"/>
      <c r="IST28" s="600"/>
      <c r="ISU28" s="600"/>
      <c r="ISV28" s="600"/>
      <c r="ISW28" s="600"/>
      <c r="ISX28" s="600"/>
      <c r="ISY28" s="600"/>
      <c r="ISZ28" s="600"/>
      <c r="ITA28" s="600"/>
      <c r="ITB28" s="600"/>
      <c r="ITC28" s="600"/>
      <c r="ITD28" s="600"/>
      <c r="ITE28" s="600"/>
      <c r="ITF28" s="600"/>
      <c r="ITG28" s="600"/>
      <c r="ITH28" s="600"/>
      <c r="ITI28" s="600"/>
      <c r="ITJ28" s="600"/>
      <c r="ITK28" s="600"/>
      <c r="ITL28" s="600"/>
      <c r="ITM28" s="600"/>
      <c r="ITN28" s="600"/>
      <c r="ITO28" s="600"/>
      <c r="ITP28" s="600"/>
      <c r="ITQ28" s="600"/>
      <c r="ITR28" s="600"/>
      <c r="ITS28" s="600"/>
      <c r="ITT28" s="600"/>
      <c r="ITU28" s="600"/>
      <c r="ITV28" s="600"/>
      <c r="ITW28" s="600"/>
      <c r="ITX28" s="600"/>
      <c r="ITY28" s="600"/>
      <c r="ITZ28" s="600"/>
      <c r="IUA28" s="600"/>
      <c r="IUB28" s="600"/>
      <c r="IUC28" s="600"/>
      <c r="IUD28" s="600"/>
      <c r="IUE28" s="600"/>
      <c r="IUF28" s="600"/>
      <c r="IUG28" s="600"/>
      <c r="IUH28" s="600"/>
      <c r="IUI28" s="600"/>
      <c r="IUJ28" s="600"/>
      <c r="IUK28" s="600"/>
      <c r="IUL28" s="600"/>
      <c r="IUM28" s="600"/>
      <c r="IUN28" s="600"/>
      <c r="IUO28" s="600"/>
      <c r="IUP28" s="600"/>
      <c r="IUQ28" s="600"/>
      <c r="IUR28" s="600"/>
      <c r="IUS28" s="600"/>
      <c r="IUT28" s="600"/>
      <c r="IUU28" s="600"/>
      <c r="IUV28" s="600"/>
      <c r="IUW28" s="600"/>
      <c r="IUX28" s="600"/>
      <c r="IUY28" s="600"/>
      <c r="IUZ28" s="600"/>
      <c r="IVA28" s="600"/>
      <c r="IVB28" s="600"/>
      <c r="IVC28" s="600"/>
      <c r="IVD28" s="600"/>
      <c r="IVE28" s="600"/>
      <c r="IVF28" s="600"/>
      <c r="IVG28" s="600"/>
      <c r="IVH28" s="600"/>
      <c r="IVI28" s="600"/>
      <c r="IVJ28" s="600"/>
      <c r="IVK28" s="600"/>
      <c r="IVL28" s="600"/>
      <c r="IVM28" s="600"/>
      <c r="IVN28" s="600"/>
      <c r="IVO28" s="600"/>
      <c r="IVP28" s="600"/>
      <c r="IVQ28" s="600"/>
      <c r="IVR28" s="600"/>
      <c r="IVS28" s="600"/>
      <c r="IVT28" s="600"/>
      <c r="IVU28" s="600"/>
      <c r="IVV28" s="600"/>
      <c r="IVW28" s="600"/>
      <c r="IVX28" s="600"/>
      <c r="IVY28" s="600"/>
      <c r="IVZ28" s="600"/>
      <c r="IWA28" s="600"/>
      <c r="IWB28" s="600"/>
      <c r="IWC28" s="600"/>
      <c r="IWD28" s="600"/>
      <c r="IWE28" s="600"/>
      <c r="IWF28" s="600"/>
      <c r="IWG28" s="600"/>
      <c r="IWH28" s="600"/>
      <c r="IWI28" s="600"/>
      <c r="IWJ28" s="600"/>
      <c r="IWK28" s="600"/>
      <c r="IWL28" s="600"/>
      <c r="IWM28" s="600"/>
      <c r="IWN28" s="600"/>
      <c r="IWO28" s="600"/>
      <c r="IWP28" s="600"/>
      <c r="IWQ28" s="600"/>
      <c r="IWR28" s="600"/>
      <c r="IWS28" s="600"/>
      <c r="IWT28" s="600"/>
      <c r="IWU28" s="600"/>
      <c r="IWV28" s="600"/>
      <c r="IWW28" s="600"/>
      <c r="IWX28" s="600"/>
      <c r="IWY28" s="600"/>
      <c r="IWZ28" s="600"/>
      <c r="IXA28" s="600"/>
      <c r="IXB28" s="600"/>
      <c r="IXC28" s="600"/>
      <c r="IXD28" s="600"/>
      <c r="IXE28" s="600"/>
      <c r="IXF28" s="600"/>
      <c r="IXG28" s="600"/>
      <c r="IXH28" s="600"/>
      <c r="IXI28" s="600"/>
      <c r="IXJ28" s="600"/>
      <c r="IXK28" s="600"/>
      <c r="IXL28" s="600"/>
      <c r="IXM28" s="600"/>
      <c r="IXN28" s="600"/>
      <c r="IXO28" s="600"/>
      <c r="IXP28" s="600"/>
      <c r="IXQ28" s="600"/>
      <c r="IXR28" s="600"/>
      <c r="IXS28" s="600"/>
      <c r="IXT28" s="600"/>
      <c r="IXU28" s="600"/>
      <c r="IXV28" s="600"/>
      <c r="IXW28" s="600"/>
      <c r="IXX28" s="600"/>
      <c r="IXY28" s="600"/>
      <c r="IXZ28" s="600"/>
      <c r="IYA28" s="600"/>
      <c r="IYB28" s="600"/>
      <c r="IYC28" s="600"/>
      <c r="IYD28" s="600"/>
      <c r="IYE28" s="600"/>
      <c r="IYF28" s="600"/>
      <c r="IYG28" s="600"/>
      <c r="IYH28" s="600"/>
      <c r="IYI28" s="600"/>
      <c r="IYJ28" s="600"/>
      <c r="IYK28" s="600"/>
      <c r="IYL28" s="600"/>
      <c r="IYM28" s="600"/>
      <c r="IYN28" s="600"/>
      <c r="IYO28" s="600"/>
      <c r="IYP28" s="600"/>
      <c r="IYQ28" s="600"/>
      <c r="IYR28" s="600"/>
      <c r="IYS28" s="600"/>
      <c r="IYT28" s="600"/>
      <c r="IYU28" s="600"/>
      <c r="IYV28" s="600"/>
      <c r="IYW28" s="600"/>
      <c r="IYX28" s="600"/>
      <c r="IYY28" s="600"/>
      <c r="IYZ28" s="600"/>
      <c r="IZA28" s="600"/>
      <c r="IZB28" s="600"/>
      <c r="IZC28" s="600"/>
      <c r="IZD28" s="600"/>
      <c r="IZE28" s="600"/>
      <c r="IZF28" s="600"/>
      <c r="IZG28" s="600"/>
      <c r="IZH28" s="600"/>
      <c r="IZI28" s="600"/>
      <c r="IZJ28" s="600"/>
      <c r="IZK28" s="600"/>
      <c r="IZL28" s="600"/>
      <c r="IZM28" s="600"/>
      <c r="IZN28" s="600"/>
      <c r="IZO28" s="600"/>
      <c r="IZP28" s="600"/>
      <c r="IZQ28" s="600"/>
      <c r="IZR28" s="600"/>
      <c r="IZS28" s="600"/>
      <c r="IZT28" s="600"/>
      <c r="IZU28" s="600"/>
      <c r="IZV28" s="600"/>
      <c r="IZW28" s="600"/>
      <c r="IZX28" s="600"/>
      <c r="IZY28" s="600"/>
      <c r="IZZ28" s="600"/>
      <c r="JAA28" s="600"/>
      <c r="JAB28" s="600"/>
      <c r="JAC28" s="600"/>
      <c r="JAD28" s="600"/>
      <c r="JAE28" s="600"/>
      <c r="JAF28" s="600"/>
      <c r="JAG28" s="600"/>
      <c r="JAH28" s="600"/>
      <c r="JAI28" s="600"/>
      <c r="JAJ28" s="600"/>
      <c r="JAK28" s="600"/>
      <c r="JAL28" s="600"/>
      <c r="JAM28" s="600"/>
      <c r="JAN28" s="600"/>
      <c r="JAO28" s="600"/>
      <c r="JAP28" s="600"/>
      <c r="JAQ28" s="600"/>
      <c r="JAR28" s="600"/>
      <c r="JAS28" s="600"/>
      <c r="JAT28" s="600"/>
      <c r="JAU28" s="600"/>
      <c r="JAV28" s="600"/>
      <c r="JAW28" s="600"/>
      <c r="JAX28" s="600"/>
      <c r="JAY28" s="600"/>
      <c r="JAZ28" s="600"/>
      <c r="JBA28" s="600"/>
      <c r="JBB28" s="600"/>
      <c r="JBC28" s="600"/>
      <c r="JBD28" s="600"/>
      <c r="JBE28" s="600"/>
      <c r="JBF28" s="600"/>
      <c r="JBG28" s="600"/>
      <c r="JBH28" s="600"/>
      <c r="JBI28" s="600"/>
      <c r="JBJ28" s="600"/>
      <c r="JBK28" s="600"/>
      <c r="JBL28" s="600"/>
      <c r="JBM28" s="600"/>
      <c r="JBN28" s="600"/>
      <c r="JBO28" s="600"/>
      <c r="JBP28" s="600"/>
      <c r="JBQ28" s="600"/>
      <c r="JBR28" s="600"/>
      <c r="JBS28" s="600"/>
      <c r="JBT28" s="600"/>
      <c r="JBU28" s="600"/>
      <c r="JBV28" s="600"/>
      <c r="JBW28" s="600"/>
      <c r="JBX28" s="600"/>
      <c r="JBY28" s="600"/>
      <c r="JBZ28" s="600"/>
      <c r="JCA28" s="600"/>
      <c r="JCB28" s="600"/>
      <c r="JCC28" s="600"/>
      <c r="JCD28" s="600"/>
      <c r="JCE28" s="600"/>
      <c r="JCF28" s="600"/>
      <c r="JCG28" s="600"/>
      <c r="JCH28" s="600"/>
      <c r="JCI28" s="600"/>
      <c r="JCJ28" s="600"/>
      <c r="JCK28" s="600"/>
      <c r="JCL28" s="600"/>
      <c r="JCM28" s="600"/>
      <c r="JCN28" s="600"/>
      <c r="JCO28" s="600"/>
      <c r="JCP28" s="600"/>
      <c r="JCQ28" s="600"/>
      <c r="JCR28" s="600"/>
      <c r="JCS28" s="600"/>
      <c r="JCT28" s="600"/>
      <c r="JCU28" s="600"/>
      <c r="JCV28" s="600"/>
      <c r="JCW28" s="600"/>
      <c r="JCX28" s="600"/>
      <c r="JCY28" s="600"/>
      <c r="JCZ28" s="600"/>
      <c r="JDA28" s="600"/>
      <c r="JDB28" s="600"/>
      <c r="JDC28" s="600"/>
      <c r="JDD28" s="600"/>
      <c r="JDE28" s="600"/>
      <c r="JDF28" s="600"/>
      <c r="JDG28" s="600"/>
      <c r="JDH28" s="600"/>
      <c r="JDI28" s="600"/>
      <c r="JDJ28" s="600"/>
      <c r="JDK28" s="600"/>
      <c r="JDL28" s="600"/>
      <c r="JDM28" s="600"/>
      <c r="JDN28" s="600"/>
      <c r="JDO28" s="600"/>
      <c r="JDP28" s="600"/>
      <c r="JDQ28" s="600"/>
      <c r="JDR28" s="600"/>
      <c r="JDS28" s="600"/>
      <c r="JDT28" s="600"/>
      <c r="JDU28" s="600"/>
      <c r="JDV28" s="600"/>
      <c r="JDW28" s="600"/>
      <c r="JDX28" s="600"/>
      <c r="JDY28" s="600"/>
      <c r="JDZ28" s="600"/>
      <c r="JEA28" s="600"/>
      <c r="JEB28" s="600"/>
      <c r="JEC28" s="600"/>
      <c r="JED28" s="600"/>
      <c r="JEE28" s="600"/>
      <c r="JEF28" s="600"/>
      <c r="JEG28" s="600"/>
      <c r="JEH28" s="600"/>
      <c r="JEI28" s="600"/>
      <c r="JEJ28" s="600"/>
      <c r="JEK28" s="600"/>
      <c r="JEL28" s="600"/>
      <c r="JEM28" s="600"/>
      <c r="JEN28" s="600"/>
      <c r="JEO28" s="600"/>
      <c r="JEP28" s="600"/>
      <c r="JEQ28" s="600"/>
      <c r="JER28" s="600"/>
      <c r="JES28" s="600"/>
      <c r="JET28" s="600"/>
      <c r="JEU28" s="600"/>
      <c r="JEV28" s="600"/>
      <c r="JEW28" s="600"/>
      <c r="JEX28" s="600"/>
      <c r="JEY28" s="600"/>
      <c r="JEZ28" s="600"/>
      <c r="JFA28" s="600"/>
      <c r="JFB28" s="600"/>
      <c r="JFC28" s="600"/>
      <c r="JFD28" s="600"/>
      <c r="JFE28" s="600"/>
      <c r="JFF28" s="600"/>
      <c r="JFG28" s="600"/>
      <c r="JFH28" s="600"/>
      <c r="JFI28" s="600"/>
      <c r="JFJ28" s="600"/>
      <c r="JFK28" s="600"/>
      <c r="JFL28" s="600"/>
      <c r="JFM28" s="600"/>
      <c r="JFN28" s="600"/>
      <c r="JFO28" s="600"/>
      <c r="JFP28" s="600"/>
      <c r="JFQ28" s="600"/>
      <c r="JFR28" s="600"/>
      <c r="JFS28" s="600"/>
      <c r="JFT28" s="600"/>
      <c r="JFU28" s="600"/>
      <c r="JFV28" s="600"/>
      <c r="JFW28" s="600"/>
      <c r="JFX28" s="600"/>
      <c r="JFY28" s="600"/>
      <c r="JFZ28" s="600"/>
      <c r="JGA28" s="600"/>
      <c r="JGB28" s="600"/>
      <c r="JGC28" s="600"/>
      <c r="JGD28" s="600"/>
      <c r="JGE28" s="600"/>
      <c r="JGF28" s="600"/>
      <c r="JGG28" s="600"/>
      <c r="JGH28" s="600"/>
      <c r="JGI28" s="600"/>
      <c r="JGJ28" s="600"/>
      <c r="JGK28" s="600"/>
      <c r="JGL28" s="600"/>
      <c r="JGM28" s="600"/>
      <c r="JGN28" s="600"/>
      <c r="JGO28" s="600"/>
      <c r="JGP28" s="600"/>
      <c r="JGQ28" s="600"/>
      <c r="JGR28" s="600"/>
      <c r="JGS28" s="600"/>
      <c r="JGT28" s="600"/>
      <c r="JGU28" s="600"/>
      <c r="JGV28" s="600"/>
      <c r="JGW28" s="600"/>
      <c r="JGX28" s="600"/>
      <c r="JGY28" s="600"/>
      <c r="JGZ28" s="600"/>
      <c r="JHA28" s="600"/>
      <c r="JHB28" s="600"/>
      <c r="JHC28" s="600"/>
      <c r="JHD28" s="600"/>
      <c r="JHE28" s="600"/>
      <c r="JHF28" s="600"/>
      <c r="JHG28" s="600"/>
      <c r="JHH28" s="600"/>
      <c r="JHI28" s="600"/>
      <c r="JHJ28" s="600"/>
      <c r="JHK28" s="600"/>
      <c r="JHL28" s="600"/>
      <c r="JHM28" s="600"/>
      <c r="JHN28" s="600"/>
      <c r="JHO28" s="600"/>
      <c r="JHP28" s="600"/>
      <c r="JHQ28" s="600"/>
      <c r="JHR28" s="600"/>
      <c r="JHS28" s="600"/>
      <c r="JHT28" s="600"/>
      <c r="JHU28" s="600"/>
      <c r="JHV28" s="600"/>
      <c r="JHW28" s="600"/>
      <c r="JHX28" s="600"/>
      <c r="JHY28" s="600"/>
      <c r="JHZ28" s="600"/>
      <c r="JIA28" s="600"/>
      <c r="JIB28" s="600"/>
      <c r="JIC28" s="600"/>
      <c r="JID28" s="600"/>
      <c r="JIE28" s="600"/>
      <c r="JIF28" s="600"/>
      <c r="JIG28" s="600"/>
      <c r="JIH28" s="600"/>
      <c r="JII28" s="600"/>
      <c r="JIJ28" s="600"/>
      <c r="JIK28" s="600"/>
      <c r="JIL28" s="600"/>
      <c r="JIM28" s="600"/>
      <c r="JIN28" s="600"/>
      <c r="JIO28" s="600"/>
      <c r="JIP28" s="600"/>
      <c r="JIQ28" s="600"/>
      <c r="JIR28" s="600"/>
      <c r="JIS28" s="600"/>
      <c r="JIT28" s="600"/>
      <c r="JIU28" s="600"/>
      <c r="JIV28" s="600"/>
      <c r="JIW28" s="600"/>
      <c r="JIX28" s="600"/>
      <c r="JIY28" s="600"/>
      <c r="JIZ28" s="600"/>
      <c r="JJA28" s="600"/>
      <c r="JJB28" s="600"/>
      <c r="JJC28" s="600"/>
      <c r="JJD28" s="600"/>
      <c r="JJE28" s="600"/>
      <c r="JJF28" s="600"/>
      <c r="JJG28" s="600"/>
      <c r="JJH28" s="600"/>
      <c r="JJI28" s="600"/>
      <c r="JJJ28" s="600"/>
      <c r="JJK28" s="600"/>
      <c r="JJL28" s="600"/>
      <c r="JJM28" s="600"/>
      <c r="JJN28" s="600"/>
      <c r="JJO28" s="600"/>
      <c r="JJP28" s="600"/>
      <c r="JJQ28" s="600"/>
      <c r="JJR28" s="600"/>
      <c r="JJS28" s="600"/>
      <c r="JJT28" s="600"/>
      <c r="JJU28" s="600"/>
      <c r="JJV28" s="600"/>
      <c r="JJW28" s="600"/>
      <c r="JJX28" s="600"/>
      <c r="JJY28" s="600"/>
      <c r="JJZ28" s="600"/>
      <c r="JKA28" s="600"/>
      <c r="JKB28" s="600"/>
      <c r="JKC28" s="600"/>
      <c r="JKD28" s="600"/>
      <c r="JKE28" s="600"/>
      <c r="JKF28" s="600"/>
      <c r="JKG28" s="600"/>
      <c r="JKH28" s="600"/>
      <c r="JKI28" s="600"/>
      <c r="JKJ28" s="600"/>
      <c r="JKK28" s="600"/>
      <c r="JKL28" s="600"/>
      <c r="JKM28" s="600"/>
      <c r="JKN28" s="600"/>
      <c r="JKO28" s="600"/>
      <c r="JKP28" s="600"/>
      <c r="JKQ28" s="600"/>
      <c r="JKR28" s="600"/>
      <c r="JKS28" s="600"/>
      <c r="JKT28" s="600"/>
      <c r="JKU28" s="600"/>
      <c r="JKV28" s="600"/>
      <c r="JKW28" s="600"/>
      <c r="JKX28" s="600"/>
      <c r="JKY28" s="600"/>
      <c r="JKZ28" s="600"/>
      <c r="JLA28" s="600"/>
      <c r="JLB28" s="600"/>
      <c r="JLC28" s="600"/>
      <c r="JLD28" s="600"/>
      <c r="JLE28" s="600"/>
      <c r="JLF28" s="600"/>
      <c r="JLG28" s="600"/>
      <c r="JLH28" s="600"/>
      <c r="JLI28" s="600"/>
      <c r="JLJ28" s="600"/>
      <c r="JLK28" s="600"/>
      <c r="JLL28" s="600"/>
      <c r="JLM28" s="600"/>
      <c r="JLN28" s="600"/>
      <c r="JLO28" s="600"/>
      <c r="JLP28" s="600"/>
      <c r="JLQ28" s="600"/>
      <c r="JLR28" s="600"/>
      <c r="JLS28" s="600"/>
      <c r="JLT28" s="600"/>
      <c r="JLU28" s="600"/>
      <c r="JLV28" s="600"/>
      <c r="JLW28" s="600"/>
      <c r="JLX28" s="600"/>
      <c r="JLY28" s="600"/>
      <c r="JLZ28" s="600"/>
      <c r="JMA28" s="600"/>
      <c r="JMB28" s="600"/>
      <c r="JMC28" s="600"/>
      <c r="JMD28" s="600"/>
      <c r="JME28" s="600"/>
      <c r="JMF28" s="600"/>
      <c r="JMG28" s="600"/>
      <c r="JMH28" s="600"/>
      <c r="JMI28" s="600"/>
      <c r="JMJ28" s="600"/>
      <c r="JMK28" s="600"/>
      <c r="JML28" s="600"/>
      <c r="JMM28" s="600"/>
      <c r="JMN28" s="600"/>
      <c r="JMO28" s="600"/>
      <c r="JMP28" s="600"/>
      <c r="JMQ28" s="600"/>
      <c r="JMR28" s="600"/>
      <c r="JMS28" s="600"/>
      <c r="JMT28" s="600"/>
      <c r="JMU28" s="600"/>
      <c r="JMV28" s="600"/>
      <c r="JMW28" s="600"/>
      <c r="JMX28" s="600"/>
      <c r="JMY28" s="600"/>
      <c r="JMZ28" s="600"/>
      <c r="JNA28" s="600"/>
      <c r="JNB28" s="600"/>
      <c r="JNC28" s="600"/>
      <c r="JND28" s="600"/>
      <c r="JNE28" s="600"/>
      <c r="JNF28" s="600"/>
      <c r="JNG28" s="600"/>
      <c r="JNH28" s="600"/>
      <c r="JNI28" s="600"/>
      <c r="JNJ28" s="600"/>
      <c r="JNK28" s="600"/>
      <c r="JNL28" s="600"/>
      <c r="JNM28" s="600"/>
      <c r="JNN28" s="600"/>
      <c r="JNO28" s="600"/>
      <c r="JNP28" s="600"/>
      <c r="JNQ28" s="600"/>
      <c r="JNR28" s="600"/>
      <c r="JNS28" s="600"/>
      <c r="JNT28" s="600"/>
      <c r="JNU28" s="600"/>
      <c r="JNV28" s="600"/>
      <c r="JNW28" s="600"/>
      <c r="JNX28" s="600"/>
      <c r="JNY28" s="600"/>
      <c r="JNZ28" s="600"/>
      <c r="JOA28" s="600"/>
      <c r="JOB28" s="600"/>
      <c r="JOC28" s="600"/>
      <c r="JOD28" s="600"/>
      <c r="JOE28" s="600"/>
      <c r="JOF28" s="600"/>
      <c r="JOG28" s="600"/>
      <c r="JOH28" s="600"/>
      <c r="JOI28" s="600"/>
      <c r="JOJ28" s="600"/>
      <c r="JOK28" s="600"/>
      <c r="JOL28" s="600"/>
      <c r="JOM28" s="600"/>
      <c r="JON28" s="600"/>
      <c r="JOO28" s="600"/>
      <c r="JOP28" s="600"/>
      <c r="JOQ28" s="600"/>
      <c r="JOR28" s="600"/>
      <c r="JOS28" s="600"/>
      <c r="JOT28" s="600"/>
      <c r="JOU28" s="600"/>
      <c r="JOV28" s="600"/>
      <c r="JOW28" s="600"/>
      <c r="JOX28" s="600"/>
      <c r="JOY28" s="600"/>
      <c r="JOZ28" s="600"/>
      <c r="JPA28" s="600"/>
      <c r="JPB28" s="600"/>
      <c r="JPC28" s="600"/>
      <c r="JPD28" s="600"/>
      <c r="JPE28" s="600"/>
      <c r="JPF28" s="600"/>
      <c r="JPG28" s="600"/>
      <c r="JPH28" s="600"/>
      <c r="JPI28" s="600"/>
      <c r="JPJ28" s="600"/>
      <c r="JPK28" s="600"/>
      <c r="JPL28" s="600"/>
      <c r="JPM28" s="600"/>
      <c r="JPN28" s="600"/>
      <c r="JPO28" s="600"/>
      <c r="JPP28" s="600"/>
      <c r="JPQ28" s="600"/>
      <c r="JPR28" s="600"/>
      <c r="JPS28" s="600"/>
      <c r="JPT28" s="600"/>
      <c r="JPU28" s="600"/>
      <c r="JPV28" s="600"/>
      <c r="JPW28" s="600"/>
      <c r="JPX28" s="600"/>
      <c r="JPY28" s="600"/>
      <c r="JPZ28" s="600"/>
      <c r="JQA28" s="600"/>
      <c r="JQB28" s="600"/>
      <c r="JQC28" s="600"/>
      <c r="JQD28" s="600"/>
      <c r="JQE28" s="600"/>
      <c r="JQF28" s="600"/>
      <c r="JQG28" s="600"/>
      <c r="JQH28" s="600"/>
      <c r="JQI28" s="600"/>
      <c r="JQJ28" s="600"/>
      <c r="JQK28" s="600"/>
      <c r="JQL28" s="600"/>
      <c r="JQM28" s="600"/>
      <c r="JQN28" s="600"/>
      <c r="JQO28" s="600"/>
      <c r="JQP28" s="600"/>
      <c r="JQQ28" s="600"/>
      <c r="JQR28" s="600"/>
      <c r="JQS28" s="600"/>
      <c r="JQT28" s="600"/>
      <c r="JQU28" s="600"/>
      <c r="JQV28" s="600"/>
      <c r="JQW28" s="600"/>
      <c r="JQX28" s="600"/>
      <c r="JQY28" s="600"/>
      <c r="JQZ28" s="600"/>
      <c r="JRA28" s="600"/>
      <c r="JRB28" s="600"/>
      <c r="JRC28" s="600"/>
      <c r="JRD28" s="600"/>
      <c r="JRE28" s="600"/>
      <c r="JRF28" s="600"/>
      <c r="JRG28" s="600"/>
      <c r="JRH28" s="600"/>
      <c r="JRI28" s="600"/>
      <c r="JRJ28" s="600"/>
      <c r="JRK28" s="600"/>
      <c r="JRL28" s="600"/>
      <c r="JRM28" s="600"/>
      <c r="JRN28" s="600"/>
      <c r="JRO28" s="600"/>
      <c r="JRP28" s="600"/>
      <c r="JRQ28" s="600"/>
      <c r="JRR28" s="600"/>
      <c r="JRS28" s="600"/>
      <c r="JRT28" s="600"/>
      <c r="JRU28" s="600"/>
      <c r="JRV28" s="600"/>
      <c r="JRW28" s="600"/>
      <c r="JRX28" s="600"/>
      <c r="JRY28" s="600"/>
      <c r="JRZ28" s="600"/>
      <c r="JSA28" s="600"/>
      <c r="JSB28" s="600"/>
      <c r="JSC28" s="600"/>
      <c r="JSD28" s="600"/>
      <c r="JSE28" s="600"/>
      <c r="JSF28" s="600"/>
      <c r="JSG28" s="600"/>
      <c r="JSH28" s="600"/>
      <c r="JSI28" s="600"/>
      <c r="JSJ28" s="600"/>
      <c r="JSK28" s="600"/>
      <c r="JSL28" s="600"/>
      <c r="JSM28" s="600"/>
      <c r="JSN28" s="600"/>
      <c r="JSO28" s="600"/>
      <c r="JSP28" s="600"/>
      <c r="JSQ28" s="600"/>
      <c r="JSR28" s="600"/>
      <c r="JSS28" s="600"/>
      <c r="JST28" s="600"/>
      <c r="JSU28" s="600"/>
      <c r="JSV28" s="600"/>
      <c r="JSW28" s="600"/>
      <c r="JSX28" s="600"/>
      <c r="JSY28" s="600"/>
      <c r="JSZ28" s="600"/>
      <c r="JTA28" s="600"/>
      <c r="JTB28" s="600"/>
      <c r="JTC28" s="600"/>
      <c r="JTD28" s="600"/>
      <c r="JTE28" s="600"/>
      <c r="JTF28" s="600"/>
      <c r="JTG28" s="600"/>
      <c r="JTH28" s="600"/>
      <c r="JTI28" s="600"/>
      <c r="JTJ28" s="600"/>
      <c r="JTK28" s="600"/>
      <c r="JTL28" s="600"/>
      <c r="JTM28" s="600"/>
      <c r="JTN28" s="600"/>
      <c r="JTO28" s="600"/>
      <c r="JTP28" s="600"/>
      <c r="JTQ28" s="600"/>
      <c r="JTR28" s="600"/>
      <c r="JTS28" s="600"/>
      <c r="JTT28" s="600"/>
      <c r="JTU28" s="600"/>
      <c r="JTV28" s="600"/>
      <c r="JTW28" s="600"/>
      <c r="JTX28" s="600"/>
      <c r="JTY28" s="600"/>
      <c r="JTZ28" s="600"/>
      <c r="JUA28" s="600"/>
      <c r="JUB28" s="600"/>
      <c r="JUC28" s="600"/>
      <c r="JUD28" s="600"/>
      <c r="JUE28" s="600"/>
      <c r="JUF28" s="600"/>
      <c r="JUG28" s="600"/>
      <c r="JUH28" s="600"/>
      <c r="JUI28" s="600"/>
      <c r="JUJ28" s="600"/>
      <c r="JUK28" s="600"/>
      <c r="JUL28" s="600"/>
      <c r="JUM28" s="600"/>
      <c r="JUN28" s="600"/>
      <c r="JUO28" s="600"/>
      <c r="JUP28" s="600"/>
      <c r="JUQ28" s="600"/>
      <c r="JUR28" s="600"/>
      <c r="JUS28" s="600"/>
      <c r="JUT28" s="600"/>
      <c r="JUU28" s="600"/>
      <c r="JUV28" s="600"/>
      <c r="JUW28" s="600"/>
      <c r="JUX28" s="600"/>
      <c r="JUY28" s="600"/>
      <c r="JUZ28" s="600"/>
      <c r="JVA28" s="600"/>
      <c r="JVB28" s="600"/>
      <c r="JVC28" s="600"/>
      <c r="JVD28" s="600"/>
      <c r="JVE28" s="600"/>
      <c r="JVF28" s="600"/>
      <c r="JVG28" s="600"/>
      <c r="JVH28" s="600"/>
      <c r="JVI28" s="600"/>
      <c r="JVJ28" s="600"/>
      <c r="JVK28" s="600"/>
      <c r="JVL28" s="600"/>
      <c r="JVM28" s="600"/>
      <c r="JVN28" s="600"/>
      <c r="JVO28" s="600"/>
      <c r="JVP28" s="600"/>
      <c r="JVQ28" s="600"/>
      <c r="JVR28" s="600"/>
      <c r="JVS28" s="600"/>
      <c r="JVT28" s="600"/>
      <c r="JVU28" s="600"/>
      <c r="JVV28" s="600"/>
      <c r="JVW28" s="600"/>
      <c r="JVX28" s="600"/>
      <c r="JVY28" s="600"/>
      <c r="JVZ28" s="600"/>
      <c r="JWA28" s="600"/>
      <c r="JWB28" s="600"/>
      <c r="JWC28" s="600"/>
      <c r="JWD28" s="600"/>
      <c r="JWE28" s="600"/>
      <c r="JWF28" s="600"/>
      <c r="JWG28" s="600"/>
      <c r="JWH28" s="600"/>
      <c r="JWI28" s="600"/>
      <c r="JWJ28" s="600"/>
      <c r="JWK28" s="600"/>
      <c r="JWL28" s="600"/>
      <c r="JWM28" s="600"/>
      <c r="JWN28" s="600"/>
      <c r="JWO28" s="600"/>
      <c r="JWP28" s="600"/>
      <c r="JWQ28" s="600"/>
      <c r="JWR28" s="600"/>
      <c r="JWS28" s="600"/>
      <c r="JWT28" s="600"/>
      <c r="JWU28" s="600"/>
      <c r="JWV28" s="600"/>
      <c r="JWW28" s="600"/>
      <c r="JWX28" s="600"/>
      <c r="JWY28" s="600"/>
      <c r="JWZ28" s="600"/>
      <c r="JXA28" s="600"/>
      <c r="JXB28" s="600"/>
      <c r="JXC28" s="600"/>
      <c r="JXD28" s="600"/>
      <c r="JXE28" s="600"/>
      <c r="JXF28" s="600"/>
      <c r="JXG28" s="600"/>
      <c r="JXH28" s="600"/>
      <c r="JXI28" s="600"/>
      <c r="JXJ28" s="600"/>
      <c r="JXK28" s="600"/>
      <c r="JXL28" s="600"/>
      <c r="JXM28" s="600"/>
      <c r="JXN28" s="600"/>
      <c r="JXO28" s="600"/>
      <c r="JXP28" s="600"/>
      <c r="JXQ28" s="600"/>
      <c r="JXR28" s="600"/>
      <c r="JXS28" s="600"/>
      <c r="JXT28" s="600"/>
      <c r="JXU28" s="600"/>
      <c r="JXV28" s="600"/>
      <c r="JXW28" s="600"/>
      <c r="JXX28" s="600"/>
      <c r="JXY28" s="600"/>
      <c r="JXZ28" s="600"/>
      <c r="JYA28" s="600"/>
      <c r="JYB28" s="600"/>
      <c r="JYC28" s="600"/>
      <c r="JYD28" s="600"/>
      <c r="JYE28" s="600"/>
      <c r="JYF28" s="600"/>
      <c r="JYG28" s="600"/>
      <c r="JYH28" s="600"/>
      <c r="JYI28" s="600"/>
      <c r="JYJ28" s="600"/>
      <c r="JYK28" s="600"/>
      <c r="JYL28" s="600"/>
      <c r="JYM28" s="600"/>
      <c r="JYN28" s="600"/>
      <c r="JYO28" s="600"/>
      <c r="JYP28" s="600"/>
      <c r="JYQ28" s="600"/>
      <c r="JYR28" s="600"/>
      <c r="JYS28" s="600"/>
      <c r="JYT28" s="600"/>
      <c r="JYU28" s="600"/>
      <c r="JYV28" s="600"/>
      <c r="JYW28" s="600"/>
      <c r="JYX28" s="600"/>
      <c r="JYY28" s="600"/>
      <c r="JYZ28" s="600"/>
      <c r="JZA28" s="600"/>
      <c r="JZB28" s="600"/>
      <c r="JZC28" s="600"/>
      <c r="JZD28" s="600"/>
      <c r="JZE28" s="600"/>
      <c r="JZF28" s="600"/>
      <c r="JZG28" s="600"/>
      <c r="JZH28" s="600"/>
      <c r="JZI28" s="600"/>
      <c r="JZJ28" s="600"/>
      <c r="JZK28" s="600"/>
      <c r="JZL28" s="600"/>
      <c r="JZM28" s="600"/>
      <c r="JZN28" s="600"/>
      <c r="JZO28" s="600"/>
      <c r="JZP28" s="600"/>
      <c r="JZQ28" s="600"/>
      <c r="JZR28" s="600"/>
      <c r="JZS28" s="600"/>
      <c r="JZT28" s="600"/>
      <c r="JZU28" s="600"/>
      <c r="JZV28" s="600"/>
      <c r="JZW28" s="600"/>
      <c r="JZX28" s="600"/>
      <c r="JZY28" s="600"/>
      <c r="JZZ28" s="600"/>
      <c r="KAA28" s="600"/>
      <c r="KAB28" s="600"/>
      <c r="KAC28" s="600"/>
      <c r="KAD28" s="600"/>
      <c r="KAE28" s="600"/>
      <c r="KAF28" s="600"/>
      <c r="KAG28" s="600"/>
      <c r="KAH28" s="600"/>
      <c r="KAI28" s="600"/>
      <c r="KAJ28" s="600"/>
      <c r="KAK28" s="600"/>
      <c r="KAL28" s="600"/>
      <c r="KAM28" s="600"/>
      <c r="KAN28" s="600"/>
      <c r="KAO28" s="600"/>
      <c r="KAP28" s="600"/>
      <c r="KAQ28" s="600"/>
      <c r="KAR28" s="600"/>
      <c r="KAS28" s="600"/>
      <c r="KAT28" s="600"/>
      <c r="KAU28" s="600"/>
      <c r="KAV28" s="600"/>
      <c r="KAW28" s="600"/>
      <c r="KAX28" s="600"/>
      <c r="KAY28" s="600"/>
      <c r="KAZ28" s="600"/>
      <c r="KBA28" s="600"/>
      <c r="KBB28" s="600"/>
      <c r="KBC28" s="600"/>
      <c r="KBD28" s="600"/>
      <c r="KBE28" s="600"/>
      <c r="KBF28" s="600"/>
      <c r="KBG28" s="600"/>
      <c r="KBH28" s="600"/>
      <c r="KBI28" s="600"/>
      <c r="KBJ28" s="600"/>
      <c r="KBK28" s="600"/>
      <c r="KBL28" s="600"/>
      <c r="KBM28" s="600"/>
      <c r="KBN28" s="600"/>
      <c r="KBO28" s="600"/>
      <c r="KBP28" s="600"/>
      <c r="KBQ28" s="600"/>
      <c r="KBR28" s="600"/>
      <c r="KBS28" s="600"/>
      <c r="KBT28" s="600"/>
      <c r="KBU28" s="600"/>
      <c r="KBV28" s="600"/>
      <c r="KBW28" s="600"/>
      <c r="KBX28" s="600"/>
      <c r="KBY28" s="600"/>
      <c r="KBZ28" s="600"/>
      <c r="KCA28" s="600"/>
      <c r="KCB28" s="600"/>
      <c r="KCC28" s="600"/>
      <c r="KCD28" s="600"/>
      <c r="KCE28" s="600"/>
      <c r="KCF28" s="600"/>
      <c r="KCG28" s="600"/>
      <c r="KCH28" s="600"/>
      <c r="KCI28" s="600"/>
      <c r="KCJ28" s="600"/>
      <c r="KCK28" s="600"/>
      <c r="KCL28" s="600"/>
      <c r="KCM28" s="600"/>
      <c r="KCN28" s="600"/>
      <c r="KCO28" s="600"/>
      <c r="KCP28" s="600"/>
      <c r="KCQ28" s="600"/>
      <c r="KCR28" s="600"/>
      <c r="KCS28" s="600"/>
      <c r="KCT28" s="600"/>
      <c r="KCU28" s="600"/>
      <c r="KCV28" s="600"/>
      <c r="KCW28" s="600"/>
      <c r="KCX28" s="600"/>
      <c r="KCY28" s="600"/>
      <c r="KCZ28" s="600"/>
      <c r="KDA28" s="600"/>
      <c r="KDB28" s="600"/>
      <c r="KDC28" s="600"/>
      <c r="KDD28" s="600"/>
      <c r="KDE28" s="600"/>
      <c r="KDF28" s="600"/>
      <c r="KDG28" s="600"/>
      <c r="KDH28" s="600"/>
      <c r="KDI28" s="600"/>
      <c r="KDJ28" s="600"/>
      <c r="KDK28" s="600"/>
      <c r="KDL28" s="600"/>
      <c r="KDM28" s="600"/>
      <c r="KDN28" s="600"/>
      <c r="KDO28" s="600"/>
      <c r="KDP28" s="600"/>
      <c r="KDQ28" s="600"/>
      <c r="KDR28" s="600"/>
      <c r="KDS28" s="600"/>
      <c r="KDT28" s="600"/>
      <c r="KDU28" s="600"/>
      <c r="KDV28" s="600"/>
      <c r="KDW28" s="600"/>
      <c r="KDX28" s="600"/>
      <c r="KDY28" s="600"/>
      <c r="KDZ28" s="600"/>
      <c r="KEA28" s="600"/>
      <c r="KEB28" s="600"/>
      <c r="KEC28" s="600"/>
      <c r="KED28" s="600"/>
      <c r="KEE28" s="600"/>
      <c r="KEF28" s="600"/>
      <c r="KEG28" s="600"/>
      <c r="KEH28" s="600"/>
      <c r="KEI28" s="600"/>
      <c r="KEJ28" s="600"/>
      <c r="KEK28" s="600"/>
      <c r="KEL28" s="600"/>
      <c r="KEM28" s="600"/>
      <c r="KEN28" s="600"/>
      <c r="KEO28" s="600"/>
      <c r="KEP28" s="600"/>
      <c r="KEQ28" s="600"/>
      <c r="KER28" s="600"/>
      <c r="KES28" s="600"/>
      <c r="KET28" s="600"/>
      <c r="KEU28" s="600"/>
      <c r="KEV28" s="600"/>
      <c r="KEW28" s="600"/>
      <c r="KEX28" s="600"/>
      <c r="KEY28" s="600"/>
      <c r="KEZ28" s="600"/>
      <c r="KFA28" s="600"/>
      <c r="KFB28" s="600"/>
      <c r="KFC28" s="600"/>
      <c r="KFD28" s="600"/>
      <c r="KFE28" s="600"/>
      <c r="KFF28" s="600"/>
      <c r="KFG28" s="600"/>
      <c r="KFH28" s="600"/>
      <c r="KFI28" s="600"/>
      <c r="KFJ28" s="600"/>
      <c r="KFK28" s="600"/>
      <c r="KFL28" s="600"/>
      <c r="KFM28" s="600"/>
      <c r="KFN28" s="600"/>
      <c r="KFO28" s="600"/>
      <c r="KFP28" s="600"/>
      <c r="KFQ28" s="600"/>
      <c r="KFR28" s="600"/>
      <c r="KFS28" s="600"/>
      <c r="KFT28" s="600"/>
      <c r="KFU28" s="600"/>
      <c r="KFV28" s="600"/>
      <c r="KFW28" s="600"/>
      <c r="KFX28" s="600"/>
      <c r="KFY28" s="600"/>
      <c r="KFZ28" s="600"/>
      <c r="KGA28" s="600"/>
      <c r="KGB28" s="600"/>
      <c r="KGC28" s="600"/>
      <c r="KGD28" s="600"/>
      <c r="KGE28" s="600"/>
      <c r="KGF28" s="600"/>
      <c r="KGG28" s="600"/>
      <c r="KGH28" s="600"/>
      <c r="KGI28" s="600"/>
      <c r="KGJ28" s="600"/>
      <c r="KGK28" s="600"/>
      <c r="KGL28" s="600"/>
      <c r="KGM28" s="600"/>
      <c r="KGN28" s="600"/>
      <c r="KGO28" s="600"/>
      <c r="KGP28" s="600"/>
      <c r="KGQ28" s="600"/>
      <c r="KGR28" s="600"/>
      <c r="KGS28" s="600"/>
      <c r="KGT28" s="600"/>
      <c r="KGU28" s="600"/>
      <c r="KGV28" s="600"/>
      <c r="KGW28" s="600"/>
      <c r="KGX28" s="600"/>
      <c r="KGY28" s="600"/>
      <c r="KGZ28" s="600"/>
      <c r="KHA28" s="600"/>
      <c r="KHB28" s="600"/>
      <c r="KHC28" s="600"/>
      <c r="KHD28" s="600"/>
      <c r="KHE28" s="600"/>
      <c r="KHF28" s="600"/>
      <c r="KHG28" s="600"/>
      <c r="KHH28" s="600"/>
      <c r="KHI28" s="600"/>
      <c r="KHJ28" s="600"/>
      <c r="KHK28" s="600"/>
      <c r="KHL28" s="600"/>
      <c r="KHM28" s="600"/>
      <c r="KHN28" s="600"/>
      <c r="KHO28" s="600"/>
      <c r="KHP28" s="600"/>
      <c r="KHQ28" s="600"/>
      <c r="KHR28" s="600"/>
      <c r="KHS28" s="600"/>
      <c r="KHT28" s="600"/>
      <c r="KHU28" s="600"/>
      <c r="KHV28" s="600"/>
      <c r="KHW28" s="600"/>
      <c r="KHX28" s="600"/>
      <c r="KHY28" s="600"/>
      <c r="KHZ28" s="600"/>
      <c r="KIA28" s="600"/>
      <c r="KIB28" s="600"/>
      <c r="KIC28" s="600"/>
      <c r="KID28" s="600"/>
      <c r="KIE28" s="600"/>
      <c r="KIF28" s="600"/>
      <c r="KIG28" s="600"/>
      <c r="KIH28" s="600"/>
      <c r="KII28" s="600"/>
      <c r="KIJ28" s="600"/>
      <c r="KIK28" s="600"/>
      <c r="KIL28" s="600"/>
      <c r="KIM28" s="600"/>
      <c r="KIN28" s="600"/>
      <c r="KIO28" s="600"/>
      <c r="KIP28" s="600"/>
      <c r="KIQ28" s="600"/>
      <c r="KIR28" s="600"/>
      <c r="KIS28" s="600"/>
      <c r="KIT28" s="600"/>
      <c r="KIU28" s="600"/>
      <c r="KIV28" s="600"/>
      <c r="KIW28" s="600"/>
      <c r="KIX28" s="600"/>
      <c r="KIY28" s="600"/>
      <c r="KIZ28" s="600"/>
      <c r="KJA28" s="600"/>
      <c r="KJB28" s="600"/>
      <c r="KJC28" s="600"/>
      <c r="KJD28" s="600"/>
      <c r="KJE28" s="600"/>
      <c r="KJF28" s="600"/>
      <c r="KJG28" s="600"/>
      <c r="KJH28" s="600"/>
      <c r="KJI28" s="600"/>
      <c r="KJJ28" s="600"/>
      <c r="KJK28" s="600"/>
      <c r="KJL28" s="600"/>
      <c r="KJM28" s="600"/>
      <c r="KJN28" s="600"/>
      <c r="KJO28" s="600"/>
      <c r="KJP28" s="600"/>
      <c r="KJQ28" s="600"/>
      <c r="KJR28" s="600"/>
      <c r="KJS28" s="600"/>
      <c r="KJT28" s="600"/>
      <c r="KJU28" s="600"/>
      <c r="KJV28" s="600"/>
      <c r="KJW28" s="600"/>
      <c r="KJX28" s="600"/>
      <c r="KJY28" s="600"/>
      <c r="KJZ28" s="600"/>
      <c r="KKA28" s="600"/>
      <c r="KKB28" s="600"/>
      <c r="KKC28" s="600"/>
      <c r="KKD28" s="600"/>
      <c r="KKE28" s="600"/>
      <c r="KKF28" s="600"/>
      <c r="KKG28" s="600"/>
      <c r="KKH28" s="600"/>
      <c r="KKI28" s="600"/>
      <c r="KKJ28" s="600"/>
      <c r="KKK28" s="600"/>
      <c r="KKL28" s="600"/>
      <c r="KKM28" s="600"/>
      <c r="KKN28" s="600"/>
      <c r="KKO28" s="600"/>
      <c r="KKP28" s="600"/>
      <c r="KKQ28" s="600"/>
      <c r="KKR28" s="600"/>
      <c r="KKS28" s="600"/>
      <c r="KKT28" s="600"/>
      <c r="KKU28" s="600"/>
      <c r="KKV28" s="600"/>
      <c r="KKW28" s="600"/>
      <c r="KKX28" s="600"/>
      <c r="KKY28" s="600"/>
      <c r="KKZ28" s="600"/>
      <c r="KLA28" s="600"/>
      <c r="KLB28" s="600"/>
      <c r="KLC28" s="600"/>
      <c r="KLD28" s="600"/>
      <c r="KLE28" s="600"/>
      <c r="KLF28" s="600"/>
      <c r="KLG28" s="600"/>
      <c r="KLH28" s="600"/>
      <c r="KLI28" s="600"/>
      <c r="KLJ28" s="600"/>
      <c r="KLK28" s="600"/>
      <c r="KLL28" s="600"/>
      <c r="KLM28" s="600"/>
      <c r="KLN28" s="600"/>
      <c r="KLO28" s="600"/>
      <c r="KLP28" s="600"/>
      <c r="KLQ28" s="600"/>
      <c r="KLR28" s="600"/>
      <c r="KLS28" s="600"/>
      <c r="KLT28" s="600"/>
      <c r="KLU28" s="600"/>
      <c r="KLV28" s="600"/>
      <c r="KLW28" s="600"/>
      <c r="KLX28" s="600"/>
      <c r="KLY28" s="600"/>
      <c r="KLZ28" s="600"/>
      <c r="KMA28" s="600"/>
      <c r="KMB28" s="600"/>
      <c r="KMC28" s="600"/>
      <c r="KMD28" s="600"/>
      <c r="KME28" s="600"/>
      <c r="KMF28" s="600"/>
      <c r="KMG28" s="600"/>
      <c r="KMH28" s="600"/>
      <c r="KMI28" s="600"/>
      <c r="KMJ28" s="600"/>
      <c r="KMK28" s="600"/>
      <c r="KML28" s="600"/>
      <c r="KMM28" s="600"/>
      <c r="KMN28" s="600"/>
      <c r="KMO28" s="600"/>
      <c r="KMP28" s="600"/>
      <c r="KMQ28" s="600"/>
      <c r="KMR28" s="600"/>
      <c r="KMS28" s="600"/>
      <c r="KMT28" s="600"/>
      <c r="KMU28" s="600"/>
      <c r="KMV28" s="600"/>
      <c r="KMW28" s="600"/>
      <c r="KMX28" s="600"/>
      <c r="KMY28" s="600"/>
      <c r="KMZ28" s="600"/>
      <c r="KNA28" s="600"/>
      <c r="KNB28" s="600"/>
      <c r="KNC28" s="600"/>
      <c r="KND28" s="600"/>
      <c r="KNE28" s="600"/>
      <c r="KNF28" s="600"/>
      <c r="KNG28" s="600"/>
      <c r="KNH28" s="600"/>
      <c r="KNI28" s="600"/>
      <c r="KNJ28" s="600"/>
      <c r="KNK28" s="600"/>
      <c r="KNL28" s="600"/>
      <c r="KNM28" s="600"/>
      <c r="KNN28" s="600"/>
      <c r="KNO28" s="600"/>
      <c r="KNP28" s="600"/>
      <c r="KNQ28" s="600"/>
      <c r="KNR28" s="600"/>
      <c r="KNS28" s="600"/>
      <c r="KNT28" s="600"/>
      <c r="KNU28" s="600"/>
      <c r="KNV28" s="600"/>
      <c r="KNW28" s="600"/>
      <c r="KNX28" s="600"/>
      <c r="KNY28" s="600"/>
      <c r="KNZ28" s="600"/>
      <c r="KOA28" s="600"/>
      <c r="KOB28" s="600"/>
      <c r="KOC28" s="600"/>
      <c r="KOD28" s="600"/>
      <c r="KOE28" s="600"/>
      <c r="KOF28" s="600"/>
      <c r="KOG28" s="600"/>
      <c r="KOH28" s="600"/>
      <c r="KOI28" s="600"/>
      <c r="KOJ28" s="600"/>
      <c r="KOK28" s="600"/>
      <c r="KOL28" s="600"/>
      <c r="KOM28" s="600"/>
      <c r="KON28" s="600"/>
      <c r="KOO28" s="600"/>
      <c r="KOP28" s="600"/>
      <c r="KOQ28" s="600"/>
      <c r="KOR28" s="600"/>
      <c r="KOS28" s="600"/>
      <c r="KOT28" s="600"/>
      <c r="KOU28" s="600"/>
      <c r="KOV28" s="600"/>
      <c r="KOW28" s="600"/>
      <c r="KOX28" s="600"/>
      <c r="KOY28" s="600"/>
      <c r="KOZ28" s="600"/>
      <c r="KPA28" s="600"/>
      <c r="KPB28" s="600"/>
      <c r="KPC28" s="600"/>
      <c r="KPD28" s="600"/>
      <c r="KPE28" s="600"/>
      <c r="KPF28" s="600"/>
      <c r="KPG28" s="600"/>
      <c r="KPH28" s="600"/>
      <c r="KPI28" s="600"/>
      <c r="KPJ28" s="600"/>
      <c r="KPK28" s="600"/>
      <c r="KPL28" s="600"/>
      <c r="KPM28" s="600"/>
      <c r="KPN28" s="600"/>
      <c r="KPO28" s="600"/>
      <c r="KPP28" s="600"/>
      <c r="KPQ28" s="600"/>
      <c r="KPR28" s="600"/>
      <c r="KPS28" s="600"/>
      <c r="KPT28" s="600"/>
      <c r="KPU28" s="600"/>
      <c r="KPV28" s="600"/>
      <c r="KPW28" s="600"/>
      <c r="KPX28" s="600"/>
      <c r="KPY28" s="600"/>
      <c r="KPZ28" s="600"/>
      <c r="KQA28" s="600"/>
      <c r="KQB28" s="600"/>
      <c r="KQC28" s="600"/>
      <c r="KQD28" s="600"/>
      <c r="KQE28" s="600"/>
      <c r="KQF28" s="600"/>
      <c r="KQG28" s="600"/>
      <c r="KQH28" s="600"/>
      <c r="KQI28" s="600"/>
      <c r="KQJ28" s="600"/>
      <c r="KQK28" s="600"/>
      <c r="KQL28" s="600"/>
      <c r="KQM28" s="600"/>
      <c r="KQN28" s="600"/>
      <c r="KQO28" s="600"/>
      <c r="KQP28" s="600"/>
      <c r="KQQ28" s="600"/>
      <c r="KQR28" s="600"/>
      <c r="KQS28" s="600"/>
      <c r="KQT28" s="600"/>
      <c r="KQU28" s="600"/>
      <c r="KQV28" s="600"/>
      <c r="KQW28" s="600"/>
      <c r="KQX28" s="600"/>
      <c r="KQY28" s="600"/>
      <c r="KQZ28" s="600"/>
      <c r="KRA28" s="600"/>
      <c r="KRB28" s="600"/>
      <c r="KRC28" s="600"/>
      <c r="KRD28" s="600"/>
      <c r="KRE28" s="600"/>
      <c r="KRF28" s="600"/>
      <c r="KRG28" s="600"/>
      <c r="KRH28" s="600"/>
      <c r="KRI28" s="600"/>
      <c r="KRJ28" s="600"/>
      <c r="KRK28" s="600"/>
      <c r="KRL28" s="600"/>
      <c r="KRM28" s="600"/>
      <c r="KRN28" s="600"/>
      <c r="KRO28" s="600"/>
      <c r="KRP28" s="600"/>
      <c r="KRQ28" s="600"/>
      <c r="KRR28" s="600"/>
      <c r="KRS28" s="600"/>
      <c r="KRT28" s="600"/>
      <c r="KRU28" s="600"/>
      <c r="KRV28" s="600"/>
      <c r="KRW28" s="600"/>
      <c r="KRX28" s="600"/>
      <c r="KRY28" s="600"/>
      <c r="KRZ28" s="600"/>
      <c r="KSA28" s="600"/>
      <c r="KSB28" s="600"/>
      <c r="KSC28" s="600"/>
      <c r="KSD28" s="600"/>
      <c r="KSE28" s="600"/>
      <c r="KSF28" s="600"/>
      <c r="KSG28" s="600"/>
      <c r="KSH28" s="600"/>
      <c r="KSI28" s="600"/>
      <c r="KSJ28" s="600"/>
      <c r="KSK28" s="600"/>
      <c r="KSL28" s="600"/>
      <c r="KSM28" s="600"/>
      <c r="KSN28" s="600"/>
      <c r="KSO28" s="600"/>
      <c r="KSP28" s="600"/>
      <c r="KSQ28" s="600"/>
      <c r="KSR28" s="600"/>
      <c r="KSS28" s="600"/>
      <c r="KST28" s="600"/>
      <c r="KSU28" s="600"/>
      <c r="KSV28" s="600"/>
      <c r="KSW28" s="600"/>
      <c r="KSX28" s="600"/>
      <c r="KSY28" s="600"/>
      <c r="KSZ28" s="600"/>
      <c r="KTA28" s="600"/>
      <c r="KTB28" s="600"/>
      <c r="KTC28" s="600"/>
      <c r="KTD28" s="600"/>
      <c r="KTE28" s="600"/>
      <c r="KTF28" s="600"/>
      <c r="KTG28" s="600"/>
      <c r="KTH28" s="600"/>
      <c r="KTI28" s="600"/>
      <c r="KTJ28" s="600"/>
      <c r="KTK28" s="600"/>
      <c r="KTL28" s="600"/>
      <c r="KTM28" s="600"/>
      <c r="KTN28" s="600"/>
      <c r="KTO28" s="600"/>
      <c r="KTP28" s="600"/>
      <c r="KTQ28" s="600"/>
      <c r="KTR28" s="600"/>
      <c r="KTS28" s="600"/>
      <c r="KTT28" s="600"/>
      <c r="KTU28" s="600"/>
      <c r="KTV28" s="600"/>
      <c r="KTW28" s="600"/>
      <c r="KTX28" s="600"/>
      <c r="KTY28" s="600"/>
      <c r="KTZ28" s="600"/>
      <c r="KUA28" s="600"/>
      <c r="KUB28" s="600"/>
      <c r="KUC28" s="600"/>
      <c r="KUD28" s="600"/>
      <c r="KUE28" s="600"/>
      <c r="KUF28" s="600"/>
      <c r="KUG28" s="600"/>
      <c r="KUH28" s="600"/>
      <c r="KUI28" s="600"/>
      <c r="KUJ28" s="600"/>
      <c r="KUK28" s="600"/>
      <c r="KUL28" s="600"/>
      <c r="KUM28" s="600"/>
      <c r="KUN28" s="600"/>
      <c r="KUO28" s="600"/>
      <c r="KUP28" s="600"/>
      <c r="KUQ28" s="600"/>
      <c r="KUR28" s="600"/>
      <c r="KUS28" s="600"/>
      <c r="KUT28" s="600"/>
      <c r="KUU28" s="600"/>
      <c r="KUV28" s="600"/>
      <c r="KUW28" s="600"/>
      <c r="KUX28" s="600"/>
      <c r="KUY28" s="600"/>
      <c r="KUZ28" s="600"/>
      <c r="KVA28" s="600"/>
      <c r="KVB28" s="600"/>
      <c r="KVC28" s="600"/>
      <c r="KVD28" s="600"/>
      <c r="KVE28" s="600"/>
      <c r="KVF28" s="600"/>
      <c r="KVG28" s="600"/>
      <c r="KVH28" s="600"/>
      <c r="KVI28" s="600"/>
      <c r="KVJ28" s="600"/>
      <c r="KVK28" s="600"/>
      <c r="KVL28" s="600"/>
      <c r="KVM28" s="600"/>
      <c r="KVN28" s="600"/>
      <c r="KVO28" s="600"/>
      <c r="KVP28" s="600"/>
      <c r="KVQ28" s="600"/>
      <c r="KVR28" s="600"/>
      <c r="KVS28" s="600"/>
      <c r="KVT28" s="600"/>
      <c r="KVU28" s="600"/>
      <c r="KVV28" s="600"/>
      <c r="KVW28" s="600"/>
      <c r="KVX28" s="600"/>
      <c r="KVY28" s="600"/>
      <c r="KVZ28" s="600"/>
      <c r="KWA28" s="600"/>
      <c r="KWB28" s="600"/>
      <c r="KWC28" s="600"/>
      <c r="KWD28" s="600"/>
      <c r="KWE28" s="600"/>
      <c r="KWF28" s="600"/>
      <c r="KWG28" s="600"/>
      <c r="KWH28" s="600"/>
      <c r="KWI28" s="600"/>
      <c r="KWJ28" s="600"/>
      <c r="KWK28" s="600"/>
      <c r="KWL28" s="600"/>
      <c r="KWM28" s="600"/>
      <c r="KWN28" s="600"/>
      <c r="KWO28" s="600"/>
      <c r="KWP28" s="600"/>
      <c r="KWQ28" s="600"/>
      <c r="KWR28" s="600"/>
      <c r="KWS28" s="600"/>
      <c r="KWT28" s="600"/>
      <c r="KWU28" s="600"/>
      <c r="KWV28" s="600"/>
      <c r="KWW28" s="600"/>
      <c r="KWX28" s="600"/>
      <c r="KWY28" s="600"/>
      <c r="KWZ28" s="600"/>
      <c r="KXA28" s="600"/>
      <c r="KXB28" s="600"/>
      <c r="KXC28" s="600"/>
      <c r="KXD28" s="600"/>
      <c r="KXE28" s="600"/>
      <c r="KXF28" s="600"/>
      <c r="KXG28" s="600"/>
      <c r="KXH28" s="600"/>
      <c r="KXI28" s="600"/>
      <c r="KXJ28" s="600"/>
      <c r="KXK28" s="600"/>
      <c r="KXL28" s="600"/>
      <c r="KXM28" s="600"/>
      <c r="KXN28" s="600"/>
      <c r="KXO28" s="600"/>
      <c r="KXP28" s="600"/>
      <c r="KXQ28" s="600"/>
      <c r="KXR28" s="600"/>
      <c r="KXS28" s="600"/>
      <c r="KXT28" s="600"/>
      <c r="KXU28" s="600"/>
      <c r="KXV28" s="600"/>
      <c r="KXW28" s="600"/>
      <c r="KXX28" s="600"/>
      <c r="KXY28" s="600"/>
      <c r="KXZ28" s="600"/>
      <c r="KYA28" s="600"/>
      <c r="KYB28" s="600"/>
      <c r="KYC28" s="600"/>
      <c r="KYD28" s="600"/>
      <c r="KYE28" s="600"/>
      <c r="KYF28" s="600"/>
      <c r="KYG28" s="600"/>
      <c r="KYH28" s="600"/>
      <c r="KYI28" s="600"/>
      <c r="KYJ28" s="600"/>
      <c r="KYK28" s="600"/>
      <c r="KYL28" s="600"/>
      <c r="KYM28" s="600"/>
      <c r="KYN28" s="600"/>
      <c r="KYO28" s="600"/>
      <c r="KYP28" s="600"/>
      <c r="KYQ28" s="600"/>
      <c r="KYR28" s="600"/>
      <c r="KYS28" s="600"/>
      <c r="KYT28" s="600"/>
      <c r="KYU28" s="600"/>
      <c r="KYV28" s="600"/>
      <c r="KYW28" s="600"/>
      <c r="KYX28" s="600"/>
      <c r="KYY28" s="600"/>
      <c r="KYZ28" s="600"/>
      <c r="KZA28" s="600"/>
      <c r="KZB28" s="600"/>
      <c r="KZC28" s="600"/>
      <c r="KZD28" s="600"/>
      <c r="KZE28" s="600"/>
      <c r="KZF28" s="600"/>
      <c r="KZG28" s="600"/>
      <c r="KZH28" s="600"/>
      <c r="KZI28" s="600"/>
      <c r="KZJ28" s="600"/>
      <c r="KZK28" s="600"/>
      <c r="KZL28" s="600"/>
      <c r="KZM28" s="600"/>
      <c r="KZN28" s="600"/>
      <c r="KZO28" s="600"/>
      <c r="KZP28" s="600"/>
      <c r="KZQ28" s="600"/>
      <c r="KZR28" s="600"/>
      <c r="KZS28" s="600"/>
      <c r="KZT28" s="600"/>
      <c r="KZU28" s="600"/>
      <c r="KZV28" s="600"/>
      <c r="KZW28" s="600"/>
      <c r="KZX28" s="600"/>
      <c r="KZY28" s="600"/>
      <c r="KZZ28" s="600"/>
      <c r="LAA28" s="600"/>
      <c r="LAB28" s="600"/>
      <c r="LAC28" s="600"/>
      <c r="LAD28" s="600"/>
      <c r="LAE28" s="600"/>
      <c r="LAF28" s="600"/>
      <c r="LAG28" s="600"/>
      <c r="LAH28" s="600"/>
      <c r="LAI28" s="600"/>
      <c r="LAJ28" s="600"/>
      <c r="LAK28" s="600"/>
      <c r="LAL28" s="600"/>
      <c r="LAM28" s="600"/>
      <c r="LAN28" s="600"/>
      <c r="LAO28" s="600"/>
      <c r="LAP28" s="600"/>
      <c r="LAQ28" s="600"/>
      <c r="LAR28" s="600"/>
      <c r="LAS28" s="600"/>
      <c r="LAT28" s="600"/>
      <c r="LAU28" s="600"/>
      <c r="LAV28" s="600"/>
      <c r="LAW28" s="600"/>
      <c r="LAX28" s="600"/>
      <c r="LAY28" s="600"/>
      <c r="LAZ28" s="600"/>
      <c r="LBA28" s="600"/>
      <c r="LBB28" s="600"/>
      <c r="LBC28" s="600"/>
      <c r="LBD28" s="600"/>
      <c r="LBE28" s="600"/>
      <c r="LBF28" s="600"/>
      <c r="LBG28" s="600"/>
      <c r="LBH28" s="600"/>
      <c r="LBI28" s="600"/>
      <c r="LBJ28" s="600"/>
      <c r="LBK28" s="600"/>
      <c r="LBL28" s="600"/>
      <c r="LBM28" s="600"/>
      <c r="LBN28" s="600"/>
      <c r="LBO28" s="600"/>
      <c r="LBP28" s="600"/>
      <c r="LBQ28" s="600"/>
      <c r="LBR28" s="600"/>
      <c r="LBS28" s="600"/>
      <c r="LBT28" s="600"/>
      <c r="LBU28" s="600"/>
      <c r="LBV28" s="600"/>
      <c r="LBW28" s="600"/>
      <c r="LBX28" s="600"/>
      <c r="LBY28" s="600"/>
      <c r="LBZ28" s="600"/>
      <c r="LCA28" s="600"/>
      <c r="LCB28" s="600"/>
      <c r="LCC28" s="600"/>
      <c r="LCD28" s="600"/>
      <c r="LCE28" s="600"/>
      <c r="LCF28" s="600"/>
      <c r="LCG28" s="600"/>
      <c r="LCH28" s="600"/>
      <c r="LCI28" s="600"/>
      <c r="LCJ28" s="600"/>
      <c r="LCK28" s="600"/>
      <c r="LCL28" s="600"/>
      <c r="LCM28" s="600"/>
      <c r="LCN28" s="600"/>
      <c r="LCO28" s="600"/>
      <c r="LCP28" s="600"/>
      <c r="LCQ28" s="600"/>
      <c r="LCR28" s="600"/>
      <c r="LCS28" s="600"/>
      <c r="LCT28" s="600"/>
      <c r="LCU28" s="600"/>
      <c r="LCV28" s="600"/>
      <c r="LCW28" s="600"/>
      <c r="LCX28" s="600"/>
      <c r="LCY28" s="600"/>
      <c r="LCZ28" s="600"/>
      <c r="LDA28" s="600"/>
      <c r="LDB28" s="600"/>
      <c r="LDC28" s="600"/>
      <c r="LDD28" s="600"/>
      <c r="LDE28" s="600"/>
      <c r="LDF28" s="600"/>
      <c r="LDG28" s="600"/>
      <c r="LDH28" s="600"/>
      <c r="LDI28" s="600"/>
      <c r="LDJ28" s="600"/>
      <c r="LDK28" s="600"/>
      <c r="LDL28" s="600"/>
      <c r="LDM28" s="600"/>
      <c r="LDN28" s="600"/>
      <c r="LDO28" s="600"/>
      <c r="LDP28" s="600"/>
      <c r="LDQ28" s="600"/>
      <c r="LDR28" s="600"/>
      <c r="LDS28" s="600"/>
      <c r="LDT28" s="600"/>
      <c r="LDU28" s="600"/>
      <c r="LDV28" s="600"/>
      <c r="LDW28" s="600"/>
      <c r="LDX28" s="600"/>
      <c r="LDY28" s="600"/>
      <c r="LDZ28" s="600"/>
      <c r="LEA28" s="600"/>
      <c r="LEB28" s="600"/>
      <c r="LEC28" s="600"/>
      <c r="LED28" s="600"/>
      <c r="LEE28" s="600"/>
      <c r="LEF28" s="600"/>
      <c r="LEG28" s="600"/>
      <c r="LEH28" s="600"/>
      <c r="LEI28" s="600"/>
      <c r="LEJ28" s="600"/>
      <c r="LEK28" s="600"/>
      <c r="LEL28" s="600"/>
      <c r="LEM28" s="600"/>
      <c r="LEN28" s="600"/>
      <c r="LEO28" s="600"/>
      <c r="LEP28" s="600"/>
      <c r="LEQ28" s="600"/>
      <c r="LER28" s="600"/>
      <c r="LES28" s="600"/>
      <c r="LET28" s="600"/>
      <c r="LEU28" s="600"/>
      <c r="LEV28" s="600"/>
      <c r="LEW28" s="600"/>
      <c r="LEX28" s="600"/>
      <c r="LEY28" s="600"/>
      <c r="LEZ28" s="600"/>
      <c r="LFA28" s="600"/>
      <c r="LFB28" s="600"/>
      <c r="LFC28" s="600"/>
      <c r="LFD28" s="600"/>
      <c r="LFE28" s="600"/>
      <c r="LFF28" s="600"/>
      <c r="LFG28" s="600"/>
      <c r="LFH28" s="600"/>
      <c r="LFI28" s="600"/>
      <c r="LFJ28" s="600"/>
      <c r="LFK28" s="600"/>
      <c r="LFL28" s="600"/>
      <c r="LFM28" s="600"/>
      <c r="LFN28" s="600"/>
      <c r="LFO28" s="600"/>
      <c r="LFP28" s="600"/>
      <c r="LFQ28" s="600"/>
      <c r="LFR28" s="600"/>
      <c r="LFS28" s="600"/>
      <c r="LFT28" s="600"/>
      <c r="LFU28" s="600"/>
      <c r="LFV28" s="600"/>
      <c r="LFW28" s="600"/>
      <c r="LFX28" s="600"/>
      <c r="LFY28" s="600"/>
      <c r="LFZ28" s="600"/>
      <c r="LGA28" s="600"/>
      <c r="LGB28" s="600"/>
      <c r="LGC28" s="600"/>
      <c r="LGD28" s="600"/>
      <c r="LGE28" s="600"/>
      <c r="LGF28" s="600"/>
      <c r="LGG28" s="600"/>
      <c r="LGH28" s="600"/>
      <c r="LGI28" s="600"/>
      <c r="LGJ28" s="600"/>
      <c r="LGK28" s="600"/>
      <c r="LGL28" s="600"/>
      <c r="LGM28" s="600"/>
      <c r="LGN28" s="600"/>
      <c r="LGO28" s="600"/>
      <c r="LGP28" s="600"/>
      <c r="LGQ28" s="600"/>
      <c r="LGR28" s="600"/>
      <c r="LGS28" s="600"/>
      <c r="LGT28" s="600"/>
      <c r="LGU28" s="600"/>
      <c r="LGV28" s="600"/>
      <c r="LGW28" s="600"/>
      <c r="LGX28" s="600"/>
      <c r="LGY28" s="600"/>
      <c r="LGZ28" s="600"/>
      <c r="LHA28" s="600"/>
      <c r="LHB28" s="600"/>
      <c r="LHC28" s="600"/>
      <c r="LHD28" s="600"/>
      <c r="LHE28" s="600"/>
      <c r="LHF28" s="600"/>
      <c r="LHG28" s="600"/>
      <c r="LHH28" s="600"/>
      <c r="LHI28" s="600"/>
      <c r="LHJ28" s="600"/>
      <c r="LHK28" s="600"/>
      <c r="LHL28" s="600"/>
      <c r="LHM28" s="600"/>
      <c r="LHN28" s="600"/>
      <c r="LHO28" s="600"/>
      <c r="LHP28" s="600"/>
      <c r="LHQ28" s="600"/>
      <c r="LHR28" s="600"/>
      <c r="LHS28" s="600"/>
      <c r="LHT28" s="600"/>
      <c r="LHU28" s="600"/>
      <c r="LHV28" s="600"/>
      <c r="LHW28" s="600"/>
      <c r="LHX28" s="600"/>
      <c r="LHY28" s="600"/>
      <c r="LHZ28" s="600"/>
      <c r="LIA28" s="600"/>
      <c r="LIB28" s="600"/>
      <c r="LIC28" s="600"/>
      <c r="LID28" s="600"/>
      <c r="LIE28" s="600"/>
      <c r="LIF28" s="600"/>
      <c r="LIG28" s="600"/>
      <c r="LIH28" s="600"/>
      <c r="LII28" s="600"/>
      <c r="LIJ28" s="600"/>
      <c r="LIK28" s="600"/>
      <c r="LIL28" s="600"/>
      <c r="LIM28" s="600"/>
      <c r="LIN28" s="600"/>
      <c r="LIO28" s="600"/>
      <c r="LIP28" s="600"/>
      <c r="LIQ28" s="600"/>
      <c r="LIR28" s="600"/>
      <c r="LIS28" s="600"/>
      <c r="LIT28" s="600"/>
      <c r="LIU28" s="600"/>
      <c r="LIV28" s="600"/>
      <c r="LIW28" s="600"/>
      <c r="LIX28" s="600"/>
      <c r="LIY28" s="600"/>
      <c r="LIZ28" s="600"/>
      <c r="LJA28" s="600"/>
      <c r="LJB28" s="600"/>
      <c r="LJC28" s="600"/>
      <c r="LJD28" s="600"/>
      <c r="LJE28" s="600"/>
      <c r="LJF28" s="600"/>
      <c r="LJG28" s="600"/>
      <c r="LJH28" s="600"/>
      <c r="LJI28" s="600"/>
      <c r="LJJ28" s="600"/>
      <c r="LJK28" s="600"/>
      <c r="LJL28" s="600"/>
      <c r="LJM28" s="600"/>
      <c r="LJN28" s="600"/>
      <c r="LJO28" s="600"/>
      <c r="LJP28" s="600"/>
      <c r="LJQ28" s="600"/>
      <c r="LJR28" s="600"/>
      <c r="LJS28" s="600"/>
      <c r="LJT28" s="600"/>
      <c r="LJU28" s="600"/>
      <c r="LJV28" s="600"/>
      <c r="LJW28" s="600"/>
      <c r="LJX28" s="600"/>
      <c r="LJY28" s="600"/>
      <c r="LJZ28" s="600"/>
      <c r="LKA28" s="600"/>
      <c r="LKB28" s="600"/>
      <c r="LKC28" s="600"/>
      <c r="LKD28" s="600"/>
      <c r="LKE28" s="600"/>
      <c r="LKF28" s="600"/>
      <c r="LKG28" s="600"/>
      <c r="LKH28" s="600"/>
      <c r="LKI28" s="600"/>
      <c r="LKJ28" s="600"/>
      <c r="LKK28" s="600"/>
      <c r="LKL28" s="600"/>
      <c r="LKM28" s="600"/>
      <c r="LKN28" s="600"/>
      <c r="LKO28" s="600"/>
      <c r="LKP28" s="600"/>
      <c r="LKQ28" s="600"/>
      <c r="LKR28" s="600"/>
      <c r="LKS28" s="600"/>
      <c r="LKT28" s="600"/>
      <c r="LKU28" s="600"/>
      <c r="LKV28" s="600"/>
      <c r="LKW28" s="600"/>
      <c r="LKX28" s="600"/>
      <c r="LKY28" s="600"/>
      <c r="LKZ28" s="600"/>
      <c r="LLA28" s="600"/>
      <c r="LLB28" s="600"/>
      <c r="LLC28" s="600"/>
      <c r="LLD28" s="600"/>
      <c r="LLE28" s="600"/>
      <c r="LLF28" s="600"/>
      <c r="LLG28" s="600"/>
      <c r="LLH28" s="600"/>
      <c r="LLI28" s="600"/>
      <c r="LLJ28" s="600"/>
      <c r="LLK28" s="600"/>
      <c r="LLL28" s="600"/>
      <c r="LLM28" s="600"/>
      <c r="LLN28" s="600"/>
      <c r="LLO28" s="600"/>
      <c r="LLP28" s="600"/>
      <c r="LLQ28" s="600"/>
      <c r="LLR28" s="600"/>
      <c r="LLS28" s="600"/>
      <c r="LLT28" s="600"/>
      <c r="LLU28" s="600"/>
      <c r="LLV28" s="600"/>
      <c r="LLW28" s="600"/>
      <c r="LLX28" s="600"/>
      <c r="LLY28" s="600"/>
      <c r="LLZ28" s="600"/>
      <c r="LMA28" s="600"/>
      <c r="LMB28" s="600"/>
      <c r="LMC28" s="600"/>
      <c r="LMD28" s="600"/>
      <c r="LME28" s="600"/>
      <c r="LMF28" s="600"/>
      <c r="LMG28" s="600"/>
      <c r="LMH28" s="600"/>
      <c r="LMI28" s="600"/>
      <c r="LMJ28" s="600"/>
      <c r="LMK28" s="600"/>
      <c r="LML28" s="600"/>
      <c r="LMM28" s="600"/>
      <c r="LMN28" s="600"/>
      <c r="LMO28" s="600"/>
      <c r="LMP28" s="600"/>
      <c r="LMQ28" s="600"/>
      <c r="LMR28" s="600"/>
      <c r="LMS28" s="600"/>
      <c r="LMT28" s="600"/>
      <c r="LMU28" s="600"/>
      <c r="LMV28" s="600"/>
      <c r="LMW28" s="600"/>
      <c r="LMX28" s="600"/>
      <c r="LMY28" s="600"/>
      <c r="LMZ28" s="600"/>
      <c r="LNA28" s="600"/>
      <c r="LNB28" s="600"/>
      <c r="LNC28" s="600"/>
      <c r="LND28" s="600"/>
      <c r="LNE28" s="600"/>
      <c r="LNF28" s="600"/>
      <c r="LNG28" s="600"/>
      <c r="LNH28" s="600"/>
      <c r="LNI28" s="600"/>
      <c r="LNJ28" s="600"/>
      <c r="LNK28" s="600"/>
      <c r="LNL28" s="600"/>
      <c r="LNM28" s="600"/>
      <c r="LNN28" s="600"/>
      <c r="LNO28" s="600"/>
      <c r="LNP28" s="600"/>
      <c r="LNQ28" s="600"/>
      <c r="LNR28" s="600"/>
      <c r="LNS28" s="600"/>
      <c r="LNT28" s="600"/>
      <c r="LNU28" s="600"/>
      <c r="LNV28" s="600"/>
      <c r="LNW28" s="600"/>
      <c r="LNX28" s="600"/>
      <c r="LNY28" s="600"/>
      <c r="LNZ28" s="600"/>
      <c r="LOA28" s="600"/>
      <c r="LOB28" s="600"/>
      <c r="LOC28" s="600"/>
      <c r="LOD28" s="600"/>
      <c r="LOE28" s="600"/>
      <c r="LOF28" s="600"/>
      <c r="LOG28" s="600"/>
      <c r="LOH28" s="600"/>
      <c r="LOI28" s="600"/>
      <c r="LOJ28" s="600"/>
      <c r="LOK28" s="600"/>
      <c r="LOL28" s="600"/>
      <c r="LOM28" s="600"/>
      <c r="LON28" s="600"/>
      <c r="LOO28" s="600"/>
      <c r="LOP28" s="600"/>
      <c r="LOQ28" s="600"/>
      <c r="LOR28" s="600"/>
      <c r="LOS28" s="600"/>
      <c r="LOT28" s="600"/>
      <c r="LOU28" s="600"/>
      <c r="LOV28" s="600"/>
      <c r="LOW28" s="600"/>
      <c r="LOX28" s="600"/>
      <c r="LOY28" s="600"/>
      <c r="LOZ28" s="600"/>
      <c r="LPA28" s="600"/>
      <c r="LPB28" s="600"/>
      <c r="LPC28" s="600"/>
      <c r="LPD28" s="600"/>
      <c r="LPE28" s="600"/>
      <c r="LPF28" s="600"/>
      <c r="LPG28" s="600"/>
      <c r="LPH28" s="600"/>
      <c r="LPI28" s="600"/>
      <c r="LPJ28" s="600"/>
      <c r="LPK28" s="600"/>
      <c r="LPL28" s="600"/>
      <c r="LPM28" s="600"/>
      <c r="LPN28" s="600"/>
      <c r="LPO28" s="600"/>
      <c r="LPP28" s="600"/>
      <c r="LPQ28" s="600"/>
      <c r="LPR28" s="600"/>
      <c r="LPS28" s="600"/>
      <c r="LPT28" s="600"/>
      <c r="LPU28" s="600"/>
      <c r="LPV28" s="600"/>
      <c r="LPW28" s="600"/>
      <c r="LPX28" s="600"/>
      <c r="LPY28" s="600"/>
      <c r="LPZ28" s="600"/>
      <c r="LQA28" s="600"/>
      <c r="LQB28" s="600"/>
      <c r="LQC28" s="600"/>
      <c r="LQD28" s="600"/>
      <c r="LQE28" s="600"/>
      <c r="LQF28" s="600"/>
      <c r="LQG28" s="600"/>
      <c r="LQH28" s="600"/>
      <c r="LQI28" s="600"/>
      <c r="LQJ28" s="600"/>
      <c r="LQK28" s="600"/>
      <c r="LQL28" s="600"/>
      <c r="LQM28" s="600"/>
      <c r="LQN28" s="600"/>
      <c r="LQO28" s="600"/>
      <c r="LQP28" s="600"/>
      <c r="LQQ28" s="600"/>
      <c r="LQR28" s="600"/>
      <c r="LQS28" s="600"/>
      <c r="LQT28" s="600"/>
      <c r="LQU28" s="600"/>
      <c r="LQV28" s="600"/>
      <c r="LQW28" s="600"/>
      <c r="LQX28" s="600"/>
      <c r="LQY28" s="600"/>
      <c r="LQZ28" s="600"/>
      <c r="LRA28" s="600"/>
      <c r="LRB28" s="600"/>
      <c r="LRC28" s="600"/>
      <c r="LRD28" s="600"/>
      <c r="LRE28" s="600"/>
      <c r="LRF28" s="600"/>
      <c r="LRG28" s="600"/>
      <c r="LRH28" s="600"/>
      <c r="LRI28" s="600"/>
      <c r="LRJ28" s="600"/>
      <c r="LRK28" s="600"/>
      <c r="LRL28" s="600"/>
      <c r="LRM28" s="600"/>
      <c r="LRN28" s="600"/>
      <c r="LRO28" s="600"/>
      <c r="LRP28" s="600"/>
      <c r="LRQ28" s="600"/>
      <c r="LRR28" s="600"/>
      <c r="LRS28" s="600"/>
      <c r="LRT28" s="600"/>
      <c r="LRU28" s="600"/>
      <c r="LRV28" s="600"/>
      <c r="LRW28" s="600"/>
      <c r="LRX28" s="600"/>
      <c r="LRY28" s="600"/>
      <c r="LRZ28" s="600"/>
      <c r="LSA28" s="600"/>
      <c r="LSB28" s="600"/>
      <c r="LSC28" s="600"/>
      <c r="LSD28" s="600"/>
      <c r="LSE28" s="600"/>
      <c r="LSF28" s="600"/>
      <c r="LSG28" s="600"/>
      <c r="LSH28" s="600"/>
      <c r="LSI28" s="600"/>
      <c r="LSJ28" s="600"/>
      <c r="LSK28" s="600"/>
      <c r="LSL28" s="600"/>
      <c r="LSM28" s="600"/>
      <c r="LSN28" s="600"/>
      <c r="LSO28" s="600"/>
      <c r="LSP28" s="600"/>
      <c r="LSQ28" s="600"/>
      <c r="LSR28" s="600"/>
      <c r="LSS28" s="600"/>
      <c r="LST28" s="600"/>
      <c r="LSU28" s="600"/>
      <c r="LSV28" s="600"/>
      <c r="LSW28" s="600"/>
      <c r="LSX28" s="600"/>
      <c r="LSY28" s="600"/>
      <c r="LSZ28" s="600"/>
      <c r="LTA28" s="600"/>
      <c r="LTB28" s="600"/>
      <c r="LTC28" s="600"/>
      <c r="LTD28" s="600"/>
      <c r="LTE28" s="600"/>
      <c r="LTF28" s="600"/>
      <c r="LTG28" s="600"/>
      <c r="LTH28" s="600"/>
      <c r="LTI28" s="600"/>
      <c r="LTJ28" s="600"/>
      <c r="LTK28" s="600"/>
      <c r="LTL28" s="600"/>
      <c r="LTM28" s="600"/>
      <c r="LTN28" s="600"/>
      <c r="LTO28" s="600"/>
      <c r="LTP28" s="600"/>
      <c r="LTQ28" s="600"/>
      <c r="LTR28" s="600"/>
      <c r="LTS28" s="600"/>
      <c r="LTT28" s="600"/>
      <c r="LTU28" s="600"/>
      <c r="LTV28" s="600"/>
      <c r="LTW28" s="600"/>
      <c r="LTX28" s="600"/>
      <c r="LTY28" s="600"/>
      <c r="LTZ28" s="600"/>
      <c r="LUA28" s="600"/>
      <c r="LUB28" s="600"/>
      <c r="LUC28" s="600"/>
      <c r="LUD28" s="600"/>
      <c r="LUE28" s="600"/>
      <c r="LUF28" s="600"/>
      <c r="LUG28" s="600"/>
      <c r="LUH28" s="600"/>
      <c r="LUI28" s="600"/>
      <c r="LUJ28" s="600"/>
      <c r="LUK28" s="600"/>
      <c r="LUL28" s="600"/>
      <c r="LUM28" s="600"/>
      <c r="LUN28" s="600"/>
      <c r="LUO28" s="600"/>
      <c r="LUP28" s="600"/>
      <c r="LUQ28" s="600"/>
      <c r="LUR28" s="600"/>
      <c r="LUS28" s="600"/>
      <c r="LUT28" s="600"/>
      <c r="LUU28" s="600"/>
      <c r="LUV28" s="600"/>
      <c r="LUW28" s="600"/>
      <c r="LUX28" s="600"/>
      <c r="LUY28" s="600"/>
      <c r="LUZ28" s="600"/>
      <c r="LVA28" s="600"/>
      <c r="LVB28" s="600"/>
      <c r="LVC28" s="600"/>
      <c r="LVD28" s="600"/>
      <c r="LVE28" s="600"/>
      <c r="LVF28" s="600"/>
      <c r="LVG28" s="600"/>
      <c r="LVH28" s="600"/>
      <c r="LVI28" s="600"/>
      <c r="LVJ28" s="600"/>
      <c r="LVK28" s="600"/>
      <c r="LVL28" s="600"/>
      <c r="LVM28" s="600"/>
      <c r="LVN28" s="600"/>
      <c r="LVO28" s="600"/>
      <c r="LVP28" s="600"/>
      <c r="LVQ28" s="600"/>
      <c r="LVR28" s="600"/>
      <c r="LVS28" s="600"/>
      <c r="LVT28" s="600"/>
      <c r="LVU28" s="600"/>
      <c r="LVV28" s="600"/>
      <c r="LVW28" s="600"/>
      <c r="LVX28" s="600"/>
      <c r="LVY28" s="600"/>
      <c r="LVZ28" s="600"/>
      <c r="LWA28" s="600"/>
      <c r="LWB28" s="600"/>
      <c r="LWC28" s="600"/>
      <c r="LWD28" s="600"/>
      <c r="LWE28" s="600"/>
      <c r="LWF28" s="600"/>
      <c r="LWG28" s="600"/>
      <c r="LWH28" s="600"/>
      <c r="LWI28" s="600"/>
      <c r="LWJ28" s="600"/>
      <c r="LWK28" s="600"/>
      <c r="LWL28" s="600"/>
      <c r="LWM28" s="600"/>
      <c r="LWN28" s="600"/>
      <c r="LWO28" s="600"/>
      <c r="LWP28" s="600"/>
      <c r="LWQ28" s="600"/>
      <c r="LWR28" s="600"/>
      <c r="LWS28" s="600"/>
      <c r="LWT28" s="600"/>
      <c r="LWU28" s="600"/>
      <c r="LWV28" s="600"/>
      <c r="LWW28" s="600"/>
      <c r="LWX28" s="600"/>
      <c r="LWY28" s="600"/>
      <c r="LWZ28" s="600"/>
      <c r="LXA28" s="600"/>
      <c r="LXB28" s="600"/>
      <c r="LXC28" s="600"/>
      <c r="LXD28" s="600"/>
      <c r="LXE28" s="600"/>
      <c r="LXF28" s="600"/>
      <c r="LXG28" s="600"/>
      <c r="LXH28" s="600"/>
      <c r="LXI28" s="600"/>
      <c r="LXJ28" s="600"/>
      <c r="LXK28" s="600"/>
      <c r="LXL28" s="600"/>
      <c r="LXM28" s="600"/>
      <c r="LXN28" s="600"/>
      <c r="LXO28" s="600"/>
      <c r="LXP28" s="600"/>
      <c r="LXQ28" s="600"/>
      <c r="LXR28" s="600"/>
      <c r="LXS28" s="600"/>
      <c r="LXT28" s="600"/>
      <c r="LXU28" s="600"/>
      <c r="LXV28" s="600"/>
      <c r="LXW28" s="600"/>
      <c r="LXX28" s="600"/>
      <c r="LXY28" s="600"/>
      <c r="LXZ28" s="600"/>
      <c r="LYA28" s="600"/>
      <c r="LYB28" s="600"/>
      <c r="LYC28" s="600"/>
      <c r="LYD28" s="600"/>
      <c r="LYE28" s="600"/>
      <c r="LYF28" s="600"/>
      <c r="LYG28" s="600"/>
      <c r="LYH28" s="600"/>
      <c r="LYI28" s="600"/>
      <c r="LYJ28" s="600"/>
      <c r="LYK28" s="600"/>
      <c r="LYL28" s="600"/>
      <c r="LYM28" s="600"/>
      <c r="LYN28" s="600"/>
      <c r="LYO28" s="600"/>
      <c r="LYP28" s="600"/>
      <c r="LYQ28" s="600"/>
      <c r="LYR28" s="600"/>
      <c r="LYS28" s="600"/>
      <c r="LYT28" s="600"/>
      <c r="LYU28" s="600"/>
      <c r="LYV28" s="600"/>
      <c r="LYW28" s="600"/>
      <c r="LYX28" s="600"/>
      <c r="LYY28" s="600"/>
      <c r="LYZ28" s="600"/>
      <c r="LZA28" s="600"/>
      <c r="LZB28" s="600"/>
      <c r="LZC28" s="600"/>
      <c r="LZD28" s="600"/>
      <c r="LZE28" s="600"/>
      <c r="LZF28" s="600"/>
      <c r="LZG28" s="600"/>
      <c r="LZH28" s="600"/>
      <c r="LZI28" s="600"/>
      <c r="LZJ28" s="600"/>
      <c r="LZK28" s="600"/>
      <c r="LZL28" s="600"/>
      <c r="LZM28" s="600"/>
      <c r="LZN28" s="600"/>
      <c r="LZO28" s="600"/>
      <c r="LZP28" s="600"/>
      <c r="LZQ28" s="600"/>
      <c r="LZR28" s="600"/>
      <c r="LZS28" s="600"/>
      <c r="LZT28" s="600"/>
      <c r="LZU28" s="600"/>
      <c r="LZV28" s="600"/>
      <c r="LZW28" s="600"/>
      <c r="LZX28" s="600"/>
      <c r="LZY28" s="600"/>
      <c r="LZZ28" s="600"/>
      <c r="MAA28" s="600"/>
      <c r="MAB28" s="600"/>
      <c r="MAC28" s="600"/>
      <c r="MAD28" s="600"/>
      <c r="MAE28" s="600"/>
      <c r="MAF28" s="600"/>
      <c r="MAG28" s="600"/>
      <c r="MAH28" s="600"/>
      <c r="MAI28" s="600"/>
      <c r="MAJ28" s="600"/>
      <c r="MAK28" s="600"/>
      <c r="MAL28" s="600"/>
      <c r="MAM28" s="600"/>
      <c r="MAN28" s="600"/>
      <c r="MAO28" s="600"/>
      <c r="MAP28" s="600"/>
      <c r="MAQ28" s="600"/>
      <c r="MAR28" s="600"/>
      <c r="MAS28" s="600"/>
      <c r="MAT28" s="600"/>
      <c r="MAU28" s="600"/>
      <c r="MAV28" s="600"/>
      <c r="MAW28" s="600"/>
      <c r="MAX28" s="600"/>
      <c r="MAY28" s="600"/>
      <c r="MAZ28" s="600"/>
      <c r="MBA28" s="600"/>
      <c r="MBB28" s="600"/>
      <c r="MBC28" s="600"/>
      <c r="MBD28" s="600"/>
      <c r="MBE28" s="600"/>
      <c r="MBF28" s="600"/>
      <c r="MBG28" s="600"/>
      <c r="MBH28" s="600"/>
      <c r="MBI28" s="600"/>
      <c r="MBJ28" s="600"/>
      <c r="MBK28" s="600"/>
      <c r="MBL28" s="600"/>
      <c r="MBM28" s="600"/>
      <c r="MBN28" s="600"/>
      <c r="MBO28" s="600"/>
      <c r="MBP28" s="600"/>
      <c r="MBQ28" s="600"/>
      <c r="MBR28" s="600"/>
      <c r="MBS28" s="600"/>
      <c r="MBT28" s="600"/>
      <c r="MBU28" s="600"/>
      <c r="MBV28" s="600"/>
      <c r="MBW28" s="600"/>
      <c r="MBX28" s="600"/>
      <c r="MBY28" s="600"/>
      <c r="MBZ28" s="600"/>
      <c r="MCA28" s="600"/>
      <c r="MCB28" s="600"/>
      <c r="MCC28" s="600"/>
      <c r="MCD28" s="600"/>
      <c r="MCE28" s="600"/>
      <c r="MCF28" s="600"/>
      <c r="MCG28" s="600"/>
      <c r="MCH28" s="600"/>
      <c r="MCI28" s="600"/>
      <c r="MCJ28" s="600"/>
      <c r="MCK28" s="600"/>
      <c r="MCL28" s="600"/>
      <c r="MCM28" s="600"/>
      <c r="MCN28" s="600"/>
      <c r="MCO28" s="600"/>
      <c r="MCP28" s="600"/>
      <c r="MCQ28" s="600"/>
      <c r="MCR28" s="600"/>
      <c r="MCS28" s="600"/>
      <c r="MCT28" s="600"/>
      <c r="MCU28" s="600"/>
      <c r="MCV28" s="600"/>
      <c r="MCW28" s="600"/>
      <c r="MCX28" s="600"/>
      <c r="MCY28" s="600"/>
      <c r="MCZ28" s="600"/>
      <c r="MDA28" s="600"/>
      <c r="MDB28" s="600"/>
      <c r="MDC28" s="600"/>
      <c r="MDD28" s="600"/>
      <c r="MDE28" s="600"/>
      <c r="MDF28" s="600"/>
      <c r="MDG28" s="600"/>
      <c r="MDH28" s="600"/>
      <c r="MDI28" s="600"/>
      <c r="MDJ28" s="600"/>
      <c r="MDK28" s="600"/>
      <c r="MDL28" s="600"/>
      <c r="MDM28" s="600"/>
      <c r="MDN28" s="600"/>
      <c r="MDO28" s="600"/>
      <c r="MDP28" s="600"/>
      <c r="MDQ28" s="600"/>
      <c r="MDR28" s="600"/>
      <c r="MDS28" s="600"/>
      <c r="MDT28" s="600"/>
      <c r="MDU28" s="600"/>
      <c r="MDV28" s="600"/>
      <c r="MDW28" s="600"/>
      <c r="MDX28" s="600"/>
      <c r="MDY28" s="600"/>
      <c r="MDZ28" s="600"/>
      <c r="MEA28" s="600"/>
      <c r="MEB28" s="600"/>
      <c r="MEC28" s="600"/>
      <c r="MED28" s="600"/>
      <c r="MEE28" s="600"/>
      <c r="MEF28" s="600"/>
      <c r="MEG28" s="600"/>
      <c r="MEH28" s="600"/>
      <c r="MEI28" s="600"/>
      <c r="MEJ28" s="600"/>
      <c r="MEK28" s="600"/>
      <c r="MEL28" s="600"/>
      <c r="MEM28" s="600"/>
      <c r="MEN28" s="600"/>
      <c r="MEO28" s="600"/>
      <c r="MEP28" s="600"/>
      <c r="MEQ28" s="600"/>
      <c r="MER28" s="600"/>
      <c r="MES28" s="600"/>
      <c r="MET28" s="600"/>
      <c r="MEU28" s="600"/>
      <c r="MEV28" s="600"/>
      <c r="MEW28" s="600"/>
      <c r="MEX28" s="600"/>
      <c r="MEY28" s="600"/>
      <c r="MEZ28" s="600"/>
      <c r="MFA28" s="600"/>
      <c r="MFB28" s="600"/>
      <c r="MFC28" s="600"/>
      <c r="MFD28" s="600"/>
      <c r="MFE28" s="600"/>
      <c r="MFF28" s="600"/>
      <c r="MFG28" s="600"/>
      <c r="MFH28" s="600"/>
      <c r="MFI28" s="600"/>
      <c r="MFJ28" s="600"/>
      <c r="MFK28" s="600"/>
      <c r="MFL28" s="600"/>
      <c r="MFM28" s="600"/>
      <c r="MFN28" s="600"/>
      <c r="MFO28" s="600"/>
      <c r="MFP28" s="600"/>
      <c r="MFQ28" s="600"/>
      <c r="MFR28" s="600"/>
      <c r="MFS28" s="600"/>
      <c r="MFT28" s="600"/>
      <c r="MFU28" s="600"/>
      <c r="MFV28" s="600"/>
      <c r="MFW28" s="600"/>
      <c r="MFX28" s="600"/>
      <c r="MFY28" s="600"/>
      <c r="MFZ28" s="600"/>
      <c r="MGA28" s="600"/>
      <c r="MGB28" s="600"/>
      <c r="MGC28" s="600"/>
      <c r="MGD28" s="600"/>
      <c r="MGE28" s="600"/>
      <c r="MGF28" s="600"/>
      <c r="MGG28" s="600"/>
      <c r="MGH28" s="600"/>
      <c r="MGI28" s="600"/>
      <c r="MGJ28" s="600"/>
      <c r="MGK28" s="600"/>
      <c r="MGL28" s="600"/>
      <c r="MGM28" s="600"/>
      <c r="MGN28" s="600"/>
      <c r="MGO28" s="600"/>
      <c r="MGP28" s="600"/>
      <c r="MGQ28" s="600"/>
      <c r="MGR28" s="600"/>
      <c r="MGS28" s="600"/>
      <c r="MGT28" s="600"/>
      <c r="MGU28" s="600"/>
      <c r="MGV28" s="600"/>
      <c r="MGW28" s="600"/>
      <c r="MGX28" s="600"/>
      <c r="MGY28" s="600"/>
      <c r="MGZ28" s="600"/>
      <c r="MHA28" s="600"/>
      <c r="MHB28" s="600"/>
      <c r="MHC28" s="600"/>
      <c r="MHD28" s="600"/>
      <c r="MHE28" s="600"/>
      <c r="MHF28" s="600"/>
      <c r="MHG28" s="600"/>
      <c r="MHH28" s="600"/>
      <c r="MHI28" s="600"/>
      <c r="MHJ28" s="600"/>
      <c r="MHK28" s="600"/>
      <c r="MHL28" s="600"/>
      <c r="MHM28" s="600"/>
      <c r="MHN28" s="600"/>
      <c r="MHO28" s="600"/>
      <c r="MHP28" s="600"/>
      <c r="MHQ28" s="600"/>
      <c r="MHR28" s="600"/>
      <c r="MHS28" s="600"/>
      <c r="MHT28" s="600"/>
      <c r="MHU28" s="600"/>
      <c r="MHV28" s="600"/>
      <c r="MHW28" s="600"/>
      <c r="MHX28" s="600"/>
      <c r="MHY28" s="600"/>
      <c r="MHZ28" s="600"/>
      <c r="MIA28" s="600"/>
      <c r="MIB28" s="600"/>
      <c r="MIC28" s="600"/>
      <c r="MID28" s="600"/>
      <c r="MIE28" s="600"/>
      <c r="MIF28" s="600"/>
      <c r="MIG28" s="600"/>
      <c r="MIH28" s="600"/>
      <c r="MII28" s="600"/>
      <c r="MIJ28" s="600"/>
      <c r="MIK28" s="600"/>
      <c r="MIL28" s="600"/>
      <c r="MIM28" s="600"/>
      <c r="MIN28" s="600"/>
      <c r="MIO28" s="600"/>
      <c r="MIP28" s="600"/>
      <c r="MIQ28" s="600"/>
      <c r="MIR28" s="600"/>
      <c r="MIS28" s="600"/>
      <c r="MIT28" s="600"/>
      <c r="MIU28" s="600"/>
      <c r="MIV28" s="600"/>
      <c r="MIW28" s="600"/>
      <c r="MIX28" s="600"/>
      <c r="MIY28" s="600"/>
      <c r="MIZ28" s="600"/>
      <c r="MJA28" s="600"/>
      <c r="MJB28" s="600"/>
      <c r="MJC28" s="600"/>
      <c r="MJD28" s="600"/>
      <c r="MJE28" s="600"/>
      <c r="MJF28" s="600"/>
      <c r="MJG28" s="600"/>
      <c r="MJH28" s="600"/>
      <c r="MJI28" s="600"/>
      <c r="MJJ28" s="600"/>
      <c r="MJK28" s="600"/>
      <c r="MJL28" s="600"/>
      <c r="MJM28" s="600"/>
      <c r="MJN28" s="600"/>
      <c r="MJO28" s="600"/>
      <c r="MJP28" s="600"/>
      <c r="MJQ28" s="600"/>
      <c r="MJR28" s="600"/>
      <c r="MJS28" s="600"/>
      <c r="MJT28" s="600"/>
      <c r="MJU28" s="600"/>
      <c r="MJV28" s="600"/>
      <c r="MJW28" s="600"/>
      <c r="MJX28" s="600"/>
      <c r="MJY28" s="600"/>
      <c r="MJZ28" s="600"/>
      <c r="MKA28" s="600"/>
      <c r="MKB28" s="600"/>
      <c r="MKC28" s="600"/>
      <c r="MKD28" s="600"/>
      <c r="MKE28" s="600"/>
      <c r="MKF28" s="600"/>
      <c r="MKG28" s="600"/>
      <c r="MKH28" s="600"/>
      <c r="MKI28" s="600"/>
      <c r="MKJ28" s="600"/>
      <c r="MKK28" s="600"/>
      <c r="MKL28" s="600"/>
      <c r="MKM28" s="600"/>
      <c r="MKN28" s="600"/>
      <c r="MKO28" s="600"/>
      <c r="MKP28" s="600"/>
      <c r="MKQ28" s="600"/>
      <c r="MKR28" s="600"/>
      <c r="MKS28" s="600"/>
      <c r="MKT28" s="600"/>
      <c r="MKU28" s="600"/>
      <c r="MKV28" s="600"/>
      <c r="MKW28" s="600"/>
      <c r="MKX28" s="600"/>
      <c r="MKY28" s="600"/>
      <c r="MKZ28" s="600"/>
      <c r="MLA28" s="600"/>
      <c r="MLB28" s="600"/>
      <c r="MLC28" s="600"/>
      <c r="MLD28" s="600"/>
      <c r="MLE28" s="600"/>
      <c r="MLF28" s="600"/>
      <c r="MLG28" s="600"/>
      <c r="MLH28" s="600"/>
      <c r="MLI28" s="600"/>
      <c r="MLJ28" s="600"/>
      <c r="MLK28" s="600"/>
      <c r="MLL28" s="600"/>
      <c r="MLM28" s="600"/>
      <c r="MLN28" s="600"/>
      <c r="MLO28" s="600"/>
      <c r="MLP28" s="600"/>
      <c r="MLQ28" s="600"/>
      <c r="MLR28" s="600"/>
      <c r="MLS28" s="600"/>
      <c r="MLT28" s="600"/>
      <c r="MLU28" s="600"/>
      <c r="MLV28" s="600"/>
      <c r="MLW28" s="600"/>
      <c r="MLX28" s="600"/>
      <c r="MLY28" s="600"/>
      <c r="MLZ28" s="600"/>
      <c r="MMA28" s="600"/>
      <c r="MMB28" s="600"/>
      <c r="MMC28" s="600"/>
      <c r="MMD28" s="600"/>
      <c r="MME28" s="600"/>
      <c r="MMF28" s="600"/>
      <c r="MMG28" s="600"/>
      <c r="MMH28" s="600"/>
      <c r="MMI28" s="600"/>
      <c r="MMJ28" s="600"/>
      <c r="MMK28" s="600"/>
      <c r="MML28" s="600"/>
      <c r="MMM28" s="600"/>
      <c r="MMN28" s="600"/>
      <c r="MMO28" s="600"/>
      <c r="MMP28" s="600"/>
      <c r="MMQ28" s="600"/>
      <c r="MMR28" s="600"/>
      <c r="MMS28" s="600"/>
      <c r="MMT28" s="600"/>
      <c r="MMU28" s="600"/>
      <c r="MMV28" s="600"/>
      <c r="MMW28" s="600"/>
      <c r="MMX28" s="600"/>
      <c r="MMY28" s="600"/>
      <c r="MMZ28" s="600"/>
      <c r="MNA28" s="600"/>
      <c r="MNB28" s="600"/>
      <c r="MNC28" s="600"/>
      <c r="MND28" s="600"/>
      <c r="MNE28" s="600"/>
      <c r="MNF28" s="600"/>
      <c r="MNG28" s="600"/>
      <c r="MNH28" s="600"/>
      <c r="MNI28" s="600"/>
      <c r="MNJ28" s="600"/>
      <c r="MNK28" s="600"/>
      <c r="MNL28" s="600"/>
      <c r="MNM28" s="600"/>
      <c r="MNN28" s="600"/>
      <c r="MNO28" s="600"/>
      <c r="MNP28" s="600"/>
      <c r="MNQ28" s="600"/>
      <c r="MNR28" s="600"/>
      <c r="MNS28" s="600"/>
      <c r="MNT28" s="600"/>
      <c r="MNU28" s="600"/>
      <c r="MNV28" s="600"/>
      <c r="MNW28" s="600"/>
      <c r="MNX28" s="600"/>
      <c r="MNY28" s="600"/>
      <c r="MNZ28" s="600"/>
      <c r="MOA28" s="600"/>
      <c r="MOB28" s="600"/>
      <c r="MOC28" s="600"/>
      <c r="MOD28" s="600"/>
      <c r="MOE28" s="600"/>
      <c r="MOF28" s="600"/>
      <c r="MOG28" s="600"/>
      <c r="MOH28" s="600"/>
      <c r="MOI28" s="600"/>
      <c r="MOJ28" s="600"/>
      <c r="MOK28" s="600"/>
      <c r="MOL28" s="600"/>
      <c r="MOM28" s="600"/>
      <c r="MON28" s="600"/>
      <c r="MOO28" s="600"/>
      <c r="MOP28" s="600"/>
      <c r="MOQ28" s="600"/>
      <c r="MOR28" s="600"/>
      <c r="MOS28" s="600"/>
      <c r="MOT28" s="600"/>
      <c r="MOU28" s="600"/>
      <c r="MOV28" s="600"/>
      <c r="MOW28" s="600"/>
      <c r="MOX28" s="600"/>
      <c r="MOY28" s="600"/>
      <c r="MOZ28" s="600"/>
      <c r="MPA28" s="600"/>
      <c r="MPB28" s="600"/>
      <c r="MPC28" s="600"/>
      <c r="MPD28" s="600"/>
      <c r="MPE28" s="600"/>
      <c r="MPF28" s="600"/>
      <c r="MPG28" s="600"/>
      <c r="MPH28" s="600"/>
      <c r="MPI28" s="600"/>
      <c r="MPJ28" s="600"/>
      <c r="MPK28" s="600"/>
      <c r="MPL28" s="600"/>
      <c r="MPM28" s="600"/>
      <c r="MPN28" s="600"/>
      <c r="MPO28" s="600"/>
      <c r="MPP28" s="600"/>
      <c r="MPQ28" s="600"/>
      <c r="MPR28" s="600"/>
      <c r="MPS28" s="600"/>
      <c r="MPT28" s="600"/>
      <c r="MPU28" s="600"/>
      <c r="MPV28" s="600"/>
      <c r="MPW28" s="600"/>
      <c r="MPX28" s="600"/>
      <c r="MPY28" s="600"/>
      <c r="MPZ28" s="600"/>
      <c r="MQA28" s="600"/>
      <c r="MQB28" s="600"/>
      <c r="MQC28" s="600"/>
      <c r="MQD28" s="600"/>
      <c r="MQE28" s="600"/>
      <c r="MQF28" s="600"/>
      <c r="MQG28" s="600"/>
      <c r="MQH28" s="600"/>
      <c r="MQI28" s="600"/>
      <c r="MQJ28" s="600"/>
      <c r="MQK28" s="600"/>
      <c r="MQL28" s="600"/>
      <c r="MQM28" s="600"/>
      <c r="MQN28" s="600"/>
      <c r="MQO28" s="600"/>
      <c r="MQP28" s="600"/>
      <c r="MQQ28" s="600"/>
      <c r="MQR28" s="600"/>
      <c r="MQS28" s="600"/>
      <c r="MQT28" s="600"/>
      <c r="MQU28" s="600"/>
      <c r="MQV28" s="600"/>
      <c r="MQW28" s="600"/>
      <c r="MQX28" s="600"/>
      <c r="MQY28" s="600"/>
      <c r="MQZ28" s="600"/>
      <c r="MRA28" s="600"/>
      <c r="MRB28" s="600"/>
      <c r="MRC28" s="600"/>
      <c r="MRD28" s="600"/>
      <c r="MRE28" s="600"/>
      <c r="MRF28" s="600"/>
      <c r="MRG28" s="600"/>
      <c r="MRH28" s="600"/>
      <c r="MRI28" s="600"/>
      <c r="MRJ28" s="600"/>
      <c r="MRK28" s="600"/>
      <c r="MRL28" s="600"/>
      <c r="MRM28" s="600"/>
      <c r="MRN28" s="600"/>
      <c r="MRO28" s="600"/>
      <c r="MRP28" s="600"/>
      <c r="MRQ28" s="600"/>
      <c r="MRR28" s="600"/>
      <c r="MRS28" s="600"/>
      <c r="MRT28" s="600"/>
      <c r="MRU28" s="600"/>
      <c r="MRV28" s="600"/>
      <c r="MRW28" s="600"/>
      <c r="MRX28" s="600"/>
      <c r="MRY28" s="600"/>
      <c r="MRZ28" s="600"/>
      <c r="MSA28" s="600"/>
      <c r="MSB28" s="600"/>
      <c r="MSC28" s="600"/>
      <c r="MSD28" s="600"/>
      <c r="MSE28" s="600"/>
      <c r="MSF28" s="600"/>
      <c r="MSG28" s="600"/>
      <c r="MSH28" s="600"/>
      <c r="MSI28" s="600"/>
      <c r="MSJ28" s="600"/>
      <c r="MSK28" s="600"/>
      <c r="MSL28" s="600"/>
      <c r="MSM28" s="600"/>
      <c r="MSN28" s="600"/>
      <c r="MSO28" s="600"/>
      <c r="MSP28" s="600"/>
      <c r="MSQ28" s="600"/>
      <c r="MSR28" s="600"/>
      <c r="MSS28" s="600"/>
      <c r="MST28" s="600"/>
      <c r="MSU28" s="600"/>
      <c r="MSV28" s="600"/>
      <c r="MSW28" s="600"/>
      <c r="MSX28" s="600"/>
      <c r="MSY28" s="600"/>
      <c r="MSZ28" s="600"/>
      <c r="MTA28" s="600"/>
      <c r="MTB28" s="600"/>
      <c r="MTC28" s="600"/>
      <c r="MTD28" s="600"/>
      <c r="MTE28" s="600"/>
      <c r="MTF28" s="600"/>
      <c r="MTG28" s="600"/>
      <c r="MTH28" s="600"/>
      <c r="MTI28" s="600"/>
      <c r="MTJ28" s="600"/>
      <c r="MTK28" s="600"/>
      <c r="MTL28" s="600"/>
      <c r="MTM28" s="600"/>
      <c r="MTN28" s="600"/>
      <c r="MTO28" s="600"/>
      <c r="MTP28" s="600"/>
      <c r="MTQ28" s="600"/>
      <c r="MTR28" s="600"/>
      <c r="MTS28" s="600"/>
      <c r="MTT28" s="600"/>
      <c r="MTU28" s="600"/>
      <c r="MTV28" s="600"/>
      <c r="MTW28" s="600"/>
      <c r="MTX28" s="600"/>
      <c r="MTY28" s="600"/>
      <c r="MTZ28" s="600"/>
      <c r="MUA28" s="600"/>
      <c r="MUB28" s="600"/>
      <c r="MUC28" s="600"/>
      <c r="MUD28" s="600"/>
      <c r="MUE28" s="600"/>
      <c r="MUF28" s="600"/>
      <c r="MUG28" s="600"/>
      <c r="MUH28" s="600"/>
      <c r="MUI28" s="600"/>
      <c r="MUJ28" s="600"/>
      <c r="MUK28" s="600"/>
      <c r="MUL28" s="600"/>
      <c r="MUM28" s="600"/>
      <c r="MUN28" s="600"/>
      <c r="MUO28" s="600"/>
      <c r="MUP28" s="600"/>
      <c r="MUQ28" s="600"/>
      <c r="MUR28" s="600"/>
      <c r="MUS28" s="600"/>
      <c r="MUT28" s="600"/>
      <c r="MUU28" s="600"/>
      <c r="MUV28" s="600"/>
      <c r="MUW28" s="600"/>
      <c r="MUX28" s="600"/>
      <c r="MUY28" s="600"/>
      <c r="MUZ28" s="600"/>
      <c r="MVA28" s="600"/>
      <c r="MVB28" s="600"/>
      <c r="MVC28" s="600"/>
      <c r="MVD28" s="600"/>
      <c r="MVE28" s="600"/>
      <c r="MVF28" s="600"/>
      <c r="MVG28" s="600"/>
      <c r="MVH28" s="600"/>
      <c r="MVI28" s="600"/>
      <c r="MVJ28" s="600"/>
      <c r="MVK28" s="600"/>
      <c r="MVL28" s="600"/>
      <c r="MVM28" s="600"/>
      <c r="MVN28" s="600"/>
      <c r="MVO28" s="600"/>
      <c r="MVP28" s="600"/>
      <c r="MVQ28" s="600"/>
      <c r="MVR28" s="600"/>
      <c r="MVS28" s="600"/>
      <c r="MVT28" s="600"/>
      <c r="MVU28" s="600"/>
      <c r="MVV28" s="600"/>
      <c r="MVW28" s="600"/>
      <c r="MVX28" s="600"/>
      <c r="MVY28" s="600"/>
      <c r="MVZ28" s="600"/>
      <c r="MWA28" s="600"/>
      <c r="MWB28" s="600"/>
      <c r="MWC28" s="600"/>
      <c r="MWD28" s="600"/>
      <c r="MWE28" s="600"/>
      <c r="MWF28" s="600"/>
      <c r="MWG28" s="600"/>
      <c r="MWH28" s="600"/>
      <c r="MWI28" s="600"/>
      <c r="MWJ28" s="600"/>
      <c r="MWK28" s="600"/>
      <c r="MWL28" s="600"/>
      <c r="MWM28" s="600"/>
      <c r="MWN28" s="600"/>
      <c r="MWO28" s="600"/>
      <c r="MWP28" s="600"/>
      <c r="MWQ28" s="600"/>
      <c r="MWR28" s="600"/>
      <c r="MWS28" s="600"/>
      <c r="MWT28" s="600"/>
      <c r="MWU28" s="600"/>
      <c r="MWV28" s="600"/>
      <c r="MWW28" s="600"/>
      <c r="MWX28" s="600"/>
      <c r="MWY28" s="600"/>
      <c r="MWZ28" s="600"/>
      <c r="MXA28" s="600"/>
      <c r="MXB28" s="600"/>
      <c r="MXC28" s="600"/>
      <c r="MXD28" s="600"/>
      <c r="MXE28" s="600"/>
      <c r="MXF28" s="600"/>
      <c r="MXG28" s="600"/>
      <c r="MXH28" s="600"/>
      <c r="MXI28" s="600"/>
      <c r="MXJ28" s="600"/>
      <c r="MXK28" s="600"/>
      <c r="MXL28" s="600"/>
      <c r="MXM28" s="600"/>
      <c r="MXN28" s="600"/>
      <c r="MXO28" s="600"/>
      <c r="MXP28" s="600"/>
      <c r="MXQ28" s="600"/>
      <c r="MXR28" s="600"/>
      <c r="MXS28" s="600"/>
      <c r="MXT28" s="600"/>
      <c r="MXU28" s="600"/>
      <c r="MXV28" s="600"/>
      <c r="MXW28" s="600"/>
      <c r="MXX28" s="600"/>
      <c r="MXY28" s="600"/>
      <c r="MXZ28" s="600"/>
      <c r="MYA28" s="600"/>
      <c r="MYB28" s="600"/>
      <c r="MYC28" s="600"/>
      <c r="MYD28" s="600"/>
      <c r="MYE28" s="600"/>
      <c r="MYF28" s="600"/>
      <c r="MYG28" s="600"/>
      <c r="MYH28" s="600"/>
      <c r="MYI28" s="600"/>
      <c r="MYJ28" s="600"/>
      <c r="MYK28" s="600"/>
      <c r="MYL28" s="600"/>
      <c r="MYM28" s="600"/>
      <c r="MYN28" s="600"/>
      <c r="MYO28" s="600"/>
      <c r="MYP28" s="600"/>
      <c r="MYQ28" s="600"/>
      <c r="MYR28" s="600"/>
      <c r="MYS28" s="600"/>
      <c r="MYT28" s="600"/>
      <c r="MYU28" s="600"/>
      <c r="MYV28" s="600"/>
      <c r="MYW28" s="600"/>
      <c r="MYX28" s="600"/>
      <c r="MYY28" s="600"/>
      <c r="MYZ28" s="600"/>
      <c r="MZA28" s="600"/>
      <c r="MZB28" s="600"/>
      <c r="MZC28" s="600"/>
      <c r="MZD28" s="600"/>
      <c r="MZE28" s="600"/>
      <c r="MZF28" s="600"/>
      <c r="MZG28" s="600"/>
      <c r="MZH28" s="600"/>
      <c r="MZI28" s="600"/>
      <c r="MZJ28" s="600"/>
      <c r="MZK28" s="600"/>
      <c r="MZL28" s="600"/>
      <c r="MZM28" s="600"/>
      <c r="MZN28" s="600"/>
      <c r="MZO28" s="600"/>
      <c r="MZP28" s="600"/>
      <c r="MZQ28" s="600"/>
      <c r="MZR28" s="600"/>
      <c r="MZS28" s="600"/>
      <c r="MZT28" s="600"/>
      <c r="MZU28" s="600"/>
      <c r="MZV28" s="600"/>
      <c r="MZW28" s="600"/>
      <c r="MZX28" s="600"/>
      <c r="MZY28" s="600"/>
      <c r="MZZ28" s="600"/>
      <c r="NAA28" s="600"/>
      <c r="NAB28" s="600"/>
      <c r="NAC28" s="600"/>
      <c r="NAD28" s="600"/>
      <c r="NAE28" s="600"/>
      <c r="NAF28" s="600"/>
      <c r="NAG28" s="600"/>
      <c r="NAH28" s="600"/>
      <c r="NAI28" s="600"/>
      <c r="NAJ28" s="600"/>
      <c r="NAK28" s="600"/>
      <c r="NAL28" s="600"/>
      <c r="NAM28" s="600"/>
      <c r="NAN28" s="600"/>
      <c r="NAO28" s="600"/>
      <c r="NAP28" s="600"/>
      <c r="NAQ28" s="600"/>
      <c r="NAR28" s="600"/>
      <c r="NAS28" s="600"/>
      <c r="NAT28" s="600"/>
      <c r="NAU28" s="600"/>
      <c r="NAV28" s="600"/>
      <c r="NAW28" s="600"/>
      <c r="NAX28" s="600"/>
      <c r="NAY28" s="600"/>
      <c r="NAZ28" s="600"/>
      <c r="NBA28" s="600"/>
      <c r="NBB28" s="600"/>
      <c r="NBC28" s="600"/>
      <c r="NBD28" s="600"/>
      <c r="NBE28" s="600"/>
      <c r="NBF28" s="600"/>
      <c r="NBG28" s="600"/>
      <c r="NBH28" s="600"/>
      <c r="NBI28" s="600"/>
      <c r="NBJ28" s="600"/>
      <c r="NBK28" s="600"/>
      <c r="NBL28" s="600"/>
      <c r="NBM28" s="600"/>
      <c r="NBN28" s="600"/>
      <c r="NBO28" s="600"/>
      <c r="NBP28" s="600"/>
      <c r="NBQ28" s="600"/>
      <c r="NBR28" s="600"/>
      <c r="NBS28" s="600"/>
      <c r="NBT28" s="600"/>
      <c r="NBU28" s="600"/>
      <c r="NBV28" s="600"/>
      <c r="NBW28" s="600"/>
      <c r="NBX28" s="600"/>
      <c r="NBY28" s="600"/>
      <c r="NBZ28" s="600"/>
      <c r="NCA28" s="600"/>
      <c r="NCB28" s="600"/>
      <c r="NCC28" s="600"/>
      <c r="NCD28" s="600"/>
      <c r="NCE28" s="600"/>
      <c r="NCF28" s="600"/>
      <c r="NCG28" s="600"/>
      <c r="NCH28" s="600"/>
      <c r="NCI28" s="600"/>
      <c r="NCJ28" s="600"/>
      <c r="NCK28" s="600"/>
      <c r="NCL28" s="600"/>
      <c r="NCM28" s="600"/>
      <c r="NCN28" s="600"/>
      <c r="NCO28" s="600"/>
      <c r="NCP28" s="600"/>
      <c r="NCQ28" s="600"/>
      <c r="NCR28" s="600"/>
      <c r="NCS28" s="600"/>
      <c r="NCT28" s="600"/>
      <c r="NCU28" s="600"/>
      <c r="NCV28" s="600"/>
      <c r="NCW28" s="600"/>
      <c r="NCX28" s="600"/>
      <c r="NCY28" s="600"/>
      <c r="NCZ28" s="600"/>
      <c r="NDA28" s="600"/>
      <c r="NDB28" s="600"/>
      <c r="NDC28" s="600"/>
      <c r="NDD28" s="600"/>
      <c r="NDE28" s="600"/>
      <c r="NDF28" s="600"/>
      <c r="NDG28" s="600"/>
      <c r="NDH28" s="600"/>
      <c r="NDI28" s="600"/>
      <c r="NDJ28" s="600"/>
      <c r="NDK28" s="600"/>
      <c r="NDL28" s="600"/>
      <c r="NDM28" s="600"/>
      <c r="NDN28" s="600"/>
      <c r="NDO28" s="600"/>
      <c r="NDP28" s="600"/>
      <c r="NDQ28" s="600"/>
      <c r="NDR28" s="600"/>
      <c r="NDS28" s="600"/>
      <c r="NDT28" s="600"/>
      <c r="NDU28" s="600"/>
      <c r="NDV28" s="600"/>
      <c r="NDW28" s="600"/>
      <c r="NDX28" s="600"/>
      <c r="NDY28" s="600"/>
      <c r="NDZ28" s="600"/>
      <c r="NEA28" s="600"/>
      <c r="NEB28" s="600"/>
      <c r="NEC28" s="600"/>
      <c r="NED28" s="600"/>
      <c r="NEE28" s="600"/>
      <c r="NEF28" s="600"/>
      <c r="NEG28" s="600"/>
      <c r="NEH28" s="600"/>
      <c r="NEI28" s="600"/>
      <c r="NEJ28" s="600"/>
      <c r="NEK28" s="600"/>
      <c r="NEL28" s="600"/>
      <c r="NEM28" s="600"/>
      <c r="NEN28" s="600"/>
      <c r="NEO28" s="600"/>
      <c r="NEP28" s="600"/>
      <c r="NEQ28" s="600"/>
      <c r="NER28" s="600"/>
      <c r="NES28" s="600"/>
      <c r="NET28" s="600"/>
      <c r="NEU28" s="600"/>
      <c r="NEV28" s="600"/>
      <c r="NEW28" s="600"/>
      <c r="NEX28" s="600"/>
      <c r="NEY28" s="600"/>
      <c r="NEZ28" s="600"/>
      <c r="NFA28" s="600"/>
      <c r="NFB28" s="600"/>
      <c r="NFC28" s="600"/>
      <c r="NFD28" s="600"/>
      <c r="NFE28" s="600"/>
      <c r="NFF28" s="600"/>
      <c r="NFG28" s="600"/>
      <c r="NFH28" s="600"/>
      <c r="NFI28" s="600"/>
      <c r="NFJ28" s="600"/>
      <c r="NFK28" s="600"/>
      <c r="NFL28" s="600"/>
      <c r="NFM28" s="600"/>
      <c r="NFN28" s="600"/>
      <c r="NFO28" s="600"/>
      <c r="NFP28" s="600"/>
      <c r="NFQ28" s="600"/>
      <c r="NFR28" s="600"/>
      <c r="NFS28" s="600"/>
      <c r="NFT28" s="600"/>
      <c r="NFU28" s="600"/>
      <c r="NFV28" s="600"/>
      <c r="NFW28" s="600"/>
      <c r="NFX28" s="600"/>
      <c r="NFY28" s="600"/>
      <c r="NFZ28" s="600"/>
      <c r="NGA28" s="600"/>
      <c r="NGB28" s="600"/>
      <c r="NGC28" s="600"/>
      <c r="NGD28" s="600"/>
      <c r="NGE28" s="600"/>
      <c r="NGF28" s="600"/>
      <c r="NGG28" s="600"/>
      <c r="NGH28" s="600"/>
      <c r="NGI28" s="600"/>
      <c r="NGJ28" s="600"/>
      <c r="NGK28" s="600"/>
      <c r="NGL28" s="600"/>
      <c r="NGM28" s="600"/>
      <c r="NGN28" s="600"/>
      <c r="NGO28" s="600"/>
      <c r="NGP28" s="600"/>
      <c r="NGQ28" s="600"/>
      <c r="NGR28" s="600"/>
      <c r="NGS28" s="600"/>
      <c r="NGT28" s="600"/>
      <c r="NGU28" s="600"/>
      <c r="NGV28" s="600"/>
      <c r="NGW28" s="600"/>
      <c r="NGX28" s="600"/>
      <c r="NGY28" s="600"/>
      <c r="NGZ28" s="600"/>
      <c r="NHA28" s="600"/>
      <c r="NHB28" s="600"/>
      <c r="NHC28" s="600"/>
      <c r="NHD28" s="600"/>
      <c r="NHE28" s="600"/>
      <c r="NHF28" s="600"/>
      <c r="NHG28" s="600"/>
      <c r="NHH28" s="600"/>
      <c r="NHI28" s="600"/>
      <c r="NHJ28" s="600"/>
      <c r="NHK28" s="600"/>
      <c r="NHL28" s="600"/>
      <c r="NHM28" s="600"/>
      <c r="NHN28" s="600"/>
      <c r="NHO28" s="600"/>
      <c r="NHP28" s="600"/>
      <c r="NHQ28" s="600"/>
      <c r="NHR28" s="600"/>
      <c r="NHS28" s="600"/>
      <c r="NHT28" s="600"/>
      <c r="NHU28" s="600"/>
      <c r="NHV28" s="600"/>
      <c r="NHW28" s="600"/>
      <c r="NHX28" s="600"/>
      <c r="NHY28" s="600"/>
      <c r="NHZ28" s="600"/>
      <c r="NIA28" s="600"/>
      <c r="NIB28" s="600"/>
      <c r="NIC28" s="600"/>
      <c r="NID28" s="600"/>
      <c r="NIE28" s="600"/>
      <c r="NIF28" s="600"/>
      <c r="NIG28" s="600"/>
      <c r="NIH28" s="600"/>
      <c r="NII28" s="600"/>
      <c r="NIJ28" s="600"/>
      <c r="NIK28" s="600"/>
      <c r="NIL28" s="600"/>
      <c r="NIM28" s="600"/>
      <c r="NIN28" s="600"/>
      <c r="NIO28" s="600"/>
      <c r="NIP28" s="600"/>
      <c r="NIQ28" s="600"/>
      <c r="NIR28" s="600"/>
      <c r="NIS28" s="600"/>
      <c r="NIT28" s="600"/>
      <c r="NIU28" s="600"/>
      <c r="NIV28" s="600"/>
      <c r="NIW28" s="600"/>
      <c r="NIX28" s="600"/>
      <c r="NIY28" s="600"/>
      <c r="NIZ28" s="600"/>
      <c r="NJA28" s="600"/>
      <c r="NJB28" s="600"/>
      <c r="NJC28" s="600"/>
      <c r="NJD28" s="600"/>
      <c r="NJE28" s="600"/>
      <c r="NJF28" s="600"/>
      <c r="NJG28" s="600"/>
      <c r="NJH28" s="600"/>
      <c r="NJI28" s="600"/>
      <c r="NJJ28" s="600"/>
      <c r="NJK28" s="600"/>
      <c r="NJL28" s="600"/>
      <c r="NJM28" s="600"/>
      <c r="NJN28" s="600"/>
      <c r="NJO28" s="600"/>
      <c r="NJP28" s="600"/>
      <c r="NJQ28" s="600"/>
      <c r="NJR28" s="600"/>
      <c r="NJS28" s="600"/>
      <c r="NJT28" s="600"/>
      <c r="NJU28" s="600"/>
      <c r="NJV28" s="600"/>
      <c r="NJW28" s="600"/>
      <c r="NJX28" s="600"/>
      <c r="NJY28" s="600"/>
      <c r="NJZ28" s="600"/>
      <c r="NKA28" s="600"/>
      <c r="NKB28" s="600"/>
      <c r="NKC28" s="600"/>
      <c r="NKD28" s="600"/>
      <c r="NKE28" s="600"/>
      <c r="NKF28" s="600"/>
      <c r="NKG28" s="600"/>
      <c r="NKH28" s="600"/>
      <c r="NKI28" s="600"/>
      <c r="NKJ28" s="600"/>
      <c r="NKK28" s="600"/>
      <c r="NKL28" s="600"/>
      <c r="NKM28" s="600"/>
      <c r="NKN28" s="600"/>
      <c r="NKO28" s="600"/>
      <c r="NKP28" s="600"/>
      <c r="NKQ28" s="600"/>
      <c r="NKR28" s="600"/>
      <c r="NKS28" s="600"/>
      <c r="NKT28" s="600"/>
      <c r="NKU28" s="600"/>
      <c r="NKV28" s="600"/>
      <c r="NKW28" s="600"/>
      <c r="NKX28" s="600"/>
      <c r="NKY28" s="600"/>
      <c r="NKZ28" s="600"/>
      <c r="NLA28" s="600"/>
      <c r="NLB28" s="600"/>
      <c r="NLC28" s="600"/>
      <c r="NLD28" s="600"/>
      <c r="NLE28" s="600"/>
      <c r="NLF28" s="600"/>
      <c r="NLG28" s="600"/>
      <c r="NLH28" s="600"/>
      <c r="NLI28" s="600"/>
      <c r="NLJ28" s="600"/>
      <c r="NLK28" s="600"/>
      <c r="NLL28" s="600"/>
      <c r="NLM28" s="600"/>
      <c r="NLN28" s="600"/>
      <c r="NLO28" s="600"/>
      <c r="NLP28" s="600"/>
      <c r="NLQ28" s="600"/>
      <c r="NLR28" s="600"/>
      <c r="NLS28" s="600"/>
      <c r="NLT28" s="600"/>
      <c r="NLU28" s="600"/>
      <c r="NLV28" s="600"/>
      <c r="NLW28" s="600"/>
      <c r="NLX28" s="600"/>
      <c r="NLY28" s="600"/>
      <c r="NLZ28" s="600"/>
      <c r="NMA28" s="600"/>
      <c r="NMB28" s="600"/>
      <c r="NMC28" s="600"/>
      <c r="NMD28" s="600"/>
      <c r="NME28" s="600"/>
      <c r="NMF28" s="600"/>
      <c r="NMG28" s="600"/>
      <c r="NMH28" s="600"/>
      <c r="NMI28" s="600"/>
      <c r="NMJ28" s="600"/>
      <c r="NMK28" s="600"/>
      <c r="NML28" s="600"/>
      <c r="NMM28" s="600"/>
      <c r="NMN28" s="600"/>
      <c r="NMO28" s="600"/>
      <c r="NMP28" s="600"/>
      <c r="NMQ28" s="600"/>
      <c r="NMR28" s="600"/>
      <c r="NMS28" s="600"/>
      <c r="NMT28" s="600"/>
      <c r="NMU28" s="600"/>
      <c r="NMV28" s="600"/>
      <c r="NMW28" s="600"/>
      <c r="NMX28" s="600"/>
      <c r="NMY28" s="600"/>
      <c r="NMZ28" s="600"/>
      <c r="NNA28" s="600"/>
      <c r="NNB28" s="600"/>
      <c r="NNC28" s="600"/>
      <c r="NND28" s="600"/>
      <c r="NNE28" s="600"/>
      <c r="NNF28" s="600"/>
      <c r="NNG28" s="600"/>
      <c r="NNH28" s="600"/>
      <c r="NNI28" s="600"/>
      <c r="NNJ28" s="600"/>
      <c r="NNK28" s="600"/>
      <c r="NNL28" s="600"/>
      <c r="NNM28" s="600"/>
      <c r="NNN28" s="600"/>
      <c r="NNO28" s="600"/>
      <c r="NNP28" s="600"/>
      <c r="NNQ28" s="600"/>
      <c r="NNR28" s="600"/>
      <c r="NNS28" s="600"/>
      <c r="NNT28" s="600"/>
      <c r="NNU28" s="600"/>
      <c r="NNV28" s="600"/>
      <c r="NNW28" s="600"/>
      <c r="NNX28" s="600"/>
      <c r="NNY28" s="600"/>
      <c r="NNZ28" s="600"/>
      <c r="NOA28" s="600"/>
      <c r="NOB28" s="600"/>
      <c r="NOC28" s="600"/>
      <c r="NOD28" s="600"/>
      <c r="NOE28" s="600"/>
      <c r="NOF28" s="600"/>
      <c r="NOG28" s="600"/>
      <c r="NOH28" s="600"/>
      <c r="NOI28" s="600"/>
      <c r="NOJ28" s="600"/>
      <c r="NOK28" s="600"/>
      <c r="NOL28" s="600"/>
      <c r="NOM28" s="600"/>
      <c r="NON28" s="600"/>
      <c r="NOO28" s="600"/>
      <c r="NOP28" s="600"/>
      <c r="NOQ28" s="600"/>
      <c r="NOR28" s="600"/>
      <c r="NOS28" s="600"/>
      <c r="NOT28" s="600"/>
      <c r="NOU28" s="600"/>
      <c r="NOV28" s="600"/>
      <c r="NOW28" s="600"/>
      <c r="NOX28" s="600"/>
      <c r="NOY28" s="600"/>
      <c r="NOZ28" s="600"/>
      <c r="NPA28" s="600"/>
      <c r="NPB28" s="600"/>
      <c r="NPC28" s="600"/>
      <c r="NPD28" s="600"/>
      <c r="NPE28" s="600"/>
      <c r="NPF28" s="600"/>
      <c r="NPG28" s="600"/>
      <c r="NPH28" s="600"/>
      <c r="NPI28" s="600"/>
      <c r="NPJ28" s="600"/>
      <c r="NPK28" s="600"/>
      <c r="NPL28" s="600"/>
      <c r="NPM28" s="600"/>
      <c r="NPN28" s="600"/>
      <c r="NPO28" s="600"/>
      <c r="NPP28" s="600"/>
      <c r="NPQ28" s="600"/>
      <c r="NPR28" s="600"/>
      <c r="NPS28" s="600"/>
      <c r="NPT28" s="600"/>
      <c r="NPU28" s="600"/>
      <c r="NPV28" s="600"/>
      <c r="NPW28" s="600"/>
      <c r="NPX28" s="600"/>
      <c r="NPY28" s="600"/>
      <c r="NPZ28" s="600"/>
      <c r="NQA28" s="600"/>
      <c r="NQB28" s="600"/>
      <c r="NQC28" s="600"/>
      <c r="NQD28" s="600"/>
      <c r="NQE28" s="600"/>
      <c r="NQF28" s="600"/>
      <c r="NQG28" s="600"/>
      <c r="NQH28" s="600"/>
      <c r="NQI28" s="600"/>
      <c r="NQJ28" s="600"/>
      <c r="NQK28" s="600"/>
      <c r="NQL28" s="600"/>
      <c r="NQM28" s="600"/>
      <c r="NQN28" s="600"/>
      <c r="NQO28" s="600"/>
      <c r="NQP28" s="600"/>
      <c r="NQQ28" s="600"/>
      <c r="NQR28" s="600"/>
      <c r="NQS28" s="600"/>
      <c r="NQT28" s="600"/>
      <c r="NQU28" s="600"/>
      <c r="NQV28" s="600"/>
      <c r="NQW28" s="600"/>
      <c r="NQX28" s="600"/>
      <c r="NQY28" s="600"/>
      <c r="NQZ28" s="600"/>
      <c r="NRA28" s="600"/>
      <c r="NRB28" s="600"/>
      <c r="NRC28" s="600"/>
      <c r="NRD28" s="600"/>
      <c r="NRE28" s="600"/>
      <c r="NRF28" s="600"/>
      <c r="NRG28" s="600"/>
      <c r="NRH28" s="600"/>
      <c r="NRI28" s="600"/>
      <c r="NRJ28" s="600"/>
      <c r="NRK28" s="600"/>
      <c r="NRL28" s="600"/>
      <c r="NRM28" s="600"/>
      <c r="NRN28" s="600"/>
      <c r="NRO28" s="600"/>
      <c r="NRP28" s="600"/>
      <c r="NRQ28" s="600"/>
      <c r="NRR28" s="600"/>
      <c r="NRS28" s="600"/>
      <c r="NRT28" s="600"/>
      <c r="NRU28" s="600"/>
      <c r="NRV28" s="600"/>
      <c r="NRW28" s="600"/>
      <c r="NRX28" s="600"/>
      <c r="NRY28" s="600"/>
      <c r="NRZ28" s="600"/>
      <c r="NSA28" s="600"/>
      <c r="NSB28" s="600"/>
      <c r="NSC28" s="600"/>
      <c r="NSD28" s="600"/>
      <c r="NSE28" s="600"/>
      <c r="NSF28" s="600"/>
      <c r="NSG28" s="600"/>
      <c r="NSH28" s="600"/>
      <c r="NSI28" s="600"/>
      <c r="NSJ28" s="600"/>
      <c r="NSK28" s="600"/>
      <c r="NSL28" s="600"/>
      <c r="NSM28" s="600"/>
      <c r="NSN28" s="600"/>
      <c r="NSO28" s="600"/>
      <c r="NSP28" s="600"/>
      <c r="NSQ28" s="600"/>
      <c r="NSR28" s="600"/>
      <c r="NSS28" s="600"/>
      <c r="NST28" s="600"/>
      <c r="NSU28" s="600"/>
      <c r="NSV28" s="600"/>
      <c r="NSW28" s="600"/>
      <c r="NSX28" s="600"/>
      <c r="NSY28" s="600"/>
      <c r="NSZ28" s="600"/>
      <c r="NTA28" s="600"/>
      <c r="NTB28" s="600"/>
      <c r="NTC28" s="600"/>
      <c r="NTD28" s="600"/>
      <c r="NTE28" s="600"/>
      <c r="NTF28" s="600"/>
      <c r="NTG28" s="600"/>
      <c r="NTH28" s="600"/>
      <c r="NTI28" s="600"/>
      <c r="NTJ28" s="600"/>
      <c r="NTK28" s="600"/>
      <c r="NTL28" s="600"/>
      <c r="NTM28" s="600"/>
      <c r="NTN28" s="600"/>
      <c r="NTO28" s="600"/>
      <c r="NTP28" s="600"/>
      <c r="NTQ28" s="600"/>
      <c r="NTR28" s="600"/>
      <c r="NTS28" s="600"/>
      <c r="NTT28" s="600"/>
      <c r="NTU28" s="600"/>
      <c r="NTV28" s="600"/>
      <c r="NTW28" s="600"/>
      <c r="NTX28" s="600"/>
      <c r="NTY28" s="600"/>
      <c r="NTZ28" s="600"/>
      <c r="NUA28" s="600"/>
      <c r="NUB28" s="600"/>
      <c r="NUC28" s="600"/>
      <c r="NUD28" s="600"/>
      <c r="NUE28" s="600"/>
      <c r="NUF28" s="600"/>
      <c r="NUG28" s="600"/>
      <c r="NUH28" s="600"/>
      <c r="NUI28" s="600"/>
      <c r="NUJ28" s="600"/>
      <c r="NUK28" s="600"/>
      <c r="NUL28" s="600"/>
      <c r="NUM28" s="600"/>
      <c r="NUN28" s="600"/>
      <c r="NUO28" s="600"/>
      <c r="NUP28" s="600"/>
      <c r="NUQ28" s="600"/>
      <c r="NUR28" s="600"/>
      <c r="NUS28" s="600"/>
      <c r="NUT28" s="600"/>
      <c r="NUU28" s="600"/>
      <c r="NUV28" s="600"/>
      <c r="NUW28" s="600"/>
      <c r="NUX28" s="600"/>
      <c r="NUY28" s="600"/>
      <c r="NUZ28" s="600"/>
      <c r="NVA28" s="600"/>
      <c r="NVB28" s="600"/>
      <c r="NVC28" s="600"/>
      <c r="NVD28" s="600"/>
      <c r="NVE28" s="600"/>
      <c r="NVF28" s="600"/>
      <c r="NVG28" s="600"/>
      <c r="NVH28" s="600"/>
      <c r="NVI28" s="600"/>
      <c r="NVJ28" s="600"/>
      <c r="NVK28" s="600"/>
      <c r="NVL28" s="600"/>
      <c r="NVM28" s="600"/>
      <c r="NVN28" s="600"/>
      <c r="NVO28" s="600"/>
      <c r="NVP28" s="600"/>
      <c r="NVQ28" s="600"/>
      <c r="NVR28" s="600"/>
      <c r="NVS28" s="600"/>
      <c r="NVT28" s="600"/>
      <c r="NVU28" s="600"/>
      <c r="NVV28" s="600"/>
      <c r="NVW28" s="600"/>
      <c r="NVX28" s="600"/>
      <c r="NVY28" s="600"/>
      <c r="NVZ28" s="600"/>
      <c r="NWA28" s="600"/>
      <c r="NWB28" s="600"/>
      <c r="NWC28" s="600"/>
      <c r="NWD28" s="600"/>
      <c r="NWE28" s="600"/>
      <c r="NWF28" s="600"/>
      <c r="NWG28" s="600"/>
      <c r="NWH28" s="600"/>
      <c r="NWI28" s="600"/>
      <c r="NWJ28" s="600"/>
      <c r="NWK28" s="600"/>
      <c r="NWL28" s="600"/>
      <c r="NWM28" s="600"/>
      <c r="NWN28" s="600"/>
      <c r="NWO28" s="600"/>
      <c r="NWP28" s="600"/>
      <c r="NWQ28" s="600"/>
      <c r="NWR28" s="600"/>
      <c r="NWS28" s="600"/>
      <c r="NWT28" s="600"/>
      <c r="NWU28" s="600"/>
      <c r="NWV28" s="600"/>
      <c r="NWW28" s="600"/>
      <c r="NWX28" s="600"/>
      <c r="NWY28" s="600"/>
      <c r="NWZ28" s="600"/>
      <c r="NXA28" s="600"/>
      <c r="NXB28" s="600"/>
      <c r="NXC28" s="600"/>
      <c r="NXD28" s="600"/>
      <c r="NXE28" s="600"/>
      <c r="NXF28" s="600"/>
      <c r="NXG28" s="600"/>
      <c r="NXH28" s="600"/>
      <c r="NXI28" s="600"/>
      <c r="NXJ28" s="600"/>
      <c r="NXK28" s="600"/>
      <c r="NXL28" s="600"/>
      <c r="NXM28" s="600"/>
      <c r="NXN28" s="600"/>
      <c r="NXO28" s="600"/>
      <c r="NXP28" s="600"/>
      <c r="NXQ28" s="600"/>
      <c r="NXR28" s="600"/>
      <c r="NXS28" s="600"/>
      <c r="NXT28" s="600"/>
      <c r="NXU28" s="600"/>
      <c r="NXV28" s="600"/>
      <c r="NXW28" s="600"/>
      <c r="NXX28" s="600"/>
      <c r="NXY28" s="600"/>
      <c r="NXZ28" s="600"/>
      <c r="NYA28" s="600"/>
      <c r="NYB28" s="600"/>
      <c r="NYC28" s="600"/>
      <c r="NYD28" s="600"/>
      <c r="NYE28" s="600"/>
      <c r="NYF28" s="600"/>
      <c r="NYG28" s="600"/>
      <c r="NYH28" s="600"/>
      <c r="NYI28" s="600"/>
      <c r="NYJ28" s="600"/>
      <c r="NYK28" s="600"/>
      <c r="NYL28" s="600"/>
      <c r="NYM28" s="600"/>
      <c r="NYN28" s="600"/>
      <c r="NYO28" s="600"/>
      <c r="NYP28" s="600"/>
      <c r="NYQ28" s="600"/>
      <c r="NYR28" s="600"/>
      <c r="NYS28" s="600"/>
      <c r="NYT28" s="600"/>
      <c r="NYU28" s="600"/>
      <c r="NYV28" s="600"/>
      <c r="NYW28" s="600"/>
      <c r="NYX28" s="600"/>
      <c r="NYY28" s="600"/>
      <c r="NYZ28" s="600"/>
      <c r="NZA28" s="600"/>
      <c r="NZB28" s="600"/>
      <c r="NZC28" s="600"/>
      <c r="NZD28" s="600"/>
      <c r="NZE28" s="600"/>
      <c r="NZF28" s="600"/>
      <c r="NZG28" s="600"/>
      <c r="NZH28" s="600"/>
      <c r="NZI28" s="600"/>
      <c r="NZJ28" s="600"/>
      <c r="NZK28" s="600"/>
      <c r="NZL28" s="600"/>
      <c r="NZM28" s="600"/>
      <c r="NZN28" s="600"/>
      <c r="NZO28" s="600"/>
      <c r="NZP28" s="600"/>
      <c r="NZQ28" s="600"/>
      <c r="NZR28" s="600"/>
      <c r="NZS28" s="600"/>
      <c r="NZT28" s="600"/>
      <c r="NZU28" s="600"/>
      <c r="NZV28" s="600"/>
      <c r="NZW28" s="600"/>
      <c r="NZX28" s="600"/>
      <c r="NZY28" s="600"/>
      <c r="NZZ28" s="600"/>
      <c r="OAA28" s="600"/>
      <c r="OAB28" s="600"/>
      <c r="OAC28" s="600"/>
      <c r="OAD28" s="600"/>
      <c r="OAE28" s="600"/>
      <c r="OAF28" s="600"/>
      <c r="OAG28" s="600"/>
      <c r="OAH28" s="600"/>
      <c r="OAI28" s="600"/>
      <c r="OAJ28" s="600"/>
      <c r="OAK28" s="600"/>
      <c r="OAL28" s="600"/>
      <c r="OAM28" s="600"/>
      <c r="OAN28" s="600"/>
      <c r="OAO28" s="600"/>
      <c r="OAP28" s="600"/>
      <c r="OAQ28" s="600"/>
      <c r="OAR28" s="600"/>
      <c r="OAS28" s="600"/>
      <c r="OAT28" s="600"/>
      <c r="OAU28" s="600"/>
      <c r="OAV28" s="600"/>
      <c r="OAW28" s="600"/>
      <c r="OAX28" s="600"/>
      <c r="OAY28" s="600"/>
      <c r="OAZ28" s="600"/>
      <c r="OBA28" s="600"/>
      <c r="OBB28" s="600"/>
      <c r="OBC28" s="600"/>
      <c r="OBD28" s="600"/>
      <c r="OBE28" s="600"/>
      <c r="OBF28" s="600"/>
      <c r="OBG28" s="600"/>
      <c r="OBH28" s="600"/>
      <c r="OBI28" s="600"/>
      <c r="OBJ28" s="600"/>
      <c r="OBK28" s="600"/>
      <c r="OBL28" s="600"/>
      <c r="OBM28" s="600"/>
      <c r="OBN28" s="600"/>
      <c r="OBO28" s="600"/>
      <c r="OBP28" s="600"/>
      <c r="OBQ28" s="600"/>
      <c r="OBR28" s="600"/>
      <c r="OBS28" s="600"/>
      <c r="OBT28" s="600"/>
      <c r="OBU28" s="600"/>
      <c r="OBV28" s="600"/>
      <c r="OBW28" s="600"/>
      <c r="OBX28" s="600"/>
      <c r="OBY28" s="600"/>
      <c r="OBZ28" s="600"/>
      <c r="OCA28" s="600"/>
      <c r="OCB28" s="600"/>
      <c r="OCC28" s="600"/>
      <c r="OCD28" s="600"/>
      <c r="OCE28" s="600"/>
      <c r="OCF28" s="600"/>
      <c r="OCG28" s="600"/>
      <c r="OCH28" s="600"/>
      <c r="OCI28" s="600"/>
      <c r="OCJ28" s="600"/>
      <c r="OCK28" s="600"/>
      <c r="OCL28" s="600"/>
      <c r="OCM28" s="600"/>
      <c r="OCN28" s="600"/>
      <c r="OCO28" s="600"/>
      <c r="OCP28" s="600"/>
      <c r="OCQ28" s="600"/>
      <c r="OCR28" s="600"/>
      <c r="OCS28" s="600"/>
      <c r="OCT28" s="600"/>
      <c r="OCU28" s="600"/>
      <c r="OCV28" s="600"/>
      <c r="OCW28" s="600"/>
      <c r="OCX28" s="600"/>
      <c r="OCY28" s="600"/>
      <c r="OCZ28" s="600"/>
      <c r="ODA28" s="600"/>
      <c r="ODB28" s="600"/>
      <c r="ODC28" s="600"/>
      <c r="ODD28" s="600"/>
      <c r="ODE28" s="600"/>
      <c r="ODF28" s="600"/>
      <c r="ODG28" s="600"/>
      <c r="ODH28" s="600"/>
      <c r="ODI28" s="600"/>
      <c r="ODJ28" s="600"/>
      <c r="ODK28" s="600"/>
      <c r="ODL28" s="600"/>
      <c r="ODM28" s="600"/>
      <c r="ODN28" s="600"/>
      <c r="ODO28" s="600"/>
      <c r="ODP28" s="600"/>
      <c r="ODQ28" s="600"/>
      <c r="ODR28" s="600"/>
      <c r="ODS28" s="600"/>
      <c r="ODT28" s="600"/>
      <c r="ODU28" s="600"/>
      <c r="ODV28" s="600"/>
      <c r="ODW28" s="600"/>
      <c r="ODX28" s="600"/>
      <c r="ODY28" s="600"/>
      <c r="ODZ28" s="600"/>
      <c r="OEA28" s="600"/>
      <c r="OEB28" s="600"/>
      <c r="OEC28" s="600"/>
      <c r="OED28" s="600"/>
      <c r="OEE28" s="600"/>
      <c r="OEF28" s="600"/>
      <c r="OEG28" s="600"/>
      <c r="OEH28" s="600"/>
      <c r="OEI28" s="600"/>
      <c r="OEJ28" s="600"/>
      <c r="OEK28" s="600"/>
      <c r="OEL28" s="600"/>
      <c r="OEM28" s="600"/>
      <c r="OEN28" s="600"/>
      <c r="OEO28" s="600"/>
      <c r="OEP28" s="600"/>
      <c r="OEQ28" s="600"/>
      <c r="OER28" s="600"/>
      <c r="OES28" s="600"/>
      <c r="OET28" s="600"/>
      <c r="OEU28" s="600"/>
      <c r="OEV28" s="600"/>
      <c r="OEW28" s="600"/>
      <c r="OEX28" s="600"/>
      <c r="OEY28" s="600"/>
      <c r="OEZ28" s="600"/>
      <c r="OFA28" s="600"/>
      <c r="OFB28" s="600"/>
      <c r="OFC28" s="600"/>
      <c r="OFD28" s="600"/>
      <c r="OFE28" s="600"/>
      <c r="OFF28" s="600"/>
      <c r="OFG28" s="600"/>
      <c r="OFH28" s="600"/>
      <c r="OFI28" s="600"/>
      <c r="OFJ28" s="600"/>
      <c r="OFK28" s="600"/>
      <c r="OFL28" s="600"/>
      <c r="OFM28" s="600"/>
      <c r="OFN28" s="600"/>
      <c r="OFO28" s="600"/>
      <c r="OFP28" s="600"/>
      <c r="OFQ28" s="600"/>
      <c r="OFR28" s="600"/>
      <c r="OFS28" s="600"/>
      <c r="OFT28" s="600"/>
      <c r="OFU28" s="600"/>
      <c r="OFV28" s="600"/>
      <c r="OFW28" s="600"/>
      <c r="OFX28" s="600"/>
      <c r="OFY28" s="600"/>
      <c r="OFZ28" s="600"/>
      <c r="OGA28" s="600"/>
      <c r="OGB28" s="600"/>
      <c r="OGC28" s="600"/>
      <c r="OGD28" s="600"/>
      <c r="OGE28" s="600"/>
      <c r="OGF28" s="600"/>
      <c r="OGG28" s="600"/>
      <c r="OGH28" s="600"/>
      <c r="OGI28" s="600"/>
      <c r="OGJ28" s="600"/>
      <c r="OGK28" s="600"/>
      <c r="OGL28" s="600"/>
      <c r="OGM28" s="600"/>
      <c r="OGN28" s="600"/>
      <c r="OGO28" s="600"/>
      <c r="OGP28" s="600"/>
      <c r="OGQ28" s="600"/>
      <c r="OGR28" s="600"/>
      <c r="OGS28" s="600"/>
      <c r="OGT28" s="600"/>
      <c r="OGU28" s="600"/>
      <c r="OGV28" s="600"/>
      <c r="OGW28" s="600"/>
      <c r="OGX28" s="600"/>
      <c r="OGY28" s="600"/>
      <c r="OGZ28" s="600"/>
      <c r="OHA28" s="600"/>
      <c r="OHB28" s="600"/>
      <c r="OHC28" s="600"/>
      <c r="OHD28" s="600"/>
      <c r="OHE28" s="600"/>
      <c r="OHF28" s="600"/>
      <c r="OHG28" s="600"/>
      <c r="OHH28" s="600"/>
      <c r="OHI28" s="600"/>
      <c r="OHJ28" s="600"/>
      <c r="OHK28" s="600"/>
      <c r="OHL28" s="600"/>
      <c r="OHM28" s="600"/>
      <c r="OHN28" s="600"/>
      <c r="OHO28" s="600"/>
      <c r="OHP28" s="600"/>
      <c r="OHQ28" s="600"/>
      <c r="OHR28" s="600"/>
      <c r="OHS28" s="600"/>
      <c r="OHT28" s="600"/>
      <c r="OHU28" s="600"/>
      <c r="OHV28" s="600"/>
      <c r="OHW28" s="600"/>
      <c r="OHX28" s="600"/>
      <c r="OHY28" s="600"/>
      <c r="OHZ28" s="600"/>
      <c r="OIA28" s="600"/>
      <c r="OIB28" s="600"/>
      <c r="OIC28" s="600"/>
      <c r="OID28" s="600"/>
      <c r="OIE28" s="600"/>
      <c r="OIF28" s="600"/>
      <c r="OIG28" s="600"/>
      <c r="OIH28" s="600"/>
      <c r="OII28" s="600"/>
      <c r="OIJ28" s="600"/>
      <c r="OIK28" s="600"/>
      <c r="OIL28" s="600"/>
      <c r="OIM28" s="600"/>
      <c r="OIN28" s="600"/>
      <c r="OIO28" s="600"/>
      <c r="OIP28" s="600"/>
      <c r="OIQ28" s="600"/>
      <c r="OIR28" s="600"/>
      <c r="OIS28" s="600"/>
      <c r="OIT28" s="600"/>
      <c r="OIU28" s="600"/>
      <c r="OIV28" s="600"/>
      <c r="OIW28" s="600"/>
      <c r="OIX28" s="600"/>
      <c r="OIY28" s="600"/>
      <c r="OIZ28" s="600"/>
      <c r="OJA28" s="600"/>
      <c r="OJB28" s="600"/>
      <c r="OJC28" s="600"/>
      <c r="OJD28" s="600"/>
      <c r="OJE28" s="600"/>
      <c r="OJF28" s="600"/>
      <c r="OJG28" s="600"/>
      <c r="OJH28" s="600"/>
      <c r="OJI28" s="600"/>
      <c r="OJJ28" s="600"/>
      <c r="OJK28" s="600"/>
      <c r="OJL28" s="600"/>
      <c r="OJM28" s="600"/>
      <c r="OJN28" s="600"/>
      <c r="OJO28" s="600"/>
      <c r="OJP28" s="600"/>
      <c r="OJQ28" s="600"/>
      <c r="OJR28" s="600"/>
      <c r="OJS28" s="600"/>
      <c r="OJT28" s="600"/>
      <c r="OJU28" s="600"/>
      <c r="OJV28" s="600"/>
      <c r="OJW28" s="600"/>
      <c r="OJX28" s="600"/>
      <c r="OJY28" s="600"/>
      <c r="OJZ28" s="600"/>
      <c r="OKA28" s="600"/>
      <c r="OKB28" s="600"/>
      <c r="OKC28" s="600"/>
      <c r="OKD28" s="600"/>
      <c r="OKE28" s="600"/>
      <c r="OKF28" s="600"/>
      <c r="OKG28" s="600"/>
      <c r="OKH28" s="600"/>
      <c r="OKI28" s="600"/>
      <c r="OKJ28" s="600"/>
      <c r="OKK28" s="600"/>
      <c r="OKL28" s="600"/>
      <c r="OKM28" s="600"/>
      <c r="OKN28" s="600"/>
      <c r="OKO28" s="600"/>
      <c r="OKP28" s="600"/>
      <c r="OKQ28" s="600"/>
      <c r="OKR28" s="600"/>
      <c r="OKS28" s="600"/>
      <c r="OKT28" s="600"/>
      <c r="OKU28" s="600"/>
      <c r="OKV28" s="600"/>
      <c r="OKW28" s="600"/>
      <c r="OKX28" s="600"/>
      <c r="OKY28" s="600"/>
      <c r="OKZ28" s="600"/>
      <c r="OLA28" s="600"/>
      <c r="OLB28" s="600"/>
      <c r="OLC28" s="600"/>
      <c r="OLD28" s="600"/>
      <c r="OLE28" s="600"/>
      <c r="OLF28" s="600"/>
      <c r="OLG28" s="600"/>
      <c r="OLH28" s="600"/>
      <c r="OLI28" s="600"/>
      <c r="OLJ28" s="600"/>
      <c r="OLK28" s="600"/>
      <c r="OLL28" s="600"/>
      <c r="OLM28" s="600"/>
      <c r="OLN28" s="600"/>
      <c r="OLO28" s="600"/>
      <c r="OLP28" s="600"/>
      <c r="OLQ28" s="600"/>
      <c r="OLR28" s="600"/>
      <c r="OLS28" s="600"/>
      <c r="OLT28" s="600"/>
      <c r="OLU28" s="600"/>
      <c r="OLV28" s="600"/>
      <c r="OLW28" s="600"/>
      <c r="OLX28" s="600"/>
      <c r="OLY28" s="600"/>
      <c r="OLZ28" s="600"/>
      <c r="OMA28" s="600"/>
      <c r="OMB28" s="600"/>
      <c r="OMC28" s="600"/>
      <c r="OMD28" s="600"/>
      <c r="OME28" s="600"/>
      <c r="OMF28" s="600"/>
      <c r="OMG28" s="600"/>
      <c r="OMH28" s="600"/>
      <c r="OMI28" s="600"/>
      <c r="OMJ28" s="600"/>
      <c r="OMK28" s="600"/>
      <c r="OML28" s="600"/>
      <c r="OMM28" s="600"/>
      <c r="OMN28" s="600"/>
      <c r="OMO28" s="600"/>
      <c r="OMP28" s="600"/>
      <c r="OMQ28" s="600"/>
      <c r="OMR28" s="600"/>
      <c r="OMS28" s="600"/>
      <c r="OMT28" s="600"/>
      <c r="OMU28" s="600"/>
      <c r="OMV28" s="600"/>
      <c r="OMW28" s="600"/>
      <c r="OMX28" s="600"/>
      <c r="OMY28" s="600"/>
      <c r="OMZ28" s="600"/>
      <c r="ONA28" s="600"/>
      <c r="ONB28" s="600"/>
      <c r="ONC28" s="600"/>
      <c r="OND28" s="600"/>
      <c r="ONE28" s="600"/>
      <c r="ONF28" s="600"/>
      <c r="ONG28" s="600"/>
      <c r="ONH28" s="600"/>
      <c r="ONI28" s="600"/>
      <c r="ONJ28" s="600"/>
      <c r="ONK28" s="600"/>
      <c r="ONL28" s="600"/>
      <c r="ONM28" s="600"/>
      <c r="ONN28" s="600"/>
      <c r="ONO28" s="600"/>
      <c r="ONP28" s="600"/>
      <c r="ONQ28" s="600"/>
      <c r="ONR28" s="600"/>
      <c r="ONS28" s="600"/>
      <c r="ONT28" s="600"/>
      <c r="ONU28" s="600"/>
      <c r="ONV28" s="600"/>
      <c r="ONW28" s="600"/>
      <c r="ONX28" s="600"/>
      <c r="ONY28" s="600"/>
      <c r="ONZ28" s="600"/>
      <c r="OOA28" s="600"/>
      <c r="OOB28" s="600"/>
      <c r="OOC28" s="600"/>
      <c r="OOD28" s="600"/>
      <c r="OOE28" s="600"/>
      <c r="OOF28" s="600"/>
      <c r="OOG28" s="600"/>
      <c r="OOH28" s="600"/>
      <c r="OOI28" s="600"/>
      <c r="OOJ28" s="600"/>
      <c r="OOK28" s="600"/>
      <c r="OOL28" s="600"/>
      <c r="OOM28" s="600"/>
      <c r="OON28" s="600"/>
      <c r="OOO28" s="600"/>
      <c r="OOP28" s="600"/>
      <c r="OOQ28" s="600"/>
      <c r="OOR28" s="600"/>
      <c r="OOS28" s="600"/>
      <c r="OOT28" s="600"/>
      <c r="OOU28" s="600"/>
      <c r="OOV28" s="600"/>
      <c r="OOW28" s="600"/>
      <c r="OOX28" s="600"/>
      <c r="OOY28" s="600"/>
      <c r="OOZ28" s="600"/>
      <c r="OPA28" s="600"/>
      <c r="OPB28" s="600"/>
      <c r="OPC28" s="600"/>
      <c r="OPD28" s="600"/>
      <c r="OPE28" s="600"/>
      <c r="OPF28" s="600"/>
      <c r="OPG28" s="600"/>
      <c r="OPH28" s="600"/>
      <c r="OPI28" s="600"/>
      <c r="OPJ28" s="600"/>
      <c r="OPK28" s="600"/>
      <c r="OPL28" s="600"/>
      <c r="OPM28" s="600"/>
      <c r="OPN28" s="600"/>
      <c r="OPO28" s="600"/>
      <c r="OPP28" s="600"/>
      <c r="OPQ28" s="600"/>
      <c r="OPR28" s="600"/>
      <c r="OPS28" s="600"/>
      <c r="OPT28" s="600"/>
      <c r="OPU28" s="600"/>
      <c r="OPV28" s="600"/>
      <c r="OPW28" s="600"/>
      <c r="OPX28" s="600"/>
      <c r="OPY28" s="600"/>
      <c r="OPZ28" s="600"/>
      <c r="OQA28" s="600"/>
      <c r="OQB28" s="600"/>
      <c r="OQC28" s="600"/>
      <c r="OQD28" s="600"/>
      <c r="OQE28" s="600"/>
      <c r="OQF28" s="600"/>
      <c r="OQG28" s="600"/>
      <c r="OQH28" s="600"/>
      <c r="OQI28" s="600"/>
      <c r="OQJ28" s="600"/>
      <c r="OQK28" s="600"/>
      <c r="OQL28" s="600"/>
      <c r="OQM28" s="600"/>
      <c r="OQN28" s="600"/>
      <c r="OQO28" s="600"/>
      <c r="OQP28" s="600"/>
      <c r="OQQ28" s="600"/>
      <c r="OQR28" s="600"/>
      <c r="OQS28" s="600"/>
      <c r="OQT28" s="600"/>
      <c r="OQU28" s="600"/>
      <c r="OQV28" s="600"/>
      <c r="OQW28" s="600"/>
      <c r="OQX28" s="600"/>
      <c r="OQY28" s="600"/>
      <c r="OQZ28" s="600"/>
      <c r="ORA28" s="600"/>
      <c r="ORB28" s="600"/>
      <c r="ORC28" s="600"/>
      <c r="ORD28" s="600"/>
      <c r="ORE28" s="600"/>
      <c r="ORF28" s="600"/>
      <c r="ORG28" s="600"/>
      <c r="ORH28" s="600"/>
      <c r="ORI28" s="600"/>
      <c r="ORJ28" s="600"/>
      <c r="ORK28" s="600"/>
      <c r="ORL28" s="600"/>
      <c r="ORM28" s="600"/>
      <c r="ORN28" s="600"/>
      <c r="ORO28" s="600"/>
      <c r="ORP28" s="600"/>
      <c r="ORQ28" s="600"/>
      <c r="ORR28" s="600"/>
      <c r="ORS28" s="600"/>
      <c r="ORT28" s="600"/>
      <c r="ORU28" s="600"/>
      <c r="ORV28" s="600"/>
      <c r="ORW28" s="600"/>
      <c r="ORX28" s="600"/>
      <c r="ORY28" s="600"/>
      <c r="ORZ28" s="600"/>
      <c r="OSA28" s="600"/>
      <c r="OSB28" s="600"/>
      <c r="OSC28" s="600"/>
      <c r="OSD28" s="600"/>
      <c r="OSE28" s="600"/>
      <c r="OSF28" s="600"/>
      <c r="OSG28" s="600"/>
      <c r="OSH28" s="600"/>
      <c r="OSI28" s="600"/>
      <c r="OSJ28" s="600"/>
      <c r="OSK28" s="600"/>
      <c r="OSL28" s="600"/>
      <c r="OSM28" s="600"/>
      <c r="OSN28" s="600"/>
      <c r="OSO28" s="600"/>
      <c r="OSP28" s="600"/>
      <c r="OSQ28" s="600"/>
      <c r="OSR28" s="600"/>
      <c r="OSS28" s="600"/>
      <c r="OST28" s="600"/>
      <c r="OSU28" s="600"/>
      <c r="OSV28" s="600"/>
      <c r="OSW28" s="600"/>
      <c r="OSX28" s="600"/>
      <c r="OSY28" s="600"/>
      <c r="OSZ28" s="600"/>
      <c r="OTA28" s="600"/>
      <c r="OTB28" s="600"/>
      <c r="OTC28" s="600"/>
      <c r="OTD28" s="600"/>
      <c r="OTE28" s="600"/>
      <c r="OTF28" s="600"/>
      <c r="OTG28" s="600"/>
      <c r="OTH28" s="600"/>
      <c r="OTI28" s="600"/>
      <c r="OTJ28" s="600"/>
      <c r="OTK28" s="600"/>
      <c r="OTL28" s="600"/>
      <c r="OTM28" s="600"/>
      <c r="OTN28" s="600"/>
      <c r="OTO28" s="600"/>
      <c r="OTP28" s="600"/>
      <c r="OTQ28" s="600"/>
      <c r="OTR28" s="600"/>
      <c r="OTS28" s="600"/>
      <c r="OTT28" s="600"/>
      <c r="OTU28" s="600"/>
      <c r="OTV28" s="600"/>
      <c r="OTW28" s="600"/>
      <c r="OTX28" s="600"/>
      <c r="OTY28" s="600"/>
      <c r="OTZ28" s="600"/>
      <c r="OUA28" s="600"/>
      <c r="OUB28" s="600"/>
      <c r="OUC28" s="600"/>
      <c r="OUD28" s="600"/>
      <c r="OUE28" s="600"/>
      <c r="OUF28" s="600"/>
      <c r="OUG28" s="600"/>
      <c r="OUH28" s="600"/>
      <c r="OUI28" s="600"/>
      <c r="OUJ28" s="600"/>
      <c r="OUK28" s="600"/>
      <c r="OUL28" s="600"/>
      <c r="OUM28" s="600"/>
      <c r="OUN28" s="600"/>
      <c r="OUO28" s="600"/>
      <c r="OUP28" s="600"/>
      <c r="OUQ28" s="600"/>
      <c r="OUR28" s="600"/>
      <c r="OUS28" s="600"/>
      <c r="OUT28" s="600"/>
      <c r="OUU28" s="600"/>
      <c r="OUV28" s="600"/>
      <c r="OUW28" s="600"/>
      <c r="OUX28" s="600"/>
      <c r="OUY28" s="600"/>
      <c r="OUZ28" s="600"/>
      <c r="OVA28" s="600"/>
      <c r="OVB28" s="600"/>
      <c r="OVC28" s="600"/>
      <c r="OVD28" s="600"/>
      <c r="OVE28" s="600"/>
      <c r="OVF28" s="600"/>
      <c r="OVG28" s="600"/>
      <c r="OVH28" s="600"/>
      <c r="OVI28" s="600"/>
      <c r="OVJ28" s="600"/>
      <c r="OVK28" s="600"/>
      <c r="OVL28" s="600"/>
      <c r="OVM28" s="600"/>
      <c r="OVN28" s="600"/>
      <c r="OVO28" s="600"/>
      <c r="OVP28" s="600"/>
      <c r="OVQ28" s="600"/>
      <c r="OVR28" s="600"/>
      <c r="OVS28" s="600"/>
      <c r="OVT28" s="600"/>
      <c r="OVU28" s="600"/>
      <c r="OVV28" s="600"/>
      <c r="OVW28" s="600"/>
      <c r="OVX28" s="600"/>
      <c r="OVY28" s="600"/>
      <c r="OVZ28" s="600"/>
      <c r="OWA28" s="600"/>
      <c r="OWB28" s="600"/>
      <c r="OWC28" s="600"/>
      <c r="OWD28" s="600"/>
      <c r="OWE28" s="600"/>
      <c r="OWF28" s="600"/>
      <c r="OWG28" s="600"/>
      <c r="OWH28" s="600"/>
      <c r="OWI28" s="600"/>
      <c r="OWJ28" s="600"/>
      <c r="OWK28" s="600"/>
      <c r="OWL28" s="600"/>
      <c r="OWM28" s="600"/>
      <c r="OWN28" s="600"/>
      <c r="OWO28" s="600"/>
      <c r="OWP28" s="600"/>
      <c r="OWQ28" s="600"/>
      <c r="OWR28" s="600"/>
      <c r="OWS28" s="600"/>
      <c r="OWT28" s="600"/>
      <c r="OWU28" s="600"/>
      <c r="OWV28" s="600"/>
      <c r="OWW28" s="600"/>
      <c r="OWX28" s="600"/>
      <c r="OWY28" s="600"/>
      <c r="OWZ28" s="600"/>
      <c r="OXA28" s="600"/>
      <c r="OXB28" s="600"/>
      <c r="OXC28" s="600"/>
      <c r="OXD28" s="600"/>
      <c r="OXE28" s="600"/>
      <c r="OXF28" s="600"/>
      <c r="OXG28" s="600"/>
      <c r="OXH28" s="600"/>
      <c r="OXI28" s="600"/>
      <c r="OXJ28" s="600"/>
      <c r="OXK28" s="600"/>
      <c r="OXL28" s="600"/>
      <c r="OXM28" s="600"/>
      <c r="OXN28" s="600"/>
      <c r="OXO28" s="600"/>
      <c r="OXP28" s="600"/>
      <c r="OXQ28" s="600"/>
      <c r="OXR28" s="600"/>
      <c r="OXS28" s="600"/>
      <c r="OXT28" s="600"/>
      <c r="OXU28" s="600"/>
      <c r="OXV28" s="600"/>
      <c r="OXW28" s="600"/>
      <c r="OXX28" s="600"/>
      <c r="OXY28" s="600"/>
      <c r="OXZ28" s="600"/>
      <c r="OYA28" s="600"/>
      <c r="OYB28" s="600"/>
      <c r="OYC28" s="600"/>
      <c r="OYD28" s="600"/>
      <c r="OYE28" s="600"/>
      <c r="OYF28" s="600"/>
      <c r="OYG28" s="600"/>
      <c r="OYH28" s="600"/>
      <c r="OYI28" s="600"/>
      <c r="OYJ28" s="600"/>
      <c r="OYK28" s="600"/>
      <c r="OYL28" s="600"/>
      <c r="OYM28" s="600"/>
      <c r="OYN28" s="600"/>
      <c r="OYO28" s="600"/>
      <c r="OYP28" s="600"/>
      <c r="OYQ28" s="600"/>
      <c r="OYR28" s="600"/>
      <c r="OYS28" s="600"/>
      <c r="OYT28" s="600"/>
      <c r="OYU28" s="600"/>
      <c r="OYV28" s="600"/>
      <c r="OYW28" s="600"/>
      <c r="OYX28" s="600"/>
      <c r="OYY28" s="600"/>
      <c r="OYZ28" s="600"/>
      <c r="OZA28" s="600"/>
      <c r="OZB28" s="600"/>
      <c r="OZC28" s="600"/>
      <c r="OZD28" s="600"/>
      <c r="OZE28" s="600"/>
      <c r="OZF28" s="600"/>
      <c r="OZG28" s="600"/>
      <c r="OZH28" s="600"/>
      <c r="OZI28" s="600"/>
      <c r="OZJ28" s="600"/>
      <c r="OZK28" s="600"/>
      <c r="OZL28" s="600"/>
      <c r="OZM28" s="600"/>
      <c r="OZN28" s="600"/>
      <c r="OZO28" s="600"/>
      <c r="OZP28" s="600"/>
      <c r="OZQ28" s="600"/>
      <c r="OZR28" s="600"/>
      <c r="OZS28" s="600"/>
      <c r="OZT28" s="600"/>
      <c r="OZU28" s="600"/>
      <c r="OZV28" s="600"/>
      <c r="OZW28" s="600"/>
      <c r="OZX28" s="600"/>
      <c r="OZY28" s="600"/>
      <c r="OZZ28" s="600"/>
      <c r="PAA28" s="600"/>
      <c r="PAB28" s="600"/>
      <c r="PAC28" s="600"/>
      <c r="PAD28" s="600"/>
      <c r="PAE28" s="600"/>
      <c r="PAF28" s="600"/>
      <c r="PAG28" s="600"/>
      <c r="PAH28" s="600"/>
      <c r="PAI28" s="600"/>
      <c r="PAJ28" s="600"/>
      <c r="PAK28" s="600"/>
      <c r="PAL28" s="600"/>
      <c r="PAM28" s="600"/>
      <c r="PAN28" s="600"/>
      <c r="PAO28" s="600"/>
      <c r="PAP28" s="600"/>
      <c r="PAQ28" s="600"/>
      <c r="PAR28" s="600"/>
      <c r="PAS28" s="600"/>
      <c r="PAT28" s="600"/>
      <c r="PAU28" s="600"/>
      <c r="PAV28" s="600"/>
      <c r="PAW28" s="600"/>
      <c r="PAX28" s="600"/>
      <c r="PAY28" s="600"/>
      <c r="PAZ28" s="600"/>
      <c r="PBA28" s="600"/>
      <c r="PBB28" s="600"/>
      <c r="PBC28" s="600"/>
      <c r="PBD28" s="600"/>
      <c r="PBE28" s="600"/>
      <c r="PBF28" s="600"/>
      <c r="PBG28" s="600"/>
      <c r="PBH28" s="600"/>
      <c r="PBI28" s="600"/>
      <c r="PBJ28" s="600"/>
      <c r="PBK28" s="600"/>
      <c r="PBL28" s="600"/>
      <c r="PBM28" s="600"/>
      <c r="PBN28" s="600"/>
      <c r="PBO28" s="600"/>
      <c r="PBP28" s="600"/>
      <c r="PBQ28" s="600"/>
      <c r="PBR28" s="600"/>
      <c r="PBS28" s="600"/>
      <c r="PBT28" s="600"/>
      <c r="PBU28" s="600"/>
      <c r="PBV28" s="600"/>
      <c r="PBW28" s="600"/>
      <c r="PBX28" s="600"/>
      <c r="PBY28" s="600"/>
      <c r="PBZ28" s="600"/>
      <c r="PCA28" s="600"/>
      <c r="PCB28" s="600"/>
      <c r="PCC28" s="600"/>
      <c r="PCD28" s="600"/>
      <c r="PCE28" s="600"/>
      <c r="PCF28" s="600"/>
      <c r="PCG28" s="600"/>
      <c r="PCH28" s="600"/>
      <c r="PCI28" s="600"/>
      <c r="PCJ28" s="600"/>
      <c r="PCK28" s="600"/>
      <c r="PCL28" s="600"/>
      <c r="PCM28" s="600"/>
      <c r="PCN28" s="600"/>
      <c r="PCO28" s="600"/>
      <c r="PCP28" s="600"/>
      <c r="PCQ28" s="600"/>
      <c r="PCR28" s="600"/>
      <c r="PCS28" s="600"/>
      <c r="PCT28" s="600"/>
      <c r="PCU28" s="600"/>
      <c r="PCV28" s="600"/>
      <c r="PCW28" s="600"/>
      <c r="PCX28" s="600"/>
      <c r="PCY28" s="600"/>
      <c r="PCZ28" s="600"/>
      <c r="PDA28" s="600"/>
      <c r="PDB28" s="600"/>
      <c r="PDC28" s="600"/>
      <c r="PDD28" s="600"/>
      <c r="PDE28" s="600"/>
      <c r="PDF28" s="600"/>
      <c r="PDG28" s="600"/>
      <c r="PDH28" s="600"/>
      <c r="PDI28" s="600"/>
      <c r="PDJ28" s="600"/>
      <c r="PDK28" s="600"/>
      <c r="PDL28" s="600"/>
      <c r="PDM28" s="600"/>
      <c r="PDN28" s="600"/>
      <c r="PDO28" s="600"/>
      <c r="PDP28" s="600"/>
      <c r="PDQ28" s="600"/>
      <c r="PDR28" s="600"/>
      <c r="PDS28" s="600"/>
      <c r="PDT28" s="600"/>
      <c r="PDU28" s="600"/>
      <c r="PDV28" s="600"/>
      <c r="PDW28" s="600"/>
      <c r="PDX28" s="600"/>
      <c r="PDY28" s="600"/>
      <c r="PDZ28" s="600"/>
      <c r="PEA28" s="600"/>
      <c r="PEB28" s="600"/>
      <c r="PEC28" s="600"/>
      <c r="PED28" s="600"/>
      <c r="PEE28" s="600"/>
      <c r="PEF28" s="600"/>
      <c r="PEG28" s="600"/>
      <c r="PEH28" s="600"/>
      <c r="PEI28" s="600"/>
      <c r="PEJ28" s="600"/>
      <c r="PEK28" s="600"/>
      <c r="PEL28" s="600"/>
      <c r="PEM28" s="600"/>
      <c r="PEN28" s="600"/>
      <c r="PEO28" s="600"/>
      <c r="PEP28" s="600"/>
      <c r="PEQ28" s="600"/>
      <c r="PER28" s="600"/>
      <c r="PES28" s="600"/>
      <c r="PET28" s="600"/>
      <c r="PEU28" s="600"/>
      <c r="PEV28" s="600"/>
      <c r="PEW28" s="600"/>
      <c r="PEX28" s="600"/>
      <c r="PEY28" s="600"/>
      <c r="PEZ28" s="600"/>
      <c r="PFA28" s="600"/>
      <c r="PFB28" s="600"/>
      <c r="PFC28" s="600"/>
      <c r="PFD28" s="600"/>
      <c r="PFE28" s="600"/>
      <c r="PFF28" s="600"/>
      <c r="PFG28" s="600"/>
      <c r="PFH28" s="600"/>
      <c r="PFI28" s="600"/>
      <c r="PFJ28" s="600"/>
      <c r="PFK28" s="600"/>
      <c r="PFL28" s="600"/>
      <c r="PFM28" s="600"/>
      <c r="PFN28" s="600"/>
      <c r="PFO28" s="600"/>
      <c r="PFP28" s="600"/>
      <c r="PFQ28" s="600"/>
      <c r="PFR28" s="600"/>
      <c r="PFS28" s="600"/>
      <c r="PFT28" s="600"/>
      <c r="PFU28" s="600"/>
      <c r="PFV28" s="600"/>
      <c r="PFW28" s="600"/>
      <c r="PFX28" s="600"/>
      <c r="PFY28" s="600"/>
      <c r="PFZ28" s="600"/>
      <c r="PGA28" s="600"/>
      <c r="PGB28" s="600"/>
      <c r="PGC28" s="600"/>
      <c r="PGD28" s="600"/>
      <c r="PGE28" s="600"/>
      <c r="PGF28" s="600"/>
      <c r="PGG28" s="600"/>
      <c r="PGH28" s="600"/>
      <c r="PGI28" s="600"/>
      <c r="PGJ28" s="600"/>
      <c r="PGK28" s="600"/>
      <c r="PGL28" s="600"/>
      <c r="PGM28" s="600"/>
      <c r="PGN28" s="600"/>
      <c r="PGO28" s="600"/>
      <c r="PGP28" s="600"/>
      <c r="PGQ28" s="600"/>
      <c r="PGR28" s="600"/>
      <c r="PGS28" s="600"/>
      <c r="PGT28" s="600"/>
      <c r="PGU28" s="600"/>
      <c r="PGV28" s="600"/>
      <c r="PGW28" s="600"/>
      <c r="PGX28" s="600"/>
      <c r="PGY28" s="600"/>
      <c r="PGZ28" s="600"/>
      <c r="PHA28" s="600"/>
      <c r="PHB28" s="600"/>
      <c r="PHC28" s="600"/>
      <c r="PHD28" s="600"/>
      <c r="PHE28" s="600"/>
      <c r="PHF28" s="600"/>
      <c r="PHG28" s="600"/>
      <c r="PHH28" s="600"/>
      <c r="PHI28" s="600"/>
      <c r="PHJ28" s="600"/>
      <c r="PHK28" s="600"/>
      <c r="PHL28" s="600"/>
      <c r="PHM28" s="600"/>
      <c r="PHN28" s="600"/>
      <c r="PHO28" s="600"/>
      <c r="PHP28" s="600"/>
      <c r="PHQ28" s="600"/>
      <c r="PHR28" s="600"/>
      <c r="PHS28" s="600"/>
      <c r="PHT28" s="600"/>
      <c r="PHU28" s="600"/>
      <c r="PHV28" s="600"/>
      <c r="PHW28" s="600"/>
      <c r="PHX28" s="600"/>
      <c r="PHY28" s="600"/>
      <c r="PHZ28" s="600"/>
      <c r="PIA28" s="600"/>
      <c r="PIB28" s="600"/>
      <c r="PIC28" s="600"/>
      <c r="PID28" s="600"/>
      <c r="PIE28" s="600"/>
      <c r="PIF28" s="600"/>
      <c r="PIG28" s="600"/>
      <c r="PIH28" s="600"/>
      <c r="PII28" s="600"/>
      <c r="PIJ28" s="600"/>
      <c r="PIK28" s="600"/>
      <c r="PIL28" s="600"/>
      <c r="PIM28" s="600"/>
      <c r="PIN28" s="600"/>
      <c r="PIO28" s="600"/>
      <c r="PIP28" s="600"/>
      <c r="PIQ28" s="600"/>
      <c r="PIR28" s="600"/>
      <c r="PIS28" s="600"/>
      <c r="PIT28" s="600"/>
      <c r="PIU28" s="600"/>
      <c r="PIV28" s="600"/>
      <c r="PIW28" s="600"/>
      <c r="PIX28" s="600"/>
      <c r="PIY28" s="600"/>
      <c r="PIZ28" s="600"/>
      <c r="PJA28" s="600"/>
      <c r="PJB28" s="600"/>
      <c r="PJC28" s="600"/>
      <c r="PJD28" s="600"/>
      <c r="PJE28" s="600"/>
      <c r="PJF28" s="600"/>
      <c r="PJG28" s="600"/>
      <c r="PJH28" s="600"/>
      <c r="PJI28" s="600"/>
      <c r="PJJ28" s="600"/>
      <c r="PJK28" s="600"/>
      <c r="PJL28" s="600"/>
      <c r="PJM28" s="600"/>
      <c r="PJN28" s="600"/>
      <c r="PJO28" s="600"/>
      <c r="PJP28" s="600"/>
      <c r="PJQ28" s="600"/>
      <c r="PJR28" s="600"/>
      <c r="PJS28" s="600"/>
      <c r="PJT28" s="600"/>
      <c r="PJU28" s="600"/>
      <c r="PJV28" s="600"/>
      <c r="PJW28" s="600"/>
      <c r="PJX28" s="600"/>
      <c r="PJY28" s="600"/>
      <c r="PJZ28" s="600"/>
      <c r="PKA28" s="600"/>
      <c r="PKB28" s="600"/>
      <c r="PKC28" s="600"/>
      <c r="PKD28" s="600"/>
      <c r="PKE28" s="600"/>
      <c r="PKF28" s="600"/>
      <c r="PKG28" s="600"/>
      <c r="PKH28" s="600"/>
      <c r="PKI28" s="600"/>
      <c r="PKJ28" s="600"/>
      <c r="PKK28" s="600"/>
      <c r="PKL28" s="600"/>
      <c r="PKM28" s="600"/>
      <c r="PKN28" s="600"/>
      <c r="PKO28" s="600"/>
      <c r="PKP28" s="600"/>
      <c r="PKQ28" s="600"/>
      <c r="PKR28" s="600"/>
      <c r="PKS28" s="600"/>
      <c r="PKT28" s="600"/>
      <c r="PKU28" s="600"/>
      <c r="PKV28" s="600"/>
      <c r="PKW28" s="600"/>
      <c r="PKX28" s="600"/>
      <c r="PKY28" s="600"/>
      <c r="PKZ28" s="600"/>
      <c r="PLA28" s="600"/>
      <c r="PLB28" s="600"/>
      <c r="PLC28" s="600"/>
      <c r="PLD28" s="600"/>
      <c r="PLE28" s="600"/>
      <c r="PLF28" s="600"/>
      <c r="PLG28" s="600"/>
      <c r="PLH28" s="600"/>
      <c r="PLI28" s="600"/>
      <c r="PLJ28" s="600"/>
      <c r="PLK28" s="600"/>
      <c r="PLL28" s="600"/>
      <c r="PLM28" s="600"/>
      <c r="PLN28" s="600"/>
      <c r="PLO28" s="600"/>
      <c r="PLP28" s="600"/>
      <c r="PLQ28" s="600"/>
      <c r="PLR28" s="600"/>
      <c r="PLS28" s="600"/>
      <c r="PLT28" s="600"/>
      <c r="PLU28" s="600"/>
      <c r="PLV28" s="600"/>
      <c r="PLW28" s="600"/>
      <c r="PLX28" s="600"/>
      <c r="PLY28" s="600"/>
      <c r="PLZ28" s="600"/>
      <c r="PMA28" s="600"/>
      <c r="PMB28" s="600"/>
      <c r="PMC28" s="600"/>
      <c r="PMD28" s="600"/>
      <c r="PME28" s="600"/>
      <c r="PMF28" s="600"/>
      <c r="PMG28" s="600"/>
      <c r="PMH28" s="600"/>
      <c r="PMI28" s="600"/>
      <c r="PMJ28" s="600"/>
      <c r="PMK28" s="600"/>
      <c r="PML28" s="600"/>
      <c r="PMM28" s="600"/>
      <c r="PMN28" s="600"/>
      <c r="PMO28" s="600"/>
      <c r="PMP28" s="600"/>
      <c r="PMQ28" s="600"/>
      <c r="PMR28" s="600"/>
      <c r="PMS28" s="600"/>
      <c r="PMT28" s="600"/>
      <c r="PMU28" s="600"/>
      <c r="PMV28" s="600"/>
      <c r="PMW28" s="600"/>
      <c r="PMX28" s="600"/>
      <c r="PMY28" s="600"/>
      <c r="PMZ28" s="600"/>
      <c r="PNA28" s="600"/>
      <c r="PNB28" s="600"/>
      <c r="PNC28" s="600"/>
      <c r="PND28" s="600"/>
      <c r="PNE28" s="600"/>
      <c r="PNF28" s="600"/>
      <c r="PNG28" s="600"/>
      <c r="PNH28" s="600"/>
      <c r="PNI28" s="600"/>
      <c r="PNJ28" s="600"/>
      <c r="PNK28" s="600"/>
      <c r="PNL28" s="600"/>
      <c r="PNM28" s="600"/>
      <c r="PNN28" s="600"/>
      <c r="PNO28" s="600"/>
      <c r="PNP28" s="600"/>
      <c r="PNQ28" s="600"/>
      <c r="PNR28" s="600"/>
      <c r="PNS28" s="600"/>
      <c r="PNT28" s="600"/>
      <c r="PNU28" s="600"/>
      <c r="PNV28" s="600"/>
      <c r="PNW28" s="600"/>
      <c r="PNX28" s="600"/>
      <c r="PNY28" s="600"/>
      <c r="PNZ28" s="600"/>
      <c r="POA28" s="600"/>
      <c r="POB28" s="600"/>
      <c r="POC28" s="600"/>
      <c r="POD28" s="600"/>
      <c r="POE28" s="600"/>
      <c r="POF28" s="600"/>
      <c r="POG28" s="600"/>
      <c r="POH28" s="600"/>
      <c r="POI28" s="600"/>
      <c r="POJ28" s="600"/>
      <c r="POK28" s="600"/>
      <c r="POL28" s="600"/>
      <c r="POM28" s="600"/>
      <c r="PON28" s="600"/>
      <c r="POO28" s="600"/>
      <c r="POP28" s="600"/>
      <c r="POQ28" s="600"/>
      <c r="POR28" s="600"/>
      <c r="POS28" s="600"/>
      <c r="POT28" s="600"/>
      <c r="POU28" s="600"/>
      <c r="POV28" s="600"/>
      <c r="POW28" s="600"/>
      <c r="POX28" s="600"/>
      <c r="POY28" s="600"/>
      <c r="POZ28" s="600"/>
      <c r="PPA28" s="600"/>
      <c r="PPB28" s="600"/>
      <c r="PPC28" s="600"/>
      <c r="PPD28" s="600"/>
      <c r="PPE28" s="600"/>
      <c r="PPF28" s="600"/>
      <c r="PPG28" s="600"/>
      <c r="PPH28" s="600"/>
      <c r="PPI28" s="600"/>
      <c r="PPJ28" s="600"/>
      <c r="PPK28" s="600"/>
      <c r="PPL28" s="600"/>
      <c r="PPM28" s="600"/>
      <c r="PPN28" s="600"/>
      <c r="PPO28" s="600"/>
      <c r="PPP28" s="600"/>
      <c r="PPQ28" s="600"/>
      <c r="PPR28" s="600"/>
      <c r="PPS28" s="600"/>
      <c r="PPT28" s="600"/>
      <c r="PPU28" s="600"/>
      <c r="PPV28" s="600"/>
      <c r="PPW28" s="600"/>
      <c r="PPX28" s="600"/>
      <c r="PPY28" s="600"/>
      <c r="PPZ28" s="600"/>
      <c r="PQA28" s="600"/>
      <c r="PQB28" s="600"/>
      <c r="PQC28" s="600"/>
      <c r="PQD28" s="600"/>
      <c r="PQE28" s="600"/>
      <c r="PQF28" s="600"/>
      <c r="PQG28" s="600"/>
      <c r="PQH28" s="600"/>
      <c r="PQI28" s="600"/>
      <c r="PQJ28" s="600"/>
      <c r="PQK28" s="600"/>
      <c r="PQL28" s="600"/>
      <c r="PQM28" s="600"/>
      <c r="PQN28" s="600"/>
      <c r="PQO28" s="600"/>
      <c r="PQP28" s="600"/>
      <c r="PQQ28" s="600"/>
      <c r="PQR28" s="600"/>
      <c r="PQS28" s="600"/>
      <c r="PQT28" s="600"/>
      <c r="PQU28" s="600"/>
      <c r="PQV28" s="600"/>
      <c r="PQW28" s="600"/>
      <c r="PQX28" s="600"/>
      <c r="PQY28" s="600"/>
      <c r="PQZ28" s="600"/>
      <c r="PRA28" s="600"/>
      <c r="PRB28" s="600"/>
      <c r="PRC28" s="600"/>
      <c r="PRD28" s="600"/>
      <c r="PRE28" s="600"/>
      <c r="PRF28" s="600"/>
      <c r="PRG28" s="600"/>
      <c r="PRH28" s="600"/>
      <c r="PRI28" s="600"/>
      <c r="PRJ28" s="600"/>
      <c r="PRK28" s="600"/>
      <c r="PRL28" s="600"/>
      <c r="PRM28" s="600"/>
      <c r="PRN28" s="600"/>
      <c r="PRO28" s="600"/>
      <c r="PRP28" s="600"/>
      <c r="PRQ28" s="600"/>
      <c r="PRR28" s="600"/>
      <c r="PRS28" s="600"/>
      <c r="PRT28" s="600"/>
      <c r="PRU28" s="600"/>
      <c r="PRV28" s="600"/>
      <c r="PRW28" s="600"/>
      <c r="PRX28" s="600"/>
      <c r="PRY28" s="600"/>
      <c r="PRZ28" s="600"/>
      <c r="PSA28" s="600"/>
      <c r="PSB28" s="600"/>
      <c r="PSC28" s="600"/>
      <c r="PSD28" s="600"/>
      <c r="PSE28" s="600"/>
      <c r="PSF28" s="600"/>
      <c r="PSG28" s="600"/>
      <c r="PSH28" s="600"/>
      <c r="PSI28" s="600"/>
      <c r="PSJ28" s="600"/>
      <c r="PSK28" s="600"/>
      <c r="PSL28" s="600"/>
      <c r="PSM28" s="600"/>
      <c r="PSN28" s="600"/>
      <c r="PSO28" s="600"/>
      <c r="PSP28" s="600"/>
      <c r="PSQ28" s="600"/>
      <c r="PSR28" s="600"/>
      <c r="PSS28" s="600"/>
      <c r="PST28" s="600"/>
      <c r="PSU28" s="600"/>
      <c r="PSV28" s="600"/>
      <c r="PSW28" s="600"/>
      <c r="PSX28" s="600"/>
      <c r="PSY28" s="600"/>
      <c r="PSZ28" s="600"/>
      <c r="PTA28" s="600"/>
      <c r="PTB28" s="600"/>
      <c r="PTC28" s="600"/>
      <c r="PTD28" s="600"/>
      <c r="PTE28" s="600"/>
      <c r="PTF28" s="600"/>
      <c r="PTG28" s="600"/>
      <c r="PTH28" s="600"/>
      <c r="PTI28" s="600"/>
      <c r="PTJ28" s="600"/>
      <c r="PTK28" s="600"/>
      <c r="PTL28" s="600"/>
      <c r="PTM28" s="600"/>
      <c r="PTN28" s="600"/>
      <c r="PTO28" s="600"/>
      <c r="PTP28" s="600"/>
      <c r="PTQ28" s="600"/>
      <c r="PTR28" s="600"/>
      <c r="PTS28" s="600"/>
      <c r="PTT28" s="600"/>
      <c r="PTU28" s="600"/>
      <c r="PTV28" s="600"/>
      <c r="PTW28" s="600"/>
      <c r="PTX28" s="600"/>
      <c r="PTY28" s="600"/>
      <c r="PTZ28" s="600"/>
      <c r="PUA28" s="600"/>
      <c r="PUB28" s="600"/>
      <c r="PUC28" s="600"/>
      <c r="PUD28" s="600"/>
      <c r="PUE28" s="600"/>
      <c r="PUF28" s="600"/>
      <c r="PUG28" s="600"/>
      <c r="PUH28" s="600"/>
      <c r="PUI28" s="600"/>
      <c r="PUJ28" s="600"/>
      <c r="PUK28" s="600"/>
      <c r="PUL28" s="600"/>
      <c r="PUM28" s="600"/>
      <c r="PUN28" s="600"/>
      <c r="PUO28" s="600"/>
      <c r="PUP28" s="600"/>
      <c r="PUQ28" s="600"/>
      <c r="PUR28" s="600"/>
      <c r="PUS28" s="600"/>
      <c r="PUT28" s="600"/>
      <c r="PUU28" s="600"/>
      <c r="PUV28" s="600"/>
      <c r="PUW28" s="600"/>
      <c r="PUX28" s="600"/>
      <c r="PUY28" s="600"/>
      <c r="PUZ28" s="600"/>
      <c r="PVA28" s="600"/>
      <c r="PVB28" s="600"/>
      <c r="PVC28" s="600"/>
      <c r="PVD28" s="600"/>
      <c r="PVE28" s="600"/>
      <c r="PVF28" s="600"/>
      <c r="PVG28" s="600"/>
      <c r="PVH28" s="600"/>
      <c r="PVI28" s="600"/>
      <c r="PVJ28" s="600"/>
      <c r="PVK28" s="600"/>
      <c r="PVL28" s="600"/>
      <c r="PVM28" s="600"/>
      <c r="PVN28" s="600"/>
      <c r="PVO28" s="600"/>
      <c r="PVP28" s="600"/>
      <c r="PVQ28" s="600"/>
      <c r="PVR28" s="600"/>
      <c r="PVS28" s="600"/>
      <c r="PVT28" s="600"/>
      <c r="PVU28" s="600"/>
      <c r="PVV28" s="600"/>
      <c r="PVW28" s="600"/>
      <c r="PVX28" s="600"/>
      <c r="PVY28" s="600"/>
      <c r="PVZ28" s="600"/>
      <c r="PWA28" s="600"/>
      <c r="PWB28" s="600"/>
      <c r="PWC28" s="600"/>
      <c r="PWD28" s="600"/>
      <c r="PWE28" s="600"/>
      <c r="PWF28" s="600"/>
      <c r="PWG28" s="600"/>
      <c r="PWH28" s="600"/>
      <c r="PWI28" s="600"/>
      <c r="PWJ28" s="600"/>
      <c r="PWK28" s="600"/>
      <c r="PWL28" s="600"/>
      <c r="PWM28" s="600"/>
      <c r="PWN28" s="600"/>
      <c r="PWO28" s="600"/>
      <c r="PWP28" s="600"/>
      <c r="PWQ28" s="600"/>
      <c r="PWR28" s="600"/>
      <c r="PWS28" s="600"/>
      <c r="PWT28" s="600"/>
      <c r="PWU28" s="600"/>
      <c r="PWV28" s="600"/>
      <c r="PWW28" s="600"/>
      <c r="PWX28" s="600"/>
      <c r="PWY28" s="600"/>
      <c r="PWZ28" s="600"/>
      <c r="PXA28" s="600"/>
      <c r="PXB28" s="600"/>
      <c r="PXC28" s="600"/>
      <c r="PXD28" s="600"/>
      <c r="PXE28" s="600"/>
      <c r="PXF28" s="600"/>
      <c r="PXG28" s="600"/>
      <c r="PXH28" s="600"/>
      <c r="PXI28" s="600"/>
      <c r="PXJ28" s="600"/>
      <c r="PXK28" s="600"/>
      <c r="PXL28" s="600"/>
      <c r="PXM28" s="600"/>
      <c r="PXN28" s="600"/>
      <c r="PXO28" s="600"/>
      <c r="PXP28" s="600"/>
      <c r="PXQ28" s="600"/>
      <c r="PXR28" s="600"/>
      <c r="PXS28" s="600"/>
      <c r="PXT28" s="600"/>
      <c r="PXU28" s="600"/>
      <c r="PXV28" s="600"/>
      <c r="PXW28" s="600"/>
      <c r="PXX28" s="600"/>
      <c r="PXY28" s="600"/>
      <c r="PXZ28" s="600"/>
      <c r="PYA28" s="600"/>
      <c r="PYB28" s="600"/>
      <c r="PYC28" s="600"/>
      <c r="PYD28" s="600"/>
      <c r="PYE28" s="600"/>
      <c r="PYF28" s="600"/>
      <c r="PYG28" s="600"/>
      <c r="PYH28" s="600"/>
      <c r="PYI28" s="600"/>
      <c r="PYJ28" s="600"/>
      <c r="PYK28" s="600"/>
      <c r="PYL28" s="600"/>
      <c r="PYM28" s="600"/>
      <c r="PYN28" s="600"/>
      <c r="PYO28" s="600"/>
      <c r="PYP28" s="600"/>
      <c r="PYQ28" s="600"/>
      <c r="PYR28" s="600"/>
      <c r="PYS28" s="600"/>
      <c r="PYT28" s="600"/>
      <c r="PYU28" s="600"/>
      <c r="PYV28" s="600"/>
      <c r="PYW28" s="600"/>
      <c r="PYX28" s="600"/>
      <c r="PYY28" s="600"/>
      <c r="PYZ28" s="600"/>
      <c r="PZA28" s="600"/>
      <c r="PZB28" s="600"/>
      <c r="PZC28" s="600"/>
      <c r="PZD28" s="600"/>
      <c r="PZE28" s="600"/>
      <c r="PZF28" s="600"/>
      <c r="PZG28" s="600"/>
      <c r="PZH28" s="600"/>
      <c r="PZI28" s="600"/>
      <c r="PZJ28" s="600"/>
      <c r="PZK28" s="600"/>
      <c r="PZL28" s="600"/>
      <c r="PZM28" s="600"/>
      <c r="PZN28" s="600"/>
      <c r="PZO28" s="600"/>
      <c r="PZP28" s="600"/>
      <c r="PZQ28" s="600"/>
      <c r="PZR28" s="600"/>
      <c r="PZS28" s="600"/>
      <c r="PZT28" s="600"/>
      <c r="PZU28" s="600"/>
      <c r="PZV28" s="600"/>
      <c r="PZW28" s="600"/>
      <c r="PZX28" s="600"/>
      <c r="PZY28" s="600"/>
      <c r="PZZ28" s="600"/>
      <c r="QAA28" s="600"/>
      <c r="QAB28" s="600"/>
      <c r="QAC28" s="600"/>
      <c r="QAD28" s="600"/>
      <c r="QAE28" s="600"/>
      <c r="QAF28" s="600"/>
      <c r="QAG28" s="600"/>
      <c r="QAH28" s="600"/>
      <c r="QAI28" s="600"/>
      <c r="QAJ28" s="600"/>
      <c r="QAK28" s="600"/>
      <c r="QAL28" s="600"/>
      <c r="QAM28" s="600"/>
      <c r="QAN28" s="600"/>
      <c r="QAO28" s="600"/>
      <c r="QAP28" s="600"/>
      <c r="QAQ28" s="600"/>
      <c r="QAR28" s="600"/>
      <c r="QAS28" s="600"/>
      <c r="QAT28" s="600"/>
      <c r="QAU28" s="600"/>
      <c r="QAV28" s="600"/>
      <c r="QAW28" s="600"/>
      <c r="QAX28" s="600"/>
      <c r="QAY28" s="600"/>
      <c r="QAZ28" s="600"/>
      <c r="QBA28" s="600"/>
      <c r="QBB28" s="600"/>
      <c r="QBC28" s="600"/>
      <c r="QBD28" s="600"/>
      <c r="QBE28" s="600"/>
      <c r="QBF28" s="600"/>
      <c r="QBG28" s="600"/>
      <c r="QBH28" s="600"/>
      <c r="QBI28" s="600"/>
      <c r="QBJ28" s="600"/>
      <c r="QBK28" s="600"/>
      <c r="QBL28" s="600"/>
      <c r="QBM28" s="600"/>
      <c r="QBN28" s="600"/>
      <c r="QBO28" s="600"/>
      <c r="QBP28" s="600"/>
      <c r="QBQ28" s="600"/>
      <c r="QBR28" s="600"/>
      <c r="QBS28" s="600"/>
      <c r="QBT28" s="600"/>
      <c r="QBU28" s="600"/>
      <c r="QBV28" s="600"/>
      <c r="QBW28" s="600"/>
      <c r="QBX28" s="600"/>
      <c r="QBY28" s="600"/>
      <c r="QBZ28" s="600"/>
      <c r="QCA28" s="600"/>
      <c r="QCB28" s="600"/>
      <c r="QCC28" s="600"/>
      <c r="QCD28" s="600"/>
      <c r="QCE28" s="600"/>
      <c r="QCF28" s="600"/>
      <c r="QCG28" s="600"/>
      <c r="QCH28" s="600"/>
      <c r="QCI28" s="600"/>
      <c r="QCJ28" s="600"/>
      <c r="QCK28" s="600"/>
      <c r="QCL28" s="600"/>
      <c r="QCM28" s="600"/>
      <c r="QCN28" s="600"/>
      <c r="QCO28" s="600"/>
      <c r="QCP28" s="600"/>
      <c r="QCQ28" s="600"/>
      <c r="QCR28" s="600"/>
      <c r="QCS28" s="600"/>
      <c r="QCT28" s="600"/>
      <c r="QCU28" s="600"/>
      <c r="QCV28" s="600"/>
      <c r="QCW28" s="600"/>
      <c r="QCX28" s="600"/>
      <c r="QCY28" s="600"/>
      <c r="QCZ28" s="600"/>
      <c r="QDA28" s="600"/>
      <c r="QDB28" s="600"/>
      <c r="QDC28" s="600"/>
      <c r="QDD28" s="600"/>
      <c r="QDE28" s="600"/>
      <c r="QDF28" s="600"/>
      <c r="QDG28" s="600"/>
      <c r="QDH28" s="600"/>
      <c r="QDI28" s="600"/>
      <c r="QDJ28" s="600"/>
      <c r="QDK28" s="600"/>
      <c r="QDL28" s="600"/>
      <c r="QDM28" s="600"/>
      <c r="QDN28" s="600"/>
      <c r="QDO28" s="600"/>
      <c r="QDP28" s="600"/>
      <c r="QDQ28" s="600"/>
      <c r="QDR28" s="600"/>
      <c r="QDS28" s="600"/>
      <c r="QDT28" s="600"/>
      <c r="QDU28" s="600"/>
      <c r="QDV28" s="600"/>
      <c r="QDW28" s="600"/>
      <c r="QDX28" s="600"/>
      <c r="QDY28" s="600"/>
      <c r="QDZ28" s="600"/>
      <c r="QEA28" s="600"/>
      <c r="QEB28" s="600"/>
      <c r="QEC28" s="600"/>
      <c r="QED28" s="600"/>
      <c r="QEE28" s="600"/>
      <c r="QEF28" s="600"/>
      <c r="QEG28" s="600"/>
      <c r="QEH28" s="600"/>
      <c r="QEI28" s="600"/>
      <c r="QEJ28" s="600"/>
      <c r="QEK28" s="600"/>
      <c r="QEL28" s="600"/>
      <c r="QEM28" s="600"/>
      <c r="QEN28" s="600"/>
      <c r="QEO28" s="600"/>
      <c r="QEP28" s="600"/>
      <c r="QEQ28" s="600"/>
      <c r="QER28" s="600"/>
      <c r="QES28" s="600"/>
      <c r="QET28" s="600"/>
      <c r="QEU28" s="600"/>
      <c r="QEV28" s="600"/>
      <c r="QEW28" s="600"/>
      <c r="QEX28" s="600"/>
      <c r="QEY28" s="600"/>
      <c r="QEZ28" s="600"/>
      <c r="QFA28" s="600"/>
      <c r="QFB28" s="600"/>
      <c r="QFC28" s="600"/>
      <c r="QFD28" s="600"/>
      <c r="QFE28" s="600"/>
      <c r="QFF28" s="600"/>
      <c r="QFG28" s="600"/>
      <c r="QFH28" s="600"/>
      <c r="QFI28" s="600"/>
      <c r="QFJ28" s="600"/>
      <c r="QFK28" s="600"/>
      <c r="QFL28" s="600"/>
      <c r="QFM28" s="600"/>
      <c r="QFN28" s="600"/>
      <c r="QFO28" s="600"/>
      <c r="QFP28" s="600"/>
      <c r="QFQ28" s="600"/>
      <c r="QFR28" s="600"/>
      <c r="QFS28" s="600"/>
      <c r="QFT28" s="600"/>
      <c r="QFU28" s="600"/>
      <c r="QFV28" s="600"/>
      <c r="QFW28" s="600"/>
      <c r="QFX28" s="600"/>
      <c r="QFY28" s="600"/>
      <c r="QFZ28" s="600"/>
      <c r="QGA28" s="600"/>
      <c r="QGB28" s="600"/>
      <c r="QGC28" s="600"/>
      <c r="QGD28" s="600"/>
      <c r="QGE28" s="600"/>
      <c r="QGF28" s="600"/>
      <c r="QGG28" s="600"/>
      <c r="QGH28" s="600"/>
      <c r="QGI28" s="600"/>
      <c r="QGJ28" s="600"/>
      <c r="QGK28" s="600"/>
      <c r="QGL28" s="600"/>
      <c r="QGM28" s="600"/>
      <c r="QGN28" s="600"/>
      <c r="QGO28" s="600"/>
      <c r="QGP28" s="600"/>
      <c r="QGQ28" s="600"/>
      <c r="QGR28" s="600"/>
      <c r="QGS28" s="600"/>
      <c r="QGT28" s="600"/>
      <c r="QGU28" s="600"/>
      <c r="QGV28" s="600"/>
      <c r="QGW28" s="600"/>
      <c r="QGX28" s="600"/>
      <c r="QGY28" s="600"/>
      <c r="QGZ28" s="600"/>
      <c r="QHA28" s="600"/>
      <c r="QHB28" s="600"/>
      <c r="QHC28" s="600"/>
      <c r="QHD28" s="600"/>
      <c r="QHE28" s="600"/>
      <c r="QHF28" s="600"/>
      <c r="QHG28" s="600"/>
      <c r="QHH28" s="600"/>
      <c r="QHI28" s="600"/>
      <c r="QHJ28" s="600"/>
      <c r="QHK28" s="600"/>
      <c r="QHL28" s="600"/>
      <c r="QHM28" s="600"/>
      <c r="QHN28" s="600"/>
      <c r="QHO28" s="600"/>
      <c r="QHP28" s="600"/>
      <c r="QHQ28" s="600"/>
      <c r="QHR28" s="600"/>
      <c r="QHS28" s="600"/>
      <c r="QHT28" s="600"/>
      <c r="QHU28" s="600"/>
      <c r="QHV28" s="600"/>
      <c r="QHW28" s="600"/>
      <c r="QHX28" s="600"/>
      <c r="QHY28" s="600"/>
      <c r="QHZ28" s="600"/>
      <c r="QIA28" s="600"/>
      <c r="QIB28" s="600"/>
      <c r="QIC28" s="600"/>
      <c r="QID28" s="600"/>
      <c r="QIE28" s="600"/>
      <c r="QIF28" s="600"/>
      <c r="QIG28" s="600"/>
      <c r="QIH28" s="600"/>
      <c r="QII28" s="600"/>
      <c r="QIJ28" s="600"/>
      <c r="QIK28" s="600"/>
      <c r="QIL28" s="600"/>
      <c r="QIM28" s="600"/>
      <c r="QIN28" s="600"/>
      <c r="QIO28" s="600"/>
      <c r="QIP28" s="600"/>
      <c r="QIQ28" s="600"/>
      <c r="QIR28" s="600"/>
      <c r="QIS28" s="600"/>
      <c r="QIT28" s="600"/>
      <c r="QIU28" s="600"/>
      <c r="QIV28" s="600"/>
      <c r="QIW28" s="600"/>
      <c r="QIX28" s="600"/>
      <c r="QIY28" s="600"/>
      <c r="QIZ28" s="600"/>
      <c r="QJA28" s="600"/>
      <c r="QJB28" s="600"/>
      <c r="QJC28" s="600"/>
      <c r="QJD28" s="600"/>
      <c r="QJE28" s="600"/>
      <c r="QJF28" s="600"/>
      <c r="QJG28" s="600"/>
      <c r="QJH28" s="600"/>
      <c r="QJI28" s="600"/>
      <c r="QJJ28" s="600"/>
      <c r="QJK28" s="600"/>
      <c r="QJL28" s="600"/>
      <c r="QJM28" s="600"/>
      <c r="QJN28" s="600"/>
      <c r="QJO28" s="600"/>
      <c r="QJP28" s="600"/>
      <c r="QJQ28" s="600"/>
      <c r="QJR28" s="600"/>
      <c r="QJS28" s="600"/>
      <c r="QJT28" s="600"/>
      <c r="QJU28" s="600"/>
      <c r="QJV28" s="600"/>
      <c r="QJW28" s="600"/>
      <c r="QJX28" s="600"/>
      <c r="QJY28" s="600"/>
      <c r="QJZ28" s="600"/>
      <c r="QKA28" s="600"/>
      <c r="QKB28" s="600"/>
      <c r="QKC28" s="600"/>
      <c r="QKD28" s="600"/>
      <c r="QKE28" s="600"/>
      <c r="QKF28" s="600"/>
      <c r="QKG28" s="600"/>
      <c r="QKH28" s="600"/>
      <c r="QKI28" s="600"/>
      <c r="QKJ28" s="600"/>
      <c r="QKK28" s="600"/>
      <c r="QKL28" s="600"/>
      <c r="QKM28" s="600"/>
      <c r="QKN28" s="600"/>
      <c r="QKO28" s="600"/>
      <c r="QKP28" s="600"/>
      <c r="QKQ28" s="600"/>
      <c r="QKR28" s="600"/>
      <c r="QKS28" s="600"/>
      <c r="QKT28" s="600"/>
      <c r="QKU28" s="600"/>
      <c r="QKV28" s="600"/>
      <c r="QKW28" s="600"/>
      <c r="QKX28" s="600"/>
      <c r="QKY28" s="600"/>
      <c r="QKZ28" s="600"/>
      <c r="QLA28" s="600"/>
      <c r="QLB28" s="600"/>
      <c r="QLC28" s="600"/>
      <c r="QLD28" s="600"/>
      <c r="QLE28" s="600"/>
      <c r="QLF28" s="600"/>
      <c r="QLG28" s="600"/>
      <c r="QLH28" s="600"/>
      <c r="QLI28" s="600"/>
      <c r="QLJ28" s="600"/>
      <c r="QLK28" s="600"/>
      <c r="QLL28" s="600"/>
      <c r="QLM28" s="600"/>
      <c r="QLN28" s="600"/>
      <c r="QLO28" s="600"/>
      <c r="QLP28" s="600"/>
      <c r="QLQ28" s="600"/>
      <c r="QLR28" s="600"/>
      <c r="QLS28" s="600"/>
      <c r="QLT28" s="600"/>
      <c r="QLU28" s="600"/>
      <c r="QLV28" s="600"/>
      <c r="QLW28" s="600"/>
      <c r="QLX28" s="600"/>
      <c r="QLY28" s="600"/>
      <c r="QLZ28" s="600"/>
      <c r="QMA28" s="600"/>
      <c r="QMB28" s="600"/>
      <c r="QMC28" s="600"/>
      <c r="QMD28" s="600"/>
      <c r="QME28" s="600"/>
      <c r="QMF28" s="600"/>
      <c r="QMG28" s="600"/>
      <c r="QMH28" s="600"/>
      <c r="QMI28" s="600"/>
      <c r="QMJ28" s="600"/>
      <c r="QMK28" s="600"/>
      <c r="QML28" s="600"/>
      <c r="QMM28" s="600"/>
      <c r="QMN28" s="600"/>
      <c r="QMO28" s="600"/>
      <c r="QMP28" s="600"/>
      <c r="QMQ28" s="600"/>
      <c r="QMR28" s="600"/>
      <c r="QMS28" s="600"/>
      <c r="QMT28" s="600"/>
      <c r="QMU28" s="600"/>
      <c r="QMV28" s="600"/>
      <c r="QMW28" s="600"/>
      <c r="QMX28" s="600"/>
      <c r="QMY28" s="600"/>
      <c r="QMZ28" s="600"/>
      <c r="QNA28" s="600"/>
      <c r="QNB28" s="600"/>
      <c r="QNC28" s="600"/>
      <c r="QND28" s="600"/>
      <c r="QNE28" s="600"/>
      <c r="QNF28" s="600"/>
      <c r="QNG28" s="600"/>
      <c r="QNH28" s="600"/>
      <c r="QNI28" s="600"/>
      <c r="QNJ28" s="600"/>
      <c r="QNK28" s="600"/>
      <c r="QNL28" s="600"/>
      <c r="QNM28" s="600"/>
      <c r="QNN28" s="600"/>
      <c r="QNO28" s="600"/>
      <c r="QNP28" s="600"/>
      <c r="QNQ28" s="600"/>
      <c r="QNR28" s="600"/>
      <c r="QNS28" s="600"/>
      <c r="QNT28" s="600"/>
      <c r="QNU28" s="600"/>
      <c r="QNV28" s="600"/>
      <c r="QNW28" s="600"/>
      <c r="QNX28" s="600"/>
      <c r="QNY28" s="600"/>
      <c r="QNZ28" s="600"/>
      <c r="QOA28" s="600"/>
      <c r="QOB28" s="600"/>
      <c r="QOC28" s="600"/>
      <c r="QOD28" s="600"/>
      <c r="QOE28" s="600"/>
      <c r="QOF28" s="600"/>
      <c r="QOG28" s="600"/>
      <c r="QOH28" s="600"/>
      <c r="QOI28" s="600"/>
      <c r="QOJ28" s="600"/>
      <c r="QOK28" s="600"/>
      <c r="QOL28" s="600"/>
      <c r="QOM28" s="600"/>
      <c r="QON28" s="600"/>
      <c r="QOO28" s="600"/>
      <c r="QOP28" s="600"/>
      <c r="QOQ28" s="600"/>
      <c r="QOR28" s="600"/>
      <c r="QOS28" s="600"/>
      <c r="QOT28" s="600"/>
      <c r="QOU28" s="600"/>
      <c r="QOV28" s="600"/>
      <c r="QOW28" s="600"/>
      <c r="QOX28" s="600"/>
      <c r="QOY28" s="600"/>
      <c r="QOZ28" s="600"/>
      <c r="QPA28" s="600"/>
      <c r="QPB28" s="600"/>
      <c r="QPC28" s="600"/>
      <c r="QPD28" s="600"/>
      <c r="QPE28" s="600"/>
      <c r="QPF28" s="600"/>
      <c r="QPG28" s="600"/>
      <c r="QPH28" s="600"/>
      <c r="QPI28" s="600"/>
      <c r="QPJ28" s="600"/>
      <c r="QPK28" s="600"/>
      <c r="QPL28" s="600"/>
      <c r="QPM28" s="600"/>
      <c r="QPN28" s="600"/>
      <c r="QPO28" s="600"/>
      <c r="QPP28" s="600"/>
      <c r="QPQ28" s="600"/>
      <c r="QPR28" s="600"/>
      <c r="QPS28" s="600"/>
      <c r="QPT28" s="600"/>
      <c r="QPU28" s="600"/>
      <c r="QPV28" s="600"/>
      <c r="QPW28" s="600"/>
      <c r="QPX28" s="600"/>
      <c r="QPY28" s="600"/>
      <c r="QPZ28" s="600"/>
      <c r="QQA28" s="600"/>
      <c r="QQB28" s="600"/>
      <c r="QQC28" s="600"/>
      <c r="QQD28" s="600"/>
      <c r="QQE28" s="600"/>
      <c r="QQF28" s="600"/>
      <c r="QQG28" s="600"/>
      <c r="QQH28" s="600"/>
      <c r="QQI28" s="600"/>
      <c r="QQJ28" s="600"/>
      <c r="QQK28" s="600"/>
      <c r="QQL28" s="600"/>
      <c r="QQM28" s="600"/>
      <c r="QQN28" s="600"/>
      <c r="QQO28" s="600"/>
      <c r="QQP28" s="600"/>
      <c r="QQQ28" s="600"/>
      <c r="QQR28" s="600"/>
      <c r="QQS28" s="600"/>
      <c r="QQT28" s="600"/>
      <c r="QQU28" s="600"/>
      <c r="QQV28" s="600"/>
      <c r="QQW28" s="600"/>
      <c r="QQX28" s="600"/>
      <c r="QQY28" s="600"/>
      <c r="QQZ28" s="600"/>
      <c r="QRA28" s="600"/>
      <c r="QRB28" s="600"/>
      <c r="QRC28" s="600"/>
      <c r="QRD28" s="600"/>
      <c r="QRE28" s="600"/>
      <c r="QRF28" s="600"/>
      <c r="QRG28" s="600"/>
      <c r="QRH28" s="600"/>
      <c r="QRI28" s="600"/>
      <c r="QRJ28" s="600"/>
      <c r="QRK28" s="600"/>
      <c r="QRL28" s="600"/>
      <c r="QRM28" s="600"/>
      <c r="QRN28" s="600"/>
      <c r="QRO28" s="600"/>
      <c r="QRP28" s="600"/>
      <c r="QRQ28" s="600"/>
      <c r="QRR28" s="600"/>
      <c r="QRS28" s="600"/>
      <c r="QRT28" s="600"/>
      <c r="QRU28" s="600"/>
      <c r="QRV28" s="600"/>
      <c r="QRW28" s="600"/>
      <c r="QRX28" s="600"/>
      <c r="QRY28" s="600"/>
      <c r="QRZ28" s="600"/>
      <c r="QSA28" s="600"/>
      <c r="QSB28" s="600"/>
      <c r="QSC28" s="600"/>
      <c r="QSD28" s="600"/>
      <c r="QSE28" s="600"/>
      <c r="QSF28" s="600"/>
      <c r="QSG28" s="600"/>
      <c r="QSH28" s="600"/>
      <c r="QSI28" s="600"/>
      <c r="QSJ28" s="600"/>
      <c r="QSK28" s="600"/>
      <c r="QSL28" s="600"/>
      <c r="QSM28" s="600"/>
      <c r="QSN28" s="600"/>
      <c r="QSO28" s="600"/>
      <c r="QSP28" s="600"/>
      <c r="QSQ28" s="600"/>
      <c r="QSR28" s="600"/>
      <c r="QSS28" s="600"/>
      <c r="QST28" s="600"/>
      <c r="QSU28" s="600"/>
      <c r="QSV28" s="600"/>
      <c r="QSW28" s="600"/>
      <c r="QSX28" s="600"/>
      <c r="QSY28" s="600"/>
      <c r="QSZ28" s="600"/>
      <c r="QTA28" s="600"/>
      <c r="QTB28" s="600"/>
      <c r="QTC28" s="600"/>
      <c r="QTD28" s="600"/>
      <c r="QTE28" s="600"/>
      <c r="QTF28" s="600"/>
      <c r="QTG28" s="600"/>
      <c r="QTH28" s="600"/>
      <c r="QTI28" s="600"/>
      <c r="QTJ28" s="600"/>
      <c r="QTK28" s="600"/>
      <c r="QTL28" s="600"/>
      <c r="QTM28" s="600"/>
      <c r="QTN28" s="600"/>
      <c r="QTO28" s="600"/>
      <c r="QTP28" s="600"/>
      <c r="QTQ28" s="600"/>
      <c r="QTR28" s="600"/>
      <c r="QTS28" s="600"/>
      <c r="QTT28" s="600"/>
      <c r="QTU28" s="600"/>
      <c r="QTV28" s="600"/>
      <c r="QTW28" s="600"/>
      <c r="QTX28" s="600"/>
      <c r="QTY28" s="600"/>
      <c r="QTZ28" s="600"/>
      <c r="QUA28" s="600"/>
      <c r="QUB28" s="600"/>
      <c r="QUC28" s="600"/>
      <c r="QUD28" s="600"/>
      <c r="QUE28" s="600"/>
      <c r="QUF28" s="600"/>
      <c r="QUG28" s="600"/>
      <c r="QUH28" s="600"/>
      <c r="QUI28" s="600"/>
      <c r="QUJ28" s="600"/>
      <c r="QUK28" s="600"/>
      <c r="QUL28" s="600"/>
      <c r="QUM28" s="600"/>
      <c r="QUN28" s="600"/>
      <c r="QUO28" s="600"/>
      <c r="QUP28" s="600"/>
      <c r="QUQ28" s="600"/>
      <c r="QUR28" s="600"/>
      <c r="QUS28" s="600"/>
      <c r="QUT28" s="600"/>
      <c r="QUU28" s="600"/>
      <c r="QUV28" s="600"/>
      <c r="QUW28" s="600"/>
      <c r="QUX28" s="600"/>
      <c r="QUY28" s="600"/>
      <c r="QUZ28" s="600"/>
      <c r="QVA28" s="600"/>
      <c r="QVB28" s="600"/>
      <c r="QVC28" s="600"/>
      <c r="QVD28" s="600"/>
      <c r="QVE28" s="600"/>
      <c r="QVF28" s="600"/>
      <c r="QVG28" s="600"/>
      <c r="QVH28" s="600"/>
      <c r="QVI28" s="600"/>
      <c r="QVJ28" s="600"/>
      <c r="QVK28" s="600"/>
      <c r="QVL28" s="600"/>
      <c r="QVM28" s="600"/>
      <c r="QVN28" s="600"/>
      <c r="QVO28" s="600"/>
      <c r="QVP28" s="600"/>
      <c r="QVQ28" s="600"/>
      <c r="QVR28" s="600"/>
      <c r="QVS28" s="600"/>
      <c r="QVT28" s="600"/>
      <c r="QVU28" s="600"/>
      <c r="QVV28" s="600"/>
      <c r="QVW28" s="600"/>
      <c r="QVX28" s="600"/>
      <c r="QVY28" s="600"/>
      <c r="QVZ28" s="600"/>
      <c r="QWA28" s="600"/>
      <c r="QWB28" s="600"/>
      <c r="QWC28" s="600"/>
      <c r="QWD28" s="600"/>
      <c r="QWE28" s="600"/>
      <c r="QWF28" s="600"/>
      <c r="QWG28" s="600"/>
      <c r="QWH28" s="600"/>
      <c r="QWI28" s="600"/>
      <c r="QWJ28" s="600"/>
      <c r="QWK28" s="600"/>
      <c r="QWL28" s="600"/>
      <c r="QWM28" s="600"/>
      <c r="QWN28" s="600"/>
      <c r="QWO28" s="600"/>
      <c r="QWP28" s="600"/>
      <c r="QWQ28" s="600"/>
      <c r="QWR28" s="600"/>
      <c r="QWS28" s="600"/>
      <c r="QWT28" s="600"/>
      <c r="QWU28" s="600"/>
      <c r="QWV28" s="600"/>
      <c r="QWW28" s="600"/>
      <c r="QWX28" s="600"/>
      <c r="QWY28" s="600"/>
      <c r="QWZ28" s="600"/>
      <c r="QXA28" s="600"/>
      <c r="QXB28" s="600"/>
      <c r="QXC28" s="600"/>
      <c r="QXD28" s="600"/>
      <c r="QXE28" s="600"/>
      <c r="QXF28" s="600"/>
      <c r="QXG28" s="600"/>
      <c r="QXH28" s="600"/>
      <c r="QXI28" s="600"/>
      <c r="QXJ28" s="600"/>
      <c r="QXK28" s="600"/>
      <c r="QXL28" s="600"/>
      <c r="QXM28" s="600"/>
      <c r="QXN28" s="600"/>
      <c r="QXO28" s="600"/>
      <c r="QXP28" s="600"/>
      <c r="QXQ28" s="600"/>
      <c r="QXR28" s="600"/>
      <c r="QXS28" s="600"/>
      <c r="QXT28" s="600"/>
      <c r="QXU28" s="600"/>
      <c r="QXV28" s="600"/>
      <c r="QXW28" s="600"/>
      <c r="QXX28" s="600"/>
      <c r="QXY28" s="600"/>
      <c r="QXZ28" s="600"/>
      <c r="QYA28" s="600"/>
      <c r="QYB28" s="600"/>
      <c r="QYC28" s="600"/>
      <c r="QYD28" s="600"/>
      <c r="QYE28" s="600"/>
      <c r="QYF28" s="600"/>
      <c r="QYG28" s="600"/>
      <c r="QYH28" s="600"/>
      <c r="QYI28" s="600"/>
      <c r="QYJ28" s="600"/>
      <c r="QYK28" s="600"/>
      <c r="QYL28" s="600"/>
      <c r="QYM28" s="600"/>
      <c r="QYN28" s="600"/>
      <c r="QYO28" s="600"/>
      <c r="QYP28" s="600"/>
      <c r="QYQ28" s="600"/>
      <c r="QYR28" s="600"/>
      <c r="QYS28" s="600"/>
      <c r="QYT28" s="600"/>
      <c r="QYU28" s="600"/>
      <c r="QYV28" s="600"/>
      <c r="QYW28" s="600"/>
      <c r="QYX28" s="600"/>
      <c r="QYY28" s="600"/>
      <c r="QYZ28" s="600"/>
      <c r="QZA28" s="600"/>
      <c r="QZB28" s="600"/>
      <c r="QZC28" s="600"/>
      <c r="QZD28" s="600"/>
      <c r="QZE28" s="600"/>
      <c r="QZF28" s="600"/>
      <c r="QZG28" s="600"/>
      <c r="QZH28" s="600"/>
      <c r="QZI28" s="600"/>
      <c r="QZJ28" s="600"/>
      <c r="QZK28" s="600"/>
      <c r="QZL28" s="600"/>
      <c r="QZM28" s="600"/>
      <c r="QZN28" s="600"/>
      <c r="QZO28" s="600"/>
      <c r="QZP28" s="600"/>
      <c r="QZQ28" s="600"/>
      <c r="QZR28" s="600"/>
      <c r="QZS28" s="600"/>
      <c r="QZT28" s="600"/>
      <c r="QZU28" s="600"/>
      <c r="QZV28" s="600"/>
      <c r="QZW28" s="600"/>
      <c r="QZX28" s="600"/>
      <c r="QZY28" s="600"/>
      <c r="QZZ28" s="600"/>
      <c r="RAA28" s="600"/>
      <c r="RAB28" s="600"/>
      <c r="RAC28" s="600"/>
      <c r="RAD28" s="600"/>
      <c r="RAE28" s="600"/>
      <c r="RAF28" s="600"/>
      <c r="RAG28" s="600"/>
      <c r="RAH28" s="600"/>
      <c r="RAI28" s="600"/>
      <c r="RAJ28" s="600"/>
      <c r="RAK28" s="600"/>
      <c r="RAL28" s="600"/>
      <c r="RAM28" s="600"/>
      <c r="RAN28" s="600"/>
      <c r="RAO28" s="600"/>
      <c r="RAP28" s="600"/>
      <c r="RAQ28" s="600"/>
      <c r="RAR28" s="600"/>
      <c r="RAS28" s="600"/>
      <c r="RAT28" s="600"/>
      <c r="RAU28" s="600"/>
      <c r="RAV28" s="600"/>
      <c r="RAW28" s="600"/>
      <c r="RAX28" s="600"/>
      <c r="RAY28" s="600"/>
      <c r="RAZ28" s="600"/>
      <c r="RBA28" s="600"/>
      <c r="RBB28" s="600"/>
      <c r="RBC28" s="600"/>
      <c r="RBD28" s="600"/>
      <c r="RBE28" s="600"/>
      <c r="RBF28" s="600"/>
      <c r="RBG28" s="600"/>
      <c r="RBH28" s="600"/>
      <c r="RBI28" s="600"/>
      <c r="RBJ28" s="600"/>
      <c r="RBK28" s="600"/>
      <c r="RBL28" s="600"/>
      <c r="RBM28" s="600"/>
      <c r="RBN28" s="600"/>
      <c r="RBO28" s="600"/>
      <c r="RBP28" s="600"/>
      <c r="RBQ28" s="600"/>
      <c r="RBR28" s="600"/>
      <c r="RBS28" s="600"/>
      <c r="RBT28" s="600"/>
      <c r="RBU28" s="600"/>
      <c r="RBV28" s="600"/>
      <c r="RBW28" s="600"/>
      <c r="RBX28" s="600"/>
      <c r="RBY28" s="600"/>
      <c r="RBZ28" s="600"/>
      <c r="RCA28" s="600"/>
      <c r="RCB28" s="600"/>
      <c r="RCC28" s="600"/>
      <c r="RCD28" s="600"/>
      <c r="RCE28" s="600"/>
      <c r="RCF28" s="600"/>
      <c r="RCG28" s="600"/>
      <c r="RCH28" s="600"/>
      <c r="RCI28" s="600"/>
      <c r="RCJ28" s="600"/>
      <c r="RCK28" s="600"/>
      <c r="RCL28" s="600"/>
      <c r="RCM28" s="600"/>
      <c r="RCN28" s="600"/>
      <c r="RCO28" s="600"/>
      <c r="RCP28" s="600"/>
      <c r="RCQ28" s="600"/>
      <c r="RCR28" s="600"/>
      <c r="RCS28" s="600"/>
      <c r="RCT28" s="600"/>
      <c r="RCU28" s="600"/>
      <c r="RCV28" s="600"/>
      <c r="RCW28" s="600"/>
      <c r="RCX28" s="600"/>
      <c r="RCY28" s="600"/>
      <c r="RCZ28" s="600"/>
      <c r="RDA28" s="600"/>
      <c r="RDB28" s="600"/>
      <c r="RDC28" s="600"/>
      <c r="RDD28" s="600"/>
      <c r="RDE28" s="600"/>
      <c r="RDF28" s="600"/>
      <c r="RDG28" s="600"/>
      <c r="RDH28" s="600"/>
      <c r="RDI28" s="600"/>
      <c r="RDJ28" s="600"/>
      <c r="RDK28" s="600"/>
      <c r="RDL28" s="600"/>
      <c r="RDM28" s="600"/>
      <c r="RDN28" s="600"/>
      <c r="RDO28" s="600"/>
      <c r="RDP28" s="600"/>
      <c r="RDQ28" s="600"/>
      <c r="RDR28" s="600"/>
      <c r="RDS28" s="600"/>
      <c r="RDT28" s="600"/>
      <c r="RDU28" s="600"/>
      <c r="RDV28" s="600"/>
      <c r="RDW28" s="600"/>
      <c r="RDX28" s="600"/>
      <c r="RDY28" s="600"/>
      <c r="RDZ28" s="600"/>
      <c r="REA28" s="600"/>
      <c r="REB28" s="600"/>
      <c r="REC28" s="600"/>
      <c r="RED28" s="600"/>
      <c r="REE28" s="600"/>
      <c r="REF28" s="600"/>
      <c r="REG28" s="600"/>
      <c r="REH28" s="600"/>
      <c r="REI28" s="600"/>
      <c r="REJ28" s="600"/>
      <c r="REK28" s="600"/>
      <c r="REL28" s="600"/>
      <c r="REM28" s="600"/>
      <c r="REN28" s="600"/>
      <c r="REO28" s="600"/>
      <c r="REP28" s="600"/>
      <c r="REQ28" s="600"/>
      <c r="RER28" s="600"/>
      <c r="RES28" s="600"/>
      <c r="RET28" s="600"/>
      <c r="REU28" s="600"/>
      <c r="REV28" s="600"/>
      <c r="REW28" s="600"/>
      <c r="REX28" s="600"/>
      <c r="REY28" s="600"/>
      <c r="REZ28" s="600"/>
      <c r="RFA28" s="600"/>
      <c r="RFB28" s="600"/>
      <c r="RFC28" s="600"/>
      <c r="RFD28" s="600"/>
      <c r="RFE28" s="600"/>
      <c r="RFF28" s="600"/>
      <c r="RFG28" s="600"/>
      <c r="RFH28" s="600"/>
      <c r="RFI28" s="600"/>
      <c r="RFJ28" s="600"/>
      <c r="RFK28" s="600"/>
      <c r="RFL28" s="600"/>
      <c r="RFM28" s="600"/>
      <c r="RFN28" s="600"/>
      <c r="RFO28" s="600"/>
      <c r="RFP28" s="600"/>
      <c r="RFQ28" s="600"/>
      <c r="RFR28" s="600"/>
      <c r="RFS28" s="600"/>
      <c r="RFT28" s="600"/>
      <c r="RFU28" s="600"/>
      <c r="RFV28" s="600"/>
      <c r="RFW28" s="600"/>
      <c r="RFX28" s="600"/>
      <c r="RFY28" s="600"/>
      <c r="RFZ28" s="600"/>
      <c r="RGA28" s="600"/>
      <c r="RGB28" s="600"/>
      <c r="RGC28" s="600"/>
      <c r="RGD28" s="600"/>
      <c r="RGE28" s="600"/>
      <c r="RGF28" s="600"/>
      <c r="RGG28" s="600"/>
      <c r="RGH28" s="600"/>
      <c r="RGI28" s="600"/>
      <c r="RGJ28" s="600"/>
      <c r="RGK28" s="600"/>
      <c r="RGL28" s="600"/>
      <c r="RGM28" s="600"/>
      <c r="RGN28" s="600"/>
      <c r="RGO28" s="600"/>
      <c r="RGP28" s="600"/>
      <c r="RGQ28" s="600"/>
      <c r="RGR28" s="600"/>
      <c r="RGS28" s="600"/>
      <c r="RGT28" s="600"/>
      <c r="RGU28" s="600"/>
      <c r="RGV28" s="600"/>
      <c r="RGW28" s="600"/>
      <c r="RGX28" s="600"/>
      <c r="RGY28" s="600"/>
      <c r="RGZ28" s="600"/>
      <c r="RHA28" s="600"/>
      <c r="RHB28" s="600"/>
      <c r="RHC28" s="600"/>
      <c r="RHD28" s="600"/>
      <c r="RHE28" s="600"/>
      <c r="RHF28" s="600"/>
      <c r="RHG28" s="600"/>
      <c r="RHH28" s="600"/>
      <c r="RHI28" s="600"/>
      <c r="RHJ28" s="600"/>
      <c r="RHK28" s="600"/>
      <c r="RHL28" s="600"/>
      <c r="RHM28" s="600"/>
      <c r="RHN28" s="600"/>
      <c r="RHO28" s="600"/>
      <c r="RHP28" s="600"/>
      <c r="RHQ28" s="600"/>
      <c r="RHR28" s="600"/>
      <c r="RHS28" s="600"/>
      <c r="RHT28" s="600"/>
      <c r="RHU28" s="600"/>
      <c r="RHV28" s="600"/>
      <c r="RHW28" s="600"/>
      <c r="RHX28" s="600"/>
      <c r="RHY28" s="600"/>
      <c r="RHZ28" s="600"/>
      <c r="RIA28" s="600"/>
      <c r="RIB28" s="600"/>
      <c r="RIC28" s="600"/>
      <c r="RID28" s="600"/>
      <c r="RIE28" s="600"/>
      <c r="RIF28" s="600"/>
      <c r="RIG28" s="600"/>
      <c r="RIH28" s="600"/>
      <c r="RII28" s="600"/>
      <c r="RIJ28" s="600"/>
      <c r="RIK28" s="600"/>
      <c r="RIL28" s="600"/>
      <c r="RIM28" s="600"/>
      <c r="RIN28" s="600"/>
      <c r="RIO28" s="600"/>
      <c r="RIP28" s="600"/>
      <c r="RIQ28" s="600"/>
      <c r="RIR28" s="600"/>
      <c r="RIS28" s="600"/>
      <c r="RIT28" s="600"/>
      <c r="RIU28" s="600"/>
      <c r="RIV28" s="600"/>
      <c r="RIW28" s="600"/>
      <c r="RIX28" s="600"/>
      <c r="RIY28" s="600"/>
      <c r="RIZ28" s="600"/>
      <c r="RJA28" s="600"/>
      <c r="RJB28" s="600"/>
      <c r="RJC28" s="600"/>
      <c r="RJD28" s="600"/>
      <c r="RJE28" s="600"/>
      <c r="RJF28" s="600"/>
      <c r="RJG28" s="600"/>
      <c r="RJH28" s="600"/>
      <c r="RJI28" s="600"/>
      <c r="RJJ28" s="600"/>
      <c r="RJK28" s="600"/>
      <c r="RJL28" s="600"/>
      <c r="RJM28" s="600"/>
      <c r="RJN28" s="600"/>
      <c r="RJO28" s="600"/>
      <c r="RJP28" s="600"/>
      <c r="RJQ28" s="600"/>
      <c r="RJR28" s="600"/>
      <c r="RJS28" s="600"/>
      <c r="RJT28" s="600"/>
      <c r="RJU28" s="600"/>
      <c r="RJV28" s="600"/>
      <c r="RJW28" s="600"/>
      <c r="RJX28" s="600"/>
      <c r="RJY28" s="600"/>
      <c r="RJZ28" s="600"/>
      <c r="RKA28" s="600"/>
      <c r="RKB28" s="600"/>
      <c r="RKC28" s="600"/>
      <c r="RKD28" s="600"/>
      <c r="RKE28" s="600"/>
      <c r="RKF28" s="600"/>
      <c r="RKG28" s="600"/>
      <c r="RKH28" s="600"/>
      <c r="RKI28" s="600"/>
      <c r="RKJ28" s="600"/>
      <c r="RKK28" s="600"/>
      <c r="RKL28" s="600"/>
      <c r="RKM28" s="600"/>
      <c r="RKN28" s="600"/>
      <c r="RKO28" s="600"/>
      <c r="RKP28" s="600"/>
      <c r="RKQ28" s="600"/>
      <c r="RKR28" s="600"/>
      <c r="RKS28" s="600"/>
      <c r="RKT28" s="600"/>
      <c r="RKU28" s="600"/>
      <c r="RKV28" s="600"/>
      <c r="RKW28" s="600"/>
      <c r="RKX28" s="600"/>
      <c r="RKY28" s="600"/>
      <c r="RKZ28" s="600"/>
      <c r="RLA28" s="600"/>
      <c r="RLB28" s="600"/>
      <c r="RLC28" s="600"/>
      <c r="RLD28" s="600"/>
      <c r="RLE28" s="600"/>
      <c r="RLF28" s="600"/>
      <c r="RLG28" s="600"/>
      <c r="RLH28" s="600"/>
      <c r="RLI28" s="600"/>
      <c r="RLJ28" s="600"/>
      <c r="RLK28" s="600"/>
      <c r="RLL28" s="600"/>
      <c r="RLM28" s="600"/>
      <c r="RLN28" s="600"/>
      <c r="RLO28" s="600"/>
      <c r="RLP28" s="600"/>
      <c r="RLQ28" s="600"/>
      <c r="RLR28" s="600"/>
      <c r="RLS28" s="600"/>
      <c r="RLT28" s="600"/>
      <c r="RLU28" s="600"/>
      <c r="RLV28" s="600"/>
      <c r="RLW28" s="600"/>
      <c r="RLX28" s="600"/>
      <c r="RLY28" s="600"/>
      <c r="RLZ28" s="600"/>
      <c r="RMA28" s="600"/>
      <c r="RMB28" s="600"/>
      <c r="RMC28" s="600"/>
      <c r="RMD28" s="600"/>
      <c r="RME28" s="600"/>
      <c r="RMF28" s="600"/>
      <c r="RMG28" s="600"/>
      <c r="RMH28" s="600"/>
      <c r="RMI28" s="600"/>
      <c r="RMJ28" s="600"/>
      <c r="RMK28" s="600"/>
      <c r="RML28" s="600"/>
      <c r="RMM28" s="600"/>
      <c r="RMN28" s="600"/>
      <c r="RMO28" s="600"/>
      <c r="RMP28" s="600"/>
      <c r="RMQ28" s="600"/>
      <c r="RMR28" s="600"/>
      <c r="RMS28" s="600"/>
      <c r="RMT28" s="600"/>
      <c r="RMU28" s="600"/>
      <c r="RMV28" s="600"/>
      <c r="RMW28" s="600"/>
      <c r="RMX28" s="600"/>
      <c r="RMY28" s="600"/>
      <c r="RMZ28" s="600"/>
      <c r="RNA28" s="600"/>
      <c r="RNB28" s="600"/>
      <c r="RNC28" s="600"/>
      <c r="RND28" s="600"/>
      <c r="RNE28" s="600"/>
      <c r="RNF28" s="600"/>
      <c r="RNG28" s="600"/>
      <c r="RNH28" s="600"/>
      <c r="RNI28" s="600"/>
      <c r="RNJ28" s="600"/>
      <c r="RNK28" s="600"/>
      <c r="RNL28" s="600"/>
      <c r="RNM28" s="600"/>
      <c r="RNN28" s="600"/>
      <c r="RNO28" s="600"/>
      <c r="RNP28" s="600"/>
      <c r="RNQ28" s="600"/>
      <c r="RNR28" s="600"/>
      <c r="RNS28" s="600"/>
      <c r="RNT28" s="600"/>
      <c r="RNU28" s="600"/>
      <c r="RNV28" s="600"/>
      <c r="RNW28" s="600"/>
      <c r="RNX28" s="600"/>
      <c r="RNY28" s="600"/>
      <c r="RNZ28" s="600"/>
      <c r="ROA28" s="600"/>
      <c r="ROB28" s="600"/>
      <c r="ROC28" s="600"/>
      <c r="ROD28" s="600"/>
      <c r="ROE28" s="600"/>
      <c r="ROF28" s="600"/>
      <c r="ROG28" s="600"/>
      <c r="ROH28" s="600"/>
      <c r="ROI28" s="600"/>
      <c r="ROJ28" s="600"/>
      <c r="ROK28" s="600"/>
      <c r="ROL28" s="600"/>
      <c r="ROM28" s="600"/>
      <c r="RON28" s="600"/>
      <c r="ROO28" s="600"/>
      <c r="ROP28" s="600"/>
      <c r="ROQ28" s="600"/>
      <c r="ROR28" s="600"/>
      <c r="ROS28" s="600"/>
      <c r="ROT28" s="600"/>
      <c r="ROU28" s="600"/>
      <c r="ROV28" s="600"/>
      <c r="ROW28" s="600"/>
      <c r="ROX28" s="600"/>
      <c r="ROY28" s="600"/>
      <c r="ROZ28" s="600"/>
      <c r="RPA28" s="600"/>
      <c r="RPB28" s="600"/>
      <c r="RPC28" s="600"/>
      <c r="RPD28" s="600"/>
      <c r="RPE28" s="600"/>
      <c r="RPF28" s="600"/>
      <c r="RPG28" s="600"/>
      <c r="RPH28" s="600"/>
      <c r="RPI28" s="600"/>
      <c r="RPJ28" s="600"/>
      <c r="RPK28" s="600"/>
      <c r="RPL28" s="600"/>
      <c r="RPM28" s="600"/>
      <c r="RPN28" s="600"/>
      <c r="RPO28" s="600"/>
      <c r="RPP28" s="600"/>
      <c r="RPQ28" s="600"/>
      <c r="RPR28" s="600"/>
      <c r="RPS28" s="600"/>
      <c r="RPT28" s="600"/>
      <c r="RPU28" s="600"/>
      <c r="RPV28" s="600"/>
      <c r="RPW28" s="600"/>
      <c r="RPX28" s="600"/>
      <c r="RPY28" s="600"/>
      <c r="RPZ28" s="600"/>
      <c r="RQA28" s="600"/>
      <c r="RQB28" s="600"/>
      <c r="RQC28" s="600"/>
      <c r="RQD28" s="600"/>
      <c r="RQE28" s="600"/>
      <c r="RQF28" s="600"/>
      <c r="RQG28" s="600"/>
      <c r="RQH28" s="600"/>
      <c r="RQI28" s="600"/>
      <c r="RQJ28" s="600"/>
      <c r="RQK28" s="600"/>
      <c r="RQL28" s="600"/>
      <c r="RQM28" s="600"/>
      <c r="RQN28" s="600"/>
      <c r="RQO28" s="600"/>
      <c r="RQP28" s="600"/>
      <c r="RQQ28" s="600"/>
      <c r="RQR28" s="600"/>
      <c r="RQS28" s="600"/>
      <c r="RQT28" s="600"/>
      <c r="RQU28" s="600"/>
      <c r="RQV28" s="600"/>
      <c r="RQW28" s="600"/>
      <c r="RQX28" s="600"/>
      <c r="RQY28" s="600"/>
      <c r="RQZ28" s="600"/>
      <c r="RRA28" s="600"/>
      <c r="RRB28" s="600"/>
      <c r="RRC28" s="600"/>
      <c r="RRD28" s="600"/>
      <c r="RRE28" s="600"/>
      <c r="RRF28" s="600"/>
      <c r="RRG28" s="600"/>
      <c r="RRH28" s="600"/>
      <c r="RRI28" s="600"/>
      <c r="RRJ28" s="600"/>
      <c r="RRK28" s="600"/>
      <c r="RRL28" s="600"/>
      <c r="RRM28" s="600"/>
      <c r="RRN28" s="600"/>
      <c r="RRO28" s="600"/>
      <c r="RRP28" s="600"/>
      <c r="RRQ28" s="600"/>
      <c r="RRR28" s="600"/>
      <c r="RRS28" s="600"/>
      <c r="RRT28" s="600"/>
      <c r="RRU28" s="600"/>
      <c r="RRV28" s="600"/>
      <c r="RRW28" s="600"/>
      <c r="RRX28" s="600"/>
      <c r="RRY28" s="600"/>
      <c r="RRZ28" s="600"/>
      <c r="RSA28" s="600"/>
      <c r="RSB28" s="600"/>
      <c r="RSC28" s="600"/>
      <c r="RSD28" s="600"/>
      <c r="RSE28" s="600"/>
      <c r="RSF28" s="600"/>
      <c r="RSG28" s="600"/>
      <c r="RSH28" s="600"/>
      <c r="RSI28" s="600"/>
      <c r="RSJ28" s="600"/>
      <c r="RSK28" s="600"/>
      <c r="RSL28" s="600"/>
      <c r="RSM28" s="600"/>
      <c r="RSN28" s="600"/>
      <c r="RSO28" s="600"/>
      <c r="RSP28" s="600"/>
      <c r="RSQ28" s="600"/>
      <c r="RSR28" s="600"/>
      <c r="RSS28" s="600"/>
      <c r="RST28" s="600"/>
      <c r="RSU28" s="600"/>
      <c r="RSV28" s="600"/>
      <c r="RSW28" s="600"/>
      <c r="RSX28" s="600"/>
      <c r="RSY28" s="600"/>
      <c r="RSZ28" s="600"/>
      <c r="RTA28" s="600"/>
      <c r="RTB28" s="600"/>
      <c r="RTC28" s="600"/>
      <c r="RTD28" s="600"/>
      <c r="RTE28" s="600"/>
      <c r="RTF28" s="600"/>
      <c r="RTG28" s="600"/>
      <c r="RTH28" s="600"/>
      <c r="RTI28" s="600"/>
      <c r="RTJ28" s="600"/>
      <c r="RTK28" s="600"/>
      <c r="RTL28" s="600"/>
      <c r="RTM28" s="600"/>
      <c r="RTN28" s="600"/>
      <c r="RTO28" s="600"/>
      <c r="RTP28" s="600"/>
      <c r="RTQ28" s="600"/>
      <c r="RTR28" s="600"/>
      <c r="RTS28" s="600"/>
      <c r="RTT28" s="600"/>
      <c r="RTU28" s="600"/>
      <c r="RTV28" s="600"/>
      <c r="RTW28" s="600"/>
      <c r="RTX28" s="600"/>
      <c r="RTY28" s="600"/>
      <c r="RTZ28" s="600"/>
      <c r="RUA28" s="600"/>
      <c r="RUB28" s="600"/>
      <c r="RUC28" s="600"/>
      <c r="RUD28" s="600"/>
      <c r="RUE28" s="600"/>
      <c r="RUF28" s="600"/>
      <c r="RUG28" s="600"/>
      <c r="RUH28" s="600"/>
      <c r="RUI28" s="600"/>
      <c r="RUJ28" s="600"/>
      <c r="RUK28" s="600"/>
      <c r="RUL28" s="600"/>
      <c r="RUM28" s="600"/>
      <c r="RUN28" s="600"/>
      <c r="RUO28" s="600"/>
      <c r="RUP28" s="600"/>
      <c r="RUQ28" s="600"/>
      <c r="RUR28" s="600"/>
      <c r="RUS28" s="600"/>
      <c r="RUT28" s="600"/>
      <c r="RUU28" s="600"/>
      <c r="RUV28" s="600"/>
      <c r="RUW28" s="600"/>
      <c r="RUX28" s="600"/>
      <c r="RUY28" s="600"/>
      <c r="RUZ28" s="600"/>
      <c r="RVA28" s="600"/>
      <c r="RVB28" s="600"/>
      <c r="RVC28" s="600"/>
      <c r="RVD28" s="600"/>
      <c r="RVE28" s="600"/>
      <c r="RVF28" s="600"/>
      <c r="RVG28" s="600"/>
      <c r="RVH28" s="600"/>
      <c r="RVI28" s="600"/>
      <c r="RVJ28" s="600"/>
      <c r="RVK28" s="600"/>
      <c r="RVL28" s="600"/>
      <c r="RVM28" s="600"/>
      <c r="RVN28" s="600"/>
      <c r="RVO28" s="600"/>
      <c r="RVP28" s="600"/>
      <c r="RVQ28" s="600"/>
      <c r="RVR28" s="600"/>
      <c r="RVS28" s="600"/>
      <c r="RVT28" s="600"/>
      <c r="RVU28" s="600"/>
      <c r="RVV28" s="600"/>
      <c r="RVW28" s="600"/>
      <c r="RVX28" s="600"/>
      <c r="RVY28" s="600"/>
      <c r="RVZ28" s="600"/>
      <c r="RWA28" s="600"/>
      <c r="RWB28" s="600"/>
      <c r="RWC28" s="600"/>
      <c r="RWD28" s="600"/>
      <c r="RWE28" s="600"/>
      <c r="RWF28" s="600"/>
      <c r="RWG28" s="600"/>
      <c r="RWH28" s="600"/>
      <c r="RWI28" s="600"/>
      <c r="RWJ28" s="600"/>
      <c r="RWK28" s="600"/>
      <c r="RWL28" s="600"/>
      <c r="RWM28" s="600"/>
      <c r="RWN28" s="600"/>
      <c r="RWO28" s="600"/>
      <c r="RWP28" s="600"/>
      <c r="RWQ28" s="600"/>
      <c r="RWR28" s="600"/>
      <c r="RWS28" s="600"/>
      <c r="RWT28" s="600"/>
      <c r="RWU28" s="600"/>
      <c r="RWV28" s="600"/>
      <c r="RWW28" s="600"/>
      <c r="RWX28" s="600"/>
      <c r="RWY28" s="600"/>
      <c r="RWZ28" s="600"/>
      <c r="RXA28" s="600"/>
      <c r="RXB28" s="600"/>
      <c r="RXC28" s="600"/>
      <c r="RXD28" s="600"/>
      <c r="RXE28" s="600"/>
      <c r="RXF28" s="600"/>
      <c r="RXG28" s="600"/>
      <c r="RXH28" s="600"/>
      <c r="RXI28" s="600"/>
      <c r="RXJ28" s="600"/>
      <c r="RXK28" s="600"/>
      <c r="RXL28" s="600"/>
      <c r="RXM28" s="600"/>
      <c r="RXN28" s="600"/>
      <c r="RXO28" s="600"/>
      <c r="RXP28" s="600"/>
      <c r="RXQ28" s="600"/>
      <c r="RXR28" s="600"/>
      <c r="RXS28" s="600"/>
      <c r="RXT28" s="600"/>
      <c r="RXU28" s="600"/>
      <c r="RXV28" s="600"/>
      <c r="RXW28" s="600"/>
      <c r="RXX28" s="600"/>
      <c r="RXY28" s="600"/>
      <c r="RXZ28" s="600"/>
      <c r="RYA28" s="600"/>
      <c r="RYB28" s="600"/>
      <c r="RYC28" s="600"/>
      <c r="RYD28" s="600"/>
      <c r="RYE28" s="600"/>
      <c r="RYF28" s="600"/>
      <c r="RYG28" s="600"/>
      <c r="RYH28" s="600"/>
      <c r="RYI28" s="600"/>
      <c r="RYJ28" s="600"/>
      <c r="RYK28" s="600"/>
      <c r="RYL28" s="600"/>
      <c r="RYM28" s="600"/>
      <c r="RYN28" s="600"/>
      <c r="RYO28" s="600"/>
      <c r="RYP28" s="600"/>
      <c r="RYQ28" s="600"/>
      <c r="RYR28" s="600"/>
      <c r="RYS28" s="600"/>
      <c r="RYT28" s="600"/>
      <c r="RYU28" s="600"/>
      <c r="RYV28" s="600"/>
      <c r="RYW28" s="600"/>
      <c r="RYX28" s="600"/>
      <c r="RYY28" s="600"/>
      <c r="RYZ28" s="600"/>
      <c r="RZA28" s="600"/>
      <c r="RZB28" s="600"/>
      <c r="RZC28" s="600"/>
      <c r="RZD28" s="600"/>
      <c r="RZE28" s="600"/>
      <c r="RZF28" s="600"/>
      <c r="RZG28" s="600"/>
      <c r="RZH28" s="600"/>
      <c r="RZI28" s="600"/>
      <c r="RZJ28" s="600"/>
      <c r="RZK28" s="600"/>
      <c r="RZL28" s="600"/>
      <c r="RZM28" s="600"/>
      <c r="RZN28" s="600"/>
      <c r="RZO28" s="600"/>
      <c r="RZP28" s="600"/>
      <c r="RZQ28" s="600"/>
      <c r="RZR28" s="600"/>
      <c r="RZS28" s="600"/>
      <c r="RZT28" s="600"/>
      <c r="RZU28" s="600"/>
      <c r="RZV28" s="600"/>
      <c r="RZW28" s="600"/>
      <c r="RZX28" s="600"/>
      <c r="RZY28" s="600"/>
      <c r="RZZ28" s="600"/>
      <c r="SAA28" s="600"/>
      <c r="SAB28" s="600"/>
      <c r="SAC28" s="600"/>
      <c r="SAD28" s="600"/>
      <c r="SAE28" s="600"/>
      <c r="SAF28" s="600"/>
      <c r="SAG28" s="600"/>
      <c r="SAH28" s="600"/>
      <c r="SAI28" s="600"/>
      <c r="SAJ28" s="600"/>
      <c r="SAK28" s="600"/>
      <c r="SAL28" s="600"/>
      <c r="SAM28" s="600"/>
      <c r="SAN28" s="600"/>
      <c r="SAO28" s="600"/>
      <c r="SAP28" s="600"/>
      <c r="SAQ28" s="600"/>
      <c r="SAR28" s="600"/>
      <c r="SAS28" s="600"/>
      <c r="SAT28" s="600"/>
      <c r="SAU28" s="600"/>
      <c r="SAV28" s="600"/>
      <c r="SAW28" s="600"/>
      <c r="SAX28" s="600"/>
      <c r="SAY28" s="600"/>
      <c r="SAZ28" s="600"/>
      <c r="SBA28" s="600"/>
      <c r="SBB28" s="600"/>
      <c r="SBC28" s="600"/>
      <c r="SBD28" s="600"/>
      <c r="SBE28" s="600"/>
      <c r="SBF28" s="600"/>
      <c r="SBG28" s="600"/>
      <c r="SBH28" s="600"/>
      <c r="SBI28" s="600"/>
      <c r="SBJ28" s="600"/>
      <c r="SBK28" s="600"/>
      <c r="SBL28" s="600"/>
      <c r="SBM28" s="600"/>
      <c r="SBN28" s="600"/>
      <c r="SBO28" s="600"/>
      <c r="SBP28" s="600"/>
      <c r="SBQ28" s="600"/>
      <c r="SBR28" s="600"/>
      <c r="SBS28" s="600"/>
      <c r="SBT28" s="600"/>
      <c r="SBU28" s="600"/>
      <c r="SBV28" s="600"/>
      <c r="SBW28" s="600"/>
      <c r="SBX28" s="600"/>
      <c r="SBY28" s="600"/>
      <c r="SBZ28" s="600"/>
      <c r="SCA28" s="600"/>
      <c r="SCB28" s="600"/>
      <c r="SCC28" s="600"/>
      <c r="SCD28" s="600"/>
      <c r="SCE28" s="600"/>
      <c r="SCF28" s="600"/>
      <c r="SCG28" s="600"/>
      <c r="SCH28" s="600"/>
      <c r="SCI28" s="600"/>
      <c r="SCJ28" s="600"/>
      <c r="SCK28" s="600"/>
      <c r="SCL28" s="600"/>
      <c r="SCM28" s="600"/>
      <c r="SCN28" s="600"/>
      <c r="SCO28" s="600"/>
      <c r="SCP28" s="600"/>
      <c r="SCQ28" s="600"/>
      <c r="SCR28" s="600"/>
      <c r="SCS28" s="600"/>
      <c r="SCT28" s="600"/>
      <c r="SCU28" s="600"/>
      <c r="SCV28" s="600"/>
      <c r="SCW28" s="600"/>
      <c r="SCX28" s="600"/>
      <c r="SCY28" s="600"/>
      <c r="SCZ28" s="600"/>
      <c r="SDA28" s="600"/>
      <c r="SDB28" s="600"/>
      <c r="SDC28" s="600"/>
      <c r="SDD28" s="600"/>
      <c r="SDE28" s="600"/>
      <c r="SDF28" s="600"/>
      <c r="SDG28" s="600"/>
      <c r="SDH28" s="600"/>
      <c r="SDI28" s="600"/>
      <c r="SDJ28" s="600"/>
      <c r="SDK28" s="600"/>
      <c r="SDL28" s="600"/>
      <c r="SDM28" s="600"/>
      <c r="SDN28" s="600"/>
      <c r="SDO28" s="600"/>
      <c r="SDP28" s="600"/>
      <c r="SDQ28" s="600"/>
      <c r="SDR28" s="600"/>
      <c r="SDS28" s="600"/>
      <c r="SDT28" s="600"/>
      <c r="SDU28" s="600"/>
      <c r="SDV28" s="600"/>
      <c r="SDW28" s="600"/>
      <c r="SDX28" s="600"/>
      <c r="SDY28" s="600"/>
      <c r="SDZ28" s="600"/>
      <c r="SEA28" s="600"/>
      <c r="SEB28" s="600"/>
      <c r="SEC28" s="600"/>
      <c r="SED28" s="600"/>
      <c r="SEE28" s="600"/>
      <c r="SEF28" s="600"/>
      <c r="SEG28" s="600"/>
      <c r="SEH28" s="600"/>
      <c r="SEI28" s="600"/>
      <c r="SEJ28" s="600"/>
      <c r="SEK28" s="600"/>
      <c r="SEL28" s="600"/>
      <c r="SEM28" s="600"/>
      <c r="SEN28" s="600"/>
      <c r="SEO28" s="600"/>
      <c r="SEP28" s="600"/>
      <c r="SEQ28" s="600"/>
      <c r="SER28" s="600"/>
      <c r="SES28" s="600"/>
      <c r="SET28" s="600"/>
      <c r="SEU28" s="600"/>
      <c r="SEV28" s="600"/>
      <c r="SEW28" s="600"/>
      <c r="SEX28" s="600"/>
      <c r="SEY28" s="600"/>
      <c r="SEZ28" s="600"/>
      <c r="SFA28" s="600"/>
      <c r="SFB28" s="600"/>
      <c r="SFC28" s="600"/>
      <c r="SFD28" s="600"/>
      <c r="SFE28" s="600"/>
      <c r="SFF28" s="600"/>
      <c r="SFG28" s="600"/>
      <c r="SFH28" s="600"/>
      <c r="SFI28" s="600"/>
      <c r="SFJ28" s="600"/>
      <c r="SFK28" s="600"/>
      <c r="SFL28" s="600"/>
      <c r="SFM28" s="600"/>
      <c r="SFN28" s="600"/>
      <c r="SFO28" s="600"/>
      <c r="SFP28" s="600"/>
      <c r="SFQ28" s="600"/>
      <c r="SFR28" s="600"/>
      <c r="SFS28" s="600"/>
      <c r="SFT28" s="600"/>
      <c r="SFU28" s="600"/>
      <c r="SFV28" s="600"/>
      <c r="SFW28" s="600"/>
      <c r="SFX28" s="600"/>
      <c r="SFY28" s="600"/>
      <c r="SFZ28" s="600"/>
      <c r="SGA28" s="600"/>
      <c r="SGB28" s="600"/>
      <c r="SGC28" s="600"/>
      <c r="SGD28" s="600"/>
      <c r="SGE28" s="600"/>
      <c r="SGF28" s="600"/>
      <c r="SGG28" s="600"/>
      <c r="SGH28" s="600"/>
      <c r="SGI28" s="600"/>
      <c r="SGJ28" s="600"/>
      <c r="SGK28" s="600"/>
      <c r="SGL28" s="600"/>
      <c r="SGM28" s="600"/>
      <c r="SGN28" s="600"/>
      <c r="SGO28" s="600"/>
      <c r="SGP28" s="600"/>
      <c r="SGQ28" s="600"/>
      <c r="SGR28" s="600"/>
      <c r="SGS28" s="600"/>
      <c r="SGT28" s="600"/>
      <c r="SGU28" s="600"/>
      <c r="SGV28" s="600"/>
      <c r="SGW28" s="600"/>
      <c r="SGX28" s="600"/>
      <c r="SGY28" s="600"/>
      <c r="SGZ28" s="600"/>
      <c r="SHA28" s="600"/>
      <c r="SHB28" s="600"/>
      <c r="SHC28" s="600"/>
      <c r="SHD28" s="600"/>
      <c r="SHE28" s="600"/>
      <c r="SHF28" s="600"/>
      <c r="SHG28" s="600"/>
      <c r="SHH28" s="600"/>
      <c r="SHI28" s="600"/>
      <c r="SHJ28" s="600"/>
      <c r="SHK28" s="600"/>
      <c r="SHL28" s="600"/>
      <c r="SHM28" s="600"/>
      <c r="SHN28" s="600"/>
      <c r="SHO28" s="600"/>
      <c r="SHP28" s="600"/>
      <c r="SHQ28" s="600"/>
      <c r="SHR28" s="600"/>
      <c r="SHS28" s="600"/>
      <c r="SHT28" s="600"/>
      <c r="SHU28" s="600"/>
      <c r="SHV28" s="600"/>
      <c r="SHW28" s="600"/>
      <c r="SHX28" s="600"/>
      <c r="SHY28" s="600"/>
      <c r="SHZ28" s="600"/>
      <c r="SIA28" s="600"/>
      <c r="SIB28" s="600"/>
      <c r="SIC28" s="600"/>
      <c r="SID28" s="600"/>
      <c r="SIE28" s="600"/>
      <c r="SIF28" s="600"/>
      <c r="SIG28" s="600"/>
      <c r="SIH28" s="600"/>
      <c r="SII28" s="600"/>
      <c r="SIJ28" s="600"/>
      <c r="SIK28" s="600"/>
      <c r="SIL28" s="600"/>
      <c r="SIM28" s="600"/>
      <c r="SIN28" s="600"/>
      <c r="SIO28" s="600"/>
      <c r="SIP28" s="600"/>
      <c r="SIQ28" s="600"/>
      <c r="SIR28" s="600"/>
      <c r="SIS28" s="600"/>
      <c r="SIT28" s="600"/>
      <c r="SIU28" s="600"/>
      <c r="SIV28" s="600"/>
      <c r="SIW28" s="600"/>
      <c r="SIX28" s="600"/>
      <c r="SIY28" s="600"/>
      <c r="SIZ28" s="600"/>
      <c r="SJA28" s="600"/>
      <c r="SJB28" s="600"/>
      <c r="SJC28" s="600"/>
      <c r="SJD28" s="600"/>
      <c r="SJE28" s="600"/>
      <c r="SJF28" s="600"/>
      <c r="SJG28" s="600"/>
      <c r="SJH28" s="600"/>
      <c r="SJI28" s="600"/>
      <c r="SJJ28" s="600"/>
      <c r="SJK28" s="600"/>
      <c r="SJL28" s="600"/>
      <c r="SJM28" s="600"/>
      <c r="SJN28" s="600"/>
      <c r="SJO28" s="600"/>
      <c r="SJP28" s="600"/>
      <c r="SJQ28" s="600"/>
      <c r="SJR28" s="600"/>
      <c r="SJS28" s="600"/>
      <c r="SJT28" s="600"/>
      <c r="SJU28" s="600"/>
      <c r="SJV28" s="600"/>
      <c r="SJW28" s="600"/>
      <c r="SJX28" s="600"/>
      <c r="SJY28" s="600"/>
      <c r="SJZ28" s="600"/>
      <c r="SKA28" s="600"/>
      <c r="SKB28" s="600"/>
      <c r="SKC28" s="600"/>
      <c r="SKD28" s="600"/>
      <c r="SKE28" s="600"/>
      <c r="SKF28" s="600"/>
      <c r="SKG28" s="600"/>
      <c r="SKH28" s="600"/>
      <c r="SKI28" s="600"/>
      <c r="SKJ28" s="600"/>
      <c r="SKK28" s="600"/>
      <c r="SKL28" s="600"/>
      <c r="SKM28" s="600"/>
      <c r="SKN28" s="600"/>
      <c r="SKO28" s="600"/>
      <c r="SKP28" s="600"/>
      <c r="SKQ28" s="600"/>
      <c r="SKR28" s="600"/>
      <c r="SKS28" s="600"/>
      <c r="SKT28" s="600"/>
      <c r="SKU28" s="600"/>
      <c r="SKV28" s="600"/>
      <c r="SKW28" s="600"/>
      <c r="SKX28" s="600"/>
      <c r="SKY28" s="600"/>
      <c r="SKZ28" s="600"/>
      <c r="SLA28" s="600"/>
      <c r="SLB28" s="600"/>
      <c r="SLC28" s="600"/>
      <c r="SLD28" s="600"/>
      <c r="SLE28" s="600"/>
      <c r="SLF28" s="600"/>
      <c r="SLG28" s="600"/>
      <c r="SLH28" s="600"/>
      <c r="SLI28" s="600"/>
      <c r="SLJ28" s="600"/>
      <c r="SLK28" s="600"/>
      <c r="SLL28" s="600"/>
      <c r="SLM28" s="600"/>
      <c r="SLN28" s="600"/>
      <c r="SLO28" s="600"/>
      <c r="SLP28" s="600"/>
      <c r="SLQ28" s="600"/>
      <c r="SLR28" s="600"/>
      <c r="SLS28" s="600"/>
      <c r="SLT28" s="600"/>
      <c r="SLU28" s="600"/>
      <c r="SLV28" s="600"/>
      <c r="SLW28" s="600"/>
      <c r="SLX28" s="600"/>
      <c r="SLY28" s="600"/>
      <c r="SLZ28" s="600"/>
      <c r="SMA28" s="600"/>
      <c r="SMB28" s="600"/>
      <c r="SMC28" s="600"/>
      <c r="SMD28" s="600"/>
      <c r="SME28" s="600"/>
      <c r="SMF28" s="600"/>
      <c r="SMG28" s="600"/>
      <c r="SMH28" s="600"/>
      <c r="SMI28" s="600"/>
      <c r="SMJ28" s="600"/>
      <c r="SMK28" s="600"/>
      <c r="SML28" s="600"/>
      <c r="SMM28" s="600"/>
      <c r="SMN28" s="600"/>
      <c r="SMO28" s="600"/>
      <c r="SMP28" s="600"/>
      <c r="SMQ28" s="600"/>
      <c r="SMR28" s="600"/>
      <c r="SMS28" s="600"/>
      <c r="SMT28" s="600"/>
      <c r="SMU28" s="600"/>
      <c r="SMV28" s="600"/>
      <c r="SMW28" s="600"/>
      <c r="SMX28" s="600"/>
      <c r="SMY28" s="600"/>
      <c r="SMZ28" s="600"/>
      <c r="SNA28" s="600"/>
      <c r="SNB28" s="600"/>
      <c r="SNC28" s="600"/>
      <c r="SND28" s="600"/>
      <c r="SNE28" s="600"/>
      <c r="SNF28" s="600"/>
      <c r="SNG28" s="600"/>
      <c r="SNH28" s="600"/>
      <c r="SNI28" s="600"/>
      <c r="SNJ28" s="600"/>
      <c r="SNK28" s="600"/>
      <c r="SNL28" s="600"/>
      <c r="SNM28" s="600"/>
      <c r="SNN28" s="600"/>
      <c r="SNO28" s="600"/>
      <c r="SNP28" s="600"/>
      <c r="SNQ28" s="600"/>
      <c r="SNR28" s="600"/>
      <c r="SNS28" s="600"/>
      <c r="SNT28" s="600"/>
      <c r="SNU28" s="600"/>
      <c r="SNV28" s="600"/>
      <c r="SNW28" s="600"/>
      <c r="SNX28" s="600"/>
      <c r="SNY28" s="600"/>
      <c r="SNZ28" s="600"/>
      <c r="SOA28" s="600"/>
      <c r="SOB28" s="600"/>
      <c r="SOC28" s="600"/>
      <c r="SOD28" s="600"/>
      <c r="SOE28" s="600"/>
      <c r="SOF28" s="600"/>
      <c r="SOG28" s="600"/>
      <c r="SOH28" s="600"/>
      <c r="SOI28" s="600"/>
      <c r="SOJ28" s="600"/>
      <c r="SOK28" s="600"/>
      <c r="SOL28" s="600"/>
      <c r="SOM28" s="600"/>
      <c r="SON28" s="600"/>
      <c r="SOO28" s="600"/>
      <c r="SOP28" s="600"/>
      <c r="SOQ28" s="600"/>
      <c r="SOR28" s="600"/>
      <c r="SOS28" s="600"/>
      <c r="SOT28" s="600"/>
      <c r="SOU28" s="600"/>
      <c r="SOV28" s="600"/>
      <c r="SOW28" s="600"/>
      <c r="SOX28" s="600"/>
      <c r="SOY28" s="600"/>
      <c r="SOZ28" s="600"/>
      <c r="SPA28" s="600"/>
      <c r="SPB28" s="600"/>
      <c r="SPC28" s="600"/>
      <c r="SPD28" s="600"/>
      <c r="SPE28" s="600"/>
      <c r="SPF28" s="600"/>
      <c r="SPG28" s="600"/>
      <c r="SPH28" s="600"/>
      <c r="SPI28" s="600"/>
      <c r="SPJ28" s="600"/>
      <c r="SPK28" s="600"/>
      <c r="SPL28" s="600"/>
      <c r="SPM28" s="600"/>
      <c r="SPN28" s="600"/>
      <c r="SPO28" s="600"/>
      <c r="SPP28" s="600"/>
      <c r="SPQ28" s="600"/>
      <c r="SPR28" s="600"/>
      <c r="SPS28" s="600"/>
      <c r="SPT28" s="600"/>
      <c r="SPU28" s="600"/>
      <c r="SPV28" s="600"/>
      <c r="SPW28" s="600"/>
      <c r="SPX28" s="600"/>
      <c r="SPY28" s="600"/>
      <c r="SPZ28" s="600"/>
      <c r="SQA28" s="600"/>
      <c r="SQB28" s="600"/>
      <c r="SQC28" s="600"/>
      <c r="SQD28" s="600"/>
      <c r="SQE28" s="600"/>
      <c r="SQF28" s="600"/>
      <c r="SQG28" s="600"/>
      <c r="SQH28" s="600"/>
      <c r="SQI28" s="600"/>
      <c r="SQJ28" s="600"/>
      <c r="SQK28" s="600"/>
      <c r="SQL28" s="600"/>
      <c r="SQM28" s="600"/>
      <c r="SQN28" s="600"/>
      <c r="SQO28" s="600"/>
      <c r="SQP28" s="600"/>
      <c r="SQQ28" s="600"/>
      <c r="SQR28" s="600"/>
      <c r="SQS28" s="600"/>
      <c r="SQT28" s="600"/>
      <c r="SQU28" s="600"/>
      <c r="SQV28" s="600"/>
      <c r="SQW28" s="600"/>
      <c r="SQX28" s="600"/>
      <c r="SQY28" s="600"/>
      <c r="SQZ28" s="600"/>
      <c r="SRA28" s="600"/>
      <c r="SRB28" s="600"/>
      <c r="SRC28" s="600"/>
      <c r="SRD28" s="600"/>
      <c r="SRE28" s="600"/>
      <c r="SRF28" s="600"/>
      <c r="SRG28" s="600"/>
      <c r="SRH28" s="600"/>
      <c r="SRI28" s="600"/>
      <c r="SRJ28" s="600"/>
      <c r="SRK28" s="600"/>
      <c r="SRL28" s="600"/>
      <c r="SRM28" s="600"/>
      <c r="SRN28" s="600"/>
      <c r="SRO28" s="600"/>
      <c r="SRP28" s="600"/>
      <c r="SRQ28" s="600"/>
      <c r="SRR28" s="600"/>
      <c r="SRS28" s="600"/>
      <c r="SRT28" s="600"/>
      <c r="SRU28" s="600"/>
      <c r="SRV28" s="600"/>
      <c r="SRW28" s="600"/>
      <c r="SRX28" s="600"/>
      <c r="SRY28" s="600"/>
      <c r="SRZ28" s="600"/>
      <c r="SSA28" s="600"/>
      <c r="SSB28" s="600"/>
      <c r="SSC28" s="600"/>
      <c r="SSD28" s="600"/>
      <c r="SSE28" s="600"/>
      <c r="SSF28" s="600"/>
      <c r="SSG28" s="600"/>
      <c r="SSH28" s="600"/>
      <c r="SSI28" s="600"/>
      <c r="SSJ28" s="600"/>
      <c r="SSK28" s="600"/>
      <c r="SSL28" s="600"/>
      <c r="SSM28" s="600"/>
      <c r="SSN28" s="600"/>
      <c r="SSO28" s="600"/>
      <c r="SSP28" s="600"/>
      <c r="SSQ28" s="600"/>
      <c r="SSR28" s="600"/>
      <c r="SSS28" s="600"/>
      <c r="SST28" s="600"/>
      <c r="SSU28" s="600"/>
      <c r="SSV28" s="600"/>
      <c r="SSW28" s="600"/>
      <c r="SSX28" s="600"/>
      <c r="SSY28" s="600"/>
      <c r="SSZ28" s="600"/>
      <c r="STA28" s="600"/>
      <c r="STB28" s="600"/>
      <c r="STC28" s="600"/>
      <c r="STD28" s="600"/>
      <c r="STE28" s="600"/>
      <c r="STF28" s="600"/>
      <c r="STG28" s="600"/>
      <c r="STH28" s="600"/>
      <c r="STI28" s="600"/>
      <c r="STJ28" s="600"/>
      <c r="STK28" s="600"/>
      <c r="STL28" s="600"/>
      <c r="STM28" s="600"/>
      <c r="STN28" s="600"/>
      <c r="STO28" s="600"/>
      <c r="STP28" s="600"/>
      <c r="STQ28" s="600"/>
      <c r="STR28" s="600"/>
      <c r="STS28" s="600"/>
      <c r="STT28" s="600"/>
      <c r="STU28" s="600"/>
      <c r="STV28" s="600"/>
      <c r="STW28" s="600"/>
      <c r="STX28" s="600"/>
      <c r="STY28" s="600"/>
      <c r="STZ28" s="600"/>
      <c r="SUA28" s="600"/>
      <c r="SUB28" s="600"/>
      <c r="SUC28" s="600"/>
      <c r="SUD28" s="600"/>
      <c r="SUE28" s="600"/>
      <c r="SUF28" s="600"/>
      <c r="SUG28" s="600"/>
      <c r="SUH28" s="600"/>
      <c r="SUI28" s="600"/>
      <c r="SUJ28" s="600"/>
      <c r="SUK28" s="600"/>
      <c r="SUL28" s="600"/>
      <c r="SUM28" s="600"/>
      <c r="SUN28" s="600"/>
      <c r="SUO28" s="600"/>
      <c r="SUP28" s="600"/>
      <c r="SUQ28" s="600"/>
      <c r="SUR28" s="600"/>
      <c r="SUS28" s="600"/>
      <c r="SUT28" s="600"/>
      <c r="SUU28" s="600"/>
      <c r="SUV28" s="600"/>
      <c r="SUW28" s="600"/>
      <c r="SUX28" s="600"/>
      <c r="SUY28" s="600"/>
      <c r="SUZ28" s="600"/>
      <c r="SVA28" s="600"/>
      <c r="SVB28" s="600"/>
      <c r="SVC28" s="600"/>
      <c r="SVD28" s="600"/>
      <c r="SVE28" s="600"/>
      <c r="SVF28" s="600"/>
      <c r="SVG28" s="600"/>
      <c r="SVH28" s="600"/>
      <c r="SVI28" s="600"/>
      <c r="SVJ28" s="600"/>
      <c r="SVK28" s="600"/>
      <c r="SVL28" s="600"/>
      <c r="SVM28" s="600"/>
      <c r="SVN28" s="600"/>
      <c r="SVO28" s="600"/>
      <c r="SVP28" s="600"/>
      <c r="SVQ28" s="600"/>
      <c r="SVR28" s="600"/>
      <c r="SVS28" s="600"/>
      <c r="SVT28" s="600"/>
      <c r="SVU28" s="600"/>
      <c r="SVV28" s="600"/>
      <c r="SVW28" s="600"/>
      <c r="SVX28" s="600"/>
      <c r="SVY28" s="600"/>
      <c r="SVZ28" s="600"/>
      <c r="SWA28" s="600"/>
      <c r="SWB28" s="600"/>
      <c r="SWC28" s="600"/>
      <c r="SWD28" s="600"/>
      <c r="SWE28" s="600"/>
      <c r="SWF28" s="600"/>
      <c r="SWG28" s="600"/>
      <c r="SWH28" s="600"/>
      <c r="SWI28" s="600"/>
      <c r="SWJ28" s="600"/>
      <c r="SWK28" s="600"/>
      <c r="SWL28" s="600"/>
      <c r="SWM28" s="600"/>
      <c r="SWN28" s="600"/>
      <c r="SWO28" s="600"/>
      <c r="SWP28" s="600"/>
      <c r="SWQ28" s="600"/>
      <c r="SWR28" s="600"/>
      <c r="SWS28" s="600"/>
      <c r="SWT28" s="600"/>
      <c r="SWU28" s="600"/>
      <c r="SWV28" s="600"/>
      <c r="SWW28" s="600"/>
      <c r="SWX28" s="600"/>
      <c r="SWY28" s="600"/>
      <c r="SWZ28" s="600"/>
      <c r="SXA28" s="600"/>
      <c r="SXB28" s="600"/>
      <c r="SXC28" s="600"/>
      <c r="SXD28" s="600"/>
      <c r="SXE28" s="600"/>
      <c r="SXF28" s="600"/>
      <c r="SXG28" s="600"/>
      <c r="SXH28" s="600"/>
      <c r="SXI28" s="600"/>
      <c r="SXJ28" s="600"/>
      <c r="SXK28" s="600"/>
      <c r="SXL28" s="600"/>
      <c r="SXM28" s="600"/>
      <c r="SXN28" s="600"/>
      <c r="SXO28" s="600"/>
      <c r="SXP28" s="600"/>
      <c r="SXQ28" s="600"/>
      <c r="SXR28" s="600"/>
      <c r="SXS28" s="600"/>
      <c r="SXT28" s="600"/>
      <c r="SXU28" s="600"/>
      <c r="SXV28" s="600"/>
      <c r="SXW28" s="600"/>
      <c r="SXX28" s="600"/>
      <c r="SXY28" s="600"/>
      <c r="SXZ28" s="600"/>
      <c r="SYA28" s="600"/>
      <c r="SYB28" s="600"/>
      <c r="SYC28" s="600"/>
      <c r="SYD28" s="600"/>
      <c r="SYE28" s="600"/>
      <c r="SYF28" s="600"/>
      <c r="SYG28" s="600"/>
      <c r="SYH28" s="600"/>
      <c r="SYI28" s="600"/>
      <c r="SYJ28" s="600"/>
      <c r="SYK28" s="600"/>
      <c r="SYL28" s="600"/>
      <c r="SYM28" s="600"/>
      <c r="SYN28" s="600"/>
      <c r="SYO28" s="600"/>
      <c r="SYP28" s="600"/>
      <c r="SYQ28" s="600"/>
      <c r="SYR28" s="600"/>
      <c r="SYS28" s="600"/>
      <c r="SYT28" s="600"/>
      <c r="SYU28" s="600"/>
      <c r="SYV28" s="600"/>
      <c r="SYW28" s="600"/>
      <c r="SYX28" s="600"/>
      <c r="SYY28" s="600"/>
      <c r="SYZ28" s="600"/>
      <c r="SZA28" s="600"/>
      <c r="SZB28" s="600"/>
      <c r="SZC28" s="600"/>
      <c r="SZD28" s="600"/>
      <c r="SZE28" s="600"/>
      <c r="SZF28" s="600"/>
      <c r="SZG28" s="600"/>
      <c r="SZH28" s="600"/>
      <c r="SZI28" s="600"/>
      <c r="SZJ28" s="600"/>
      <c r="SZK28" s="600"/>
      <c r="SZL28" s="600"/>
      <c r="SZM28" s="600"/>
      <c r="SZN28" s="600"/>
      <c r="SZO28" s="600"/>
      <c r="SZP28" s="600"/>
      <c r="SZQ28" s="600"/>
      <c r="SZR28" s="600"/>
      <c r="SZS28" s="600"/>
      <c r="SZT28" s="600"/>
      <c r="SZU28" s="600"/>
      <c r="SZV28" s="600"/>
      <c r="SZW28" s="600"/>
      <c r="SZX28" s="600"/>
      <c r="SZY28" s="600"/>
      <c r="SZZ28" s="600"/>
      <c r="TAA28" s="600"/>
      <c r="TAB28" s="600"/>
      <c r="TAC28" s="600"/>
      <c r="TAD28" s="600"/>
      <c r="TAE28" s="600"/>
      <c r="TAF28" s="600"/>
      <c r="TAG28" s="600"/>
      <c r="TAH28" s="600"/>
      <c r="TAI28" s="600"/>
      <c r="TAJ28" s="600"/>
      <c r="TAK28" s="600"/>
      <c r="TAL28" s="600"/>
      <c r="TAM28" s="600"/>
      <c r="TAN28" s="600"/>
      <c r="TAO28" s="600"/>
      <c r="TAP28" s="600"/>
      <c r="TAQ28" s="600"/>
      <c r="TAR28" s="600"/>
      <c r="TAS28" s="600"/>
      <c r="TAT28" s="600"/>
      <c r="TAU28" s="600"/>
      <c r="TAV28" s="600"/>
      <c r="TAW28" s="600"/>
      <c r="TAX28" s="600"/>
      <c r="TAY28" s="600"/>
      <c r="TAZ28" s="600"/>
      <c r="TBA28" s="600"/>
      <c r="TBB28" s="600"/>
      <c r="TBC28" s="600"/>
      <c r="TBD28" s="600"/>
      <c r="TBE28" s="600"/>
      <c r="TBF28" s="600"/>
      <c r="TBG28" s="600"/>
      <c r="TBH28" s="600"/>
      <c r="TBI28" s="600"/>
      <c r="TBJ28" s="600"/>
      <c r="TBK28" s="600"/>
      <c r="TBL28" s="600"/>
      <c r="TBM28" s="600"/>
      <c r="TBN28" s="600"/>
      <c r="TBO28" s="600"/>
      <c r="TBP28" s="600"/>
      <c r="TBQ28" s="600"/>
      <c r="TBR28" s="600"/>
      <c r="TBS28" s="600"/>
      <c r="TBT28" s="600"/>
      <c r="TBU28" s="600"/>
      <c r="TBV28" s="600"/>
      <c r="TBW28" s="600"/>
      <c r="TBX28" s="600"/>
      <c r="TBY28" s="600"/>
      <c r="TBZ28" s="600"/>
      <c r="TCA28" s="600"/>
      <c r="TCB28" s="600"/>
      <c r="TCC28" s="600"/>
      <c r="TCD28" s="600"/>
      <c r="TCE28" s="600"/>
      <c r="TCF28" s="600"/>
      <c r="TCG28" s="600"/>
      <c r="TCH28" s="600"/>
      <c r="TCI28" s="600"/>
      <c r="TCJ28" s="600"/>
      <c r="TCK28" s="600"/>
      <c r="TCL28" s="600"/>
      <c r="TCM28" s="600"/>
      <c r="TCN28" s="600"/>
      <c r="TCO28" s="600"/>
      <c r="TCP28" s="600"/>
      <c r="TCQ28" s="600"/>
      <c r="TCR28" s="600"/>
      <c r="TCS28" s="600"/>
      <c r="TCT28" s="600"/>
      <c r="TCU28" s="600"/>
      <c r="TCV28" s="600"/>
      <c r="TCW28" s="600"/>
      <c r="TCX28" s="600"/>
      <c r="TCY28" s="600"/>
      <c r="TCZ28" s="600"/>
      <c r="TDA28" s="600"/>
      <c r="TDB28" s="600"/>
      <c r="TDC28" s="600"/>
      <c r="TDD28" s="600"/>
      <c r="TDE28" s="600"/>
      <c r="TDF28" s="600"/>
      <c r="TDG28" s="600"/>
      <c r="TDH28" s="600"/>
      <c r="TDI28" s="600"/>
      <c r="TDJ28" s="600"/>
      <c r="TDK28" s="600"/>
      <c r="TDL28" s="600"/>
      <c r="TDM28" s="600"/>
      <c r="TDN28" s="600"/>
      <c r="TDO28" s="600"/>
      <c r="TDP28" s="600"/>
      <c r="TDQ28" s="600"/>
      <c r="TDR28" s="600"/>
      <c r="TDS28" s="600"/>
      <c r="TDT28" s="600"/>
      <c r="TDU28" s="600"/>
      <c r="TDV28" s="600"/>
      <c r="TDW28" s="600"/>
      <c r="TDX28" s="600"/>
      <c r="TDY28" s="600"/>
      <c r="TDZ28" s="600"/>
      <c r="TEA28" s="600"/>
      <c r="TEB28" s="600"/>
      <c r="TEC28" s="600"/>
      <c r="TED28" s="600"/>
      <c r="TEE28" s="600"/>
      <c r="TEF28" s="600"/>
      <c r="TEG28" s="600"/>
      <c r="TEH28" s="600"/>
      <c r="TEI28" s="600"/>
      <c r="TEJ28" s="600"/>
      <c r="TEK28" s="600"/>
      <c r="TEL28" s="600"/>
      <c r="TEM28" s="600"/>
      <c r="TEN28" s="600"/>
      <c r="TEO28" s="600"/>
      <c r="TEP28" s="600"/>
      <c r="TEQ28" s="600"/>
      <c r="TER28" s="600"/>
      <c r="TES28" s="600"/>
      <c r="TET28" s="600"/>
      <c r="TEU28" s="600"/>
      <c r="TEV28" s="600"/>
      <c r="TEW28" s="600"/>
      <c r="TEX28" s="600"/>
      <c r="TEY28" s="600"/>
      <c r="TEZ28" s="600"/>
      <c r="TFA28" s="600"/>
      <c r="TFB28" s="600"/>
      <c r="TFC28" s="600"/>
      <c r="TFD28" s="600"/>
      <c r="TFE28" s="600"/>
      <c r="TFF28" s="600"/>
      <c r="TFG28" s="600"/>
      <c r="TFH28" s="600"/>
      <c r="TFI28" s="600"/>
      <c r="TFJ28" s="600"/>
      <c r="TFK28" s="600"/>
      <c r="TFL28" s="600"/>
      <c r="TFM28" s="600"/>
      <c r="TFN28" s="600"/>
      <c r="TFO28" s="600"/>
      <c r="TFP28" s="600"/>
      <c r="TFQ28" s="600"/>
      <c r="TFR28" s="600"/>
      <c r="TFS28" s="600"/>
      <c r="TFT28" s="600"/>
      <c r="TFU28" s="600"/>
      <c r="TFV28" s="600"/>
      <c r="TFW28" s="600"/>
      <c r="TFX28" s="600"/>
      <c r="TFY28" s="600"/>
      <c r="TFZ28" s="600"/>
      <c r="TGA28" s="600"/>
      <c r="TGB28" s="600"/>
      <c r="TGC28" s="600"/>
      <c r="TGD28" s="600"/>
      <c r="TGE28" s="600"/>
      <c r="TGF28" s="600"/>
      <c r="TGG28" s="600"/>
      <c r="TGH28" s="600"/>
      <c r="TGI28" s="600"/>
      <c r="TGJ28" s="600"/>
      <c r="TGK28" s="600"/>
      <c r="TGL28" s="600"/>
      <c r="TGM28" s="600"/>
      <c r="TGN28" s="600"/>
      <c r="TGO28" s="600"/>
      <c r="TGP28" s="600"/>
      <c r="TGQ28" s="600"/>
      <c r="TGR28" s="600"/>
      <c r="TGS28" s="600"/>
      <c r="TGT28" s="600"/>
      <c r="TGU28" s="600"/>
      <c r="TGV28" s="600"/>
      <c r="TGW28" s="600"/>
      <c r="TGX28" s="600"/>
      <c r="TGY28" s="600"/>
      <c r="TGZ28" s="600"/>
      <c r="THA28" s="600"/>
      <c r="THB28" s="600"/>
      <c r="THC28" s="600"/>
      <c r="THD28" s="600"/>
      <c r="THE28" s="600"/>
      <c r="THF28" s="600"/>
      <c r="THG28" s="600"/>
      <c r="THH28" s="600"/>
      <c r="THI28" s="600"/>
      <c r="THJ28" s="600"/>
      <c r="THK28" s="600"/>
      <c r="THL28" s="600"/>
      <c r="THM28" s="600"/>
      <c r="THN28" s="600"/>
      <c r="THO28" s="600"/>
      <c r="THP28" s="600"/>
      <c r="THQ28" s="600"/>
      <c r="THR28" s="600"/>
      <c r="THS28" s="600"/>
      <c r="THT28" s="600"/>
      <c r="THU28" s="600"/>
      <c r="THV28" s="600"/>
      <c r="THW28" s="600"/>
      <c r="THX28" s="600"/>
      <c r="THY28" s="600"/>
      <c r="THZ28" s="600"/>
      <c r="TIA28" s="600"/>
      <c r="TIB28" s="600"/>
      <c r="TIC28" s="600"/>
      <c r="TID28" s="600"/>
      <c r="TIE28" s="600"/>
      <c r="TIF28" s="600"/>
      <c r="TIG28" s="600"/>
      <c r="TIH28" s="600"/>
      <c r="TII28" s="600"/>
      <c r="TIJ28" s="600"/>
      <c r="TIK28" s="600"/>
      <c r="TIL28" s="600"/>
      <c r="TIM28" s="600"/>
      <c r="TIN28" s="600"/>
      <c r="TIO28" s="600"/>
      <c r="TIP28" s="600"/>
      <c r="TIQ28" s="600"/>
      <c r="TIR28" s="600"/>
      <c r="TIS28" s="600"/>
      <c r="TIT28" s="600"/>
      <c r="TIU28" s="600"/>
      <c r="TIV28" s="600"/>
      <c r="TIW28" s="600"/>
      <c r="TIX28" s="600"/>
      <c r="TIY28" s="600"/>
      <c r="TIZ28" s="600"/>
      <c r="TJA28" s="600"/>
      <c r="TJB28" s="600"/>
      <c r="TJC28" s="600"/>
      <c r="TJD28" s="600"/>
      <c r="TJE28" s="600"/>
      <c r="TJF28" s="600"/>
      <c r="TJG28" s="600"/>
      <c r="TJH28" s="600"/>
      <c r="TJI28" s="600"/>
      <c r="TJJ28" s="600"/>
      <c r="TJK28" s="600"/>
      <c r="TJL28" s="600"/>
      <c r="TJM28" s="600"/>
      <c r="TJN28" s="600"/>
      <c r="TJO28" s="600"/>
      <c r="TJP28" s="600"/>
      <c r="TJQ28" s="600"/>
      <c r="TJR28" s="600"/>
      <c r="TJS28" s="600"/>
      <c r="TJT28" s="600"/>
      <c r="TJU28" s="600"/>
      <c r="TJV28" s="600"/>
      <c r="TJW28" s="600"/>
      <c r="TJX28" s="600"/>
      <c r="TJY28" s="600"/>
      <c r="TJZ28" s="600"/>
      <c r="TKA28" s="600"/>
      <c r="TKB28" s="600"/>
      <c r="TKC28" s="600"/>
      <c r="TKD28" s="600"/>
      <c r="TKE28" s="600"/>
      <c r="TKF28" s="600"/>
      <c r="TKG28" s="600"/>
      <c r="TKH28" s="600"/>
      <c r="TKI28" s="600"/>
      <c r="TKJ28" s="600"/>
      <c r="TKK28" s="600"/>
      <c r="TKL28" s="600"/>
      <c r="TKM28" s="600"/>
      <c r="TKN28" s="600"/>
      <c r="TKO28" s="600"/>
      <c r="TKP28" s="600"/>
      <c r="TKQ28" s="600"/>
      <c r="TKR28" s="600"/>
      <c r="TKS28" s="600"/>
      <c r="TKT28" s="600"/>
      <c r="TKU28" s="600"/>
      <c r="TKV28" s="600"/>
      <c r="TKW28" s="600"/>
      <c r="TKX28" s="600"/>
      <c r="TKY28" s="600"/>
      <c r="TKZ28" s="600"/>
      <c r="TLA28" s="600"/>
      <c r="TLB28" s="600"/>
      <c r="TLC28" s="600"/>
      <c r="TLD28" s="600"/>
      <c r="TLE28" s="600"/>
      <c r="TLF28" s="600"/>
      <c r="TLG28" s="600"/>
      <c r="TLH28" s="600"/>
      <c r="TLI28" s="600"/>
      <c r="TLJ28" s="600"/>
      <c r="TLK28" s="600"/>
      <c r="TLL28" s="600"/>
      <c r="TLM28" s="600"/>
      <c r="TLN28" s="600"/>
      <c r="TLO28" s="600"/>
      <c r="TLP28" s="600"/>
      <c r="TLQ28" s="600"/>
      <c r="TLR28" s="600"/>
      <c r="TLS28" s="600"/>
      <c r="TLT28" s="600"/>
      <c r="TLU28" s="600"/>
      <c r="TLV28" s="600"/>
      <c r="TLW28" s="600"/>
      <c r="TLX28" s="600"/>
      <c r="TLY28" s="600"/>
      <c r="TLZ28" s="600"/>
      <c r="TMA28" s="600"/>
      <c r="TMB28" s="600"/>
      <c r="TMC28" s="600"/>
      <c r="TMD28" s="600"/>
      <c r="TME28" s="600"/>
      <c r="TMF28" s="600"/>
      <c r="TMG28" s="600"/>
      <c r="TMH28" s="600"/>
      <c r="TMI28" s="600"/>
      <c r="TMJ28" s="600"/>
      <c r="TMK28" s="600"/>
      <c r="TML28" s="600"/>
      <c r="TMM28" s="600"/>
      <c r="TMN28" s="600"/>
      <c r="TMO28" s="600"/>
      <c r="TMP28" s="600"/>
      <c r="TMQ28" s="600"/>
      <c r="TMR28" s="600"/>
      <c r="TMS28" s="600"/>
      <c r="TMT28" s="600"/>
      <c r="TMU28" s="600"/>
      <c r="TMV28" s="600"/>
      <c r="TMW28" s="600"/>
      <c r="TMX28" s="600"/>
      <c r="TMY28" s="600"/>
      <c r="TMZ28" s="600"/>
      <c r="TNA28" s="600"/>
      <c r="TNB28" s="600"/>
      <c r="TNC28" s="600"/>
      <c r="TND28" s="600"/>
      <c r="TNE28" s="600"/>
      <c r="TNF28" s="600"/>
      <c r="TNG28" s="600"/>
      <c r="TNH28" s="600"/>
      <c r="TNI28" s="600"/>
      <c r="TNJ28" s="600"/>
      <c r="TNK28" s="600"/>
      <c r="TNL28" s="600"/>
      <c r="TNM28" s="600"/>
      <c r="TNN28" s="600"/>
      <c r="TNO28" s="600"/>
      <c r="TNP28" s="600"/>
      <c r="TNQ28" s="600"/>
      <c r="TNR28" s="600"/>
      <c r="TNS28" s="600"/>
      <c r="TNT28" s="600"/>
      <c r="TNU28" s="600"/>
      <c r="TNV28" s="600"/>
      <c r="TNW28" s="600"/>
      <c r="TNX28" s="600"/>
      <c r="TNY28" s="600"/>
      <c r="TNZ28" s="600"/>
      <c r="TOA28" s="600"/>
      <c r="TOB28" s="600"/>
      <c r="TOC28" s="600"/>
      <c r="TOD28" s="600"/>
      <c r="TOE28" s="600"/>
      <c r="TOF28" s="600"/>
      <c r="TOG28" s="600"/>
      <c r="TOH28" s="600"/>
      <c r="TOI28" s="600"/>
      <c r="TOJ28" s="600"/>
      <c r="TOK28" s="600"/>
      <c r="TOL28" s="600"/>
      <c r="TOM28" s="600"/>
      <c r="TON28" s="600"/>
      <c r="TOO28" s="600"/>
      <c r="TOP28" s="600"/>
      <c r="TOQ28" s="600"/>
      <c r="TOR28" s="600"/>
      <c r="TOS28" s="600"/>
      <c r="TOT28" s="600"/>
      <c r="TOU28" s="600"/>
      <c r="TOV28" s="600"/>
      <c r="TOW28" s="600"/>
      <c r="TOX28" s="600"/>
      <c r="TOY28" s="600"/>
      <c r="TOZ28" s="600"/>
      <c r="TPA28" s="600"/>
      <c r="TPB28" s="600"/>
      <c r="TPC28" s="600"/>
      <c r="TPD28" s="600"/>
      <c r="TPE28" s="600"/>
      <c r="TPF28" s="600"/>
      <c r="TPG28" s="600"/>
      <c r="TPH28" s="600"/>
      <c r="TPI28" s="600"/>
      <c r="TPJ28" s="600"/>
      <c r="TPK28" s="600"/>
      <c r="TPL28" s="600"/>
      <c r="TPM28" s="600"/>
      <c r="TPN28" s="600"/>
      <c r="TPO28" s="600"/>
      <c r="TPP28" s="600"/>
      <c r="TPQ28" s="600"/>
      <c r="TPR28" s="600"/>
      <c r="TPS28" s="600"/>
      <c r="TPT28" s="600"/>
      <c r="TPU28" s="600"/>
      <c r="TPV28" s="600"/>
      <c r="TPW28" s="600"/>
      <c r="TPX28" s="600"/>
      <c r="TPY28" s="600"/>
      <c r="TPZ28" s="600"/>
      <c r="TQA28" s="600"/>
      <c r="TQB28" s="600"/>
      <c r="TQC28" s="600"/>
      <c r="TQD28" s="600"/>
      <c r="TQE28" s="600"/>
      <c r="TQF28" s="600"/>
      <c r="TQG28" s="600"/>
      <c r="TQH28" s="600"/>
      <c r="TQI28" s="600"/>
      <c r="TQJ28" s="600"/>
      <c r="TQK28" s="600"/>
      <c r="TQL28" s="600"/>
      <c r="TQM28" s="600"/>
      <c r="TQN28" s="600"/>
      <c r="TQO28" s="600"/>
      <c r="TQP28" s="600"/>
      <c r="TQQ28" s="600"/>
      <c r="TQR28" s="600"/>
      <c r="TQS28" s="600"/>
      <c r="TQT28" s="600"/>
      <c r="TQU28" s="600"/>
      <c r="TQV28" s="600"/>
      <c r="TQW28" s="600"/>
      <c r="TQX28" s="600"/>
      <c r="TQY28" s="600"/>
      <c r="TQZ28" s="600"/>
      <c r="TRA28" s="600"/>
      <c r="TRB28" s="600"/>
      <c r="TRC28" s="600"/>
      <c r="TRD28" s="600"/>
      <c r="TRE28" s="600"/>
      <c r="TRF28" s="600"/>
      <c r="TRG28" s="600"/>
      <c r="TRH28" s="600"/>
      <c r="TRI28" s="600"/>
      <c r="TRJ28" s="600"/>
      <c r="TRK28" s="600"/>
      <c r="TRL28" s="600"/>
      <c r="TRM28" s="600"/>
      <c r="TRN28" s="600"/>
      <c r="TRO28" s="600"/>
      <c r="TRP28" s="600"/>
      <c r="TRQ28" s="600"/>
      <c r="TRR28" s="600"/>
      <c r="TRS28" s="600"/>
      <c r="TRT28" s="600"/>
      <c r="TRU28" s="600"/>
      <c r="TRV28" s="600"/>
      <c r="TRW28" s="600"/>
      <c r="TRX28" s="600"/>
      <c r="TRY28" s="600"/>
      <c r="TRZ28" s="600"/>
      <c r="TSA28" s="600"/>
      <c r="TSB28" s="600"/>
      <c r="TSC28" s="600"/>
      <c r="TSD28" s="600"/>
      <c r="TSE28" s="600"/>
      <c r="TSF28" s="600"/>
      <c r="TSG28" s="600"/>
      <c r="TSH28" s="600"/>
      <c r="TSI28" s="600"/>
      <c r="TSJ28" s="600"/>
      <c r="TSK28" s="600"/>
      <c r="TSL28" s="600"/>
      <c r="TSM28" s="600"/>
      <c r="TSN28" s="600"/>
      <c r="TSO28" s="600"/>
      <c r="TSP28" s="600"/>
      <c r="TSQ28" s="600"/>
      <c r="TSR28" s="600"/>
      <c r="TSS28" s="600"/>
      <c r="TST28" s="600"/>
      <c r="TSU28" s="600"/>
      <c r="TSV28" s="600"/>
      <c r="TSW28" s="600"/>
      <c r="TSX28" s="600"/>
      <c r="TSY28" s="600"/>
      <c r="TSZ28" s="600"/>
      <c r="TTA28" s="600"/>
      <c r="TTB28" s="600"/>
      <c r="TTC28" s="600"/>
      <c r="TTD28" s="600"/>
      <c r="TTE28" s="600"/>
      <c r="TTF28" s="600"/>
      <c r="TTG28" s="600"/>
      <c r="TTH28" s="600"/>
      <c r="TTI28" s="600"/>
      <c r="TTJ28" s="600"/>
      <c r="TTK28" s="600"/>
      <c r="TTL28" s="600"/>
      <c r="TTM28" s="600"/>
      <c r="TTN28" s="600"/>
      <c r="TTO28" s="600"/>
      <c r="TTP28" s="600"/>
      <c r="TTQ28" s="600"/>
      <c r="TTR28" s="600"/>
      <c r="TTS28" s="600"/>
      <c r="TTT28" s="600"/>
      <c r="TTU28" s="600"/>
      <c r="TTV28" s="600"/>
      <c r="TTW28" s="600"/>
      <c r="TTX28" s="600"/>
      <c r="TTY28" s="600"/>
      <c r="TTZ28" s="600"/>
      <c r="TUA28" s="600"/>
      <c r="TUB28" s="600"/>
      <c r="TUC28" s="600"/>
      <c r="TUD28" s="600"/>
      <c r="TUE28" s="600"/>
      <c r="TUF28" s="600"/>
      <c r="TUG28" s="600"/>
      <c r="TUH28" s="600"/>
      <c r="TUI28" s="600"/>
      <c r="TUJ28" s="600"/>
      <c r="TUK28" s="600"/>
      <c r="TUL28" s="600"/>
      <c r="TUM28" s="600"/>
      <c r="TUN28" s="600"/>
      <c r="TUO28" s="600"/>
      <c r="TUP28" s="600"/>
      <c r="TUQ28" s="600"/>
      <c r="TUR28" s="600"/>
      <c r="TUS28" s="600"/>
      <c r="TUT28" s="600"/>
      <c r="TUU28" s="600"/>
      <c r="TUV28" s="600"/>
      <c r="TUW28" s="600"/>
      <c r="TUX28" s="600"/>
      <c r="TUY28" s="600"/>
      <c r="TUZ28" s="600"/>
      <c r="TVA28" s="600"/>
      <c r="TVB28" s="600"/>
      <c r="TVC28" s="600"/>
      <c r="TVD28" s="600"/>
      <c r="TVE28" s="600"/>
      <c r="TVF28" s="600"/>
      <c r="TVG28" s="600"/>
      <c r="TVH28" s="600"/>
      <c r="TVI28" s="600"/>
      <c r="TVJ28" s="600"/>
      <c r="TVK28" s="600"/>
      <c r="TVL28" s="600"/>
      <c r="TVM28" s="600"/>
      <c r="TVN28" s="600"/>
      <c r="TVO28" s="600"/>
      <c r="TVP28" s="600"/>
      <c r="TVQ28" s="600"/>
      <c r="TVR28" s="600"/>
      <c r="TVS28" s="600"/>
      <c r="TVT28" s="600"/>
      <c r="TVU28" s="600"/>
      <c r="TVV28" s="600"/>
      <c r="TVW28" s="600"/>
      <c r="TVX28" s="600"/>
      <c r="TVY28" s="600"/>
      <c r="TVZ28" s="600"/>
      <c r="TWA28" s="600"/>
      <c r="TWB28" s="600"/>
      <c r="TWC28" s="600"/>
      <c r="TWD28" s="600"/>
      <c r="TWE28" s="600"/>
      <c r="TWF28" s="600"/>
      <c r="TWG28" s="600"/>
      <c r="TWH28" s="600"/>
      <c r="TWI28" s="600"/>
      <c r="TWJ28" s="600"/>
      <c r="TWK28" s="600"/>
      <c r="TWL28" s="600"/>
      <c r="TWM28" s="600"/>
      <c r="TWN28" s="600"/>
      <c r="TWO28" s="600"/>
      <c r="TWP28" s="600"/>
      <c r="TWQ28" s="600"/>
      <c r="TWR28" s="600"/>
      <c r="TWS28" s="600"/>
      <c r="TWT28" s="600"/>
      <c r="TWU28" s="600"/>
      <c r="TWV28" s="600"/>
      <c r="TWW28" s="600"/>
      <c r="TWX28" s="600"/>
      <c r="TWY28" s="600"/>
      <c r="TWZ28" s="600"/>
      <c r="TXA28" s="600"/>
      <c r="TXB28" s="600"/>
      <c r="TXC28" s="600"/>
      <c r="TXD28" s="600"/>
      <c r="TXE28" s="600"/>
      <c r="TXF28" s="600"/>
      <c r="TXG28" s="600"/>
      <c r="TXH28" s="600"/>
      <c r="TXI28" s="600"/>
      <c r="TXJ28" s="600"/>
      <c r="TXK28" s="600"/>
      <c r="TXL28" s="600"/>
      <c r="TXM28" s="600"/>
      <c r="TXN28" s="600"/>
      <c r="TXO28" s="600"/>
      <c r="TXP28" s="600"/>
      <c r="TXQ28" s="600"/>
      <c r="TXR28" s="600"/>
      <c r="TXS28" s="600"/>
      <c r="TXT28" s="600"/>
      <c r="TXU28" s="600"/>
      <c r="TXV28" s="600"/>
      <c r="TXW28" s="600"/>
      <c r="TXX28" s="600"/>
      <c r="TXY28" s="600"/>
      <c r="TXZ28" s="600"/>
      <c r="TYA28" s="600"/>
      <c r="TYB28" s="600"/>
      <c r="TYC28" s="600"/>
      <c r="TYD28" s="600"/>
      <c r="TYE28" s="600"/>
      <c r="TYF28" s="600"/>
      <c r="TYG28" s="600"/>
      <c r="TYH28" s="600"/>
      <c r="TYI28" s="600"/>
      <c r="TYJ28" s="600"/>
      <c r="TYK28" s="600"/>
      <c r="TYL28" s="600"/>
      <c r="TYM28" s="600"/>
      <c r="TYN28" s="600"/>
      <c r="TYO28" s="600"/>
      <c r="TYP28" s="600"/>
      <c r="TYQ28" s="600"/>
      <c r="TYR28" s="600"/>
      <c r="TYS28" s="600"/>
      <c r="TYT28" s="600"/>
      <c r="TYU28" s="600"/>
      <c r="TYV28" s="600"/>
      <c r="TYW28" s="600"/>
      <c r="TYX28" s="600"/>
      <c r="TYY28" s="600"/>
      <c r="TYZ28" s="600"/>
      <c r="TZA28" s="600"/>
      <c r="TZB28" s="600"/>
      <c r="TZC28" s="600"/>
      <c r="TZD28" s="600"/>
      <c r="TZE28" s="600"/>
      <c r="TZF28" s="600"/>
      <c r="TZG28" s="600"/>
      <c r="TZH28" s="600"/>
      <c r="TZI28" s="600"/>
      <c r="TZJ28" s="600"/>
      <c r="TZK28" s="600"/>
      <c r="TZL28" s="600"/>
      <c r="TZM28" s="600"/>
      <c r="TZN28" s="600"/>
      <c r="TZO28" s="600"/>
      <c r="TZP28" s="600"/>
      <c r="TZQ28" s="600"/>
      <c r="TZR28" s="600"/>
      <c r="TZS28" s="600"/>
      <c r="TZT28" s="600"/>
      <c r="TZU28" s="600"/>
      <c r="TZV28" s="600"/>
      <c r="TZW28" s="600"/>
      <c r="TZX28" s="600"/>
      <c r="TZY28" s="600"/>
      <c r="TZZ28" s="600"/>
      <c r="UAA28" s="600"/>
      <c r="UAB28" s="600"/>
      <c r="UAC28" s="600"/>
      <c r="UAD28" s="600"/>
      <c r="UAE28" s="600"/>
      <c r="UAF28" s="600"/>
      <c r="UAG28" s="600"/>
      <c r="UAH28" s="600"/>
      <c r="UAI28" s="600"/>
      <c r="UAJ28" s="600"/>
      <c r="UAK28" s="600"/>
      <c r="UAL28" s="600"/>
      <c r="UAM28" s="600"/>
      <c r="UAN28" s="600"/>
      <c r="UAO28" s="600"/>
      <c r="UAP28" s="600"/>
      <c r="UAQ28" s="600"/>
      <c r="UAR28" s="600"/>
      <c r="UAS28" s="600"/>
      <c r="UAT28" s="600"/>
      <c r="UAU28" s="600"/>
      <c r="UAV28" s="600"/>
      <c r="UAW28" s="600"/>
      <c r="UAX28" s="600"/>
      <c r="UAY28" s="600"/>
      <c r="UAZ28" s="600"/>
      <c r="UBA28" s="600"/>
      <c r="UBB28" s="600"/>
      <c r="UBC28" s="600"/>
      <c r="UBD28" s="600"/>
      <c r="UBE28" s="600"/>
      <c r="UBF28" s="600"/>
      <c r="UBG28" s="600"/>
      <c r="UBH28" s="600"/>
      <c r="UBI28" s="600"/>
      <c r="UBJ28" s="600"/>
      <c r="UBK28" s="600"/>
      <c r="UBL28" s="600"/>
      <c r="UBM28" s="600"/>
      <c r="UBN28" s="600"/>
      <c r="UBO28" s="600"/>
      <c r="UBP28" s="600"/>
      <c r="UBQ28" s="600"/>
      <c r="UBR28" s="600"/>
      <c r="UBS28" s="600"/>
      <c r="UBT28" s="600"/>
      <c r="UBU28" s="600"/>
      <c r="UBV28" s="600"/>
      <c r="UBW28" s="600"/>
      <c r="UBX28" s="600"/>
      <c r="UBY28" s="600"/>
      <c r="UBZ28" s="600"/>
      <c r="UCA28" s="600"/>
      <c r="UCB28" s="600"/>
      <c r="UCC28" s="600"/>
      <c r="UCD28" s="600"/>
      <c r="UCE28" s="600"/>
      <c r="UCF28" s="600"/>
      <c r="UCG28" s="600"/>
      <c r="UCH28" s="600"/>
      <c r="UCI28" s="600"/>
      <c r="UCJ28" s="600"/>
      <c r="UCK28" s="600"/>
      <c r="UCL28" s="600"/>
      <c r="UCM28" s="600"/>
      <c r="UCN28" s="600"/>
      <c r="UCO28" s="600"/>
      <c r="UCP28" s="600"/>
      <c r="UCQ28" s="600"/>
      <c r="UCR28" s="600"/>
      <c r="UCS28" s="600"/>
      <c r="UCT28" s="600"/>
      <c r="UCU28" s="600"/>
      <c r="UCV28" s="600"/>
      <c r="UCW28" s="600"/>
      <c r="UCX28" s="600"/>
      <c r="UCY28" s="600"/>
      <c r="UCZ28" s="600"/>
      <c r="UDA28" s="600"/>
      <c r="UDB28" s="600"/>
      <c r="UDC28" s="600"/>
      <c r="UDD28" s="600"/>
      <c r="UDE28" s="600"/>
      <c r="UDF28" s="600"/>
      <c r="UDG28" s="600"/>
      <c r="UDH28" s="600"/>
      <c r="UDI28" s="600"/>
      <c r="UDJ28" s="600"/>
      <c r="UDK28" s="600"/>
      <c r="UDL28" s="600"/>
      <c r="UDM28" s="600"/>
      <c r="UDN28" s="600"/>
      <c r="UDO28" s="600"/>
      <c r="UDP28" s="600"/>
      <c r="UDQ28" s="600"/>
      <c r="UDR28" s="600"/>
      <c r="UDS28" s="600"/>
      <c r="UDT28" s="600"/>
      <c r="UDU28" s="600"/>
      <c r="UDV28" s="600"/>
      <c r="UDW28" s="600"/>
      <c r="UDX28" s="600"/>
      <c r="UDY28" s="600"/>
      <c r="UDZ28" s="600"/>
      <c r="UEA28" s="600"/>
      <c r="UEB28" s="600"/>
      <c r="UEC28" s="600"/>
      <c r="UED28" s="600"/>
      <c r="UEE28" s="600"/>
      <c r="UEF28" s="600"/>
      <c r="UEG28" s="600"/>
      <c r="UEH28" s="600"/>
      <c r="UEI28" s="600"/>
      <c r="UEJ28" s="600"/>
      <c r="UEK28" s="600"/>
      <c r="UEL28" s="600"/>
      <c r="UEM28" s="600"/>
      <c r="UEN28" s="600"/>
      <c r="UEO28" s="600"/>
      <c r="UEP28" s="600"/>
      <c r="UEQ28" s="600"/>
      <c r="UER28" s="600"/>
      <c r="UES28" s="600"/>
      <c r="UET28" s="600"/>
      <c r="UEU28" s="600"/>
      <c r="UEV28" s="600"/>
      <c r="UEW28" s="600"/>
      <c r="UEX28" s="600"/>
      <c r="UEY28" s="600"/>
      <c r="UEZ28" s="600"/>
      <c r="UFA28" s="600"/>
      <c r="UFB28" s="600"/>
      <c r="UFC28" s="600"/>
      <c r="UFD28" s="600"/>
      <c r="UFE28" s="600"/>
      <c r="UFF28" s="600"/>
      <c r="UFG28" s="600"/>
      <c r="UFH28" s="600"/>
      <c r="UFI28" s="600"/>
      <c r="UFJ28" s="600"/>
      <c r="UFK28" s="600"/>
      <c r="UFL28" s="600"/>
      <c r="UFM28" s="600"/>
      <c r="UFN28" s="600"/>
      <c r="UFO28" s="600"/>
      <c r="UFP28" s="600"/>
      <c r="UFQ28" s="600"/>
      <c r="UFR28" s="600"/>
      <c r="UFS28" s="600"/>
      <c r="UFT28" s="600"/>
      <c r="UFU28" s="600"/>
      <c r="UFV28" s="600"/>
      <c r="UFW28" s="600"/>
      <c r="UFX28" s="600"/>
      <c r="UFY28" s="600"/>
      <c r="UFZ28" s="600"/>
      <c r="UGA28" s="600"/>
      <c r="UGB28" s="600"/>
      <c r="UGC28" s="600"/>
      <c r="UGD28" s="600"/>
      <c r="UGE28" s="600"/>
      <c r="UGF28" s="600"/>
      <c r="UGG28" s="600"/>
      <c r="UGH28" s="600"/>
      <c r="UGI28" s="600"/>
      <c r="UGJ28" s="600"/>
      <c r="UGK28" s="600"/>
      <c r="UGL28" s="600"/>
      <c r="UGM28" s="600"/>
      <c r="UGN28" s="600"/>
      <c r="UGO28" s="600"/>
      <c r="UGP28" s="600"/>
      <c r="UGQ28" s="600"/>
      <c r="UGR28" s="600"/>
      <c r="UGS28" s="600"/>
      <c r="UGT28" s="600"/>
      <c r="UGU28" s="600"/>
      <c r="UGV28" s="600"/>
      <c r="UGW28" s="600"/>
      <c r="UGX28" s="600"/>
      <c r="UGY28" s="600"/>
      <c r="UGZ28" s="600"/>
      <c r="UHA28" s="600"/>
      <c r="UHB28" s="600"/>
      <c r="UHC28" s="600"/>
      <c r="UHD28" s="600"/>
      <c r="UHE28" s="600"/>
      <c r="UHF28" s="600"/>
      <c r="UHG28" s="600"/>
      <c r="UHH28" s="600"/>
      <c r="UHI28" s="600"/>
      <c r="UHJ28" s="600"/>
      <c r="UHK28" s="600"/>
      <c r="UHL28" s="600"/>
      <c r="UHM28" s="600"/>
      <c r="UHN28" s="600"/>
      <c r="UHO28" s="600"/>
      <c r="UHP28" s="600"/>
      <c r="UHQ28" s="600"/>
      <c r="UHR28" s="600"/>
      <c r="UHS28" s="600"/>
      <c r="UHT28" s="600"/>
      <c r="UHU28" s="600"/>
      <c r="UHV28" s="600"/>
      <c r="UHW28" s="600"/>
      <c r="UHX28" s="600"/>
      <c r="UHY28" s="600"/>
      <c r="UHZ28" s="600"/>
      <c r="UIA28" s="600"/>
      <c r="UIB28" s="600"/>
      <c r="UIC28" s="600"/>
      <c r="UID28" s="600"/>
      <c r="UIE28" s="600"/>
      <c r="UIF28" s="600"/>
      <c r="UIG28" s="600"/>
      <c r="UIH28" s="600"/>
      <c r="UII28" s="600"/>
      <c r="UIJ28" s="600"/>
      <c r="UIK28" s="600"/>
      <c r="UIL28" s="600"/>
      <c r="UIM28" s="600"/>
      <c r="UIN28" s="600"/>
      <c r="UIO28" s="600"/>
      <c r="UIP28" s="600"/>
      <c r="UIQ28" s="600"/>
      <c r="UIR28" s="600"/>
      <c r="UIS28" s="600"/>
      <c r="UIT28" s="600"/>
      <c r="UIU28" s="600"/>
      <c r="UIV28" s="600"/>
      <c r="UIW28" s="600"/>
      <c r="UIX28" s="600"/>
      <c r="UIY28" s="600"/>
      <c r="UIZ28" s="600"/>
      <c r="UJA28" s="600"/>
      <c r="UJB28" s="600"/>
      <c r="UJC28" s="600"/>
      <c r="UJD28" s="600"/>
      <c r="UJE28" s="600"/>
      <c r="UJF28" s="600"/>
      <c r="UJG28" s="600"/>
      <c r="UJH28" s="600"/>
      <c r="UJI28" s="600"/>
      <c r="UJJ28" s="600"/>
      <c r="UJK28" s="600"/>
      <c r="UJL28" s="600"/>
      <c r="UJM28" s="600"/>
      <c r="UJN28" s="600"/>
      <c r="UJO28" s="600"/>
      <c r="UJP28" s="600"/>
      <c r="UJQ28" s="600"/>
      <c r="UJR28" s="600"/>
      <c r="UJS28" s="600"/>
      <c r="UJT28" s="600"/>
      <c r="UJU28" s="600"/>
      <c r="UJV28" s="600"/>
      <c r="UJW28" s="600"/>
      <c r="UJX28" s="600"/>
      <c r="UJY28" s="600"/>
      <c r="UJZ28" s="600"/>
      <c r="UKA28" s="600"/>
      <c r="UKB28" s="600"/>
      <c r="UKC28" s="600"/>
      <c r="UKD28" s="600"/>
      <c r="UKE28" s="600"/>
      <c r="UKF28" s="600"/>
      <c r="UKG28" s="600"/>
      <c r="UKH28" s="600"/>
      <c r="UKI28" s="600"/>
      <c r="UKJ28" s="600"/>
      <c r="UKK28" s="600"/>
      <c r="UKL28" s="600"/>
      <c r="UKM28" s="600"/>
      <c r="UKN28" s="600"/>
      <c r="UKO28" s="600"/>
      <c r="UKP28" s="600"/>
      <c r="UKQ28" s="600"/>
      <c r="UKR28" s="600"/>
      <c r="UKS28" s="600"/>
      <c r="UKT28" s="600"/>
      <c r="UKU28" s="600"/>
      <c r="UKV28" s="600"/>
      <c r="UKW28" s="600"/>
      <c r="UKX28" s="600"/>
      <c r="UKY28" s="600"/>
      <c r="UKZ28" s="600"/>
      <c r="ULA28" s="600"/>
      <c r="ULB28" s="600"/>
      <c r="ULC28" s="600"/>
      <c r="ULD28" s="600"/>
      <c r="ULE28" s="600"/>
      <c r="ULF28" s="600"/>
      <c r="ULG28" s="600"/>
      <c r="ULH28" s="600"/>
      <c r="ULI28" s="600"/>
      <c r="ULJ28" s="600"/>
      <c r="ULK28" s="600"/>
      <c r="ULL28" s="600"/>
      <c r="ULM28" s="600"/>
      <c r="ULN28" s="600"/>
      <c r="ULO28" s="600"/>
      <c r="ULP28" s="600"/>
      <c r="ULQ28" s="600"/>
      <c r="ULR28" s="600"/>
      <c r="ULS28" s="600"/>
      <c r="ULT28" s="600"/>
      <c r="ULU28" s="600"/>
      <c r="ULV28" s="600"/>
      <c r="ULW28" s="600"/>
      <c r="ULX28" s="600"/>
      <c r="ULY28" s="600"/>
      <c r="ULZ28" s="600"/>
      <c r="UMA28" s="600"/>
      <c r="UMB28" s="600"/>
      <c r="UMC28" s="600"/>
      <c r="UMD28" s="600"/>
      <c r="UME28" s="600"/>
      <c r="UMF28" s="600"/>
      <c r="UMG28" s="600"/>
      <c r="UMH28" s="600"/>
      <c r="UMI28" s="600"/>
      <c r="UMJ28" s="600"/>
      <c r="UMK28" s="600"/>
      <c r="UML28" s="600"/>
      <c r="UMM28" s="600"/>
      <c r="UMN28" s="600"/>
      <c r="UMO28" s="600"/>
      <c r="UMP28" s="600"/>
      <c r="UMQ28" s="600"/>
      <c r="UMR28" s="600"/>
      <c r="UMS28" s="600"/>
      <c r="UMT28" s="600"/>
      <c r="UMU28" s="600"/>
      <c r="UMV28" s="600"/>
      <c r="UMW28" s="600"/>
      <c r="UMX28" s="600"/>
      <c r="UMY28" s="600"/>
      <c r="UMZ28" s="600"/>
      <c r="UNA28" s="600"/>
      <c r="UNB28" s="600"/>
      <c r="UNC28" s="600"/>
      <c r="UND28" s="600"/>
      <c r="UNE28" s="600"/>
      <c r="UNF28" s="600"/>
      <c r="UNG28" s="600"/>
      <c r="UNH28" s="600"/>
      <c r="UNI28" s="600"/>
      <c r="UNJ28" s="600"/>
      <c r="UNK28" s="600"/>
      <c r="UNL28" s="600"/>
      <c r="UNM28" s="600"/>
      <c r="UNN28" s="600"/>
      <c r="UNO28" s="600"/>
      <c r="UNP28" s="600"/>
      <c r="UNQ28" s="600"/>
      <c r="UNR28" s="600"/>
      <c r="UNS28" s="600"/>
      <c r="UNT28" s="600"/>
      <c r="UNU28" s="600"/>
      <c r="UNV28" s="600"/>
      <c r="UNW28" s="600"/>
      <c r="UNX28" s="600"/>
      <c r="UNY28" s="600"/>
      <c r="UNZ28" s="600"/>
      <c r="UOA28" s="600"/>
      <c r="UOB28" s="600"/>
      <c r="UOC28" s="600"/>
      <c r="UOD28" s="600"/>
      <c r="UOE28" s="600"/>
      <c r="UOF28" s="600"/>
      <c r="UOG28" s="600"/>
      <c r="UOH28" s="600"/>
      <c r="UOI28" s="600"/>
      <c r="UOJ28" s="600"/>
      <c r="UOK28" s="600"/>
      <c r="UOL28" s="600"/>
      <c r="UOM28" s="600"/>
      <c r="UON28" s="600"/>
      <c r="UOO28" s="600"/>
      <c r="UOP28" s="600"/>
      <c r="UOQ28" s="600"/>
      <c r="UOR28" s="600"/>
      <c r="UOS28" s="600"/>
      <c r="UOT28" s="600"/>
      <c r="UOU28" s="600"/>
      <c r="UOV28" s="600"/>
      <c r="UOW28" s="600"/>
      <c r="UOX28" s="600"/>
      <c r="UOY28" s="600"/>
      <c r="UOZ28" s="600"/>
      <c r="UPA28" s="600"/>
      <c r="UPB28" s="600"/>
      <c r="UPC28" s="600"/>
      <c r="UPD28" s="600"/>
      <c r="UPE28" s="600"/>
      <c r="UPF28" s="600"/>
      <c r="UPG28" s="600"/>
      <c r="UPH28" s="600"/>
      <c r="UPI28" s="600"/>
      <c r="UPJ28" s="600"/>
      <c r="UPK28" s="600"/>
      <c r="UPL28" s="600"/>
      <c r="UPM28" s="600"/>
      <c r="UPN28" s="600"/>
      <c r="UPO28" s="600"/>
      <c r="UPP28" s="600"/>
      <c r="UPQ28" s="600"/>
      <c r="UPR28" s="600"/>
      <c r="UPS28" s="600"/>
      <c r="UPT28" s="600"/>
      <c r="UPU28" s="600"/>
      <c r="UPV28" s="600"/>
      <c r="UPW28" s="600"/>
      <c r="UPX28" s="600"/>
      <c r="UPY28" s="600"/>
      <c r="UPZ28" s="600"/>
      <c r="UQA28" s="600"/>
      <c r="UQB28" s="600"/>
      <c r="UQC28" s="600"/>
      <c r="UQD28" s="600"/>
      <c r="UQE28" s="600"/>
      <c r="UQF28" s="600"/>
      <c r="UQG28" s="600"/>
      <c r="UQH28" s="600"/>
      <c r="UQI28" s="600"/>
      <c r="UQJ28" s="600"/>
      <c r="UQK28" s="600"/>
      <c r="UQL28" s="600"/>
      <c r="UQM28" s="600"/>
      <c r="UQN28" s="600"/>
      <c r="UQO28" s="600"/>
      <c r="UQP28" s="600"/>
      <c r="UQQ28" s="600"/>
      <c r="UQR28" s="600"/>
      <c r="UQS28" s="600"/>
      <c r="UQT28" s="600"/>
      <c r="UQU28" s="600"/>
      <c r="UQV28" s="600"/>
      <c r="UQW28" s="600"/>
      <c r="UQX28" s="600"/>
      <c r="UQY28" s="600"/>
      <c r="UQZ28" s="600"/>
      <c r="URA28" s="600"/>
      <c r="URB28" s="600"/>
      <c r="URC28" s="600"/>
      <c r="URD28" s="600"/>
      <c r="URE28" s="600"/>
      <c r="URF28" s="600"/>
      <c r="URG28" s="600"/>
      <c r="URH28" s="600"/>
      <c r="URI28" s="600"/>
      <c r="URJ28" s="600"/>
      <c r="URK28" s="600"/>
      <c r="URL28" s="600"/>
      <c r="URM28" s="600"/>
      <c r="URN28" s="600"/>
      <c r="URO28" s="600"/>
      <c r="URP28" s="600"/>
      <c r="URQ28" s="600"/>
      <c r="URR28" s="600"/>
      <c r="URS28" s="600"/>
      <c r="URT28" s="600"/>
      <c r="URU28" s="600"/>
      <c r="URV28" s="600"/>
      <c r="URW28" s="600"/>
      <c r="URX28" s="600"/>
      <c r="URY28" s="600"/>
      <c r="URZ28" s="600"/>
      <c r="USA28" s="600"/>
      <c r="USB28" s="600"/>
      <c r="USC28" s="600"/>
      <c r="USD28" s="600"/>
      <c r="USE28" s="600"/>
      <c r="USF28" s="600"/>
      <c r="USG28" s="600"/>
      <c r="USH28" s="600"/>
      <c r="USI28" s="600"/>
      <c r="USJ28" s="600"/>
      <c r="USK28" s="600"/>
      <c r="USL28" s="600"/>
      <c r="USM28" s="600"/>
      <c r="USN28" s="600"/>
      <c r="USO28" s="600"/>
      <c r="USP28" s="600"/>
      <c r="USQ28" s="600"/>
      <c r="USR28" s="600"/>
      <c r="USS28" s="600"/>
      <c r="UST28" s="600"/>
      <c r="USU28" s="600"/>
      <c r="USV28" s="600"/>
      <c r="USW28" s="600"/>
      <c r="USX28" s="600"/>
      <c r="USY28" s="600"/>
      <c r="USZ28" s="600"/>
      <c r="UTA28" s="600"/>
      <c r="UTB28" s="600"/>
      <c r="UTC28" s="600"/>
      <c r="UTD28" s="600"/>
      <c r="UTE28" s="600"/>
      <c r="UTF28" s="600"/>
      <c r="UTG28" s="600"/>
      <c r="UTH28" s="600"/>
      <c r="UTI28" s="600"/>
      <c r="UTJ28" s="600"/>
      <c r="UTK28" s="600"/>
      <c r="UTL28" s="600"/>
      <c r="UTM28" s="600"/>
      <c r="UTN28" s="600"/>
      <c r="UTO28" s="600"/>
      <c r="UTP28" s="600"/>
      <c r="UTQ28" s="600"/>
      <c r="UTR28" s="600"/>
      <c r="UTS28" s="600"/>
      <c r="UTT28" s="600"/>
      <c r="UTU28" s="600"/>
      <c r="UTV28" s="600"/>
      <c r="UTW28" s="600"/>
      <c r="UTX28" s="600"/>
      <c r="UTY28" s="600"/>
      <c r="UTZ28" s="600"/>
      <c r="UUA28" s="600"/>
      <c r="UUB28" s="600"/>
      <c r="UUC28" s="600"/>
      <c r="UUD28" s="600"/>
      <c r="UUE28" s="600"/>
      <c r="UUF28" s="600"/>
      <c r="UUG28" s="600"/>
      <c r="UUH28" s="600"/>
      <c r="UUI28" s="600"/>
      <c r="UUJ28" s="600"/>
      <c r="UUK28" s="600"/>
      <c r="UUL28" s="600"/>
      <c r="UUM28" s="600"/>
      <c r="UUN28" s="600"/>
      <c r="UUO28" s="600"/>
      <c r="UUP28" s="600"/>
      <c r="UUQ28" s="600"/>
      <c r="UUR28" s="600"/>
      <c r="UUS28" s="600"/>
      <c r="UUT28" s="600"/>
      <c r="UUU28" s="600"/>
      <c r="UUV28" s="600"/>
      <c r="UUW28" s="600"/>
      <c r="UUX28" s="600"/>
      <c r="UUY28" s="600"/>
      <c r="UUZ28" s="600"/>
      <c r="UVA28" s="600"/>
      <c r="UVB28" s="600"/>
      <c r="UVC28" s="600"/>
      <c r="UVD28" s="600"/>
      <c r="UVE28" s="600"/>
      <c r="UVF28" s="600"/>
      <c r="UVG28" s="600"/>
      <c r="UVH28" s="600"/>
      <c r="UVI28" s="600"/>
      <c r="UVJ28" s="600"/>
      <c r="UVK28" s="600"/>
      <c r="UVL28" s="600"/>
      <c r="UVM28" s="600"/>
      <c r="UVN28" s="600"/>
      <c r="UVO28" s="600"/>
      <c r="UVP28" s="600"/>
      <c r="UVQ28" s="600"/>
      <c r="UVR28" s="600"/>
      <c r="UVS28" s="600"/>
      <c r="UVT28" s="600"/>
      <c r="UVU28" s="600"/>
      <c r="UVV28" s="600"/>
      <c r="UVW28" s="600"/>
      <c r="UVX28" s="600"/>
      <c r="UVY28" s="600"/>
      <c r="UVZ28" s="600"/>
      <c r="UWA28" s="600"/>
      <c r="UWB28" s="600"/>
      <c r="UWC28" s="600"/>
      <c r="UWD28" s="600"/>
      <c r="UWE28" s="600"/>
      <c r="UWF28" s="600"/>
      <c r="UWG28" s="600"/>
      <c r="UWH28" s="600"/>
      <c r="UWI28" s="600"/>
      <c r="UWJ28" s="600"/>
      <c r="UWK28" s="600"/>
      <c r="UWL28" s="600"/>
      <c r="UWM28" s="600"/>
      <c r="UWN28" s="600"/>
      <c r="UWO28" s="600"/>
      <c r="UWP28" s="600"/>
      <c r="UWQ28" s="600"/>
      <c r="UWR28" s="600"/>
      <c r="UWS28" s="600"/>
      <c r="UWT28" s="600"/>
      <c r="UWU28" s="600"/>
      <c r="UWV28" s="600"/>
      <c r="UWW28" s="600"/>
      <c r="UWX28" s="600"/>
      <c r="UWY28" s="600"/>
      <c r="UWZ28" s="600"/>
      <c r="UXA28" s="600"/>
      <c r="UXB28" s="600"/>
      <c r="UXC28" s="600"/>
      <c r="UXD28" s="600"/>
      <c r="UXE28" s="600"/>
      <c r="UXF28" s="600"/>
      <c r="UXG28" s="600"/>
      <c r="UXH28" s="600"/>
      <c r="UXI28" s="600"/>
      <c r="UXJ28" s="600"/>
      <c r="UXK28" s="600"/>
      <c r="UXL28" s="600"/>
      <c r="UXM28" s="600"/>
      <c r="UXN28" s="600"/>
      <c r="UXO28" s="600"/>
      <c r="UXP28" s="600"/>
      <c r="UXQ28" s="600"/>
      <c r="UXR28" s="600"/>
      <c r="UXS28" s="600"/>
      <c r="UXT28" s="600"/>
      <c r="UXU28" s="600"/>
      <c r="UXV28" s="600"/>
      <c r="UXW28" s="600"/>
      <c r="UXX28" s="600"/>
      <c r="UXY28" s="600"/>
      <c r="UXZ28" s="600"/>
      <c r="UYA28" s="600"/>
      <c r="UYB28" s="600"/>
      <c r="UYC28" s="600"/>
      <c r="UYD28" s="600"/>
      <c r="UYE28" s="600"/>
      <c r="UYF28" s="600"/>
      <c r="UYG28" s="600"/>
      <c r="UYH28" s="600"/>
      <c r="UYI28" s="600"/>
      <c r="UYJ28" s="600"/>
      <c r="UYK28" s="600"/>
      <c r="UYL28" s="600"/>
      <c r="UYM28" s="600"/>
      <c r="UYN28" s="600"/>
      <c r="UYO28" s="600"/>
      <c r="UYP28" s="600"/>
      <c r="UYQ28" s="600"/>
      <c r="UYR28" s="600"/>
      <c r="UYS28" s="600"/>
      <c r="UYT28" s="600"/>
      <c r="UYU28" s="600"/>
      <c r="UYV28" s="600"/>
      <c r="UYW28" s="600"/>
      <c r="UYX28" s="600"/>
      <c r="UYY28" s="600"/>
      <c r="UYZ28" s="600"/>
      <c r="UZA28" s="600"/>
      <c r="UZB28" s="600"/>
      <c r="UZC28" s="600"/>
      <c r="UZD28" s="600"/>
      <c r="UZE28" s="600"/>
      <c r="UZF28" s="600"/>
      <c r="UZG28" s="600"/>
      <c r="UZH28" s="600"/>
      <c r="UZI28" s="600"/>
      <c r="UZJ28" s="600"/>
      <c r="UZK28" s="600"/>
      <c r="UZL28" s="600"/>
      <c r="UZM28" s="600"/>
      <c r="UZN28" s="600"/>
      <c r="UZO28" s="600"/>
      <c r="UZP28" s="600"/>
      <c r="UZQ28" s="600"/>
      <c r="UZR28" s="600"/>
      <c r="UZS28" s="600"/>
      <c r="UZT28" s="600"/>
      <c r="UZU28" s="600"/>
      <c r="UZV28" s="600"/>
      <c r="UZW28" s="600"/>
      <c r="UZX28" s="600"/>
      <c r="UZY28" s="600"/>
      <c r="UZZ28" s="600"/>
      <c r="VAA28" s="600"/>
      <c r="VAB28" s="600"/>
      <c r="VAC28" s="600"/>
      <c r="VAD28" s="600"/>
      <c r="VAE28" s="600"/>
      <c r="VAF28" s="600"/>
      <c r="VAG28" s="600"/>
      <c r="VAH28" s="600"/>
      <c r="VAI28" s="600"/>
      <c r="VAJ28" s="600"/>
      <c r="VAK28" s="600"/>
      <c r="VAL28" s="600"/>
      <c r="VAM28" s="600"/>
      <c r="VAN28" s="600"/>
      <c r="VAO28" s="600"/>
      <c r="VAP28" s="600"/>
      <c r="VAQ28" s="600"/>
      <c r="VAR28" s="600"/>
      <c r="VAS28" s="600"/>
      <c r="VAT28" s="600"/>
      <c r="VAU28" s="600"/>
      <c r="VAV28" s="600"/>
      <c r="VAW28" s="600"/>
      <c r="VAX28" s="600"/>
      <c r="VAY28" s="600"/>
      <c r="VAZ28" s="600"/>
      <c r="VBA28" s="600"/>
      <c r="VBB28" s="600"/>
      <c r="VBC28" s="600"/>
      <c r="VBD28" s="600"/>
      <c r="VBE28" s="600"/>
      <c r="VBF28" s="600"/>
      <c r="VBG28" s="600"/>
      <c r="VBH28" s="600"/>
      <c r="VBI28" s="600"/>
      <c r="VBJ28" s="600"/>
      <c r="VBK28" s="600"/>
      <c r="VBL28" s="600"/>
      <c r="VBM28" s="600"/>
      <c r="VBN28" s="600"/>
      <c r="VBO28" s="600"/>
      <c r="VBP28" s="600"/>
      <c r="VBQ28" s="600"/>
      <c r="VBR28" s="600"/>
      <c r="VBS28" s="600"/>
      <c r="VBT28" s="600"/>
      <c r="VBU28" s="600"/>
      <c r="VBV28" s="600"/>
      <c r="VBW28" s="600"/>
      <c r="VBX28" s="600"/>
      <c r="VBY28" s="600"/>
      <c r="VBZ28" s="600"/>
      <c r="VCA28" s="600"/>
      <c r="VCB28" s="600"/>
      <c r="VCC28" s="600"/>
      <c r="VCD28" s="600"/>
      <c r="VCE28" s="600"/>
      <c r="VCF28" s="600"/>
      <c r="VCG28" s="600"/>
      <c r="VCH28" s="600"/>
      <c r="VCI28" s="600"/>
      <c r="VCJ28" s="600"/>
      <c r="VCK28" s="600"/>
      <c r="VCL28" s="600"/>
      <c r="VCM28" s="600"/>
      <c r="VCN28" s="600"/>
      <c r="VCO28" s="600"/>
      <c r="VCP28" s="600"/>
      <c r="VCQ28" s="600"/>
      <c r="VCR28" s="600"/>
      <c r="VCS28" s="600"/>
      <c r="VCT28" s="600"/>
      <c r="VCU28" s="600"/>
      <c r="VCV28" s="600"/>
      <c r="VCW28" s="600"/>
      <c r="VCX28" s="600"/>
      <c r="VCY28" s="600"/>
      <c r="VCZ28" s="600"/>
      <c r="VDA28" s="600"/>
      <c r="VDB28" s="600"/>
      <c r="VDC28" s="600"/>
      <c r="VDD28" s="600"/>
      <c r="VDE28" s="600"/>
      <c r="VDF28" s="600"/>
      <c r="VDG28" s="600"/>
      <c r="VDH28" s="600"/>
      <c r="VDI28" s="600"/>
      <c r="VDJ28" s="600"/>
      <c r="VDK28" s="600"/>
      <c r="VDL28" s="600"/>
      <c r="VDM28" s="600"/>
      <c r="VDN28" s="600"/>
      <c r="VDO28" s="600"/>
      <c r="VDP28" s="600"/>
      <c r="VDQ28" s="600"/>
      <c r="VDR28" s="600"/>
      <c r="VDS28" s="600"/>
      <c r="VDT28" s="600"/>
      <c r="VDU28" s="600"/>
      <c r="VDV28" s="600"/>
      <c r="VDW28" s="600"/>
      <c r="VDX28" s="600"/>
      <c r="VDY28" s="600"/>
      <c r="VDZ28" s="600"/>
      <c r="VEA28" s="600"/>
      <c r="VEB28" s="600"/>
      <c r="VEC28" s="600"/>
      <c r="VED28" s="600"/>
      <c r="VEE28" s="600"/>
      <c r="VEF28" s="600"/>
      <c r="VEG28" s="600"/>
      <c r="VEH28" s="600"/>
      <c r="VEI28" s="600"/>
      <c r="VEJ28" s="600"/>
      <c r="VEK28" s="600"/>
      <c r="VEL28" s="600"/>
      <c r="VEM28" s="600"/>
      <c r="VEN28" s="600"/>
      <c r="VEO28" s="600"/>
      <c r="VEP28" s="600"/>
      <c r="VEQ28" s="600"/>
      <c r="VER28" s="600"/>
      <c r="VES28" s="600"/>
      <c r="VET28" s="600"/>
      <c r="VEU28" s="600"/>
      <c r="VEV28" s="600"/>
      <c r="VEW28" s="600"/>
      <c r="VEX28" s="600"/>
      <c r="VEY28" s="600"/>
      <c r="VEZ28" s="600"/>
      <c r="VFA28" s="600"/>
      <c r="VFB28" s="600"/>
      <c r="VFC28" s="600"/>
      <c r="VFD28" s="600"/>
      <c r="VFE28" s="600"/>
      <c r="VFF28" s="600"/>
      <c r="VFG28" s="600"/>
      <c r="VFH28" s="600"/>
      <c r="VFI28" s="600"/>
      <c r="VFJ28" s="600"/>
      <c r="VFK28" s="600"/>
      <c r="VFL28" s="600"/>
      <c r="VFM28" s="600"/>
      <c r="VFN28" s="600"/>
      <c r="VFO28" s="600"/>
      <c r="VFP28" s="600"/>
      <c r="VFQ28" s="600"/>
      <c r="VFR28" s="600"/>
      <c r="VFS28" s="600"/>
      <c r="VFT28" s="600"/>
      <c r="VFU28" s="600"/>
      <c r="VFV28" s="600"/>
      <c r="VFW28" s="600"/>
      <c r="VFX28" s="600"/>
      <c r="VFY28" s="600"/>
      <c r="VFZ28" s="600"/>
      <c r="VGA28" s="600"/>
      <c r="VGB28" s="600"/>
      <c r="VGC28" s="600"/>
      <c r="VGD28" s="600"/>
      <c r="VGE28" s="600"/>
      <c r="VGF28" s="600"/>
      <c r="VGG28" s="600"/>
      <c r="VGH28" s="600"/>
      <c r="VGI28" s="600"/>
      <c r="VGJ28" s="600"/>
      <c r="VGK28" s="600"/>
      <c r="VGL28" s="600"/>
      <c r="VGM28" s="600"/>
      <c r="VGN28" s="600"/>
      <c r="VGO28" s="600"/>
      <c r="VGP28" s="600"/>
      <c r="VGQ28" s="600"/>
      <c r="VGR28" s="600"/>
      <c r="VGS28" s="600"/>
      <c r="VGT28" s="600"/>
      <c r="VGU28" s="600"/>
      <c r="VGV28" s="600"/>
      <c r="VGW28" s="600"/>
      <c r="VGX28" s="600"/>
      <c r="VGY28" s="600"/>
      <c r="VGZ28" s="600"/>
      <c r="VHA28" s="600"/>
      <c r="VHB28" s="600"/>
      <c r="VHC28" s="600"/>
      <c r="VHD28" s="600"/>
      <c r="VHE28" s="600"/>
      <c r="VHF28" s="600"/>
      <c r="VHG28" s="600"/>
      <c r="VHH28" s="600"/>
      <c r="VHI28" s="600"/>
      <c r="VHJ28" s="600"/>
      <c r="VHK28" s="600"/>
      <c r="VHL28" s="600"/>
      <c r="VHM28" s="600"/>
      <c r="VHN28" s="600"/>
      <c r="VHO28" s="600"/>
      <c r="VHP28" s="600"/>
      <c r="VHQ28" s="600"/>
      <c r="VHR28" s="600"/>
      <c r="VHS28" s="600"/>
      <c r="VHT28" s="600"/>
      <c r="VHU28" s="600"/>
      <c r="VHV28" s="600"/>
      <c r="VHW28" s="600"/>
      <c r="VHX28" s="600"/>
      <c r="VHY28" s="600"/>
      <c r="VHZ28" s="600"/>
      <c r="VIA28" s="600"/>
      <c r="VIB28" s="600"/>
      <c r="VIC28" s="600"/>
      <c r="VID28" s="600"/>
      <c r="VIE28" s="600"/>
      <c r="VIF28" s="600"/>
      <c r="VIG28" s="600"/>
      <c r="VIH28" s="600"/>
      <c r="VII28" s="600"/>
      <c r="VIJ28" s="600"/>
      <c r="VIK28" s="600"/>
      <c r="VIL28" s="600"/>
      <c r="VIM28" s="600"/>
      <c r="VIN28" s="600"/>
      <c r="VIO28" s="600"/>
      <c r="VIP28" s="600"/>
      <c r="VIQ28" s="600"/>
      <c r="VIR28" s="600"/>
      <c r="VIS28" s="600"/>
      <c r="VIT28" s="600"/>
      <c r="VIU28" s="600"/>
      <c r="VIV28" s="600"/>
      <c r="VIW28" s="600"/>
      <c r="VIX28" s="600"/>
      <c r="VIY28" s="600"/>
      <c r="VIZ28" s="600"/>
      <c r="VJA28" s="600"/>
      <c r="VJB28" s="600"/>
      <c r="VJC28" s="600"/>
      <c r="VJD28" s="600"/>
      <c r="VJE28" s="600"/>
      <c r="VJF28" s="600"/>
      <c r="VJG28" s="600"/>
      <c r="VJH28" s="600"/>
      <c r="VJI28" s="600"/>
      <c r="VJJ28" s="600"/>
      <c r="VJK28" s="600"/>
      <c r="VJL28" s="600"/>
      <c r="VJM28" s="600"/>
      <c r="VJN28" s="600"/>
      <c r="VJO28" s="600"/>
      <c r="VJP28" s="600"/>
      <c r="VJQ28" s="600"/>
      <c r="VJR28" s="600"/>
      <c r="VJS28" s="600"/>
      <c r="VJT28" s="600"/>
      <c r="VJU28" s="600"/>
      <c r="VJV28" s="600"/>
      <c r="VJW28" s="600"/>
      <c r="VJX28" s="600"/>
      <c r="VJY28" s="600"/>
      <c r="VJZ28" s="600"/>
      <c r="VKA28" s="600"/>
      <c r="VKB28" s="600"/>
      <c r="VKC28" s="600"/>
      <c r="VKD28" s="600"/>
      <c r="VKE28" s="600"/>
      <c r="VKF28" s="600"/>
      <c r="VKG28" s="600"/>
      <c r="VKH28" s="600"/>
      <c r="VKI28" s="600"/>
      <c r="VKJ28" s="600"/>
      <c r="VKK28" s="600"/>
      <c r="VKL28" s="600"/>
      <c r="VKM28" s="600"/>
      <c r="VKN28" s="600"/>
      <c r="VKO28" s="600"/>
      <c r="VKP28" s="600"/>
      <c r="VKQ28" s="600"/>
      <c r="VKR28" s="600"/>
      <c r="VKS28" s="600"/>
      <c r="VKT28" s="600"/>
      <c r="VKU28" s="600"/>
      <c r="VKV28" s="600"/>
      <c r="VKW28" s="600"/>
      <c r="VKX28" s="600"/>
      <c r="VKY28" s="600"/>
      <c r="VKZ28" s="600"/>
      <c r="VLA28" s="600"/>
      <c r="VLB28" s="600"/>
      <c r="VLC28" s="600"/>
      <c r="VLD28" s="600"/>
      <c r="VLE28" s="600"/>
      <c r="VLF28" s="600"/>
      <c r="VLG28" s="600"/>
      <c r="VLH28" s="600"/>
      <c r="VLI28" s="600"/>
      <c r="VLJ28" s="600"/>
      <c r="VLK28" s="600"/>
      <c r="VLL28" s="600"/>
      <c r="VLM28" s="600"/>
      <c r="VLN28" s="600"/>
      <c r="VLO28" s="600"/>
      <c r="VLP28" s="600"/>
      <c r="VLQ28" s="600"/>
      <c r="VLR28" s="600"/>
      <c r="VLS28" s="600"/>
      <c r="VLT28" s="600"/>
      <c r="VLU28" s="600"/>
      <c r="VLV28" s="600"/>
      <c r="VLW28" s="600"/>
      <c r="VLX28" s="600"/>
      <c r="VLY28" s="600"/>
      <c r="VLZ28" s="600"/>
      <c r="VMA28" s="600"/>
      <c r="VMB28" s="600"/>
      <c r="VMC28" s="600"/>
      <c r="VMD28" s="600"/>
      <c r="VME28" s="600"/>
      <c r="VMF28" s="600"/>
      <c r="VMG28" s="600"/>
      <c r="VMH28" s="600"/>
      <c r="VMI28" s="600"/>
      <c r="VMJ28" s="600"/>
      <c r="VMK28" s="600"/>
      <c r="VML28" s="600"/>
      <c r="VMM28" s="600"/>
      <c r="VMN28" s="600"/>
      <c r="VMO28" s="600"/>
      <c r="VMP28" s="600"/>
      <c r="VMQ28" s="600"/>
      <c r="VMR28" s="600"/>
      <c r="VMS28" s="600"/>
      <c r="VMT28" s="600"/>
      <c r="VMU28" s="600"/>
      <c r="VMV28" s="600"/>
      <c r="VMW28" s="600"/>
      <c r="VMX28" s="600"/>
      <c r="VMY28" s="600"/>
      <c r="VMZ28" s="600"/>
      <c r="VNA28" s="600"/>
      <c r="VNB28" s="600"/>
      <c r="VNC28" s="600"/>
      <c r="VND28" s="600"/>
      <c r="VNE28" s="600"/>
      <c r="VNF28" s="600"/>
      <c r="VNG28" s="600"/>
      <c r="VNH28" s="600"/>
      <c r="VNI28" s="600"/>
      <c r="VNJ28" s="600"/>
      <c r="VNK28" s="600"/>
      <c r="VNL28" s="600"/>
      <c r="VNM28" s="600"/>
      <c r="VNN28" s="600"/>
      <c r="VNO28" s="600"/>
      <c r="VNP28" s="600"/>
      <c r="VNQ28" s="600"/>
      <c r="VNR28" s="600"/>
      <c r="VNS28" s="600"/>
      <c r="VNT28" s="600"/>
      <c r="VNU28" s="600"/>
      <c r="VNV28" s="600"/>
      <c r="VNW28" s="600"/>
      <c r="VNX28" s="600"/>
      <c r="VNY28" s="600"/>
      <c r="VNZ28" s="600"/>
      <c r="VOA28" s="600"/>
      <c r="VOB28" s="600"/>
      <c r="VOC28" s="600"/>
      <c r="VOD28" s="600"/>
      <c r="VOE28" s="600"/>
      <c r="VOF28" s="600"/>
      <c r="VOG28" s="600"/>
      <c r="VOH28" s="600"/>
      <c r="VOI28" s="600"/>
      <c r="VOJ28" s="600"/>
      <c r="VOK28" s="600"/>
      <c r="VOL28" s="600"/>
      <c r="VOM28" s="600"/>
      <c r="VON28" s="600"/>
      <c r="VOO28" s="600"/>
      <c r="VOP28" s="600"/>
      <c r="VOQ28" s="600"/>
      <c r="VOR28" s="600"/>
      <c r="VOS28" s="600"/>
      <c r="VOT28" s="600"/>
      <c r="VOU28" s="600"/>
      <c r="VOV28" s="600"/>
      <c r="VOW28" s="600"/>
      <c r="VOX28" s="600"/>
      <c r="VOY28" s="600"/>
      <c r="VOZ28" s="600"/>
      <c r="VPA28" s="600"/>
      <c r="VPB28" s="600"/>
      <c r="VPC28" s="600"/>
      <c r="VPD28" s="600"/>
      <c r="VPE28" s="600"/>
      <c r="VPF28" s="600"/>
      <c r="VPG28" s="600"/>
      <c r="VPH28" s="600"/>
      <c r="VPI28" s="600"/>
      <c r="VPJ28" s="600"/>
      <c r="VPK28" s="600"/>
      <c r="VPL28" s="600"/>
      <c r="VPM28" s="600"/>
      <c r="VPN28" s="600"/>
      <c r="VPO28" s="600"/>
      <c r="VPP28" s="600"/>
      <c r="VPQ28" s="600"/>
      <c r="VPR28" s="600"/>
      <c r="VPS28" s="600"/>
      <c r="VPT28" s="600"/>
      <c r="VPU28" s="600"/>
      <c r="VPV28" s="600"/>
      <c r="VPW28" s="600"/>
      <c r="VPX28" s="600"/>
      <c r="VPY28" s="600"/>
      <c r="VPZ28" s="600"/>
      <c r="VQA28" s="600"/>
      <c r="VQB28" s="600"/>
      <c r="VQC28" s="600"/>
      <c r="VQD28" s="600"/>
      <c r="VQE28" s="600"/>
      <c r="VQF28" s="600"/>
      <c r="VQG28" s="600"/>
      <c r="VQH28" s="600"/>
      <c r="VQI28" s="600"/>
      <c r="VQJ28" s="600"/>
      <c r="VQK28" s="600"/>
      <c r="VQL28" s="600"/>
      <c r="VQM28" s="600"/>
      <c r="VQN28" s="600"/>
      <c r="VQO28" s="600"/>
      <c r="VQP28" s="600"/>
      <c r="VQQ28" s="600"/>
      <c r="VQR28" s="600"/>
      <c r="VQS28" s="600"/>
      <c r="VQT28" s="600"/>
      <c r="VQU28" s="600"/>
      <c r="VQV28" s="600"/>
      <c r="VQW28" s="600"/>
      <c r="VQX28" s="600"/>
      <c r="VQY28" s="600"/>
      <c r="VQZ28" s="600"/>
      <c r="VRA28" s="600"/>
      <c r="VRB28" s="600"/>
      <c r="VRC28" s="600"/>
      <c r="VRD28" s="600"/>
      <c r="VRE28" s="600"/>
      <c r="VRF28" s="600"/>
      <c r="VRG28" s="600"/>
      <c r="VRH28" s="600"/>
      <c r="VRI28" s="600"/>
      <c r="VRJ28" s="600"/>
      <c r="VRK28" s="600"/>
      <c r="VRL28" s="600"/>
      <c r="VRM28" s="600"/>
      <c r="VRN28" s="600"/>
      <c r="VRO28" s="600"/>
      <c r="VRP28" s="600"/>
      <c r="VRQ28" s="600"/>
      <c r="VRR28" s="600"/>
      <c r="VRS28" s="600"/>
      <c r="VRT28" s="600"/>
      <c r="VRU28" s="600"/>
      <c r="VRV28" s="600"/>
      <c r="VRW28" s="600"/>
      <c r="VRX28" s="600"/>
      <c r="VRY28" s="600"/>
      <c r="VRZ28" s="600"/>
      <c r="VSA28" s="600"/>
      <c r="VSB28" s="600"/>
      <c r="VSC28" s="600"/>
      <c r="VSD28" s="600"/>
      <c r="VSE28" s="600"/>
      <c r="VSF28" s="600"/>
      <c r="VSG28" s="600"/>
      <c r="VSH28" s="600"/>
      <c r="VSI28" s="600"/>
      <c r="VSJ28" s="600"/>
      <c r="VSK28" s="600"/>
      <c r="VSL28" s="600"/>
      <c r="VSM28" s="600"/>
      <c r="VSN28" s="600"/>
      <c r="VSO28" s="600"/>
      <c r="VSP28" s="600"/>
      <c r="VSQ28" s="600"/>
      <c r="VSR28" s="600"/>
      <c r="VSS28" s="600"/>
      <c r="VST28" s="600"/>
      <c r="VSU28" s="600"/>
      <c r="VSV28" s="600"/>
      <c r="VSW28" s="600"/>
      <c r="VSX28" s="600"/>
      <c r="VSY28" s="600"/>
      <c r="VSZ28" s="600"/>
      <c r="VTA28" s="600"/>
      <c r="VTB28" s="600"/>
      <c r="VTC28" s="600"/>
      <c r="VTD28" s="600"/>
      <c r="VTE28" s="600"/>
      <c r="VTF28" s="600"/>
      <c r="VTG28" s="600"/>
      <c r="VTH28" s="600"/>
      <c r="VTI28" s="600"/>
      <c r="VTJ28" s="600"/>
      <c r="VTK28" s="600"/>
      <c r="VTL28" s="600"/>
      <c r="VTM28" s="600"/>
      <c r="VTN28" s="600"/>
      <c r="VTO28" s="600"/>
      <c r="VTP28" s="600"/>
      <c r="VTQ28" s="600"/>
      <c r="VTR28" s="600"/>
      <c r="VTS28" s="600"/>
      <c r="VTT28" s="600"/>
      <c r="VTU28" s="600"/>
      <c r="VTV28" s="600"/>
      <c r="VTW28" s="600"/>
      <c r="VTX28" s="600"/>
      <c r="VTY28" s="600"/>
      <c r="VTZ28" s="600"/>
      <c r="VUA28" s="600"/>
      <c r="VUB28" s="600"/>
      <c r="VUC28" s="600"/>
      <c r="VUD28" s="600"/>
      <c r="VUE28" s="600"/>
      <c r="VUF28" s="600"/>
      <c r="VUG28" s="600"/>
      <c r="VUH28" s="600"/>
      <c r="VUI28" s="600"/>
      <c r="VUJ28" s="600"/>
      <c r="VUK28" s="600"/>
      <c r="VUL28" s="600"/>
      <c r="VUM28" s="600"/>
      <c r="VUN28" s="600"/>
      <c r="VUO28" s="600"/>
      <c r="VUP28" s="600"/>
      <c r="VUQ28" s="600"/>
      <c r="VUR28" s="600"/>
      <c r="VUS28" s="600"/>
      <c r="VUT28" s="600"/>
      <c r="VUU28" s="600"/>
      <c r="VUV28" s="600"/>
      <c r="VUW28" s="600"/>
      <c r="VUX28" s="600"/>
      <c r="VUY28" s="600"/>
      <c r="VUZ28" s="600"/>
      <c r="VVA28" s="600"/>
      <c r="VVB28" s="600"/>
      <c r="VVC28" s="600"/>
      <c r="VVD28" s="600"/>
      <c r="VVE28" s="600"/>
      <c r="VVF28" s="600"/>
      <c r="VVG28" s="600"/>
      <c r="VVH28" s="600"/>
      <c r="VVI28" s="600"/>
      <c r="VVJ28" s="600"/>
      <c r="VVK28" s="600"/>
      <c r="VVL28" s="600"/>
      <c r="VVM28" s="600"/>
      <c r="VVN28" s="600"/>
      <c r="VVO28" s="600"/>
      <c r="VVP28" s="600"/>
      <c r="VVQ28" s="600"/>
      <c r="VVR28" s="600"/>
      <c r="VVS28" s="600"/>
      <c r="VVT28" s="600"/>
      <c r="VVU28" s="600"/>
      <c r="VVV28" s="600"/>
      <c r="VVW28" s="600"/>
      <c r="VVX28" s="600"/>
      <c r="VVY28" s="600"/>
      <c r="VVZ28" s="600"/>
      <c r="VWA28" s="600"/>
      <c r="VWB28" s="600"/>
      <c r="VWC28" s="600"/>
      <c r="VWD28" s="600"/>
      <c r="VWE28" s="600"/>
      <c r="VWF28" s="600"/>
      <c r="VWG28" s="600"/>
      <c r="VWH28" s="600"/>
      <c r="VWI28" s="600"/>
      <c r="VWJ28" s="600"/>
      <c r="VWK28" s="600"/>
      <c r="VWL28" s="600"/>
      <c r="VWM28" s="600"/>
      <c r="VWN28" s="600"/>
      <c r="VWO28" s="600"/>
      <c r="VWP28" s="600"/>
      <c r="VWQ28" s="600"/>
      <c r="VWR28" s="600"/>
      <c r="VWS28" s="600"/>
      <c r="VWT28" s="600"/>
      <c r="VWU28" s="600"/>
      <c r="VWV28" s="600"/>
      <c r="VWW28" s="600"/>
      <c r="VWX28" s="600"/>
      <c r="VWY28" s="600"/>
      <c r="VWZ28" s="600"/>
      <c r="VXA28" s="600"/>
      <c r="VXB28" s="600"/>
      <c r="VXC28" s="600"/>
      <c r="VXD28" s="600"/>
      <c r="VXE28" s="600"/>
      <c r="VXF28" s="600"/>
      <c r="VXG28" s="600"/>
      <c r="VXH28" s="600"/>
      <c r="VXI28" s="600"/>
      <c r="VXJ28" s="600"/>
      <c r="VXK28" s="600"/>
      <c r="VXL28" s="600"/>
      <c r="VXM28" s="600"/>
      <c r="VXN28" s="600"/>
      <c r="VXO28" s="600"/>
      <c r="VXP28" s="600"/>
      <c r="VXQ28" s="600"/>
      <c r="VXR28" s="600"/>
      <c r="VXS28" s="600"/>
      <c r="VXT28" s="600"/>
      <c r="VXU28" s="600"/>
      <c r="VXV28" s="600"/>
      <c r="VXW28" s="600"/>
      <c r="VXX28" s="600"/>
      <c r="VXY28" s="600"/>
      <c r="VXZ28" s="600"/>
      <c r="VYA28" s="600"/>
      <c r="VYB28" s="600"/>
      <c r="VYC28" s="600"/>
      <c r="VYD28" s="600"/>
      <c r="VYE28" s="600"/>
      <c r="VYF28" s="600"/>
      <c r="VYG28" s="600"/>
      <c r="VYH28" s="600"/>
      <c r="VYI28" s="600"/>
      <c r="VYJ28" s="600"/>
      <c r="VYK28" s="600"/>
      <c r="VYL28" s="600"/>
      <c r="VYM28" s="600"/>
      <c r="VYN28" s="600"/>
      <c r="VYO28" s="600"/>
      <c r="VYP28" s="600"/>
      <c r="VYQ28" s="600"/>
      <c r="VYR28" s="600"/>
      <c r="VYS28" s="600"/>
      <c r="VYT28" s="600"/>
      <c r="VYU28" s="600"/>
      <c r="VYV28" s="600"/>
      <c r="VYW28" s="600"/>
      <c r="VYX28" s="600"/>
      <c r="VYY28" s="600"/>
      <c r="VYZ28" s="600"/>
      <c r="VZA28" s="600"/>
      <c r="VZB28" s="600"/>
      <c r="VZC28" s="600"/>
      <c r="VZD28" s="600"/>
      <c r="VZE28" s="600"/>
      <c r="VZF28" s="600"/>
      <c r="VZG28" s="600"/>
      <c r="VZH28" s="600"/>
      <c r="VZI28" s="600"/>
      <c r="VZJ28" s="600"/>
      <c r="VZK28" s="600"/>
      <c r="VZL28" s="600"/>
      <c r="VZM28" s="600"/>
      <c r="VZN28" s="600"/>
      <c r="VZO28" s="600"/>
      <c r="VZP28" s="600"/>
      <c r="VZQ28" s="600"/>
      <c r="VZR28" s="600"/>
      <c r="VZS28" s="600"/>
      <c r="VZT28" s="600"/>
      <c r="VZU28" s="600"/>
      <c r="VZV28" s="600"/>
      <c r="VZW28" s="600"/>
      <c r="VZX28" s="600"/>
      <c r="VZY28" s="600"/>
      <c r="VZZ28" s="600"/>
      <c r="WAA28" s="600"/>
      <c r="WAB28" s="600"/>
      <c r="WAC28" s="600"/>
      <c r="WAD28" s="600"/>
      <c r="WAE28" s="600"/>
      <c r="WAF28" s="600"/>
      <c r="WAG28" s="600"/>
      <c r="WAH28" s="600"/>
      <c r="WAI28" s="600"/>
      <c r="WAJ28" s="600"/>
      <c r="WAK28" s="600"/>
      <c r="WAL28" s="600"/>
      <c r="WAM28" s="600"/>
      <c r="WAN28" s="600"/>
      <c r="WAO28" s="600"/>
      <c r="WAP28" s="600"/>
      <c r="WAQ28" s="600"/>
      <c r="WAR28" s="600"/>
      <c r="WAS28" s="600"/>
      <c r="WAT28" s="600"/>
      <c r="WAU28" s="600"/>
      <c r="WAV28" s="600"/>
      <c r="WAW28" s="600"/>
      <c r="WAX28" s="600"/>
      <c r="WAY28" s="600"/>
      <c r="WAZ28" s="600"/>
      <c r="WBA28" s="600"/>
      <c r="WBB28" s="600"/>
      <c r="WBC28" s="600"/>
      <c r="WBD28" s="600"/>
      <c r="WBE28" s="600"/>
      <c r="WBF28" s="600"/>
      <c r="WBG28" s="600"/>
      <c r="WBH28" s="600"/>
      <c r="WBI28" s="600"/>
      <c r="WBJ28" s="600"/>
      <c r="WBK28" s="600"/>
      <c r="WBL28" s="600"/>
      <c r="WBM28" s="600"/>
      <c r="WBN28" s="600"/>
      <c r="WBO28" s="600"/>
      <c r="WBP28" s="600"/>
      <c r="WBQ28" s="600"/>
      <c r="WBR28" s="600"/>
      <c r="WBS28" s="600"/>
      <c r="WBT28" s="600"/>
      <c r="WBU28" s="600"/>
      <c r="WBV28" s="600"/>
      <c r="WBW28" s="600"/>
      <c r="WBX28" s="600"/>
      <c r="WBY28" s="600"/>
      <c r="WBZ28" s="600"/>
      <c r="WCA28" s="600"/>
      <c r="WCB28" s="600"/>
      <c r="WCC28" s="600"/>
      <c r="WCD28" s="600"/>
      <c r="WCE28" s="600"/>
      <c r="WCF28" s="600"/>
      <c r="WCG28" s="600"/>
      <c r="WCH28" s="600"/>
      <c r="WCI28" s="600"/>
      <c r="WCJ28" s="600"/>
      <c r="WCK28" s="600"/>
      <c r="WCL28" s="600"/>
      <c r="WCM28" s="600"/>
      <c r="WCN28" s="600"/>
      <c r="WCO28" s="600"/>
      <c r="WCP28" s="600"/>
      <c r="WCQ28" s="600"/>
      <c r="WCR28" s="600"/>
      <c r="WCS28" s="600"/>
      <c r="WCT28" s="600"/>
      <c r="WCU28" s="600"/>
      <c r="WCV28" s="600"/>
      <c r="WCW28" s="600"/>
      <c r="WCX28" s="600"/>
      <c r="WCY28" s="600"/>
      <c r="WCZ28" s="600"/>
      <c r="WDA28" s="600"/>
      <c r="WDB28" s="600"/>
      <c r="WDC28" s="600"/>
      <c r="WDD28" s="600"/>
      <c r="WDE28" s="600"/>
      <c r="WDF28" s="600"/>
      <c r="WDG28" s="600"/>
      <c r="WDH28" s="600"/>
      <c r="WDI28" s="600"/>
      <c r="WDJ28" s="600"/>
      <c r="WDK28" s="600"/>
      <c r="WDL28" s="600"/>
      <c r="WDM28" s="600"/>
      <c r="WDN28" s="600"/>
      <c r="WDO28" s="600"/>
      <c r="WDP28" s="600"/>
      <c r="WDQ28" s="600"/>
      <c r="WDR28" s="600"/>
      <c r="WDS28" s="600"/>
      <c r="WDT28" s="600"/>
      <c r="WDU28" s="600"/>
      <c r="WDV28" s="600"/>
      <c r="WDW28" s="600"/>
      <c r="WDX28" s="600"/>
      <c r="WDY28" s="600"/>
      <c r="WDZ28" s="600"/>
      <c r="WEA28" s="600"/>
      <c r="WEB28" s="600"/>
      <c r="WEC28" s="600"/>
      <c r="WED28" s="600"/>
      <c r="WEE28" s="600"/>
      <c r="WEF28" s="600"/>
      <c r="WEG28" s="600"/>
      <c r="WEH28" s="600"/>
      <c r="WEI28" s="600"/>
      <c r="WEJ28" s="600"/>
      <c r="WEK28" s="600"/>
      <c r="WEL28" s="600"/>
      <c r="WEM28" s="600"/>
      <c r="WEN28" s="600"/>
      <c r="WEO28" s="600"/>
      <c r="WEP28" s="600"/>
      <c r="WEQ28" s="600"/>
      <c r="WER28" s="600"/>
      <c r="WES28" s="600"/>
      <c r="WET28" s="600"/>
      <c r="WEU28" s="600"/>
      <c r="WEV28" s="600"/>
      <c r="WEW28" s="600"/>
      <c r="WEX28" s="600"/>
      <c r="WEY28" s="600"/>
      <c r="WEZ28" s="600"/>
      <c r="WFA28" s="600"/>
      <c r="WFB28" s="600"/>
      <c r="WFC28" s="600"/>
      <c r="WFD28" s="600"/>
      <c r="WFE28" s="600"/>
      <c r="WFF28" s="600"/>
      <c r="WFG28" s="600"/>
      <c r="WFH28" s="600"/>
      <c r="WFI28" s="600"/>
      <c r="WFJ28" s="600"/>
      <c r="WFK28" s="600"/>
      <c r="WFL28" s="600"/>
      <c r="WFM28" s="600"/>
      <c r="WFN28" s="600"/>
      <c r="WFO28" s="600"/>
      <c r="WFP28" s="600"/>
      <c r="WFQ28" s="600"/>
      <c r="WFR28" s="600"/>
      <c r="WFS28" s="600"/>
      <c r="WFT28" s="600"/>
      <c r="WFU28" s="600"/>
      <c r="WFV28" s="600"/>
      <c r="WFW28" s="600"/>
      <c r="WFX28" s="600"/>
      <c r="WFY28" s="600"/>
      <c r="WFZ28" s="600"/>
      <c r="WGA28" s="600"/>
      <c r="WGB28" s="600"/>
      <c r="WGC28" s="600"/>
      <c r="WGD28" s="600"/>
      <c r="WGE28" s="600"/>
      <c r="WGF28" s="600"/>
      <c r="WGG28" s="600"/>
      <c r="WGH28" s="600"/>
      <c r="WGI28" s="600"/>
      <c r="WGJ28" s="600"/>
      <c r="WGK28" s="600"/>
      <c r="WGL28" s="600"/>
      <c r="WGM28" s="600"/>
      <c r="WGN28" s="600"/>
      <c r="WGO28" s="600"/>
      <c r="WGP28" s="600"/>
      <c r="WGQ28" s="600"/>
      <c r="WGR28" s="600"/>
      <c r="WGS28" s="600"/>
      <c r="WGT28" s="600"/>
      <c r="WGU28" s="600"/>
      <c r="WGV28" s="600"/>
      <c r="WGW28" s="600"/>
      <c r="WGX28" s="600"/>
      <c r="WGY28" s="600"/>
      <c r="WGZ28" s="600"/>
      <c r="WHA28" s="600"/>
      <c r="WHB28" s="600"/>
      <c r="WHC28" s="600"/>
      <c r="WHD28" s="600"/>
      <c r="WHE28" s="600"/>
      <c r="WHF28" s="600"/>
      <c r="WHG28" s="600"/>
      <c r="WHH28" s="600"/>
      <c r="WHI28" s="600"/>
      <c r="WHJ28" s="600"/>
      <c r="WHK28" s="600"/>
      <c r="WHL28" s="600"/>
      <c r="WHM28" s="600"/>
      <c r="WHN28" s="600"/>
      <c r="WHO28" s="600"/>
      <c r="WHP28" s="600"/>
      <c r="WHQ28" s="600"/>
      <c r="WHR28" s="600"/>
      <c r="WHS28" s="600"/>
      <c r="WHT28" s="600"/>
      <c r="WHU28" s="600"/>
      <c r="WHV28" s="600"/>
      <c r="WHW28" s="600"/>
      <c r="WHX28" s="600"/>
      <c r="WHY28" s="600"/>
      <c r="WHZ28" s="600"/>
      <c r="WIA28" s="600"/>
      <c r="WIB28" s="600"/>
      <c r="WIC28" s="600"/>
      <c r="WID28" s="600"/>
      <c r="WIE28" s="600"/>
      <c r="WIF28" s="600"/>
      <c r="WIG28" s="600"/>
      <c r="WIH28" s="600"/>
      <c r="WII28" s="600"/>
      <c r="WIJ28" s="600"/>
      <c r="WIK28" s="600"/>
      <c r="WIL28" s="600"/>
      <c r="WIM28" s="600"/>
      <c r="WIN28" s="600"/>
      <c r="WIO28" s="600"/>
      <c r="WIP28" s="600"/>
      <c r="WIQ28" s="600"/>
      <c r="WIR28" s="600"/>
      <c r="WIS28" s="600"/>
      <c r="WIT28" s="600"/>
      <c r="WIU28" s="600"/>
      <c r="WIV28" s="600"/>
      <c r="WIW28" s="600"/>
      <c r="WIX28" s="600"/>
      <c r="WIY28" s="600"/>
      <c r="WIZ28" s="600"/>
      <c r="WJA28" s="600"/>
      <c r="WJB28" s="600"/>
      <c r="WJC28" s="600"/>
      <c r="WJD28" s="600"/>
      <c r="WJE28" s="600"/>
      <c r="WJF28" s="600"/>
      <c r="WJG28" s="600"/>
      <c r="WJH28" s="600"/>
      <c r="WJI28" s="600"/>
      <c r="WJJ28" s="600"/>
      <c r="WJK28" s="600"/>
      <c r="WJL28" s="600"/>
      <c r="WJM28" s="600"/>
      <c r="WJN28" s="600"/>
      <c r="WJO28" s="600"/>
      <c r="WJP28" s="600"/>
      <c r="WJQ28" s="600"/>
      <c r="WJR28" s="600"/>
      <c r="WJS28" s="600"/>
      <c r="WJT28" s="600"/>
      <c r="WJU28" s="600"/>
      <c r="WJV28" s="600"/>
      <c r="WJW28" s="600"/>
      <c r="WJX28" s="600"/>
      <c r="WJY28" s="600"/>
      <c r="WJZ28" s="600"/>
      <c r="WKA28" s="600"/>
      <c r="WKB28" s="600"/>
      <c r="WKC28" s="600"/>
      <c r="WKD28" s="600"/>
      <c r="WKE28" s="600"/>
      <c r="WKF28" s="600"/>
      <c r="WKG28" s="600"/>
      <c r="WKH28" s="600"/>
      <c r="WKI28" s="600"/>
      <c r="WKJ28" s="600"/>
      <c r="WKK28" s="600"/>
      <c r="WKL28" s="600"/>
      <c r="WKM28" s="600"/>
      <c r="WKN28" s="600"/>
      <c r="WKO28" s="600"/>
      <c r="WKP28" s="600"/>
      <c r="WKQ28" s="600"/>
      <c r="WKR28" s="600"/>
      <c r="WKS28" s="600"/>
      <c r="WKT28" s="600"/>
      <c r="WKU28" s="600"/>
      <c r="WKV28" s="600"/>
      <c r="WKW28" s="600"/>
      <c r="WKX28" s="600"/>
      <c r="WKY28" s="600"/>
      <c r="WKZ28" s="600"/>
      <c r="WLA28" s="600"/>
      <c r="WLB28" s="600"/>
      <c r="WLC28" s="600"/>
      <c r="WLD28" s="600"/>
      <c r="WLE28" s="600"/>
      <c r="WLF28" s="600"/>
      <c r="WLG28" s="600"/>
      <c r="WLH28" s="600"/>
      <c r="WLI28" s="600"/>
      <c r="WLJ28" s="600"/>
      <c r="WLK28" s="600"/>
      <c r="WLL28" s="600"/>
      <c r="WLM28" s="600"/>
      <c r="WLN28" s="600"/>
      <c r="WLO28" s="600"/>
      <c r="WLP28" s="600"/>
      <c r="WLQ28" s="600"/>
      <c r="WLR28" s="600"/>
      <c r="WLS28" s="600"/>
      <c r="WLT28" s="600"/>
      <c r="WLU28" s="600"/>
      <c r="WLV28" s="600"/>
      <c r="WLW28" s="600"/>
      <c r="WLX28" s="600"/>
      <c r="WLY28" s="600"/>
      <c r="WLZ28" s="600"/>
      <c r="WMA28" s="600"/>
      <c r="WMB28" s="600"/>
      <c r="WMC28" s="600"/>
      <c r="WMD28" s="600"/>
      <c r="WME28" s="600"/>
      <c r="WMF28" s="600"/>
      <c r="WMG28" s="600"/>
      <c r="WMH28" s="600"/>
      <c r="WMI28" s="600"/>
      <c r="WMJ28" s="600"/>
      <c r="WMK28" s="600"/>
      <c r="WML28" s="600"/>
      <c r="WMM28" s="600"/>
      <c r="WMN28" s="600"/>
      <c r="WMO28" s="600"/>
      <c r="WMP28" s="600"/>
      <c r="WMQ28" s="600"/>
      <c r="WMR28" s="600"/>
      <c r="WMS28" s="600"/>
      <c r="WMT28" s="600"/>
      <c r="WMU28" s="600"/>
      <c r="WMV28" s="600"/>
      <c r="WMW28" s="600"/>
      <c r="WMX28" s="600"/>
      <c r="WMY28" s="600"/>
      <c r="WMZ28" s="600"/>
      <c r="WNA28" s="600"/>
      <c r="WNB28" s="600"/>
      <c r="WNC28" s="600"/>
      <c r="WND28" s="600"/>
      <c r="WNE28" s="600"/>
      <c r="WNF28" s="600"/>
      <c r="WNG28" s="600"/>
      <c r="WNH28" s="600"/>
      <c r="WNI28" s="600"/>
      <c r="WNJ28" s="600"/>
      <c r="WNK28" s="600"/>
      <c r="WNL28" s="600"/>
      <c r="WNM28" s="600"/>
      <c r="WNN28" s="600"/>
      <c r="WNO28" s="600"/>
      <c r="WNP28" s="600"/>
      <c r="WNQ28" s="600"/>
      <c r="WNR28" s="600"/>
      <c r="WNS28" s="600"/>
      <c r="WNT28" s="600"/>
      <c r="WNU28" s="600"/>
      <c r="WNV28" s="600"/>
      <c r="WNW28" s="600"/>
      <c r="WNX28" s="600"/>
      <c r="WNY28" s="600"/>
      <c r="WNZ28" s="600"/>
      <c r="WOA28" s="600"/>
      <c r="WOB28" s="600"/>
      <c r="WOC28" s="600"/>
      <c r="WOD28" s="600"/>
      <c r="WOE28" s="600"/>
      <c r="WOF28" s="600"/>
      <c r="WOG28" s="600"/>
      <c r="WOH28" s="600"/>
      <c r="WOI28" s="600"/>
      <c r="WOJ28" s="600"/>
      <c r="WOK28" s="600"/>
      <c r="WOL28" s="600"/>
      <c r="WOM28" s="600"/>
      <c r="WON28" s="600"/>
      <c r="WOO28" s="600"/>
      <c r="WOP28" s="600"/>
      <c r="WOQ28" s="600"/>
      <c r="WOR28" s="600"/>
      <c r="WOS28" s="600"/>
      <c r="WOT28" s="600"/>
      <c r="WOU28" s="600"/>
      <c r="WOV28" s="600"/>
      <c r="WOW28" s="600"/>
      <c r="WOX28" s="600"/>
      <c r="WOY28" s="600"/>
      <c r="WOZ28" s="600"/>
      <c r="WPA28" s="600"/>
      <c r="WPB28" s="600"/>
      <c r="WPC28" s="600"/>
      <c r="WPD28" s="600"/>
      <c r="WPE28" s="600"/>
      <c r="WPF28" s="600"/>
      <c r="WPG28" s="600"/>
      <c r="WPH28" s="600"/>
      <c r="WPI28" s="600"/>
      <c r="WPJ28" s="600"/>
      <c r="WPK28" s="600"/>
      <c r="WPL28" s="600"/>
      <c r="WPM28" s="600"/>
      <c r="WPN28" s="600"/>
      <c r="WPO28" s="600"/>
      <c r="WPP28" s="600"/>
      <c r="WPQ28" s="600"/>
      <c r="WPR28" s="600"/>
      <c r="WPS28" s="600"/>
      <c r="WPT28" s="600"/>
      <c r="WPU28" s="600"/>
      <c r="WPV28" s="600"/>
      <c r="WPW28" s="600"/>
      <c r="WPX28" s="600"/>
      <c r="WPY28" s="600"/>
      <c r="WPZ28" s="600"/>
      <c r="WQA28" s="600"/>
      <c r="WQB28" s="600"/>
      <c r="WQC28" s="600"/>
      <c r="WQD28" s="600"/>
      <c r="WQE28" s="600"/>
      <c r="WQF28" s="600"/>
      <c r="WQG28" s="600"/>
      <c r="WQH28" s="600"/>
      <c r="WQI28" s="600"/>
      <c r="WQJ28" s="600"/>
      <c r="WQK28" s="600"/>
      <c r="WQL28" s="600"/>
      <c r="WQM28" s="600"/>
      <c r="WQN28" s="600"/>
      <c r="WQO28" s="600"/>
      <c r="WQP28" s="600"/>
      <c r="WQQ28" s="600"/>
      <c r="WQR28" s="600"/>
      <c r="WQS28" s="600"/>
      <c r="WQT28" s="600"/>
      <c r="WQU28" s="600"/>
      <c r="WQV28" s="600"/>
      <c r="WQW28" s="600"/>
      <c r="WQX28" s="600"/>
      <c r="WQY28" s="600"/>
      <c r="WQZ28" s="600"/>
      <c r="WRA28" s="600"/>
      <c r="WRB28" s="600"/>
      <c r="WRC28" s="600"/>
      <c r="WRD28" s="600"/>
      <c r="WRE28" s="600"/>
      <c r="WRF28" s="600"/>
      <c r="WRG28" s="600"/>
      <c r="WRH28" s="600"/>
      <c r="WRI28" s="600"/>
      <c r="WRJ28" s="600"/>
      <c r="WRK28" s="600"/>
      <c r="WRL28" s="600"/>
      <c r="WRM28" s="600"/>
      <c r="WRN28" s="600"/>
      <c r="WRO28" s="600"/>
      <c r="WRP28" s="600"/>
      <c r="WRQ28" s="600"/>
      <c r="WRR28" s="600"/>
      <c r="WRS28" s="600"/>
      <c r="WRT28" s="600"/>
      <c r="WRU28" s="600"/>
      <c r="WRV28" s="600"/>
      <c r="WRW28" s="600"/>
      <c r="WRX28" s="600"/>
      <c r="WRY28" s="600"/>
      <c r="WRZ28" s="600"/>
      <c r="WSA28" s="600"/>
      <c r="WSB28" s="600"/>
      <c r="WSC28" s="600"/>
      <c r="WSD28" s="600"/>
      <c r="WSE28" s="600"/>
      <c r="WSF28" s="600"/>
      <c r="WSG28" s="600"/>
      <c r="WSH28" s="600"/>
      <c r="WSI28" s="600"/>
      <c r="WSJ28" s="600"/>
      <c r="WSK28" s="600"/>
      <c r="WSL28" s="600"/>
      <c r="WSM28" s="600"/>
      <c r="WSN28" s="600"/>
      <c r="WSO28" s="600"/>
      <c r="WSP28" s="600"/>
      <c r="WSQ28" s="600"/>
      <c r="WSR28" s="600"/>
      <c r="WSS28" s="600"/>
      <c r="WST28" s="600"/>
      <c r="WSU28" s="600"/>
      <c r="WSV28" s="600"/>
      <c r="WSW28" s="600"/>
      <c r="WSX28" s="600"/>
      <c r="WSY28" s="600"/>
      <c r="WSZ28" s="600"/>
      <c r="WTA28" s="600"/>
      <c r="WTB28" s="600"/>
      <c r="WTC28" s="600"/>
      <c r="WTD28" s="600"/>
      <c r="WTE28" s="600"/>
      <c r="WTF28" s="600"/>
      <c r="WTG28" s="600"/>
      <c r="WTH28" s="600"/>
      <c r="WTI28" s="600"/>
      <c r="WTJ28" s="600"/>
      <c r="WTK28" s="600"/>
      <c r="WTL28" s="600"/>
      <c r="WTM28" s="600"/>
      <c r="WTN28" s="600"/>
      <c r="WTO28" s="600"/>
      <c r="WTP28" s="600"/>
      <c r="WTQ28" s="600"/>
      <c r="WTR28" s="600"/>
      <c r="WTS28" s="600"/>
      <c r="WTT28" s="600"/>
      <c r="WTU28" s="600"/>
      <c r="WTV28" s="600"/>
      <c r="WTW28" s="600"/>
      <c r="WTX28" s="600"/>
      <c r="WTY28" s="600"/>
      <c r="WTZ28" s="600"/>
      <c r="WUA28" s="600"/>
      <c r="WUB28" s="600"/>
      <c r="WUC28" s="600"/>
      <c r="WUD28" s="600"/>
      <c r="WUE28" s="600"/>
      <c r="WUF28" s="600"/>
      <c r="WUG28" s="600"/>
      <c r="WUH28" s="600"/>
      <c r="WUI28" s="600"/>
      <c r="WUJ28" s="600"/>
      <c r="WUK28" s="600"/>
      <c r="WUL28" s="600"/>
      <c r="WUM28" s="600"/>
      <c r="WUN28" s="600"/>
      <c r="WUO28" s="600"/>
      <c r="WUP28" s="600"/>
      <c r="WUQ28" s="600"/>
      <c r="WUR28" s="600"/>
      <c r="WUS28" s="600"/>
      <c r="WUT28" s="600"/>
      <c r="WUU28" s="600"/>
      <c r="WUV28" s="600"/>
      <c r="WUW28" s="600"/>
      <c r="WUX28" s="600"/>
      <c r="WUY28" s="600"/>
      <c r="WUZ28" s="600"/>
      <c r="WVA28" s="600"/>
      <c r="WVB28" s="600"/>
      <c r="WVC28" s="600"/>
      <c r="WVD28" s="600"/>
      <c r="WVE28" s="600"/>
      <c r="WVF28" s="600"/>
      <c r="WVG28" s="600"/>
      <c r="WVH28" s="600"/>
      <c r="WVI28" s="600"/>
      <c r="WVJ28" s="600"/>
      <c r="WVK28" s="600"/>
      <c r="WVL28" s="600"/>
      <c r="WVM28" s="600"/>
      <c r="WVN28" s="600"/>
      <c r="WVO28" s="600"/>
      <c r="WVP28" s="600"/>
      <c r="WVQ28" s="600"/>
      <c r="WVR28" s="600"/>
      <c r="WVS28" s="600"/>
      <c r="WVT28" s="600"/>
      <c r="WVU28" s="600"/>
      <c r="WVV28" s="600"/>
      <c r="WVW28" s="600"/>
      <c r="WVX28" s="600"/>
      <c r="WVY28" s="600"/>
      <c r="WVZ28" s="600"/>
      <c r="WWA28" s="600"/>
      <c r="WWB28" s="600"/>
      <c r="WWC28" s="600"/>
      <c r="WWD28" s="600"/>
      <c r="WWE28" s="600"/>
      <c r="WWF28" s="600"/>
      <c r="WWG28" s="600"/>
      <c r="WWH28" s="600"/>
      <c r="WWI28" s="600"/>
      <c r="WWJ28" s="600"/>
      <c r="WWK28" s="600"/>
      <c r="WWL28" s="600"/>
      <c r="WWM28" s="600"/>
      <c r="WWN28" s="600"/>
      <c r="WWO28" s="600"/>
      <c r="WWP28" s="600"/>
      <c r="WWQ28" s="600"/>
      <c r="WWR28" s="600"/>
      <c r="WWS28" s="600"/>
      <c r="WWT28" s="600"/>
      <c r="WWU28" s="600"/>
      <c r="WWV28" s="600"/>
      <c r="WWW28" s="600"/>
      <c r="WWX28" s="600"/>
      <c r="WWY28" s="600"/>
      <c r="WWZ28" s="600"/>
      <c r="WXA28" s="600"/>
      <c r="WXB28" s="600"/>
      <c r="WXC28" s="600"/>
      <c r="WXD28" s="600"/>
      <c r="WXE28" s="600"/>
      <c r="WXF28" s="600"/>
      <c r="WXG28" s="600"/>
      <c r="WXH28" s="600"/>
      <c r="WXI28" s="600"/>
      <c r="WXJ28" s="600"/>
      <c r="WXK28" s="600"/>
      <c r="WXL28" s="600"/>
      <c r="WXM28" s="600"/>
      <c r="WXN28" s="600"/>
      <c r="WXO28" s="600"/>
      <c r="WXP28" s="600"/>
      <c r="WXQ28" s="600"/>
      <c r="WXR28" s="600"/>
      <c r="WXS28" s="600"/>
      <c r="WXT28" s="600"/>
      <c r="WXU28" s="600"/>
      <c r="WXV28" s="600"/>
      <c r="WXW28" s="600"/>
      <c r="WXX28" s="600"/>
      <c r="WXY28" s="600"/>
      <c r="WXZ28" s="600"/>
      <c r="WYA28" s="600"/>
      <c r="WYB28" s="600"/>
      <c r="WYC28" s="600"/>
      <c r="WYD28" s="600"/>
      <c r="WYE28" s="600"/>
      <c r="WYF28" s="600"/>
      <c r="WYG28" s="600"/>
      <c r="WYH28" s="600"/>
      <c r="WYI28" s="600"/>
      <c r="WYJ28" s="600"/>
      <c r="WYK28" s="600"/>
      <c r="WYL28" s="600"/>
      <c r="WYM28" s="600"/>
      <c r="WYN28" s="600"/>
      <c r="WYO28" s="600"/>
      <c r="WYP28" s="600"/>
      <c r="WYQ28" s="600"/>
      <c r="WYR28" s="600"/>
      <c r="WYS28" s="600"/>
      <c r="WYT28" s="600"/>
      <c r="WYU28" s="600"/>
      <c r="WYV28" s="600"/>
      <c r="WYW28" s="600"/>
      <c r="WYX28" s="600"/>
      <c r="WYY28" s="600"/>
      <c r="WYZ28" s="600"/>
      <c r="WZA28" s="600"/>
      <c r="WZB28" s="600"/>
      <c r="WZC28" s="600"/>
      <c r="WZD28" s="600"/>
      <c r="WZE28" s="600"/>
      <c r="WZF28" s="600"/>
      <c r="WZG28" s="600"/>
      <c r="WZH28" s="600"/>
      <c r="WZI28" s="600"/>
      <c r="WZJ28" s="600"/>
      <c r="WZK28" s="600"/>
      <c r="WZL28" s="600"/>
      <c r="WZM28" s="600"/>
      <c r="WZN28" s="600"/>
      <c r="WZO28" s="600"/>
      <c r="WZP28" s="600"/>
      <c r="WZQ28" s="600"/>
      <c r="WZR28" s="600"/>
      <c r="WZS28" s="600"/>
      <c r="WZT28" s="600"/>
      <c r="WZU28" s="600"/>
      <c r="WZV28" s="600"/>
      <c r="WZW28" s="600"/>
      <c r="WZX28" s="600"/>
      <c r="WZY28" s="600"/>
      <c r="WZZ28" s="600"/>
      <c r="XAA28" s="600"/>
      <c r="XAB28" s="600"/>
      <c r="XAC28" s="600"/>
      <c r="XAD28" s="600"/>
      <c r="XAE28" s="600"/>
      <c r="XAF28" s="600"/>
      <c r="XAG28" s="600"/>
      <c r="XAH28" s="600"/>
      <c r="XAI28" s="600"/>
      <c r="XAJ28" s="600"/>
      <c r="XAK28" s="600"/>
      <c r="XAL28" s="600"/>
      <c r="XAM28" s="600"/>
      <c r="XAN28" s="600"/>
      <c r="XAO28" s="600"/>
      <c r="XAP28" s="600"/>
      <c r="XAQ28" s="600"/>
      <c r="XAR28" s="600"/>
      <c r="XAS28" s="600"/>
      <c r="XAT28" s="600"/>
      <c r="XAU28" s="600"/>
      <c r="XAV28" s="600"/>
      <c r="XAW28" s="600"/>
      <c r="XAX28" s="600"/>
      <c r="XAY28" s="600"/>
      <c r="XAZ28" s="600"/>
      <c r="XBA28" s="600"/>
      <c r="XBB28" s="600"/>
      <c r="XBC28" s="600"/>
      <c r="XBD28" s="600"/>
      <c r="XBE28" s="600"/>
      <c r="XBF28" s="600"/>
      <c r="XBG28" s="600"/>
      <c r="XBH28" s="600"/>
      <c r="XBI28" s="600"/>
      <c r="XBJ28" s="600"/>
      <c r="XBK28" s="600"/>
      <c r="XBL28" s="600"/>
      <c r="XBM28" s="600"/>
      <c r="XBN28" s="600"/>
      <c r="XBO28" s="600"/>
      <c r="XBP28" s="600"/>
      <c r="XBQ28" s="600"/>
      <c r="XBR28" s="600"/>
      <c r="XBS28" s="600"/>
      <c r="XBT28" s="600"/>
      <c r="XBU28" s="600"/>
      <c r="XBV28" s="600"/>
      <c r="XBW28" s="600"/>
      <c r="XBX28" s="600"/>
      <c r="XBY28" s="600"/>
      <c r="XBZ28" s="600"/>
      <c r="XCA28" s="600"/>
      <c r="XCB28" s="600"/>
      <c r="XCC28" s="600"/>
      <c r="XCD28" s="600"/>
      <c r="XCE28" s="600"/>
      <c r="XCF28" s="600"/>
      <c r="XCG28" s="600"/>
      <c r="XCH28" s="600"/>
      <c r="XCI28" s="600"/>
      <c r="XCJ28" s="600"/>
      <c r="XCK28" s="600"/>
      <c r="XCL28" s="600"/>
      <c r="XCM28" s="600"/>
      <c r="XCN28" s="600"/>
      <c r="XCO28" s="600"/>
      <c r="XCP28" s="600"/>
      <c r="XCQ28" s="600"/>
      <c r="XCR28" s="600"/>
      <c r="XCS28" s="600"/>
      <c r="XCT28" s="600"/>
      <c r="XCU28" s="600"/>
      <c r="XCV28" s="600"/>
      <c r="XCW28" s="600"/>
      <c r="XCX28" s="600"/>
      <c r="XCY28" s="600"/>
      <c r="XCZ28" s="600"/>
      <c r="XDA28" s="600"/>
      <c r="XDB28" s="600"/>
      <c r="XDC28" s="600"/>
      <c r="XDD28" s="600"/>
      <c r="XDE28" s="600"/>
      <c r="XDF28" s="600"/>
      <c r="XDG28" s="600"/>
      <c r="XDH28" s="600"/>
      <c r="XDI28" s="600"/>
      <c r="XDJ28" s="600"/>
      <c r="XDK28" s="600"/>
      <c r="XDL28" s="600"/>
      <c r="XDM28" s="600"/>
      <c r="XDN28" s="600"/>
      <c r="XDO28" s="600"/>
      <c r="XDP28" s="600"/>
      <c r="XDQ28" s="600"/>
      <c r="XDR28" s="600"/>
      <c r="XDS28" s="600"/>
      <c r="XDT28" s="600"/>
      <c r="XDU28" s="600"/>
      <c r="XDV28" s="600"/>
      <c r="XDW28" s="600"/>
      <c r="XDX28" s="600"/>
      <c r="XDY28" s="600"/>
      <c r="XDZ28" s="600"/>
      <c r="XEA28" s="600"/>
      <c r="XEB28" s="600"/>
      <c r="XEC28" s="600"/>
      <c r="XED28" s="600"/>
      <c r="XEE28" s="600"/>
      <c r="XEF28" s="600"/>
      <c r="XEG28" s="600"/>
      <c r="XEH28" s="600"/>
      <c r="XEI28" s="600"/>
      <c r="XEJ28" s="600"/>
    </row>
    <row r="29" spans="1:16364" s="601" customFormat="1" ht="12.75">
      <c r="A29" s="1563" t="s">
        <v>740</v>
      </c>
      <c r="B29" s="1552">
        <f t="shared" si="6"/>
        <v>0</v>
      </c>
      <c r="C29" s="1313"/>
      <c r="D29" s="1314"/>
      <c r="E29" s="1315"/>
      <c r="F29" s="1313"/>
      <c r="G29" s="1314"/>
      <c r="H29" s="1313"/>
      <c r="I29" s="1311">
        <f t="shared" si="8"/>
        <v>0</v>
      </c>
      <c r="J29" s="1"/>
      <c r="K29" s="1312">
        <f t="shared" si="7"/>
        <v>0</v>
      </c>
      <c r="L29" s="1313"/>
      <c r="M29" s="1314"/>
      <c r="N29" s="1315"/>
      <c r="O29" s="1313"/>
      <c r="P29" s="1314"/>
      <c r="Q29" s="1313"/>
      <c r="R29" s="1311">
        <f t="shared" si="1"/>
        <v>0</v>
      </c>
      <c r="S29" s="1"/>
      <c r="T29" s="1312">
        <f t="shared" si="4"/>
        <v>0</v>
      </c>
      <c r="U29" s="1313"/>
      <c r="V29" s="1314"/>
      <c r="W29" s="1315"/>
      <c r="X29" s="1313"/>
      <c r="Y29" s="1314"/>
      <c r="Z29" s="1313"/>
      <c r="AA29" s="1311">
        <f t="shared" si="2"/>
        <v>0</v>
      </c>
      <c r="AB29" s="1"/>
      <c r="AC29" s="1312">
        <f t="shared" si="3"/>
        <v>0</v>
      </c>
      <c r="AD29" s="1313"/>
      <c r="AE29" s="1314"/>
      <c r="AF29" s="1315"/>
      <c r="AG29" s="1313"/>
      <c r="AH29" s="1314"/>
      <c r="AI29" s="1313"/>
      <c r="AJ29" s="1311"/>
      <c r="AK29" s="1"/>
      <c r="AL29" s="1541"/>
      <c r="AM29" s="1313"/>
      <c r="AN29" s="1314"/>
      <c r="AO29" s="1315"/>
      <c r="AP29" s="1313"/>
      <c r="AQ29" s="1314"/>
      <c r="AR29" s="1313"/>
      <c r="AS29" s="1311">
        <f t="shared" si="5"/>
        <v>0</v>
      </c>
      <c r="AT29" s="600"/>
      <c r="AU29" s="600"/>
      <c r="AV29" s="600"/>
      <c r="AW29" s="600"/>
      <c r="AX29" s="600"/>
      <c r="AY29" s="600"/>
      <c r="AZ29" s="600"/>
      <c r="BA29" s="600"/>
      <c r="BB29" s="600"/>
      <c r="BC29" s="600"/>
      <c r="BD29" s="600"/>
      <c r="BE29" s="600"/>
      <c r="BF29" s="600"/>
      <c r="BG29" s="600"/>
      <c r="BH29" s="600"/>
      <c r="BI29" s="600"/>
      <c r="BJ29" s="600"/>
      <c r="BK29" s="600"/>
      <c r="BL29" s="600"/>
      <c r="BM29" s="600"/>
      <c r="BN29" s="600"/>
      <c r="BO29" s="600"/>
      <c r="BP29" s="600"/>
      <c r="BQ29" s="600"/>
      <c r="BR29" s="600"/>
      <c r="BS29" s="600"/>
      <c r="BT29" s="600"/>
      <c r="BU29" s="600"/>
      <c r="BV29" s="600"/>
      <c r="BW29" s="600"/>
      <c r="BX29" s="600"/>
      <c r="BY29" s="600"/>
      <c r="BZ29" s="600"/>
      <c r="CA29" s="600"/>
      <c r="CB29" s="600"/>
      <c r="CC29" s="600"/>
      <c r="CD29" s="600"/>
      <c r="CE29" s="600"/>
      <c r="CF29" s="600"/>
      <c r="CG29" s="600"/>
      <c r="CH29" s="600"/>
      <c r="CI29" s="600"/>
      <c r="CJ29" s="600"/>
      <c r="CK29" s="600"/>
      <c r="CL29" s="600"/>
      <c r="CM29" s="600"/>
      <c r="CN29" s="600"/>
      <c r="CO29" s="600"/>
      <c r="CP29" s="600"/>
      <c r="CQ29" s="600"/>
      <c r="CR29" s="600"/>
      <c r="CS29" s="600"/>
      <c r="CT29" s="600"/>
      <c r="CU29" s="600"/>
      <c r="CV29" s="600"/>
      <c r="CW29" s="600"/>
      <c r="CX29" s="600"/>
      <c r="CY29" s="600"/>
      <c r="CZ29" s="600"/>
      <c r="DA29" s="600"/>
      <c r="DB29" s="600"/>
      <c r="DC29" s="600"/>
      <c r="DD29" s="600"/>
      <c r="DE29" s="600"/>
      <c r="DF29" s="600"/>
      <c r="DG29" s="600"/>
      <c r="DH29" s="600"/>
      <c r="DI29" s="600"/>
      <c r="DJ29" s="600"/>
      <c r="DK29" s="600"/>
      <c r="DL29" s="600"/>
      <c r="DM29" s="600"/>
      <c r="DN29" s="600"/>
      <c r="DO29" s="600"/>
      <c r="DP29" s="600"/>
      <c r="DQ29" s="600"/>
      <c r="DR29" s="600"/>
      <c r="DS29" s="600"/>
      <c r="DT29" s="600"/>
      <c r="DU29" s="600"/>
      <c r="DV29" s="600"/>
      <c r="DW29" s="600"/>
      <c r="DX29" s="600"/>
      <c r="DY29" s="600"/>
      <c r="DZ29" s="600"/>
      <c r="EA29" s="600"/>
      <c r="EB29" s="600"/>
      <c r="EC29" s="600"/>
      <c r="ED29" s="600"/>
      <c r="EE29" s="600"/>
      <c r="EF29" s="600"/>
      <c r="EG29" s="600"/>
      <c r="EH29" s="600"/>
      <c r="EI29" s="600"/>
      <c r="EJ29" s="600"/>
      <c r="EK29" s="600"/>
      <c r="EL29" s="600"/>
      <c r="EM29" s="600"/>
      <c r="EN29" s="600"/>
      <c r="EO29" s="600"/>
      <c r="EP29" s="600"/>
      <c r="EQ29" s="600"/>
      <c r="ER29" s="600"/>
      <c r="ES29" s="600"/>
      <c r="ET29" s="600"/>
      <c r="EU29" s="600"/>
      <c r="EV29" s="600"/>
      <c r="EW29" s="600"/>
      <c r="EX29" s="600"/>
      <c r="EY29" s="600"/>
      <c r="EZ29" s="600"/>
      <c r="FA29" s="600"/>
      <c r="FB29" s="600"/>
      <c r="FC29" s="600"/>
      <c r="FD29" s="600"/>
      <c r="FE29" s="600"/>
      <c r="FF29" s="600"/>
      <c r="FG29" s="600"/>
      <c r="FH29" s="600"/>
      <c r="FI29" s="600"/>
      <c r="FJ29" s="600"/>
      <c r="FK29" s="600"/>
      <c r="FL29" s="600"/>
      <c r="FM29" s="600"/>
      <c r="FN29" s="600"/>
      <c r="FO29" s="600"/>
      <c r="FP29" s="600"/>
      <c r="FQ29" s="600"/>
      <c r="FR29" s="600"/>
      <c r="FS29" s="600"/>
      <c r="FT29" s="600"/>
      <c r="FU29" s="600"/>
      <c r="FV29" s="600"/>
      <c r="FW29" s="600"/>
      <c r="FX29" s="600"/>
      <c r="FY29" s="600"/>
      <c r="FZ29" s="600"/>
      <c r="GA29" s="600"/>
      <c r="GB29" s="600"/>
      <c r="GC29" s="600"/>
      <c r="GD29" s="600"/>
      <c r="GE29" s="600"/>
      <c r="GF29" s="600"/>
      <c r="GG29" s="600"/>
      <c r="GH29" s="600"/>
      <c r="GI29" s="600"/>
      <c r="GJ29" s="600"/>
      <c r="GK29" s="600"/>
      <c r="GL29" s="600"/>
      <c r="GM29" s="600"/>
      <c r="GN29" s="600"/>
      <c r="GO29" s="600"/>
      <c r="GP29" s="600"/>
      <c r="GQ29" s="600"/>
      <c r="GR29" s="600"/>
      <c r="GS29" s="600"/>
      <c r="GT29" s="600"/>
      <c r="GU29" s="600"/>
      <c r="GV29" s="600"/>
      <c r="GW29" s="600"/>
      <c r="GX29" s="600"/>
      <c r="GY29" s="600"/>
      <c r="GZ29" s="600"/>
      <c r="HA29" s="600"/>
      <c r="HB29" s="600"/>
      <c r="HC29" s="600"/>
      <c r="HD29" s="600"/>
      <c r="HE29" s="600"/>
      <c r="HF29" s="600"/>
      <c r="HG29" s="600"/>
      <c r="HH29" s="600"/>
      <c r="HI29" s="600"/>
      <c r="HJ29" s="600"/>
      <c r="HK29" s="600"/>
      <c r="HL29" s="600"/>
      <c r="HM29" s="600"/>
      <c r="HN29" s="600"/>
      <c r="HO29" s="600"/>
      <c r="HP29" s="600"/>
      <c r="HQ29" s="600"/>
      <c r="HR29" s="600"/>
      <c r="HS29" s="600"/>
      <c r="HT29" s="600"/>
      <c r="HU29" s="600"/>
      <c r="HV29" s="600"/>
      <c r="HW29" s="600"/>
      <c r="HX29" s="600"/>
      <c r="HY29" s="600"/>
      <c r="HZ29" s="600"/>
      <c r="IA29" s="600"/>
      <c r="IB29" s="600"/>
      <c r="IC29" s="600"/>
      <c r="ID29" s="600"/>
      <c r="IE29" s="600"/>
      <c r="IF29" s="600"/>
      <c r="IG29" s="600"/>
      <c r="IH29" s="600"/>
      <c r="II29" s="600"/>
      <c r="IJ29" s="600"/>
      <c r="IK29" s="600"/>
      <c r="IL29" s="600"/>
      <c r="IM29" s="600"/>
      <c r="IN29" s="600"/>
      <c r="IO29" s="600"/>
      <c r="IP29" s="600"/>
      <c r="IQ29" s="600"/>
      <c r="IR29" s="600"/>
      <c r="IS29" s="600"/>
      <c r="IT29" s="600"/>
      <c r="IU29" s="600"/>
      <c r="IV29" s="600"/>
      <c r="IW29" s="600"/>
      <c r="IX29" s="600"/>
      <c r="IY29" s="600"/>
      <c r="IZ29" s="600"/>
      <c r="JA29" s="600"/>
      <c r="JB29" s="600"/>
      <c r="JC29" s="600"/>
      <c r="JD29" s="600"/>
      <c r="JE29" s="600"/>
      <c r="JF29" s="600"/>
      <c r="JG29" s="600"/>
      <c r="JH29" s="600"/>
      <c r="JI29" s="600"/>
      <c r="JJ29" s="600"/>
      <c r="JK29" s="600"/>
      <c r="JL29" s="600"/>
      <c r="JM29" s="600"/>
      <c r="JN29" s="600"/>
      <c r="JO29" s="600"/>
      <c r="JP29" s="600"/>
      <c r="JQ29" s="600"/>
      <c r="JR29" s="600"/>
      <c r="JS29" s="600"/>
      <c r="JT29" s="600"/>
      <c r="JU29" s="600"/>
      <c r="JV29" s="600"/>
      <c r="JW29" s="600"/>
      <c r="JX29" s="600"/>
      <c r="JY29" s="600"/>
      <c r="JZ29" s="600"/>
      <c r="KA29" s="600"/>
      <c r="KB29" s="600"/>
      <c r="KC29" s="600"/>
      <c r="KD29" s="600"/>
      <c r="KE29" s="600"/>
      <c r="KF29" s="600"/>
      <c r="KG29" s="600"/>
      <c r="KH29" s="600"/>
      <c r="KI29" s="600"/>
      <c r="KJ29" s="600"/>
      <c r="KK29" s="600"/>
      <c r="KL29" s="600"/>
      <c r="KM29" s="600"/>
      <c r="KN29" s="600"/>
      <c r="KO29" s="600"/>
      <c r="KP29" s="600"/>
      <c r="KQ29" s="600"/>
      <c r="KR29" s="600"/>
      <c r="KS29" s="600"/>
      <c r="KT29" s="600"/>
      <c r="KU29" s="600"/>
      <c r="KV29" s="600"/>
      <c r="KW29" s="600"/>
      <c r="KX29" s="600"/>
      <c r="KY29" s="600"/>
      <c r="KZ29" s="600"/>
      <c r="LA29" s="600"/>
      <c r="LB29" s="600"/>
      <c r="LC29" s="600"/>
      <c r="LD29" s="600"/>
      <c r="LE29" s="600"/>
      <c r="LF29" s="600"/>
      <c r="LG29" s="600"/>
      <c r="LH29" s="600"/>
      <c r="LI29" s="600"/>
      <c r="LJ29" s="600"/>
      <c r="LK29" s="600"/>
      <c r="LL29" s="600"/>
      <c r="LM29" s="600"/>
      <c r="LN29" s="600"/>
      <c r="LO29" s="600"/>
      <c r="LP29" s="600"/>
      <c r="LQ29" s="600"/>
      <c r="LR29" s="600"/>
      <c r="LS29" s="600"/>
      <c r="LT29" s="600"/>
      <c r="LU29" s="600"/>
      <c r="LV29" s="600"/>
      <c r="LW29" s="600"/>
      <c r="LX29" s="600"/>
      <c r="LY29" s="600"/>
      <c r="LZ29" s="600"/>
      <c r="MA29" s="600"/>
      <c r="MB29" s="600"/>
      <c r="MC29" s="600"/>
      <c r="MD29" s="600"/>
      <c r="ME29" s="600"/>
      <c r="MF29" s="600"/>
      <c r="MG29" s="600"/>
      <c r="MH29" s="600"/>
      <c r="MI29" s="600"/>
      <c r="MJ29" s="600"/>
      <c r="MK29" s="600"/>
      <c r="ML29" s="600"/>
      <c r="MM29" s="600"/>
      <c r="MN29" s="600"/>
      <c r="MO29" s="600"/>
      <c r="MP29" s="600"/>
      <c r="MQ29" s="600"/>
      <c r="MR29" s="600"/>
      <c r="MS29" s="600"/>
      <c r="MT29" s="600"/>
      <c r="MU29" s="600"/>
      <c r="MV29" s="600"/>
      <c r="MW29" s="600"/>
      <c r="MX29" s="600"/>
      <c r="MY29" s="600"/>
      <c r="MZ29" s="600"/>
      <c r="NA29" s="600"/>
      <c r="NB29" s="600"/>
      <c r="NC29" s="600"/>
      <c r="ND29" s="600"/>
      <c r="NE29" s="600"/>
      <c r="NF29" s="600"/>
      <c r="NG29" s="600"/>
      <c r="NH29" s="600"/>
      <c r="NI29" s="600"/>
      <c r="NJ29" s="600"/>
      <c r="NK29" s="600"/>
      <c r="NL29" s="600"/>
      <c r="NM29" s="600"/>
      <c r="NN29" s="600"/>
      <c r="NO29" s="600"/>
      <c r="NP29" s="600"/>
      <c r="NQ29" s="600"/>
      <c r="NR29" s="600"/>
      <c r="NS29" s="600"/>
      <c r="NT29" s="600"/>
      <c r="NU29" s="600"/>
      <c r="NV29" s="600"/>
      <c r="NW29" s="600"/>
      <c r="NX29" s="600"/>
      <c r="NY29" s="600"/>
      <c r="NZ29" s="600"/>
      <c r="OA29" s="600"/>
      <c r="OB29" s="600"/>
      <c r="OC29" s="600"/>
      <c r="OD29" s="600"/>
      <c r="OE29" s="600"/>
      <c r="OF29" s="600"/>
      <c r="OG29" s="600"/>
      <c r="OH29" s="600"/>
      <c r="OI29" s="600"/>
      <c r="OJ29" s="600"/>
      <c r="OK29" s="600"/>
      <c r="OL29" s="600"/>
      <c r="OM29" s="600"/>
      <c r="ON29" s="600"/>
      <c r="OO29" s="600"/>
      <c r="OP29" s="600"/>
      <c r="OQ29" s="600"/>
      <c r="OR29" s="600"/>
      <c r="OS29" s="600"/>
      <c r="OT29" s="600"/>
      <c r="OU29" s="600"/>
      <c r="OV29" s="600"/>
      <c r="OW29" s="600"/>
      <c r="OX29" s="600"/>
      <c r="OY29" s="600"/>
      <c r="OZ29" s="600"/>
      <c r="PA29" s="600"/>
      <c r="PB29" s="600"/>
      <c r="PC29" s="600"/>
      <c r="PD29" s="600"/>
      <c r="PE29" s="600"/>
      <c r="PF29" s="600"/>
      <c r="PG29" s="600"/>
      <c r="PH29" s="600"/>
      <c r="PI29" s="600"/>
      <c r="PJ29" s="600"/>
      <c r="PK29" s="600"/>
      <c r="PL29" s="600"/>
      <c r="PM29" s="600"/>
      <c r="PN29" s="600"/>
      <c r="PO29" s="600"/>
      <c r="PP29" s="600"/>
      <c r="PQ29" s="600"/>
      <c r="PR29" s="600"/>
      <c r="PS29" s="600"/>
      <c r="PT29" s="600"/>
      <c r="PU29" s="600"/>
      <c r="PV29" s="600"/>
      <c r="PW29" s="600"/>
      <c r="PX29" s="600"/>
      <c r="PY29" s="600"/>
      <c r="PZ29" s="600"/>
      <c r="QA29" s="600"/>
      <c r="QB29" s="600"/>
      <c r="QC29" s="600"/>
      <c r="QD29" s="600"/>
      <c r="QE29" s="600"/>
      <c r="QF29" s="600"/>
      <c r="QG29" s="600"/>
      <c r="QH29" s="600"/>
      <c r="QI29" s="600"/>
      <c r="QJ29" s="600"/>
      <c r="QK29" s="600"/>
      <c r="QL29" s="600"/>
      <c r="QM29" s="600"/>
      <c r="QN29" s="600"/>
      <c r="QO29" s="600"/>
      <c r="QP29" s="600"/>
      <c r="QQ29" s="600"/>
      <c r="QR29" s="600"/>
      <c r="QS29" s="600"/>
      <c r="QT29" s="600"/>
      <c r="QU29" s="600"/>
      <c r="QV29" s="600"/>
      <c r="QW29" s="600"/>
      <c r="QX29" s="600"/>
      <c r="QY29" s="600"/>
      <c r="QZ29" s="600"/>
      <c r="RA29" s="600"/>
      <c r="RB29" s="600"/>
      <c r="RC29" s="600"/>
      <c r="RD29" s="600"/>
      <c r="RE29" s="600"/>
      <c r="RF29" s="600"/>
      <c r="RG29" s="600"/>
      <c r="RH29" s="600"/>
      <c r="RI29" s="600"/>
      <c r="RJ29" s="600"/>
      <c r="RK29" s="600"/>
      <c r="RL29" s="600"/>
      <c r="RM29" s="600"/>
      <c r="RN29" s="600"/>
      <c r="RO29" s="600"/>
      <c r="RP29" s="600"/>
      <c r="RQ29" s="600"/>
      <c r="RR29" s="600"/>
      <c r="RS29" s="600"/>
      <c r="RT29" s="600"/>
      <c r="RU29" s="600"/>
      <c r="RV29" s="600"/>
      <c r="RW29" s="600"/>
      <c r="RX29" s="600"/>
      <c r="RY29" s="600"/>
      <c r="RZ29" s="600"/>
      <c r="SA29" s="600"/>
      <c r="SB29" s="600"/>
      <c r="SC29" s="600"/>
      <c r="SD29" s="600"/>
      <c r="SE29" s="600"/>
      <c r="SF29" s="600"/>
      <c r="SG29" s="600"/>
      <c r="SH29" s="600"/>
      <c r="SI29" s="600"/>
      <c r="SJ29" s="600"/>
      <c r="SK29" s="600"/>
      <c r="SL29" s="600"/>
      <c r="SM29" s="600"/>
      <c r="SN29" s="600"/>
      <c r="SO29" s="600"/>
      <c r="SP29" s="600"/>
      <c r="SQ29" s="600"/>
      <c r="SR29" s="600"/>
      <c r="SS29" s="600"/>
      <c r="ST29" s="600"/>
      <c r="SU29" s="600"/>
      <c r="SV29" s="600"/>
      <c r="SW29" s="600"/>
      <c r="SX29" s="600"/>
      <c r="SY29" s="600"/>
      <c r="SZ29" s="600"/>
      <c r="TA29" s="600"/>
      <c r="TB29" s="600"/>
      <c r="TC29" s="600"/>
      <c r="TD29" s="600"/>
      <c r="TE29" s="600"/>
      <c r="TF29" s="600"/>
      <c r="TG29" s="600"/>
      <c r="TH29" s="600"/>
      <c r="TI29" s="600"/>
      <c r="TJ29" s="600"/>
      <c r="TK29" s="600"/>
      <c r="TL29" s="600"/>
      <c r="TM29" s="600"/>
      <c r="TN29" s="600"/>
      <c r="TO29" s="600"/>
      <c r="TP29" s="600"/>
      <c r="TQ29" s="600"/>
      <c r="TR29" s="600"/>
      <c r="TS29" s="600"/>
      <c r="TT29" s="600"/>
      <c r="TU29" s="600"/>
      <c r="TV29" s="600"/>
      <c r="TW29" s="600"/>
      <c r="TX29" s="600"/>
      <c r="TY29" s="600"/>
      <c r="TZ29" s="600"/>
      <c r="UA29" s="600"/>
      <c r="UB29" s="600"/>
      <c r="UC29" s="600"/>
      <c r="UD29" s="600"/>
      <c r="UE29" s="600"/>
      <c r="UF29" s="600"/>
      <c r="UG29" s="600"/>
      <c r="UH29" s="600"/>
      <c r="UI29" s="600"/>
      <c r="UJ29" s="600"/>
      <c r="UK29" s="600"/>
      <c r="UL29" s="600"/>
      <c r="UM29" s="600"/>
      <c r="UN29" s="600"/>
      <c r="UO29" s="600"/>
      <c r="UP29" s="600"/>
      <c r="UQ29" s="600"/>
      <c r="UR29" s="600"/>
      <c r="US29" s="600"/>
      <c r="UT29" s="600"/>
      <c r="UU29" s="600"/>
      <c r="UV29" s="600"/>
      <c r="UW29" s="600"/>
      <c r="UX29" s="600"/>
      <c r="UY29" s="600"/>
      <c r="UZ29" s="600"/>
      <c r="VA29" s="600"/>
      <c r="VB29" s="600"/>
      <c r="VC29" s="600"/>
      <c r="VD29" s="600"/>
      <c r="VE29" s="600"/>
      <c r="VF29" s="600"/>
      <c r="VG29" s="600"/>
      <c r="VH29" s="600"/>
      <c r="VI29" s="600"/>
      <c r="VJ29" s="600"/>
      <c r="VK29" s="600"/>
      <c r="VL29" s="600"/>
      <c r="VM29" s="600"/>
      <c r="VN29" s="600"/>
      <c r="VO29" s="600"/>
      <c r="VP29" s="600"/>
      <c r="VQ29" s="600"/>
      <c r="VR29" s="600"/>
      <c r="VS29" s="600"/>
      <c r="VT29" s="600"/>
      <c r="VU29" s="600"/>
      <c r="VV29" s="600"/>
      <c r="VW29" s="600"/>
      <c r="VX29" s="600"/>
      <c r="VY29" s="600"/>
      <c r="VZ29" s="600"/>
      <c r="WA29" s="600"/>
      <c r="WB29" s="600"/>
      <c r="WC29" s="600"/>
      <c r="WD29" s="600"/>
      <c r="WE29" s="600"/>
      <c r="WF29" s="600"/>
      <c r="WG29" s="600"/>
      <c r="WH29" s="600"/>
      <c r="WI29" s="600"/>
      <c r="WJ29" s="600"/>
      <c r="WK29" s="600"/>
      <c r="WL29" s="600"/>
      <c r="WM29" s="600"/>
      <c r="WN29" s="600"/>
      <c r="WO29" s="600"/>
      <c r="WP29" s="600"/>
      <c r="WQ29" s="600"/>
      <c r="WR29" s="600"/>
      <c r="WS29" s="600"/>
      <c r="WT29" s="600"/>
      <c r="WU29" s="600"/>
      <c r="WV29" s="600"/>
      <c r="WW29" s="600"/>
      <c r="WX29" s="600"/>
      <c r="WY29" s="600"/>
      <c r="WZ29" s="600"/>
      <c r="XA29" s="600"/>
      <c r="XB29" s="600"/>
      <c r="XC29" s="600"/>
      <c r="XD29" s="600"/>
      <c r="XE29" s="600"/>
      <c r="XF29" s="600"/>
      <c r="XG29" s="600"/>
      <c r="XH29" s="600"/>
      <c r="XI29" s="600"/>
      <c r="XJ29" s="600"/>
      <c r="XK29" s="600"/>
      <c r="XL29" s="600"/>
      <c r="XM29" s="600"/>
      <c r="XN29" s="600"/>
      <c r="XO29" s="600"/>
      <c r="XP29" s="600"/>
      <c r="XQ29" s="600"/>
      <c r="XR29" s="600"/>
      <c r="XS29" s="600"/>
      <c r="XT29" s="600"/>
      <c r="XU29" s="600"/>
      <c r="XV29" s="600"/>
      <c r="XW29" s="600"/>
      <c r="XX29" s="600"/>
      <c r="XY29" s="600"/>
      <c r="XZ29" s="600"/>
      <c r="YA29" s="600"/>
      <c r="YB29" s="600"/>
      <c r="YC29" s="600"/>
      <c r="YD29" s="600"/>
      <c r="YE29" s="600"/>
      <c r="YF29" s="600"/>
      <c r="YG29" s="600"/>
      <c r="YH29" s="600"/>
      <c r="YI29" s="600"/>
      <c r="YJ29" s="600"/>
      <c r="YK29" s="600"/>
      <c r="YL29" s="600"/>
      <c r="YM29" s="600"/>
      <c r="YN29" s="600"/>
      <c r="YO29" s="600"/>
      <c r="YP29" s="600"/>
      <c r="YQ29" s="600"/>
      <c r="YR29" s="600"/>
      <c r="YS29" s="600"/>
      <c r="YT29" s="600"/>
      <c r="YU29" s="600"/>
      <c r="YV29" s="600"/>
      <c r="YW29" s="600"/>
      <c r="YX29" s="600"/>
      <c r="YY29" s="600"/>
      <c r="YZ29" s="600"/>
      <c r="ZA29" s="600"/>
      <c r="ZB29" s="600"/>
      <c r="ZC29" s="600"/>
      <c r="ZD29" s="600"/>
      <c r="ZE29" s="600"/>
      <c r="ZF29" s="600"/>
      <c r="ZG29" s="600"/>
      <c r="ZH29" s="600"/>
      <c r="ZI29" s="600"/>
      <c r="ZJ29" s="600"/>
      <c r="ZK29" s="600"/>
      <c r="ZL29" s="600"/>
      <c r="ZM29" s="600"/>
      <c r="ZN29" s="600"/>
      <c r="ZO29" s="600"/>
      <c r="ZP29" s="600"/>
      <c r="ZQ29" s="600"/>
      <c r="ZR29" s="600"/>
      <c r="ZS29" s="600"/>
      <c r="ZT29" s="600"/>
      <c r="ZU29" s="600"/>
      <c r="ZV29" s="600"/>
      <c r="ZW29" s="600"/>
      <c r="ZX29" s="600"/>
      <c r="ZY29" s="600"/>
      <c r="ZZ29" s="600"/>
      <c r="AAA29" s="600"/>
      <c r="AAB29" s="600"/>
      <c r="AAC29" s="600"/>
      <c r="AAD29" s="600"/>
      <c r="AAE29" s="600"/>
      <c r="AAF29" s="600"/>
      <c r="AAG29" s="600"/>
      <c r="AAH29" s="600"/>
      <c r="AAI29" s="600"/>
      <c r="AAJ29" s="600"/>
      <c r="AAK29" s="600"/>
      <c r="AAL29" s="600"/>
      <c r="AAM29" s="600"/>
      <c r="AAN29" s="600"/>
      <c r="AAO29" s="600"/>
      <c r="AAP29" s="600"/>
      <c r="AAQ29" s="600"/>
      <c r="AAR29" s="600"/>
      <c r="AAS29" s="600"/>
      <c r="AAT29" s="600"/>
      <c r="AAU29" s="600"/>
      <c r="AAV29" s="600"/>
      <c r="AAW29" s="600"/>
      <c r="AAX29" s="600"/>
      <c r="AAY29" s="600"/>
      <c r="AAZ29" s="600"/>
      <c r="ABA29" s="600"/>
      <c r="ABB29" s="600"/>
      <c r="ABC29" s="600"/>
      <c r="ABD29" s="600"/>
      <c r="ABE29" s="600"/>
      <c r="ABF29" s="600"/>
      <c r="ABG29" s="600"/>
      <c r="ABH29" s="600"/>
      <c r="ABI29" s="600"/>
      <c r="ABJ29" s="600"/>
      <c r="ABK29" s="600"/>
      <c r="ABL29" s="600"/>
      <c r="ABM29" s="600"/>
      <c r="ABN29" s="600"/>
      <c r="ABO29" s="600"/>
      <c r="ABP29" s="600"/>
      <c r="ABQ29" s="600"/>
      <c r="ABR29" s="600"/>
      <c r="ABS29" s="600"/>
      <c r="ABT29" s="600"/>
      <c r="ABU29" s="600"/>
      <c r="ABV29" s="600"/>
      <c r="ABW29" s="600"/>
      <c r="ABX29" s="600"/>
      <c r="ABY29" s="600"/>
      <c r="ABZ29" s="600"/>
      <c r="ACA29" s="600"/>
      <c r="ACB29" s="600"/>
      <c r="ACC29" s="600"/>
      <c r="ACD29" s="600"/>
      <c r="ACE29" s="600"/>
      <c r="ACF29" s="600"/>
      <c r="ACG29" s="600"/>
      <c r="ACH29" s="600"/>
      <c r="ACI29" s="600"/>
      <c r="ACJ29" s="600"/>
      <c r="ACK29" s="600"/>
      <c r="ACL29" s="600"/>
      <c r="ACM29" s="600"/>
      <c r="ACN29" s="600"/>
      <c r="ACO29" s="600"/>
      <c r="ACP29" s="600"/>
      <c r="ACQ29" s="600"/>
      <c r="ACR29" s="600"/>
      <c r="ACS29" s="600"/>
      <c r="ACT29" s="600"/>
      <c r="ACU29" s="600"/>
      <c r="ACV29" s="600"/>
      <c r="ACW29" s="600"/>
      <c r="ACX29" s="600"/>
      <c r="ACY29" s="600"/>
      <c r="ACZ29" s="600"/>
      <c r="ADA29" s="600"/>
      <c r="ADB29" s="600"/>
      <c r="ADC29" s="600"/>
      <c r="ADD29" s="600"/>
      <c r="ADE29" s="600"/>
      <c r="ADF29" s="600"/>
      <c r="ADG29" s="600"/>
      <c r="ADH29" s="600"/>
      <c r="ADI29" s="600"/>
      <c r="ADJ29" s="600"/>
      <c r="ADK29" s="600"/>
      <c r="ADL29" s="600"/>
      <c r="ADM29" s="600"/>
      <c r="ADN29" s="600"/>
      <c r="ADO29" s="600"/>
      <c r="ADP29" s="600"/>
      <c r="ADQ29" s="600"/>
      <c r="ADR29" s="600"/>
      <c r="ADS29" s="600"/>
      <c r="ADT29" s="600"/>
      <c r="ADU29" s="600"/>
      <c r="ADV29" s="600"/>
      <c r="ADW29" s="600"/>
      <c r="ADX29" s="600"/>
      <c r="ADY29" s="600"/>
      <c r="ADZ29" s="600"/>
      <c r="AEA29" s="600"/>
      <c r="AEB29" s="600"/>
      <c r="AEC29" s="600"/>
      <c r="AED29" s="600"/>
      <c r="AEE29" s="600"/>
      <c r="AEF29" s="600"/>
      <c r="AEG29" s="600"/>
      <c r="AEH29" s="600"/>
      <c r="AEI29" s="600"/>
      <c r="AEJ29" s="600"/>
      <c r="AEK29" s="600"/>
      <c r="AEL29" s="600"/>
      <c r="AEM29" s="600"/>
      <c r="AEN29" s="600"/>
      <c r="AEO29" s="600"/>
      <c r="AEP29" s="600"/>
      <c r="AEQ29" s="600"/>
      <c r="AER29" s="600"/>
      <c r="AES29" s="600"/>
      <c r="AET29" s="600"/>
      <c r="AEU29" s="600"/>
      <c r="AEV29" s="600"/>
      <c r="AEW29" s="600"/>
      <c r="AEX29" s="600"/>
      <c r="AEY29" s="600"/>
      <c r="AEZ29" s="600"/>
      <c r="AFA29" s="600"/>
      <c r="AFB29" s="600"/>
      <c r="AFC29" s="600"/>
      <c r="AFD29" s="600"/>
      <c r="AFE29" s="600"/>
      <c r="AFF29" s="600"/>
      <c r="AFG29" s="600"/>
      <c r="AFH29" s="600"/>
      <c r="AFI29" s="600"/>
      <c r="AFJ29" s="600"/>
      <c r="AFK29" s="600"/>
      <c r="AFL29" s="600"/>
      <c r="AFM29" s="600"/>
      <c r="AFN29" s="600"/>
      <c r="AFO29" s="600"/>
      <c r="AFP29" s="600"/>
      <c r="AFQ29" s="600"/>
      <c r="AFR29" s="600"/>
      <c r="AFS29" s="600"/>
      <c r="AFT29" s="600"/>
      <c r="AFU29" s="600"/>
      <c r="AFV29" s="600"/>
      <c r="AFW29" s="600"/>
      <c r="AFX29" s="600"/>
      <c r="AFY29" s="600"/>
      <c r="AFZ29" s="600"/>
      <c r="AGA29" s="600"/>
      <c r="AGB29" s="600"/>
      <c r="AGC29" s="600"/>
      <c r="AGD29" s="600"/>
      <c r="AGE29" s="600"/>
      <c r="AGF29" s="600"/>
      <c r="AGG29" s="600"/>
      <c r="AGH29" s="600"/>
      <c r="AGI29" s="600"/>
      <c r="AGJ29" s="600"/>
      <c r="AGK29" s="600"/>
      <c r="AGL29" s="600"/>
      <c r="AGM29" s="600"/>
      <c r="AGN29" s="600"/>
      <c r="AGO29" s="600"/>
      <c r="AGP29" s="600"/>
      <c r="AGQ29" s="600"/>
      <c r="AGR29" s="600"/>
      <c r="AGS29" s="600"/>
      <c r="AGT29" s="600"/>
      <c r="AGU29" s="600"/>
      <c r="AGV29" s="600"/>
      <c r="AGW29" s="600"/>
      <c r="AGX29" s="600"/>
      <c r="AGY29" s="600"/>
      <c r="AGZ29" s="600"/>
      <c r="AHA29" s="600"/>
      <c r="AHB29" s="600"/>
      <c r="AHC29" s="600"/>
      <c r="AHD29" s="600"/>
      <c r="AHE29" s="600"/>
      <c r="AHF29" s="600"/>
      <c r="AHG29" s="600"/>
      <c r="AHH29" s="600"/>
      <c r="AHI29" s="600"/>
      <c r="AHJ29" s="600"/>
      <c r="AHK29" s="600"/>
      <c r="AHL29" s="600"/>
      <c r="AHM29" s="600"/>
      <c r="AHN29" s="600"/>
      <c r="AHO29" s="600"/>
      <c r="AHP29" s="600"/>
      <c r="AHQ29" s="600"/>
      <c r="AHR29" s="600"/>
      <c r="AHS29" s="600"/>
      <c r="AHT29" s="600"/>
      <c r="AHU29" s="600"/>
      <c r="AHV29" s="600"/>
      <c r="AHW29" s="600"/>
      <c r="AHX29" s="600"/>
      <c r="AHY29" s="600"/>
      <c r="AHZ29" s="600"/>
      <c r="AIA29" s="600"/>
      <c r="AIB29" s="600"/>
      <c r="AIC29" s="600"/>
      <c r="AID29" s="600"/>
      <c r="AIE29" s="600"/>
      <c r="AIF29" s="600"/>
      <c r="AIG29" s="600"/>
      <c r="AIH29" s="600"/>
      <c r="AII29" s="600"/>
      <c r="AIJ29" s="600"/>
      <c r="AIK29" s="600"/>
      <c r="AIL29" s="600"/>
      <c r="AIM29" s="600"/>
      <c r="AIN29" s="600"/>
      <c r="AIO29" s="600"/>
      <c r="AIP29" s="600"/>
      <c r="AIQ29" s="600"/>
      <c r="AIR29" s="600"/>
      <c r="AIS29" s="600"/>
      <c r="AIT29" s="600"/>
      <c r="AIU29" s="600"/>
      <c r="AIV29" s="600"/>
      <c r="AIW29" s="600"/>
      <c r="AIX29" s="600"/>
      <c r="AIY29" s="600"/>
      <c r="AIZ29" s="600"/>
      <c r="AJA29" s="600"/>
      <c r="AJB29" s="600"/>
      <c r="AJC29" s="600"/>
      <c r="AJD29" s="600"/>
      <c r="AJE29" s="600"/>
      <c r="AJF29" s="600"/>
      <c r="AJG29" s="600"/>
      <c r="AJH29" s="600"/>
      <c r="AJI29" s="600"/>
      <c r="AJJ29" s="600"/>
      <c r="AJK29" s="600"/>
      <c r="AJL29" s="600"/>
      <c r="AJM29" s="600"/>
      <c r="AJN29" s="600"/>
      <c r="AJO29" s="600"/>
      <c r="AJP29" s="600"/>
      <c r="AJQ29" s="600"/>
      <c r="AJR29" s="600"/>
      <c r="AJS29" s="600"/>
      <c r="AJT29" s="600"/>
      <c r="AJU29" s="600"/>
      <c r="AJV29" s="600"/>
      <c r="AJW29" s="600"/>
      <c r="AJX29" s="600"/>
      <c r="AJY29" s="600"/>
      <c r="AJZ29" s="600"/>
      <c r="AKA29" s="600"/>
      <c r="AKB29" s="600"/>
      <c r="AKC29" s="600"/>
      <c r="AKD29" s="600"/>
      <c r="AKE29" s="600"/>
      <c r="AKF29" s="600"/>
      <c r="AKG29" s="600"/>
      <c r="AKH29" s="600"/>
      <c r="AKI29" s="600"/>
      <c r="AKJ29" s="600"/>
      <c r="AKK29" s="600"/>
      <c r="AKL29" s="600"/>
      <c r="AKM29" s="600"/>
      <c r="AKN29" s="600"/>
      <c r="AKO29" s="600"/>
      <c r="AKP29" s="600"/>
      <c r="AKQ29" s="600"/>
      <c r="AKR29" s="600"/>
      <c r="AKS29" s="600"/>
      <c r="AKT29" s="600"/>
      <c r="AKU29" s="600"/>
      <c r="AKV29" s="600"/>
      <c r="AKW29" s="600"/>
      <c r="AKX29" s="600"/>
      <c r="AKY29" s="600"/>
      <c r="AKZ29" s="600"/>
      <c r="ALA29" s="600"/>
      <c r="ALB29" s="600"/>
      <c r="ALC29" s="600"/>
      <c r="ALD29" s="600"/>
      <c r="ALE29" s="600"/>
      <c r="ALF29" s="600"/>
      <c r="ALG29" s="600"/>
      <c r="ALH29" s="600"/>
      <c r="ALI29" s="600"/>
      <c r="ALJ29" s="600"/>
      <c r="ALK29" s="600"/>
      <c r="ALL29" s="600"/>
      <c r="ALM29" s="600"/>
      <c r="ALN29" s="600"/>
      <c r="ALO29" s="600"/>
      <c r="ALP29" s="600"/>
      <c r="ALQ29" s="600"/>
      <c r="ALR29" s="600"/>
      <c r="ALS29" s="600"/>
      <c r="ALT29" s="600"/>
      <c r="ALU29" s="600"/>
      <c r="ALV29" s="600"/>
      <c r="ALW29" s="600"/>
      <c r="ALX29" s="600"/>
      <c r="ALY29" s="600"/>
      <c r="ALZ29" s="600"/>
      <c r="AMA29" s="600"/>
      <c r="AMB29" s="600"/>
      <c r="AMC29" s="600"/>
      <c r="AMD29" s="600"/>
      <c r="AME29" s="600"/>
      <c r="AMF29" s="600"/>
      <c r="AMG29" s="600"/>
      <c r="AMH29" s="600"/>
      <c r="AMI29" s="600"/>
      <c r="AMJ29" s="600"/>
      <c r="AMK29" s="600"/>
      <c r="AML29" s="600"/>
      <c r="AMM29" s="600"/>
      <c r="AMN29" s="600"/>
      <c r="AMO29" s="600"/>
      <c r="AMP29" s="600"/>
      <c r="AMQ29" s="600"/>
      <c r="AMR29" s="600"/>
      <c r="AMS29" s="600"/>
      <c r="AMT29" s="600"/>
      <c r="AMU29" s="600"/>
      <c r="AMV29" s="600"/>
      <c r="AMW29" s="600"/>
      <c r="AMX29" s="600"/>
      <c r="AMY29" s="600"/>
      <c r="AMZ29" s="600"/>
      <c r="ANA29" s="600"/>
      <c r="ANB29" s="600"/>
      <c r="ANC29" s="600"/>
      <c r="AND29" s="600"/>
      <c r="ANE29" s="600"/>
      <c r="ANF29" s="600"/>
      <c r="ANG29" s="600"/>
      <c r="ANH29" s="600"/>
      <c r="ANI29" s="600"/>
      <c r="ANJ29" s="600"/>
      <c r="ANK29" s="600"/>
      <c r="ANL29" s="600"/>
      <c r="ANM29" s="600"/>
      <c r="ANN29" s="600"/>
      <c r="ANO29" s="600"/>
      <c r="ANP29" s="600"/>
      <c r="ANQ29" s="600"/>
      <c r="ANR29" s="600"/>
      <c r="ANS29" s="600"/>
      <c r="ANT29" s="600"/>
      <c r="ANU29" s="600"/>
      <c r="ANV29" s="600"/>
      <c r="ANW29" s="600"/>
      <c r="ANX29" s="600"/>
      <c r="ANY29" s="600"/>
      <c r="ANZ29" s="600"/>
      <c r="AOA29" s="600"/>
      <c r="AOB29" s="600"/>
      <c r="AOC29" s="600"/>
      <c r="AOD29" s="600"/>
      <c r="AOE29" s="600"/>
      <c r="AOF29" s="600"/>
      <c r="AOG29" s="600"/>
      <c r="AOH29" s="600"/>
      <c r="AOI29" s="600"/>
      <c r="AOJ29" s="600"/>
      <c r="AOK29" s="600"/>
      <c r="AOL29" s="600"/>
      <c r="AOM29" s="600"/>
      <c r="AON29" s="600"/>
      <c r="AOO29" s="600"/>
      <c r="AOP29" s="600"/>
      <c r="AOQ29" s="600"/>
      <c r="AOR29" s="600"/>
      <c r="AOS29" s="600"/>
      <c r="AOT29" s="600"/>
      <c r="AOU29" s="600"/>
      <c r="AOV29" s="600"/>
      <c r="AOW29" s="600"/>
      <c r="AOX29" s="600"/>
      <c r="AOY29" s="600"/>
      <c r="AOZ29" s="600"/>
      <c r="APA29" s="600"/>
      <c r="APB29" s="600"/>
      <c r="APC29" s="600"/>
      <c r="APD29" s="600"/>
      <c r="APE29" s="600"/>
      <c r="APF29" s="600"/>
      <c r="APG29" s="600"/>
      <c r="APH29" s="600"/>
      <c r="API29" s="600"/>
      <c r="APJ29" s="600"/>
      <c r="APK29" s="600"/>
      <c r="APL29" s="600"/>
      <c r="APM29" s="600"/>
      <c r="APN29" s="600"/>
      <c r="APO29" s="600"/>
      <c r="APP29" s="600"/>
      <c r="APQ29" s="600"/>
      <c r="APR29" s="600"/>
      <c r="APS29" s="600"/>
      <c r="APT29" s="600"/>
      <c r="APU29" s="600"/>
      <c r="APV29" s="600"/>
      <c r="APW29" s="600"/>
      <c r="APX29" s="600"/>
      <c r="APY29" s="600"/>
      <c r="APZ29" s="600"/>
      <c r="AQA29" s="600"/>
      <c r="AQB29" s="600"/>
      <c r="AQC29" s="600"/>
      <c r="AQD29" s="600"/>
      <c r="AQE29" s="600"/>
      <c r="AQF29" s="600"/>
      <c r="AQG29" s="600"/>
      <c r="AQH29" s="600"/>
      <c r="AQI29" s="600"/>
      <c r="AQJ29" s="600"/>
      <c r="AQK29" s="600"/>
      <c r="AQL29" s="600"/>
      <c r="AQM29" s="600"/>
      <c r="AQN29" s="600"/>
      <c r="AQO29" s="600"/>
      <c r="AQP29" s="600"/>
      <c r="AQQ29" s="600"/>
      <c r="AQR29" s="600"/>
      <c r="AQS29" s="600"/>
      <c r="AQT29" s="600"/>
      <c r="AQU29" s="600"/>
      <c r="AQV29" s="600"/>
      <c r="AQW29" s="600"/>
      <c r="AQX29" s="600"/>
      <c r="AQY29" s="600"/>
      <c r="AQZ29" s="600"/>
      <c r="ARA29" s="600"/>
      <c r="ARB29" s="600"/>
      <c r="ARC29" s="600"/>
      <c r="ARD29" s="600"/>
      <c r="ARE29" s="600"/>
      <c r="ARF29" s="600"/>
      <c r="ARG29" s="600"/>
      <c r="ARH29" s="600"/>
      <c r="ARI29" s="600"/>
      <c r="ARJ29" s="600"/>
      <c r="ARK29" s="600"/>
      <c r="ARL29" s="600"/>
      <c r="ARM29" s="600"/>
      <c r="ARN29" s="600"/>
      <c r="ARO29" s="600"/>
      <c r="ARP29" s="600"/>
      <c r="ARQ29" s="600"/>
      <c r="ARR29" s="600"/>
      <c r="ARS29" s="600"/>
      <c r="ART29" s="600"/>
      <c r="ARU29" s="600"/>
      <c r="ARV29" s="600"/>
      <c r="ARW29" s="600"/>
      <c r="ARX29" s="600"/>
      <c r="ARY29" s="600"/>
      <c r="ARZ29" s="600"/>
      <c r="ASA29" s="600"/>
      <c r="ASB29" s="600"/>
      <c r="ASC29" s="600"/>
      <c r="ASD29" s="600"/>
      <c r="ASE29" s="600"/>
      <c r="ASF29" s="600"/>
      <c r="ASG29" s="600"/>
      <c r="ASH29" s="600"/>
      <c r="ASI29" s="600"/>
      <c r="ASJ29" s="600"/>
      <c r="ASK29" s="600"/>
      <c r="ASL29" s="600"/>
      <c r="ASM29" s="600"/>
      <c r="ASN29" s="600"/>
      <c r="ASO29" s="600"/>
      <c r="ASP29" s="600"/>
      <c r="ASQ29" s="600"/>
      <c r="ASR29" s="600"/>
      <c r="ASS29" s="600"/>
      <c r="AST29" s="600"/>
      <c r="ASU29" s="600"/>
      <c r="ASV29" s="600"/>
      <c r="ASW29" s="600"/>
      <c r="ASX29" s="600"/>
      <c r="ASY29" s="600"/>
      <c r="ASZ29" s="600"/>
      <c r="ATA29" s="600"/>
      <c r="ATB29" s="600"/>
      <c r="ATC29" s="600"/>
      <c r="ATD29" s="600"/>
      <c r="ATE29" s="600"/>
      <c r="ATF29" s="600"/>
      <c r="ATG29" s="600"/>
      <c r="ATH29" s="600"/>
      <c r="ATI29" s="600"/>
      <c r="ATJ29" s="600"/>
      <c r="ATK29" s="600"/>
      <c r="ATL29" s="600"/>
      <c r="ATM29" s="600"/>
      <c r="ATN29" s="600"/>
      <c r="ATO29" s="600"/>
      <c r="ATP29" s="600"/>
      <c r="ATQ29" s="600"/>
      <c r="ATR29" s="600"/>
      <c r="ATS29" s="600"/>
      <c r="ATT29" s="600"/>
      <c r="ATU29" s="600"/>
      <c r="ATV29" s="600"/>
      <c r="ATW29" s="600"/>
      <c r="ATX29" s="600"/>
      <c r="ATY29" s="600"/>
      <c r="ATZ29" s="600"/>
      <c r="AUA29" s="600"/>
      <c r="AUB29" s="600"/>
      <c r="AUC29" s="600"/>
      <c r="AUD29" s="600"/>
      <c r="AUE29" s="600"/>
      <c r="AUF29" s="600"/>
      <c r="AUG29" s="600"/>
      <c r="AUH29" s="600"/>
      <c r="AUI29" s="600"/>
      <c r="AUJ29" s="600"/>
      <c r="AUK29" s="600"/>
      <c r="AUL29" s="600"/>
      <c r="AUM29" s="600"/>
      <c r="AUN29" s="600"/>
      <c r="AUO29" s="600"/>
      <c r="AUP29" s="600"/>
      <c r="AUQ29" s="600"/>
      <c r="AUR29" s="600"/>
      <c r="AUS29" s="600"/>
      <c r="AUT29" s="600"/>
      <c r="AUU29" s="600"/>
      <c r="AUV29" s="600"/>
      <c r="AUW29" s="600"/>
      <c r="AUX29" s="600"/>
      <c r="AUY29" s="600"/>
      <c r="AUZ29" s="600"/>
      <c r="AVA29" s="600"/>
      <c r="AVB29" s="600"/>
      <c r="AVC29" s="600"/>
      <c r="AVD29" s="600"/>
      <c r="AVE29" s="600"/>
      <c r="AVF29" s="600"/>
      <c r="AVG29" s="600"/>
      <c r="AVH29" s="600"/>
      <c r="AVI29" s="600"/>
      <c r="AVJ29" s="600"/>
      <c r="AVK29" s="600"/>
      <c r="AVL29" s="600"/>
      <c r="AVM29" s="600"/>
      <c r="AVN29" s="600"/>
      <c r="AVO29" s="600"/>
      <c r="AVP29" s="600"/>
      <c r="AVQ29" s="600"/>
      <c r="AVR29" s="600"/>
      <c r="AVS29" s="600"/>
      <c r="AVT29" s="600"/>
      <c r="AVU29" s="600"/>
      <c r="AVV29" s="600"/>
      <c r="AVW29" s="600"/>
      <c r="AVX29" s="600"/>
      <c r="AVY29" s="600"/>
      <c r="AVZ29" s="600"/>
      <c r="AWA29" s="600"/>
      <c r="AWB29" s="600"/>
      <c r="AWC29" s="600"/>
      <c r="AWD29" s="600"/>
      <c r="AWE29" s="600"/>
      <c r="AWF29" s="600"/>
      <c r="AWG29" s="600"/>
      <c r="AWH29" s="600"/>
      <c r="AWI29" s="600"/>
      <c r="AWJ29" s="600"/>
      <c r="AWK29" s="600"/>
      <c r="AWL29" s="600"/>
      <c r="AWM29" s="600"/>
      <c r="AWN29" s="600"/>
      <c r="AWO29" s="600"/>
      <c r="AWP29" s="600"/>
      <c r="AWQ29" s="600"/>
      <c r="AWR29" s="600"/>
      <c r="AWS29" s="600"/>
      <c r="AWT29" s="600"/>
      <c r="AWU29" s="600"/>
      <c r="AWV29" s="600"/>
      <c r="AWW29" s="600"/>
      <c r="AWX29" s="600"/>
      <c r="AWY29" s="600"/>
      <c r="AWZ29" s="600"/>
      <c r="AXA29" s="600"/>
      <c r="AXB29" s="600"/>
      <c r="AXC29" s="600"/>
      <c r="AXD29" s="600"/>
      <c r="AXE29" s="600"/>
      <c r="AXF29" s="600"/>
      <c r="AXG29" s="600"/>
      <c r="AXH29" s="600"/>
      <c r="AXI29" s="600"/>
      <c r="AXJ29" s="600"/>
      <c r="AXK29" s="600"/>
      <c r="AXL29" s="600"/>
      <c r="AXM29" s="600"/>
      <c r="AXN29" s="600"/>
      <c r="AXO29" s="600"/>
      <c r="AXP29" s="600"/>
      <c r="AXQ29" s="600"/>
      <c r="AXR29" s="600"/>
      <c r="AXS29" s="600"/>
      <c r="AXT29" s="600"/>
      <c r="AXU29" s="600"/>
      <c r="AXV29" s="600"/>
      <c r="AXW29" s="600"/>
      <c r="AXX29" s="600"/>
      <c r="AXY29" s="600"/>
      <c r="AXZ29" s="600"/>
      <c r="AYA29" s="600"/>
      <c r="AYB29" s="600"/>
      <c r="AYC29" s="600"/>
      <c r="AYD29" s="600"/>
      <c r="AYE29" s="600"/>
      <c r="AYF29" s="600"/>
      <c r="AYG29" s="600"/>
      <c r="AYH29" s="600"/>
      <c r="AYI29" s="600"/>
      <c r="AYJ29" s="600"/>
      <c r="AYK29" s="600"/>
      <c r="AYL29" s="600"/>
      <c r="AYM29" s="600"/>
      <c r="AYN29" s="600"/>
      <c r="AYO29" s="600"/>
      <c r="AYP29" s="600"/>
      <c r="AYQ29" s="600"/>
      <c r="AYR29" s="600"/>
      <c r="AYS29" s="600"/>
      <c r="AYT29" s="600"/>
      <c r="AYU29" s="600"/>
      <c r="AYV29" s="600"/>
      <c r="AYW29" s="600"/>
      <c r="AYX29" s="600"/>
      <c r="AYY29" s="600"/>
      <c r="AYZ29" s="600"/>
      <c r="AZA29" s="600"/>
      <c r="AZB29" s="600"/>
      <c r="AZC29" s="600"/>
      <c r="AZD29" s="600"/>
      <c r="AZE29" s="600"/>
      <c r="AZF29" s="600"/>
      <c r="AZG29" s="600"/>
      <c r="AZH29" s="600"/>
      <c r="AZI29" s="600"/>
      <c r="AZJ29" s="600"/>
      <c r="AZK29" s="600"/>
      <c r="AZL29" s="600"/>
      <c r="AZM29" s="600"/>
      <c r="AZN29" s="600"/>
      <c r="AZO29" s="600"/>
      <c r="AZP29" s="600"/>
      <c r="AZQ29" s="600"/>
      <c r="AZR29" s="600"/>
      <c r="AZS29" s="600"/>
      <c r="AZT29" s="600"/>
      <c r="AZU29" s="600"/>
      <c r="AZV29" s="600"/>
      <c r="AZW29" s="600"/>
      <c r="AZX29" s="600"/>
      <c r="AZY29" s="600"/>
      <c r="AZZ29" s="600"/>
      <c r="BAA29" s="600"/>
      <c r="BAB29" s="600"/>
      <c r="BAC29" s="600"/>
      <c r="BAD29" s="600"/>
      <c r="BAE29" s="600"/>
      <c r="BAF29" s="600"/>
      <c r="BAG29" s="600"/>
      <c r="BAH29" s="600"/>
      <c r="BAI29" s="600"/>
      <c r="BAJ29" s="600"/>
      <c r="BAK29" s="600"/>
      <c r="BAL29" s="600"/>
      <c r="BAM29" s="600"/>
      <c r="BAN29" s="600"/>
      <c r="BAO29" s="600"/>
      <c r="BAP29" s="600"/>
      <c r="BAQ29" s="600"/>
      <c r="BAR29" s="600"/>
      <c r="BAS29" s="600"/>
      <c r="BAT29" s="600"/>
      <c r="BAU29" s="600"/>
      <c r="BAV29" s="600"/>
      <c r="BAW29" s="600"/>
      <c r="BAX29" s="600"/>
      <c r="BAY29" s="600"/>
      <c r="BAZ29" s="600"/>
      <c r="BBA29" s="600"/>
      <c r="BBB29" s="600"/>
      <c r="BBC29" s="600"/>
      <c r="BBD29" s="600"/>
      <c r="BBE29" s="600"/>
      <c r="BBF29" s="600"/>
      <c r="BBG29" s="600"/>
      <c r="BBH29" s="600"/>
      <c r="BBI29" s="600"/>
      <c r="BBJ29" s="600"/>
      <c r="BBK29" s="600"/>
      <c r="BBL29" s="600"/>
      <c r="BBM29" s="600"/>
      <c r="BBN29" s="600"/>
      <c r="BBO29" s="600"/>
      <c r="BBP29" s="600"/>
      <c r="BBQ29" s="600"/>
      <c r="BBR29" s="600"/>
      <c r="BBS29" s="600"/>
      <c r="BBT29" s="600"/>
      <c r="BBU29" s="600"/>
      <c r="BBV29" s="600"/>
      <c r="BBW29" s="600"/>
      <c r="BBX29" s="600"/>
      <c r="BBY29" s="600"/>
      <c r="BBZ29" s="600"/>
      <c r="BCA29" s="600"/>
      <c r="BCB29" s="600"/>
      <c r="BCC29" s="600"/>
      <c r="BCD29" s="600"/>
      <c r="BCE29" s="600"/>
      <c r="BCF29" s="600"/>
      <c r="BCG29" s="600"/>
      <c r="BCH29" s="600"/>
      <c r="BCI29" s="600"/>
      <c r="BCJ29" s="600"/>
      <c r="BCK29" s="600"/>
      <c r="BCL29" s="600"/>
      <c r="BCM29" s="600"/>
      <c r="BCN29" s="600"/>
      <c r="BCO29" s="600"/>
      <c r="BCP29" s="600"/>
      <c r="BCQ29" s="600"/>
      <c r="BCR29" s="600"/>
      <c r="BCS29" s="600"/>
      <c r="BCT29" s="600"/>
      <c r="BCU29" s="600"/>
      <c r="BCV29" s="600"/>
      <c r="BCW29" s="600"/>
      <c r="BCX29" s="600"/>
      <c r="BCY29" s="600"/>
      <c r="BCZ29" s="600"/>
      <c r="BDA29" s="600"/>
      <c r="BDB29" s="600"/>
      <c r="BDC29" s="600"/>
      <c r="BDD29" s="600"/>
      <c r="BDE29" s="600"/>
      <c r="BDF29" s="600"/>
      <c r="BDG29" s="600"/>
      <c r="BDH29" s="600"/>
      <c r="BDI29" s="600"/>
      <c r="BDJ29" s="600"/>
      <c r="BDK29" s="600"/>
      <c r="BDL29" s="600"/>
      <c r="BDM29" s="600"/>
      <c r="BDN29" s="600"/>
      <c r="BDO29" s="600"/>
      <c r="BDP29" s="600"/>
      <c r="BDQ29" s="600"/>
      <c r="BDR29" s="600"/>
      <c r="BDS29" s="600"/>
      <c r="BDT29" s="600"/>
      <c r="BDU29" s="600"/>
      <c r="BDV29" s="600"/>
      <c r="BDW29" s="600"/>
      <c r="BDX29" s="600"/>
      <c r="BDY29" s="600"/>
      <c r="BDZ29" s="600"/>
      <c r="BEA29" s="600"/>
      <c r="BEB29" s="600"/>
      <c r="BEC29" s="600"/>
      <c r="BED29" s="600"/>
      <c r="BEE29" s="600"/>
      <c r="BEF29" s="600"/>
      <c r="BEG29" s="600"/>
      <c r="BEH29" s="600"/>
      <c r="BEI29" s="600"/>
      <c r="BEJ29" s="600"/>
      <c r="BEK29" s="600"/>
      <c r="BEL29" s="600"/>
      <c r="BEM29" s="600"/>
      <c r="BEN29" s="600"/>
      <c r="BEO29" s="600"/>
      <c r="BEP29" s="600"/>
      <c r="BEQ29" s="600"/>
      <c r="BER29" s="600"/>
      <c r="BES29" s="600"/>
      <c r="BET29" s="600"/>
      <c r="BEU29" s="600"/>
      <c r="BEV29" s="600"/>
      <c r="BEW29" s="600"/>
      <c r="BEX29" s="600"/>
      <c r="BEY29" s="600"/>
      <c r="BEZ29" s="600"/>
      <c r="BFA29" s="600"/>
      <c r="BFB29" s="600"/>
      <c r="BFC29" s="600"/>
      <c r="BFD29" s="600"/>
      <c r="BFE29" s="600"/>
      <c r="BFF29" s="600"/>
      <c r="BFG29" s="600"/>
      <c r="BFH29" s="600"/>
      <c r="BFI29" s="600"/>
      <c r="BFJ29" s="600"/>
      <c r="BFK29" s="600"/>
      <c r="BFL29" s="600"/>
      <c r="BFM29" s="600"/>
      <c r="BFN29" s="600"/>
      <c r="BFO29" s="600"/>
      <c r="BFP29" s="600"/>
      <c r="BFQ29" s="600"/>
      <c r="BFR29" s="600"/>
      <c r="BFS29" s="600"/>
      <c r="BFT29" s="600"/>
      <c r="BFU29" s="600"/>
      <c r="BFV29" s="600"/>
      <c r="BFW29" s="600"/>
      <c r="BFX29" s="600"/>
      <c r="BFY29" s="600"/>
      <c r="BFZ29" s="600"/>
      <c r="BGA29" s="600"/>
      <c r="BGB29" s="600"/>
      <c r="BGC29" s="600"/>
      <c r="BGD29" s="600"/>
      <c r="BGE29" s="600"/>
      <c r="BGF29" s="600"/>
      <c r="BGG29" s="600"/>
      <c r="BGH29" s="600"/>
      <c r="BGI29" s="600"/>
      <c r="BGJ29" s="600"/>
      <c r="BGK29" s="600"/>
      <c r="BGL29" s="600"/>
      <c r="BGM29" s="600"/>
      <c r="BGN29" s="600"/>
      <c r="BGO29" s="600"/>
      <c r="BGP29" s="600"/>
      <c r="BGQ29" s="600"/>
      <c r="BGR29" s="600"/>
      <c r="BGS29" s="600"/>
      <c r="BGT29" s="600"/>
      <c r="BGU29" s="600"/>
      <c r="BGV29" s="600"/>
      <c r="BGW29" s="600"/>
      <c r="BGX29" s="600"/>
      <c r="BGY29" s="600"/>
      <c r="BGZ29" s="600"/>
      <c r="BHA29" s="600"/>
      <c r="BHB29" s="600"/>
      <c r="BHC29" s="600"/>
      <c r="BHD29" s="600"/>
      <c r="BHE29" s="600"/>
      <c r="BHF29" s="600"/>
      <c r="BHG29" s="600"/>
      <c r="BHH29" s="600"/>
      <c r="BHI29" s="600"/>
      <c r="BHJ29" s="600"/>
      <c r="BHK29" s="600"/>
      <c r="BHL29" s="600"/>
      <c r="BHM29" s="600"/>
      <c r="BHN29" s="600"/>
      <c r="BHO29" s="600"/>
      <c r="BHP29" s="600"/>
      <c r="BHQ29" s="600"/>
      <c r="BHR29" s="600"/>
      <c r="BHS29" s="600"/>
      <c r="BHT29" s="600"/>
      <c r="BHU29" s="600"/>
      <c r="BHV29" s="600"/>
      <c r="BHW29" s="600"/>
      <c r="BHX29" s="600"/>
      <c r="BHY29" s="600"/>
      <c r="BHZ29" s="600"/>
      <c r="BIA29" s="600"/>
      <c r="BIB29" s="600"/>
      <c r="BIC29" s="600"/>
      <c r="BID29" s="600"/>
      <c r="BIE29" s="600"/>
      <c r="BIF29" s="600"/>
      <c r="BIG29" s="600"/>
      <c r="BIH29" s="600"/>
      <c r="BII29" s="600"/>
      <c r="BIJ29" s="600"/>
      <c r="BIK29" s="600"/>
      <c r="BIL29" s="600"/>
      <c r="BIM29" s="600"/>
      <c r="BIN29" s="600"/>
      <c r="BIO29" s="600"/>
      <c r="BIP29" s="600"/>
      <c r="BIQ29" s="600"/>
      <c r="BIR29" s="600"/>
      <c r="BIS29" s="600"/>
      <c r="BIT29" s="600"/>
      <c r="BIU29" s="600"/>
      <c r="BIV29" s="600"/>
      <c r="BIW29" s="600"/>
      <c r="BIX29" s="600"/>
      <c r="BIY29" s="600"/>
      <c r="BIZ29" s="600"/>
      <c r="BJA29" s="600"/>
      <c r="BJB29" s="600"/>
      <c r="BJC29" s="600"/>
      <c r="BJD29" s="600"/>
      <c r="BJE29" s="600"/>
      <c r="BJF29" s="600"/>
      <c r="BJG29" s="600"/>
      <c r="BJH29" s="600"/>
      <c r="BJI29" s="600"/>
      <c r="BJJ29" s="600"/>
      <c r="BJK29" s="600"/>
      <c r="BJL29" s="600"/>
      <c r="BJM29" s="600"/>
      <c r="BJN29" s="600"/>
      <c r="BJO29" s="600"/>
      <c r="BJP29" s="600"/>
      <c r="BJQ29" s="600"/>
      <c r="BJR29" s="600"/>
      <c r="BJS29" s="600"/>
      <c r="BJT29" s="600"/>
      <c r="BJU29" s="600"/>
      <c r="BJV29" s="600"/>
      <c r="BJW29" s="600"/>
      <c r="BJX29" s="600"/>
      <c r="BJY29" s="600"/>
      <c r="BJZ29" s="600"/>
      <c r="BKA29" s="600"/>
      <c r="BKB29" s="600"/>
      <c r="BKC29" s="600"/>
      <c r="BKD29" s="600"/>
      <c r="BKE29" s="600"/>
      <c r="BKF29" s="600"/>
      <c r="BKG29" s="600"/>
      <c r="BKH29" s="600"/>
      <c r="BKI29" s="600"/>
      <c r="BKJ29" s="600"/>
      <c r="BKK29" s="600"/>
      <c r="BKL29" s="600"/>
      <c r="BKM29" s="600"/>
      <c r="BKN29" s="600"/>
      <c r="BKO29" s="600"/>
      <c r="BKP29" s="600"/>
      <c r="BKQ29" s="600"/>
      <c r="BKR29" s="600"/>
      <c r="BKS29" s="600"/>
      <c r="BKT29" s="600"/>
      <c r="BKU29" s="600"/>
      <c r="BKV29" s="600"/>
      <c r="BKW29" s="600"/>
      <c r="BKX29" s="600"/>
      <c r="BKY29" s="600"/>
      <c r="BKZ29" s="600"/>
      <c r="BLA29" s="600"/>
      <c r="BLB29" s="600"/>
      <c r="BLC29" s="600"/>
      <c r="BLD29" s="600"/>
      <c r="BLE29" s="600"/>
      <c r="BLF29" s="600"/>
      <c r="BLG29" s="600"/>
      <c r="BLH29" s="600"/>
      <c r="BLI29" s="600"/>
      <c r="BLJ29" s="600"/>
      <c r="BLK29" s="600"/>
      <c r="BLL29" s="600"/>
      <c r="BLM29" s="600"/>
      <c r="BLN29" s="600"/>
      <c r="BLO29" s="600"/>
      <c r="BLP29" s="600"/>
      <c r="BLQ29" s="600"/>
      <c r="BLR29" s="600"/>
      <c r="BLS29" s="600"/>
      <c r="BLT29" s="600"/>
      <c r="BLU29" s="600"/>
      <c r="BLV29" s="600"/>
      <c r="BLW29" s="600"/>
      <c r="BLX29" s="600"/>
      <c r="BLY29" s="600"/>
      <c r="BLZ29" s="600"/>
      <c r="BMA29" s="600"/>
      <c r="BMB29" s="600"/>
      <c r="BMC29" s="600"/>
      <c r="BMD29" s="600"/>
      <c r="BME29" s="600"/>
      <c r="BMF29" s="600"/>
      <c r="BMG29" s="600"/>
      <c r="BMH29" s="600"/>
      <c r="BMI29" s="600"/>
      <c r="BMJ29" s="600"/>
      <c r="BMK29" s="600"/>
      <c r="BML29" s="600"/>
      <c r="BMM29" s="600"/>
      <c r="BMN29" s="600"/>
      <c r="BMO29" s="600"/>
      <c r="BMP29" s="600"/>
      <c r="BMQ29" s="600"/>
      <c r="BMR29" s="600"/>
      <c r="BMS29" s="600"/>
      <c r="BMT29" s="600"/>
      <c r="BMU29" s="600"/>
      <c r="BMV29" s="600"/>
      <c r="BMW29" s="600"/>
      <c r="BMX29" s="600"/>
      <c r="BMY29" s="600"/>
      <c r="BMZ29" s="600"/>
      <c r="BNA29" s="600"/>
      <c r="BNB29" s="600"/>
      <c r="BNC29" s="600"/>
      <c r="BND29" s="600"/>
      <c r="BNE29" s="600"/>
      <c r="BNF29" s="600"/>
      <c r="BNG29" s="600"/>
      <c r="BNH29" s="600"/>
      <c r="BNI29" s="600"/>
      <c r="BNJ29" s="600"/>
      <c r="BNK29" s="600"/>
      <c r="BNL29" s="600"/>
      <c r="BNM29" s="600"/>
      <c r="BNN29" s="600"/>
      <c r="BNO29" s="600"/>
      <c r="BNP29" s="600"/>
      <c r="BNQ29" s="600"/>
      <c r="BNR29" s="600"/>
      <c r="BNS29" s="600"/>
      <c r="BNT29" s="600"/>
      <c r="BNU29" s="600"/>
      <c r="BNV29" s="600"/>
      <c r="BNW29" s="600"/>
      <c r="BNX29" s="600"/>
      <c r="BNY29" s="600"/>
      <c r="BNZ29" s="600"/>
      <c r="BOA29" s="600"/>
      <c r="BOB29" s="600"/>
      <c r="BOC29" s="600"/>
      <c r="BOD29" s="600"/>
      <c r="BOE29" s="600"/>
      <c r="BOF29" s="600"/>
      <c r="BOG29" s="600"/>
      <c r="BOH29" s="600"/>
      <c r="BOI29" s="600"/>
      <c r="BOJ29" s="600"/>
      <c r="BOK29" s="600"/>
      <c r="BOL29" s="600"/>
      <c r="BOM29" s="600"/>
      <c r="BON29" s="600"/>
      <c r="BOO29" s="600"/>
      <c r="BOP29" s="600"/>
      <c r="BOQ29" s="600"/>
      <c r="BOR29" s="600"/>
      <c r="BOS29" s="600"/>
      <c r="BOT29" s="600"/>
      <c r="BOU29" s="600"/>
      <c r="BOV29" s="600"/>
      <c r="BOW29" s="600"/>
      <c r="BOX29" s="600"/>
      <c r="BOY29" s="600"/>
      <c r="BOZ29" s="600"/>
      <c r="BPA29" s="600"/>
      <c r="BPB29" s="600"/>
      <c r="BPC29" s="600"/>
      <c r="BPD29" s="600"/>
      <c r="BPE29" s="600"/>
      <c r="BPF29" s="600"/>
      <c r="BPG29" s="600"/>
      <c r="BPH29" s="600"/>
      <c r="BPI29" s="600"/>
      <c r="BPJ29" s="600"/>
      <c r="BPK29" s="600"/>
      <c r="BPL29" s="600"/>
      <c r="BPM29" s="600"/>
      <c r="BPN29" s="600"/>
      <c r="BPO29" s="600"/>
      <c r="BPP29" s="600"/>
      <c r="BPQ29" s="600"/>
      <c r="BPR29" s="600"/>
      <c r="BPS29" s="600"/>
      <c r="BPT29" s="600"/>
      <c r="BPU29" s="600"/>
      <c r="BPV29" s="600"/>
      <c r="BPW29" s="600"/>
      <c r="BPX29" s="600"/>
      <c r="BPY29" s="600"/>
      <c r="BPZ29" s="600"/>
      <c r="BQA29" s="600"/>
      <c r="BQB29" s="600"/>
      <c r="BQC29" s="600"/>
      <c r="BQD29" s="600"/>
      <c r="BQE29" s="600"/>
      <c r="BQF29" s="600"/>
      <c r="BQG29" s="600"/>
      <c r="BQH29" s="600"/>
      <c r="BQI29" s="600"/>
      <c r="BQJ29" s="600"/>
      <c r="BQK29" s="600"/>
      <c r="BQL29" s="600"/>
      <c r="BQM29" s="600"/>
      <c r="BQN29" s="600"/>
      <c r="BQO29" s="600"/>
      <c r="BQP29" s="600"/>
      <c r="BQQ29" s="600"/>
      <c r="BQR29" s="600"/>
      <c r="BQS29" s="600"/>
      <c r="BQT29" s="600"/>
      <c r="BQU29" s="600"/>
      <c r="BQV29" s="600"/>
      <c r="BQW29" s="600"/>
      <c r="BQX29" s="600"/>
      <c r="BQY29" s="600"/>
      <c r="BQZ29" s="600"/>
      <c r="BRA29" s="600"/>
      <c r="BRB29" s="600"/>
      <c r="BRC29" s="600"/>
      <c r="BRD29" s="600"/>
      <c r="BRE29" s="600"/>
      <c r="BRF29" s="600"/>
      <c r="BRG29" s="600"/>
      <c r="BRH29" s="600"/>
      <c r="BRI29" s="600"/>
      <c r="BRJ29" s="600"/>
      <c r="BRK29" s="600"/>
      <c r="BRL29" s="600"/>
      <c r="BRM29" s="600"/>
      <c r="BRN29" s="600"/>
      <c r="BRO29" s="600"/>
      <c r="BRP29" s="600"/>
      <c r="BRQ29" s="600"/>
      <c r="BRR29" s="600"/>
      <c r="BRS29" s="600"/>
      <c r="BRT29" s="600"/>
      <c r="BRU29" s="600"/>
      <c r="BRV29" s="600"/>
      <c r="BRW29" s="600"/>
      <c r="BRX29" s="600"/>
      <c r="BRY29" s="600"/>
      <c r="BRZ29" s="600"/>
      <c r="BSA29" s="600"/>
      <c r="BSB29" s="600"/>
      <c r="BSC29" s="600"/>
      <c r="BSD29" s="600"/>
      <c r="BSE29" s="600"/>
      <c r="BSF29" s="600"/>
      <c r="BSG29" s="600"/>
      <c r="BSH29" s="600"/>
      <c r="BSI29" s="600"/>
      <c r="BSJ29" s="600"/>
      <c r="BSK29" s="600"/>
      <c r="BSL29" s="600"/>
      <c r="BSM29" s="600"/>
      <c r="BSN29" s="600"/>
      <c r="BSO29" s="600"/>
      <c r="BSP29" s="600"/>
      <c r="BSQ29" s="600"/>
      <c r="BSR29" s="600"/>
      <c r="BSS29" s="600"/>
      <c r="BST29" s="600"/>
      <c r="BSU29" s="600"/>
      <c r="BSV29" s="600"/>
      <c r="BSW29" s="600"/>
      <c r="BSX29" s="600"/>
      <c r="BSY29" s="600"/>
      <c r="BSZ29" s="600"/>
      <c r="BTA29" s="600"/>
      <c r="BTB29" s="600"/>
      <c r="BTC29" s="600"/>
      <c r="BTD29" s="600"/>
      <c r="BTE29" s="600"/>
      <c r="BTF29" s="600"/>
      <c r="BTG29" s="600"/>
      <c r="BTH29" s="600"/>
      <c r="BTI29" s="600"/>
      <c r="BTJ29" s="600"/>
      <c r="BTK29" s="600"/>
      <c r="BTL29" s="600"/>
      <c r="BTM29" s="600"/>
      <c r="BTN29" s="600"/>
      <c r="BTO29" s="600"/>
      <c r="BTP29" s="600"/>
      <c r="BTQ29" s="600"/>
      <c r="BTR29" s="600"/>
      <c r="BTS29" s="600"/>
      <c r="BTT29" s="600"/>
      <c r="BTU29" s="600"/>
      <c r="BTV29" s="600"/>
      <c r="BTW29" s="600"/>
      <c r="BTX29" s="600"/>
      <c r="BTY29" s="600"/>
      <c r="BTZ29" s="600"/>
      <c r="BUA29" s="600"/>
      <c r="BUB29" s="600"/>
      <c r="BUC29" s="600"/>
      <c r="BUD29" s="600"/>
      <c r="BUE29" s="600"/>
      <c r="BUF29" s="600"/>
      <c r="BUG29" s="600"/>
      <c r="BUH29" s="600"/>
      <c r="BUI29" s="600"/>
      <c r="BUJ29" s="600"/>
      <c r="BUK29" s="600"/>
      <c r="BUL29" s="600"/>
      <c r="BUM29" s="600"/>
      <c r="BUN29" s="600"/>
      <c r="BUO29" s="600"/>
      <c r="BUP29" s="600"/>
      <c r="BUQ29" s="600"/>
      <c r="BUR29" s="600"/>
      <c r="BUS29" s="600"/>
      <c r="BUT29" s="600"/>
      <c r="BUU29" s="600"/>
      <c r="BUV29" s="600"/>
      <c r="BUW29" s="600"/>
      <c r="BUX29" s="600"/>
      <c r="BUY29" s="600"/>
      <c r="BUZ29" s="600"/>
      <c r="BVA29" s="600"/>
      <c r="BVB29" s="600"/>
      <c r="BVC29" s="600"/>
      <c r="BVD29" s="600"/>
      <c r="BVE29" s="600"/>
      <c r="BVF29" s="600"/>
      <c r="BVG29" s="600"/>
      <c r="BVH29" s="600"/>
      <c r="BVI29" s="600"/>
      <c r="BVJ29" s="600"/>
      <c r="BVK29" s="600"/>
      <c r="BVL29" s="600"/>
      <c r="BVM29" s="600"/>
      <c r="BVN29" s="600"/>
      <c r="BVO29" s="600"/>
      <c r="BVP29" s="600"/>
      <c r="BVQ29" s="600"/>
      <c r="BVR29" s="600"/>
      <c r="BVS29" s="600"/>
      <c r="BVT29" s="600"/>
      <c r="BVU29" s="600"/>
      <c r="BVV29" s="600"/>
      <c r="BVW29" s="600"/>
      <c r="BVX29" s="600"/>
      <c r="BVY29" s="600"/>
      <c r="BVZ29" s="600"/>
      <c r="BWA29" s="600"/>
      <c r="BWB29" s="600"/>
      <c r="BWC29" s="600"/>
      <c r="BWD29" s="600"/>
      <c r="BWE29" s="600"/>
      <c r="BWF29" s="600"/>
      <c r="BWG29" s="600"/>
      <c r="BWH29" s="600"/>
      <c r="BWI29" s="600"/>
      <c r="BWJ29" s="600"/>
      <c r="BWK29" s="600"/>
      <c r="BWL29" s="600"/>
      <c r="BWM29" s="600"/>
      <c r="BWN29" s="600"/>
      <c r="BWO29" s="600"/>
      <c r="BWP29" s="600"/>
      <c r="BWQ29" s="600"/>
      <c r="BWR29" s="600"/>
      <c r="BWS29" s="600"/>
      <c r="BWT29" s="600"/>
      <c r="BWU29" s="600"/>
      <c r="BWV29" s="600"/>
      <c r="BWW29" s="600"/>
      <c r="BWX29" s="600"/>
      <c r="BWY29" s="600"/>
      <c r="BWZ29" s="600"/>
      <c r="BXA29" s="600"/>
      <c r="BXB29" s="600"/>
      <c r="BXC29" s="600"/>
      <c r="BXD29" s="600"/>
      <c r="BXE29" s="600"/>
      <c r="BXF29" s="600"/>
      <c r="BXG29" s="600"/>
      <c r="BXH29" s="600"/>
      <c r="BXI29" s="600"/>
      <c r="BXJ29" s="600"/>
      <c r="BXK29" s="600"/>
      <c r="BXL29" s="600"/>
      <c r="BXM29" s="600"/>
      <c r="BXN29" s="600"/>
      <c r="BXO29" s="600"/>
      <c r="BXP29" s="600"/>
      <c r="BXQ29" s="600"/>
      <c r="BXR29" s="600"/>
      <c r="BXS29" s="600"/>
      <c r="BXT29" s="600"/>
      <c r="BXU29" s="600"/>
      <c r="BXV29" s="600"/>
      <c r="BXW29" s="600"/>
      <c r="BXX29" s="600"/>
      <c r="BXY29" s="600"/>
      <c r="BXZ29" s="600"/>
      <c r="BYA29" s="600"/>
      <c r="BYB29" s="600"/>
      <c r="BYC29" s="600"/>
      <c r="BYD29" s="600"/>
      <c r="BYE29" s="600"/>
      <c r="BYF29" s="600"/>
      <c r="BYG29" s="600"/>
      <c r="BYH29" s="600"/>
      <c r="BYI29" s="600"/>
      <c r="BYJ29" s="600"/>
      <c r="BYK29" s="600"/>
      <c r="BYL29" s="600"/>
      <c r="BYM29" s="600"/>
      <c r="BYN29" s="600"/>
      <c r="BYO29" s="600"/>
      <c r="BYP29" s="600"/>
      <c r="BYQ29" s="600"/>
      <c r="BYR29" s="600"/>
      <c r="BYS29" s="600"/>
      <c r="BYT29" s="600"/>
      <c r="BYU29" s="600"/>
      <c r="BYV29" s="600"/>
      <c r="BYW29" s="600"/>
      <c r="BYX29" s="600"/>
      <c r="BYY29" s="600"/>
      <c r="BYZ29" s="600"/>
      <c r="BZA29" s="600"/>
      <c r="BZB29" s="600"/>
      <c r="BZC29" s="600"/>
      <c r="BZD29" s="600"/>
      <c r="BZE29" s="600"/>
      <c r="BZF29" s="600"/>
      <c r="BZG29" s="600"/>
      <c r="BZH29" s="600"/>
      <c r="BZI29" s="600"/>
      <c r="BZJ29" s="600"/>
      <c r="BZK29" s="600"/>
      <c r="BZL29" s="600"/>
      <c r="BZM29" s="600"/>
      <c r="BZN29" s="600"/>
      <c r="BZO29" s="600"/>
      <c r="BZP29" s="600"/>
      <c r="BZQ29" s="600"/>
      <c r="BZR29" s="600"/>
      <c r="BZS29" s="600"/>
      <c r="BZT29" s="600"/>
      <c r="BZU29" s="600"/>
      <c r="BZV29" s="600"/>
      <c r="BZW29" s="600"/>
      <c r="BZX29" s="600"/>
      <c r="BZY29" s="600"/>
      <c r="BZZ29" s="600"/>
      <c r="CAA29" s="600"/>
      <c r="CAB29" s="600"/>
      <c r="CAC29" s="600"/>
      <c r="CAD29" s="600"/>
      <c r="CAE29" s="600"/>
      <c r="CAF29" s="600"/>
      <c r="CAG29" s="600"/>
      <c r="CAH29" s="600"/>
      <c r="CAI29" s="600"/>
      <c r="CAJ29" s="600"/>
      <c r="CAK29" s="600"/>
      <c r="CAL29" s="600"/>
      <c r="CAM29" s="600"/>
      <c r="CAN29" s="600"/>
      <c r="CAO29" s="600"/>
      <c r="CAP29" s="600"/>
      <c r="CAQ29" s="600"/>
      <c r="CAR29" s="600"/>
      <c r="CAS29" s="600"/>
      <c r="CAT29" s="600"/>
      <c r="CAU29" s="600"/>
      <c r="CAV29" s="600"/>
      <c r="CAW29" s="600"/>
      <c r="CAX29" s="600"/>
      <c r="CAY29" s="600"/>
      <c r="CAZ29" s="600"/>
      <c r="CBA29" s="600"/>
      <c r="CBB29" s="600"/>
      <c r="CBC29" s="600"/>
      <c r="CBD29" s="600"/>
      <c r="CBE29" s="600"/>
      <c r="CBF29" s="600"/>
      <c r="CBG29" s="600"/>
      <c r="CBH29" s="600"/>
      <c r="CBI29" s="600"/>
      <c r="CBJ29" s="600"/>
      <c r="CBK29" s="600"/>
      <c r="CBL29" s="600"/>
      <c r="CBM29" s="600"/>
      <c r="CBN29" s="600"/>
      <c r="CBO29" s="600"/>
      <c r="CBP29" s="600"/>
      <c r="CBQ29" s="600"/>
      <c r="CBR29" s="600"/>
      <c r="CBS29" s="600"/>
      <c r="CBT29" s="600"/>
      <c r="CBU29" s="600"/>
      <c r="CBV29" s="600"/>
      <c r="CBW29" s="600"/>
      <c r="CBX29" s="600"/>
      <c r="CBY29" s="600"/>
      <c r="CBZ29" s="600"/>
      <c r="CCA29" s="600"/>
      <c r="CCB29" s="600"/>
      <c r="CCC29" s="600"/>
      <c r="CCD29" s="600"/>
      <c r="CCE29" s="600"/>
      <c r="CCF29" s="600"/>
      <c r="CCG29" s="600"/>
      <c r="CCH29" s="600"/>
      <c r="CCI29" s="600"/>
      <c r="CCJ29" s="600"/>
      <c r="CCK29" s="600"/>
      <c r="CCL29" s="600"/>
      <c r="CCM29" s="600"/>
      <c r="CCN29" s="600"/>
      <c r="CCO29" s="600"/>
      <c r="CCP29" s="600"/>
      <c r="CCQ29" s="600"/>
      <c r="CCR29" s="600"/>
      <c r="CCS29" s="600"/>
      <c r="CCT29" s="600"/>
      <c r="CCU29" s="600"/>
      <c r="CCV29" s="600"/>
      <c r="CCW29" s="600"/>
      <c r="CCX29" s="600"/>
      <c r="CCY29" s="600"/>
      <c r="CCZ29" s="600"/>
      <c r="CDA29" s="600"/>
      <c r="CDB29" s="600"/>
      <c r="CDC29" s="600"/>
      <c r="CDD29" s="600"/>
      <c r="CDE29" s="600"/>
      <c r="CDF29" s="600"/>
      <c r="CDG29" s="600"/>
      <c r="CDH29" s="600"/>
      <c r="CDI29" s="600"/>
      <c r="CDJ29" s="600"/>
      <c r="CDK29" s="600"/>
      <c r="CDL29" s="600"/>
      <c r="CDM29" s="600"/>
      <c r="CDN29" s="600"/>
      <c r="CDO29" s="600"/>
      <c r="CDP29" s="600"/>
      <c r="CDQ29" s="600"/>
      <c r="CDR29" s="600"/>
      <c r="CDS29" s="600"/>
      <c r="CDT29" s="600"/>
      <c r="CDU29" s="600"/>
      <c r="CDV29" s="600"/>
      <c r="CDW29" s="600"/>
      <c r="CDX29" s="600"/>
      <c r="CDY29" s="600"/>
      <c r="CDZ29" s="600"/>
      <c r="CEA29" s="600"/>
      <c r="CEB29" s="600"/>
      <c r="CEC29" s="600"/>
      <c r="CED29" s="600"/>
      <c r="CEE29" s="600"/>
      <c r="CEF29" s="600"/>
      <c r="CEG29" s="600"/>
      <c r="CEH29" s="600"/>
      <c r="CEI29" s="600"/>
      <c r="CEJ29" s="600"/>
      <c r="CEK29" s="600"/>
      <c r="CEL29" s="600"/>
      <c r="CEM29" s="600"/>
      <c r="CEN29" s="600"/>
      <c r="CEO29" s="600"/>
      <c r="CEP29" s="600"/>
      <c r="CEQ29" s="600"/>
      <c r="CER29" s="600"/>
      <c r="CES29" s="600"/>
      <c r="CET29" s="600"/>
      <c r="CEU29" s="600"/>
      <c r="CEV29" s="600"/>
      <c r="CEW29" s="600"/>
      <c r="CEX29" s="600"/>
      <c r="CEY29" s="600"/>
      <c r="CEZ29" s="600"/>
      <c r="CFA29" s="600"/>
      <c r="CFB29" s="600"/>
      <c r="CFC29" s="600"/>
      <c r="CFD29" s="600"/>
      <c r="CFE29" s="600"/>
      <c r="CFF29" s="600"/>
      <c r="CFG29" s="600"/>
      <c r="CFH29" s="600"/>
      <c r="CFI29" s="600"/>
      <c r="CFJ29" s="600"/>
      <c r="CFK29" s="600"/>
      <c r="CFL29" s="600"/>
      <c r="CFM29" s="600"/>
      <c r="CFN29" s="600"/>
      <c r="CFO29" s="600"/>
      <c r="CFP29" s="600"/>
      <c r="CFQ29" s="600"/>
      <c r="CFR29" s="600"/>
      <c r="CFS29" s="600"/>
      <c r="CFT29" s="600"/>
      <c r="CFU29" s="600"/>
      <c r="CFV29" s="600"/>
      <c r="CFW29" s="600"/>
      <c r="CFX29" s="600"/>
      <c r="CFY29" s="600"/>
      <c r="CFZ29" s="600"/>
      <c r="CGA29" s="600"/>
      <c r="CGB29" s="600"/>
      <c r="CGC29" s="600"/>
      <c r="CGD29" s="600"/>
      <c r="CGE29" s="600"/>
      <c r="CGF29" s="600"/>
      <c r="CGG29" s="600"/>
      <c r="CGH29" s="600"/>
      <c r="CGI29" s="600"/>
      <c r="CGJ29" s="600"/>
      <c r="CGK29" s="600"/>
      <c r="CGL29" s="600"/>
      <c r="CGM29" s="600"/>
      <c r="CGN29" s="600"/>
      <c r="CGO29" s="600"/>
      <c r="CGP29" s="600"/>
      <c r="CGQ29" s="600"/>
      <c r="CGR29" s="600"/>
      <c r="CGS29" s="600"/>
      <c r="CGT29" s="600"/>
      <c r="CGU29" s="600"/>
      <c r="CGV29" s="600"/>
      <c r="CGW29" s="600"/>
      <c r="CGX29" s="600"/>
      <c r="CGY29" s="600"/>
      <c r="CGZ29" s="600"/>
      <c r="CHA29" s="600"/>
      <c r="CHB29" s="600"/>
      <c r="CHC29" s="600"/>
      <c r="CHD29" s="600"/>
      <c r="CHE29" s="600"/>
      <c r="CHF29" s="600"/>
      <c r="CHG29" s="600"/>
      <c r="CHH29" s="600"/>
      <c r="CHI29" s="600"/>
      <c r="CHJ29" s="600"/>
      <c r="CHK29" s="600"/>
      <c r="CHL29" s="600"/>
      <c r="CHM29" s="600"/>
      <c r="CHN29" s="600"/>
      <c r="CHO29" s="600"/>
      <c r="CHP29" s="600"/>
      <c r="CHQ29" s="600"/>
      <c r="CHR29" s="600"/>
      <c r="CHS29" s="600"/>
      <c r="CHT29" s="600"/>
      <c r="CHU29" s="600"/>
      <c r="CHV29" s="600"/>
      <c r="CHW29" s="600"/>
      <c r="CHX29" s="600"/>
      <c r="CHY29" s="600"/>
      <c r="CHZ29" s="600"/>
      <c r="CIA29" s="600"/>
      <c r="CIB29" s="600"/>
      <c r="CIC29" s="600"/>
      <c r="CID29" s="600"/>
      <c r="CIE29" s="600"/>
      <c r="CIF29" s="600"/>
      <c r="CIG29" s="600"/>
      <c r="CIH29" s="600"/>
      <c r="CII29" s="600"/>
      <c r="CIJ29" s="600"/>
      <c r="CIK29" s="600"/>
      <c r="CIL29" s="600"/>
      <c r="CIM29" s="600"/>
      <c r="CIN29" s="600"/>
      <c r="CIO29" s="600"/>
      <c r="CIP29" s="600"/>
      <c r="CIQ29" s="600"/>
      <c r="CIR29" s="600"/>
      <c r="CIS29" s="600"/>
      <c r="CIT29" s="600"/>
      <c r="CIU29" s="600"/>
      <c r="CIV29" s="600"/>
      <c r="CIW29" s="600"/>
      <c r="CIX29" s="600"/>
      <c r="CIY29" s="600"/>
      <c r="CIZ29" s="600"/>
      <c r="CJA29" s="600"/>
      <c r="CJB29" s="600"/>
      <c r="CJC29" s="600"/>
      <c r="CJD29" s="600"/>
      <c r="CJE29" s="600"/>
      <c r="CJF29" s="600"/>
      <c r="CJG29" s="600"/>
      <c r="CJH29" s="600"/>
      <c r="CJI29" s="600"/>
      <c r="CJJ29" s="600"/>
      <c r="CJK29" s="600"/>
      <c r="CJL29" s="600"/>
      <c r="CJM29" s="600"/>
      <c r="CJN29" s="600"/>
      <c r="CJO29" s="600"/>
      <c r="CJP29" s="600"/>
      <c r="CJQ29" s="600"/>
      <c r="CJR29" s="600"/>
      <c r="CJS29" s="600"/>
      <c r="CJT29" s="600"/>
      <c r="CJU29" s="600"/>
      <c r="CJV29" s="600"/>
      <c r="CJW29" s="600"/>
      <c r="CJX29" s="600"/>
      <c r="CJY29" s="600"/>
      <c r="CJZ29" s="600"/>
      <c r="CKA29" s="600"/>
      <c r="CKB29" s="600"/>
      <c r="CKC29" s="600"/>
      <c r="CKD29" s="600"/>
      <c r="CKE29" s="600"/>
      <c r="CKF29" s="600"/>
      <c r="CKG29" s="600"/>
      <c r="CKH29" s="600"/>
      <c r="CKI29" s="600"/>
      <c r="CKJ29" s="600"/>
      <c r="CKK29" s="600"/>
      <c r="CKL29" s="600"/>
      <c r="CKM29" s="600"/>
      <c r="CKN29" s="600"/>
      <c r="CKO29" s="600"/>
      <c r="CKP29" s="600"/>
      <c r="CKQ29" s="600"/>
      <c r="CKR29" s="600"/>
      <c r="CKS29" s="600"/>
      <c r="CKT29" s="600"/>
      <c r="CKU29" s="600"/>
      <c r="CKV29" s="600"/>
      <c r="CKW29" s="600"/>
      <c r="CKX29" s="600"/>
      <c r="CKY29" s="600"/>
      <c r="CKZ29" s="600"/>
      <c r="CLA29" s="600"/>
      <c r="CLB29" s="600"/>
      <c r="CLC29" s="600"/>
      <c r="CLD29" s="600"/>
      <c r="CLE29" s="600"/>
      <c r="CLF29" s="600"/>
      <c r="CLG29" s="600"/>
      <c r="CLH29" s="600"/>
      <c r="CLI29" s="600"/>
      <c r="CLJ29" s="600"/>
      <c r="CLK29" s="600"/>
      <c r="CLL29" s="600"/>
      <c r="CLM29" s="600"/>
      <c r="CLN29" s="600"/>
      <c r="CLO29" s="600"/>
      <c r="CLP29" s="600"/>
      <c r="CLQ29" s="600"/>
      <c r="CLR29" s="600"/>
      <c r="CLS29" s="600"/>
      <c r="CLT29" s="600"/>
      <c r="CLU29" s="600"/>
      <c r="CLV29" s="600"/>
      <c r="CLW29" s="600"/>
      <c r="CLX29" s="600"/>
      <c r="CLY29" s="600"/>
      <c r="CLZ29" s="600"/>
      <c r="CMA29" s="600"/>
      <c r="CMB29" s="600"/>
      <c r="CMC29" s="600"/>
      <c r="CMD29" s="600"/>
      <c r="CME29" s="600"/>
      <c r="CMF29" s="600"/>
      <c r="CMG29" s="600"/>
      <c r="CMH29" s="600"/>
      <c r="CMI29" s="600"/>
      <c r="CMJ29" s="600"/>
      <c r="CMK29" s="600"/>
      <c r="CML29" s="600"/>
      <c r="CMM29" s="600"/>
      <c r="CMN29" s="600"/>
      <c r="CMO29" s="600"/>
      <c r="CMP29" s="600"/>
      <c r="CMQ29" s="600"/>
      <c r="CMR29" s="600"/>
      <c r="CMS29" s="600"/>
      <c r="CMT29" s="600"/>
      <c r="CMU29" s="600"/>
      <c r="CMV29" s="600"/>
      <c r="CMW29" s="600"/>
      <c r="CMX29" s="600"/>
      <c r="CMY29" s="600"/>
      <c r="CMZ29" s="600"/>
      <c r="CNA29" s="600"/>
      <c r="CNB29" s="600"/>
      <c r="CNC29" s="600"/>
      <c r="CND29" s="600"/>
      <c r="CNE29" s="600"/>
      <c r="CNF29" s="600"/>
      <c r="CNG29" s="600"/>
      <c r="CNH29" s="600"/>
      <c r="CNI29" s="600"/>
      <c r="CNJ29" s="600"/>
      <c r="CNK29" s="600"/>
      <c r="CNL29" s="600"/>
      <c r="CNM29" s="600"/>
      <c r="CNN29" s="600"/>
      <c r="CNO29" s="600"/>
      <c r="CNP29" s="600"/>
      <c r="CNQ29" s="600"/>
      <c r="CNR29" s="600"/>
      <c r="CNS29" s="600"/>
      <c r="CNT29" s="600"/>
      <c r="CNU29" s="600"/>
      <c r="CNV29" s="600"/>
      <c r="CNW29" s="600"/>
      <c r="CNX29" s="600"/>
      <c r="CNY29" s="600"/>
      <c r="CNZ29" s="600"/>
      <c r="COA29" s="600"/>
      <c r="COB29" s="600"/>
      <c r="COC29" s="600"/>
      <c r="COD29" s="600"/>
      <c r="COE29" s="600"/>
      <c r="COF29" s="600"/>
      <c r="COG29" s="600"/>
      <c r="COH29" s="600"/>
      <c r="COI29" s="600"/>
      <c r="COJ29" s="600"/>
      <c r="COK29" s="600"/>
      <c r="COL29" s="600"/>
      <c r="COM29" s="600"/>
      <c r="CON29" s="600"/>
      <c r="COO29" s="600"/>
      <c r="COP29" s="600"/>
      <c r="COQ29" s="600"/>
      <c r="COR29" s="600"/>
      <c r="COS29" s="600"/>
      <c r="COT29" s="600"/>
      <c r="COU29" s="600"/>
      <c r="COV29" s="600"/>
      <c r="COW29" s="600"/>
      <c r="COX29" s="600"/>
      <c r="COY29" s="600"/>
      <c r="COZ29" s="600"/>
      <c r="CPA29" s="600"/>
      <c r="CPB29" s="600"/>
      <c r="CPC29" s="600"/>
      <c r="CPD29" s="600"/>
      <c r="CPE29" s="600"/>
      <c r="CPF29" s="600"/>
      <c r="CPG29" s="600"/>
      <c r="CPH29" s="600"/>
      <c r="CPI29" s="600"/>
      <c r="CPJ29" s="600"/>
      <c r="CPK29" s="600"/>
      <c r="CPL29" s="600"/>
      <c r="CPM29" s="600"/>
      <c r="CPN29" s="600"/>
      <c r="CPO29" s="600"/>
      <c r="CPP29" s="600"/>
      <c r="CPQ29" s="600"/>
      <c r="CPR29" s="600"/>
      <c r="CPS29" s="600"/>
      <c r="CPT29" s="600"/>
      <c r="CPU29" s="600"/>
      <c r="CPV29" s="600"/>
      <c r="CPW29" s="600"/>
      <c r="CPX29" s="600"/>
      <c r="CPY29" s="600"/>
      <c r="CPZ29" s="600"/>
      <c r="CQA29" s="600"/>
      <c r="CQB29" s="600"/>
      <c r="CQC29" s="600"/>
      <c r="CQD29" s="600"/>
      <c r="CQE29" s="600"/>
      <c r="CQF29" s="600"/>
      <c r="CQG29" s="600"/>
      <c r="CQH29" s="600"/>
      <c r="CQI29" s="600"/>
      <c r="CQJ29" s="600"/>
      <c r="CQK29" s="600"/>
      <c r="CQL29" s="600"/>
      <c r="CQM29" s="600"/>
      <c r="CQN29" s="600"/>
      <c r="CQO29" s="600"/>
      <c r="CQP29" s="600"/>
      <c r="CQQ29" s="600"/>
      <c r="CQR29" s="600"/>
      <c r="CQS29" s="600"/>
      <c r="CQT29" s="600"/>
      <c r="CQU29" s="600"/>
      <c r="CQV29" s="600"/>
      <c r="CQW29" s="600"/>
      <c r="CQX29" s="600"/>
      <c r="CQY29" s="600"/>
      <c r="CQZ29" s="600"/>
      <c r="CRA29" s="600"/>
      <c r="CRB29" s="600"/>
      <c r="CRC29" s="600"/>
      <c r="CRD29" s="600"/>
      <c r="CRE29" s="600"/>
      <c r="CRF29" s="600"/>
      <c r="CRG29" s="600"/>
      <c r="CRH29" s="600"/>
      <c r="CRI29" s="600"/>
      <c r="CRJ29" s="600"/>
      <c r="CRK29" s="600"/>
      <c r="CRL29" s="600"/>
      <c r="CRM29" s="600"/>
      <c r="CRN29" s="600"/>
      <c r="CRO29" s="600"/>
      <c r="CRP29" s="600"/>
      <c r="CRQ29" s="600"/>
      <c r="CRR29" s="600"/>
      <c r="CRS29" s="600"/>
      <c r="CRT29" s="600"/>
      <c r="CRU29" s="600"/>
      <c r="CRV29" s="600"/>
      <c r="CRW29" s="600"/>
      <c r="CRX29" s="600"/>
      <c r="CRY29" s="600"/>
      <c r="CRZ29" s="600"/>
      <c r="CSA29" s="600"/>
      <c r="CSB29" s="600"/>
      <c r="CSC29" s="600"/>
      <c r="CSD29" s="600"/>
      <c r="CSE29" s="600"/>
      <c r="CSF29" s="600"/>
      <c r="CSG29" s="600"/>
      <c r="CSH29" s="600"/>
      <c r="CSI29" s="600"/>
      <c r="CSJ29" s="600"/>
      <c r="CSK29" s="600"/>
      <c r="CSL29" s="600"/>
      <c r="CSM29" s="600"/>
      <c r="CSN29" s="600"/>
      <c r="CSO29" s="600"/>
      <c r="CSP29" s="600"/>
      <c r="CSQ29" s="600"/>
      <c r="CSR29" s="600"/>
      <c r="CSS29" s="600"/>
      <c r="CST29" s="600"/>
      <c r="CSU29" s="600"/>
      <c r="CSV29" s="600"/>
      <c r="CSW29" s="600"/>
      <c r="CSX29" s="600"/>
      <c r="CSY29" s="600"/>
      <c r="CSZ29" s="600"/>
      <c r="CTA29" s="600"/>
      <c r="CTB29" s="600"/>
      <c r="CTC29" s="600"/>
      <c r="CTD29" s="600"/>
      <c r="CTE29" s="600"/>
      <c r="CTF29" s="600"/>
      <c r="CTG29" s="600"/>
      <c r="CTH29" s="600"/>
      <c r="CTI29" s="600"/>
      <c r="CTJ29" s="600"/>
      <c r="CTK29" s="600"/>
      <c r="CTL29" s="600"/>
      <c r="CTM29" s="600"/>
      <c r="CTN29" s="600"/>
      <c r="CTO29" s="600"/>
      <c r="CTP29" s="600"/>
      <c r="CTQ29" s="600"/>
      <c r="CTR29" s="600"/>
      <c r="CTS29" s="600"/>
      <c r="CTT29" s="600"/>
      <c r="CTU29" s="600"/>
      <c r="CTV29" s="600"/>
      <c r="CTW29" s="600"/>
      <c r="CTX29" s="600"/>
      <c r="CTY29" s="600"/>
      <c r="CTZ29" s="600"/>
      <c r="CUA29" s="600"/>
      <c r="CUB29" s="600"/>
      <c r="CUC29" s="600"/>
      <c r="CUD29" s="600"/>
      <c r="CUE29" s="600"/>
      <c r="CUF29" s="600"/>
      <c r="CUG29" s="600"/>
      <c r="CUH29" s="600"/>
      <c r="CUI29" s="600"/>
      <c r="CUJ29" s="600"/>
      <c r="CUK29" s="600"/>
      <c r="CUL29" s="600"/>
      <c r="CUM29" s="600"/>
      <c r="CUN29" s="600"/>
      <c r="CUO29" s="600"/>
      <c r="CUP29" s="600"/>
      <c r="CUQ29" s="600"/>
      <c r="CUR29" s="600"/>
      <c r="CUS29" s="600"/>
      <c r="CUT29" s="600"/>
      <c r="CUU29" s="600"/>
      <c r="CUV29" s="600"/>
      <c r="CUW29" s="600"/>
      <c r="CUX29" s="600"/>
      <c r="CUY29" s="600"/>
      <c r="CUZ29" s="600"/>
      <c r="CVA29" s="600"/>
      <c r="CVB29" s="600"/>
      <c r="CVC29" s="600"/>
      <c r="CVD29" s="600"/>
      <c r="CVE29" s="600"/>
      <c r="CVF29" s="600"/>
      <c r="CVG29" s="600"/>
      <c r="CVH29" s="600"/>
      <c r="CVI29" s="600"/>
      <c r="CVJ29" s="600"/>
      <c r="CVK29" s="600"/>
      <c r="CVL29" s="600"/>
      <c r="CVM29" s="600"/>
      <c r="CVN29" s="600"/>
      <c r="CVO29" s="600"/>
      <c r="CVP29" s="600"/>
      <c r="CVQ29" s="600"/>
      <c r="CVR29" s="600"/>
      <c r="CVS29" s="600"/>
      <c r="CVT29" s="600"/>
      <c r="CVU29" s="600"/>
      <c r="CVV29" s="600"/>
      <c r="CVW29" s="600"/>
      <c r="CVX29" s="600"/>
      <c r="CVY29" s="600"/>
      <c r="CVZ29" s="600"/>
      <c r="CWA29" s="600"/>
      <c r="CWB29" s="600"/>
      <c r="CWC29" s="600"/>
      <c r="CWD29" s="600"/>
      <c r="CWE29" s="600"/>
      <c r="CWF29" s="600"/>
      <c r="CWG29" s="600"/>
      <c r="CWH29" s="600"/>
      <c r="CWI29" s="600"/>
      <c r="CWJ29" s="600"/>
      <c r="CWK29" s="600"/>
      <c r="CWL29" s="600"/>
      <c r="CWM29" s="600"/>
      <c r="CWN29" s="600"/>
      <c r="CWO29" s="600"/>
      <c r="CWP29" s="600"/>
      <c r="CWQ29" s="600"/>
      <c r="CWR29" s="600"/>
      <c r="CWS29" s="600"/>
      <c r="CWT29" s="600"/>
      <c r="CWU29" s="600"/>
      <c r="CWV29" s="600"/>
      <c r="CWW29" s="600"/>
      <c r="CWX29" s="600"/>
      <c r="CWY29" s="600"/>
      <c r="CWZ29" s="600"/>
      <c r="CXA29" s="600"/>
      <c r="CXB29" s="600"/>
      <c r="CXC29" s="600"/>
      <c r="CXD29" s="600"/>
      <c r="CXE29" s="600"/>
      <c r="CXF29" s="600"/>
      <c r="CXG29" s="600"/>
      <c r="CXH29" s="600"/>
      <c r="CXI29" s="600"/>
      <c r="CXJ29" s="600"/>
      <c r="CXK29" s="600"/>
      <c r="CXL29" s="600"/>
      <c r="CXM29" s="600"/>
      <c r="CXN29" s="600"/>
      <c r="CXO29" s="600"/>
      <c r="CXP29" s="600"/>
      <c r="CXQ29" s="600"/>
      <c r="CXR29" s="600"/>
      <c r="CXS29" s="600"/>
      <c r="CXT29" s="600"/>
      <c r="CXU29" s="600"/>
      <c r="CXV29" s="600"/>
      <c r="CXW29" s="600"/>
      <c r="CXX29" s="600"/>
      <c r="CXY29" s="600"/>
      <c r="CXZ29" s="600"/>
      <c r="CYA29" s="600"/>
      <c r="CYB29" s="600"/>
      <c r="CYC29" s="600"/>
      <c r="CYD29" s="600"/>
      <c r="CYE29" s="600"/>
      <c r="CYF29" s="600"/>
      <c r="CYG29" s="600"/>
      <c r="CYH29" s="600"/>
      <c r="CYI29" s="600"/>
      <c r="CYJ29" s="600"/>
      <c r="CYK29" s="600"/>
      <c r="CYL29" s="600"/>
      <c r="CYM29" s="600"/>
      <c r="CYN29" s="600"/>
      <c r="CYO29" s="600"/>
      <c r="CYP29" s="600"/>
      <c r="CYQ29" s="600"/>
      <c r="CYR29" s="600"/>
      <c r="CYS29" s="600"/>
      <c r="CYT29" s="600"/>
      <c r="CYU29" s="600"/>
      <c r="CYV29" s="600"/>
      <c r="CYW29" s="600"/>
      <c r="CYX29" s="600"/>
      <c r="CYY29" s="600"/>
      <c r="CYZ29" s="600"/>
      <c r="CZA29" s="600"/>
      <c r="CZB29" s="600"/>
      <c r="CZC29" s="600"/>
      <c r="CZD29" s="600"/>
      <c r="CZE29" s="600"/>
      <c r="CZF29" s="600"/>
      <c r="CZG29" s="600"/>
      <c r="CZH29" s="600"/>
      <c r="CZI29" s="600"/>
      <c r="CZJ29" s="600"/>
      <c r="CZK29" s="600"/>
      <c r="CZL29" s="600"/>
      <c r="CZM29" s="600"/>
      <c r="CZN29" s="600"/>
      <c r="CZO29" s="600"/>
      <c r="CZP29" s="600"/>
      <c r="CZQ29" s="600"/>
      <c r="CZR29" s="600"/>
      <c r="CZS29" s="600"/>
      <c r="CZT29" s="600"/>
      <c r="CZU29" s="600"/>
      <c r="CZV29" s="600"/>
      <c r="CZW29" s="600"/>
      <c r="CZX29" s="600"/>
      <c r="CZY29" s="600"/>
      <c r="CZZ29" s="600"/>
      <c r="DAA29" s="600"/>
      <c r="DAB29" s="600"/>
      <c r="DAC29" s="600"/>
      <c r="DAD29" s="600"/>
      <c r="DAE29" s="600"/>
      <c r="DAF29" s="600"/>
      <c r="DAG29" s="600"/>
      <c r="DAH29" s="600"/>
      <c r="DAI29" s="600"/>
      <c r="DAJ29" s="600"/>
      <c r="DAK29" s="600"/>
      <c r="DAL29" s="600"/>
      <c r="DAM29" s="600"/>
      <c r="DAN29" s="600"/>
      <c r="DAO29" s="600"/>
      <c r="DAP29" s="600"/>
      <c r="DAQ29" s="600"/>
      <c r="DAR29" s="600"/>
      <c r="DAS29" s="600"/>
      <c r="DAT29" s="600"/>
      <c r="DAU29" s="600"/>
      <c r="DAV29" s="600"/>
      <c r="DAW29" s="600"/>
      <c r="DAX29" s="600"/>
      <c r="DAY29" s="600"/>
      <c r="DAZ29" s="600"/>
      <c r="DBA29" s="600"/>
      <c r="DBB29" s="600"/>
      <c r="DBC29" s="600"/>
      <c r="DBD29" s="600"/>
      <c r="DBE29" s="600"/>
      <c r="DBF29" s="600"/>
      <c r="DBG29" s="600"/>
      <c r="DBH29" s="600"/>
      <c r="DBI29" s="600"/>
      <c r="DBJ29" s="600"/>
      <c r="DBK29" s="600"/>
      <c r="DBL29" s="600"/>
      <c r="DBM29" s="600"/>
      <c r="DBN29" s="600"/>
      <c r="DBO29" s="600"/>
      <c r="DBP29" s="600"/>
      <c r="DBQ29" s="600"/>
      <c r="DBR29" s="600"/>
      <c r="DBS29" s="600"/>
      <c r="DBT29" s="600"/>
      <c r="DBU29" s="600"/>
      <c r="DBV29" s="600"/>
      <c r="DBW29" s="600"/>
      <c r="DBX29" s="600"/>
      <c r="DBY29" s="600"/>
      <c r="DBZ29" s="600"/>
      <c r="DCA29" s="600"/>
      <c r="DCB29" s="600"/>
      <c r="DCC29" s="600"/>
      <c r="DCD29" s="600"/>
      <c r="DCE29" s="600"/>
      <c r="DCF29" s="600"/>
      <c r="DCG29" s="600"/>
      <c r="DCH29" s="600"/>
      <c r="DCI29" s="600"/>
      <c r="DCJ29" s="600"/>
      <c r="DCK29" s="600"/>
      <c r="DCL29" s="600"/>
      <c r="DCM29" s="600"/>
      <c r="DCN29" s="600"/>
      <c r="DCO29" s="600"/>
      <c r="DCP29" s="600"/>
      <c r="DCQ29" s="600"/>
      <c r="DCR29" s="600"/>
      <c r="DCS29" s="600"/>
      <c r="DCT29" s="600"/>
      <c r="DCU29" s="600"/>
      <c r="DCV29" s="600"/>
      <c r="DCW29" s="600"/>
      <c r="DCX29" s="600"/>
      <c r="DCY29" s="600"/>
      <c r="DCZ29" s="600"/>
      <c r="DDA29" s="600"/>
      <c r="DDB29" s="600"/>
      <c r="DDC29" s="600"/>
      <c r="DDD29" s="600"/>
      <c r="DDE29" s="600"/>
      <c r="DDF29" s="600"/>
      <c r="DDG29" s="600"/>
      <c r="DDH29" s="600"/>
      <c r="DDI29" s="600"/>
      <c r="DDJ29" s="600"/>
      <c r="DDK29" s="600"/>
      <c r="DDL29" s="600"/>
      <c r="DDM29" s="600"/>
      <c r="DDN29" s="600"/>
      <c r="DDO29" s="600"/>
      <c r="DDP29" s="600"/>
      <c r="DDQ29" s="600"/>
      <c r="DDR29" s="600"/>
      <c r="DDS29" s="600"/>
      <c r="DDT29" s="600"/>
      <c r="DDU29" s="600"/>
      <c r="DDV29" s="600"/>
      <c r="DDW29" s="600"/>
      <c r="DDX29" s="600"/>
      <c r="DDY29" s="600"/>
      <c r="DDZ29" s="600"/>
      <c r="DEA29" s="600"/>
      <c r="DEB29" s="600"/>
      <c r="DEC29" s="600"/>
      <c r="DED29" s="600"/>
      <c r="DEE29" s="600"/>
      <c r="DEF29" s="600"/>
      <c r="DEG29" s="600"/>
      <c r="DEH29" s="600"/>
      <c r="DEI29" s="600"/>
      <c r="DEJ29" s="600"/>
      <c r="DEK29" s="600"/>
      <c r="DEL29" s="600"/>
      <c r="DEM29" s="600"/>
      <c r="DEN29" s="600"/>
      <c r="DEO29" s="600"/>
      <c r="DEP29" s="600"/>
      <c r="DEQ29" s="600"/>
      <c r="DER29" s="600"/>
      <c r="DES29" s="600"/>
      <c r="DET29" s="600"/>
      <c r="DEU29" s="600"/>
      <c r="DEV29" s="600"/>
      <c r="DEW29" s="600"/>
      <c r="DEX29" s="600"/>
      <c r="DEY29" s="600"/>
      <c r="DEZ29" s="600"/>
      <c r="DFA29" s="600"/>
      <c r="DFB29" s="600"/>
      <c r="DFC29" s="600"/>
      <c r="DFD29" s="600"/>
      <c r="DFE29" s="600"/>
      <c r="DFF29" s="600"/>
      <c r="DFG29" s="600"/>
      <c r="DFH29" s="600"/>
      <c r="DFI29" s="600"/>
      <c r="DFJ29" s="600"/>
      <c r="DFK29" s="600"/>
      <c r="DFL29" s="600"/>
      <c r="DFM29" s="600"/>
      <c r="DFN29" s="600"/>
      <c r="DFO29" s="600"/>
      <c r="DFP29" s="600"/>
      <c r="DFQ29" s="600"/>
      <c r="DFR29" s="600"/>
      <c r="DFS29" s="600"/>
      <c r="DFT29" s="600"/>
      <c r="DFU29" s="600"/>
      <c r="DFV29" s="600"/>
      <c r="DFW29" s="600"/>
      <c r="DFX29" s="600"/>
      <c r="DFY29" s="600"/>
      <c r="DFZ29" s="600"/>
      <c r="DGA29" s="600"/>
      <c r="DGB29" s="600"/>
      <c r="DGC29" s="600"/>
      <c r="DGD29" s="600"/>
      <c r="DGE29" s="600"/>
      <c r="DGF29" s="600"/>
      <c r="DGG29" s="600"/>
      <c r="DGH29" s="600"/>
      <c r="DGI29" s="600"/>
      <c r="DGJ29" s="600"/>
      <c r="DGK29" s="600"/>
      <c r="DGL29" s="600"/>
      <c r="DGM29" s="600"/>
      <c r="DGN29" s="600"/>
      <c r="DGO29" s="600"/>
      <c r="DGP29" s="600"/>
      <c r="DGQ29" s="600"/>
      <c r="DGR29" s="600"/>
      <c r="DGS29" s="600"/>
      <c r="DGT29" s="600"/>
      <c r="DGU29" s="600"/>
      <c r="DGV29" s="600"/>
      <c r="DGW29" s="600"/>
      <c r="DGX29" s="600"/>
      <c r="DGY29" s="600"/>
      <c r="DGZ29" s="600"/>
      <c r="DHA29" s="600"/>
      <c r="DHB29" s="600"/>
      <c r="DHC29" s="600"/>
      <c r="DHD29" s="600"/>
      <c r="DHE29" s="600"/>
      <c r="DHF29" s="600"/>
      <c r="DHG29" s="600"/>
      <c r="DHH29" s="600"/>
      <c r="DHI29" s="600"/>
      <c r="DHJ29" s="600"/>
      <c r="DHK29" s="600"/>
      <c r="DHL29" s="600"/>
      <c r="DHM29" s="600"/>
      <c r="DHN29" s="600"/>
      <c r="DHO29" s="600"/>
      <c r="DHP29" s="600"/>
      <c r="DHQ29" s="600"/>
      <c r="DHR29" s="600"/>
      <c r="DHS29" s="600"/>
      <c r="DHT29" s="600"/>
      <c r="DHU29" s="600"/>
      <c r="DHV29" s="600"/>
      <c r="DHW29" s="600"/>
      <c r="DHX29" s="600"/>
      <c r="DHY29" s="600"/>
      <c r="DHZ29" s="600"/>
      <c r="DIA29" s="600"/>
      <c r="DIB29" s="600"/>
      <c r="DIC29" s="600"/>
      <c r="DID29" s="600"/>
      <c r="DIE29" s="600"/>
      <c r="DIF29" s="600"/>
      <c r="DIG29" s="600"/>
      <c r="DIH29" s="600"/>
      <c r="DII29" s="600"/>
      <c r="DIJ29" s="600"/>
      <c r="DIK29" s="600"/>
      <c r="DIL29" s="600"/>
      <c r="DIM29" s="600"/>
      <c r="DIN29" s="600"/>
      <c r="DIO29" s="600"/>
      <c r="DIP29" s="600"/>
      <c r="DIQ29" s="600"/>
      <c r="DIR29" s="600"/>
      <c r="DIS29" s="600"/>
      <c r="DIT29" s="600"/>
      <c r="DIU29" s="600"/>
      <c r="DIV29" s="600"/>
      <c r="DIW29" s="600"/>
      <c r="DIX29" s="600"/>
      <c r="DIY29" s="600"/>
      <c r="DIZ29" s="600"/>
      <c r="DJA29" s="600"/>
      <c r="DJB29" s="600"/>
      <c r="DJC29" s="600"/>
      <c r="DJD29" s="600"/>
      <c r="DJE29" s="600"/>
      <c r="DJF29" s="600"/>
      <c r="DJG29" s="600"/>
      <c r="DJH29" s="600"/>
      <c r="DJI29" s="600"/>
      <c r="DJJ29" s="600"/>
      <c r="DJK29" s="600"/>
      <c r="DJL29" s="600"/>
      <c r="DJM29" s="600"/>
      <c r="DJN29" s="600"/>
      <c r="DJO29" s="600"/>
      <c r="DJP29" s="600"/>
      <c r="DJQ29" s="600"/>
      <c r="DJR29" s="600"/>
      <c r="DJS29" s="600"/>
      <c r="DJT29" s="600"/>
      <c r="DJU29" s="600"/>
      <c r="DJV29" s="600"/>
      <c r="DJW29" s="600"/>
      <c r="DJX29" s="600"/>
      <c r="DJY29" s="600"/>
      <c r="DJZ29" s="600"/>
      <c r="DKA29" s="600"/>
      <c r="DKB29" s="600"/>
      <c r="DKC29" s="600"/>
      <c r="DKD29" s="600"/>
      <c r="DKE29" s="600"/>
      <c r="DKF29" s="600"/>
      <c r="DKG29" s="600"/>
      <c r="DKH29" s="600"/>
      <c r="DKI29" s="600"/>
      <c r="DKJ29" s="600"/>
      <c r="DKK29" s="600"/>
      <c r="DKL29" s="600"/>
      <c r="DKM29" s="600"/>
      <c r="DKN29" s="600"/>
      <c r="DKO29" s="600"/>
      <c r="DKP29" s="600"/>
      <c r="DKQ29" s="600"/>
      <c r="DKR29" s="600"/>
      <c r="DKS29" s="600"/>
      <c r="DKT29" s="600"/>
      <c r="DKU29" s="600"/>
      <c r="DKV29" s="600"/>
      <c r="DKW29" s="600"/>
      <c r="DKX29" s="600"/>
      <c r="DKY29" s="600"/>
      <c r="DKZ29" s="600"/>
      <c r="DLA29" s="600"/>
      <c r="DLB29" s="600"/>
      <c r="DLC29" s="600"/>
      <c r="DLD29" s="600"/>
      <c r="DLE29" s="600"/>
      <c r="DLF29" s="600"/>
      <c r="DLG29" s="600"/>
      <c r="DLH29" s="600"/>
      <c r="DLI29" s="600"/>
      <c r="DLJ29" s="600"/>
      <c r="DLK29" s="600"/>
      <c r="DLL29" s="600"/>
      <c r="DLM29" s="600"/>
      <c r="DLN29" s="600"/>
      <c r="DLO29" s="600"/>
      <c r="DLP29" s="600"/>
      <c r="DLQ29" s="600"/>
      <c r="DLR29" s="600"/>
      <c r="DLS29" s="600"/>
      <c r="DLT29" s="600"/>
      <c r="DLU29" s="600"/>
      <c r="DLV29" s="600"/>
      <c r="DLW29" s="600"/>
      <c r="DLX29" s="600"/>
      <c r="DLY29" s="600"/>
      <c r="DLZ29" s="600"/>
      <c r="DMA29" s="600"/>
      <c r="DMB29" s="600"/>
      <c r="DMC29" s="600"/>
      <c r="DMD29" s="600"/>
      <c r="DME29" s="600"/>
      <c r="DMF29" s="600"/>
      <c r="DMG29" s="600"/>
      <c r="DMH29" s="600"/>
      <c r="DMI29" s="600"/>
      <c r="DMJ29" s="600"/>
      <c r="DMK29" s="600"/>
      <c r="DML29" s="600"/>
      <c r="DMM29" s="600"/>
      <c r="DMN29" s="600"/>
      <c r="DMO29" s="600"/>
      <c r="DMP29" s="600"/>
      <c r="DMQ29" s="600"/>
      <c r="DMR29" s="600"/>
      <c r="DMS29" s="600"/>
      <c r="DMT29" s="600"/>
      <c r="DMU29" s="600"/>
      <c r="DMV29" s="600"/>
      <c r="DMW29" s="600"/>
      <c r="DMX29" s="600"/>
      <c r="DMY29" s="600"/>
      <c r="DMZ29" s="600"/>
      <c r="DNA29" s="600"/>
      <c r="DNB29" s="600"/>
      <c r="DNC29" s="600"/>
      <c r="DND29" s="600"/>
      <c r="DNE29" s="600"/>
      <c r="DNF29" s="600"/>
      <c r="DNG29" s="600"/>
      <c r="DNH29" s="600"/>
      <c r="DNI29" s="600"/>
      <c r="DNJ29" s="600"/>
      <c r="DNK29" s="600"/>
      <c r="DNL29" s="600"/>
      <c r="DNM29" s="600"/>
      <c r="DNN29" s="600"/>
      <c r="DNO29" s="600"/>
      <c r="DNP29" s="600"/>
      <c r="DNQ29" s="600"/>
      <c r="DNR29" s="600"/>
      <c r="DNS29" s="600"/>
      <c r="DNT29" s="600"/>
      <c r="DNU29" s="600"/>
      <c r="DNV29" s="600"/>
      <c r="DNW29" s="600"/>
      <c r="DNX29" s="600"/>
      <c r="DNY29" s="600"/>
      <c r="DNZ29" s="600"/>
      <c r="DOA29" s="600"/>
      <c r="DOB29" s="600"/>
      <c r="DOC29" s="600"/>
      <c r="DOD29" s="600"/>
      <c r="DOE29" s="600"/>
      <c r="DOF29" s="600"/>
      <c r="DOG29" s="600"/>
      <c r="DOH29" s="600"/>
      <c r="DOI29" s="600"/>
      <c r="DOJ29" s="600"/>
      <c r="DOK29" s="600"/>
      <c r="DOL29" s="600"/>
      <c r="DOM29" s="600"/>
      <c r="DON29" s="600"/>
      <c r="DOO29" s="600"/>
      <c r="DOP29" s="600"/>
      <c r="DOQ29" s="600"/>
      <c r="DOR29" s="600"/>
      <c r="DOS29" s="600"/>
      <c r="DOT29" s="600"/>
      <c r="DOU29" s="600"/>
      <c r="DOV29" s="600"/>
      <c r="DOW29" s="600"/>
      <c r="DOX29" s="600"/>
      <c r="DOY29" s="600"/>
      <c r="DOZ29" s="600"/>
      <c r="DPA29" s="600"/>
      <c r="DPB29" s="600"/>
      <c r="DPC29" s="600"/>
      <c r="DPD29" s="600"/>
      <c r="DPE29" s="600"/>
      <c r="DPF29" s="600"/>
      <c r="DPG29" s="600"/>
      <c r="DPH29" s="600"/>
      <c r="DPI29" s="600"/>
      <c r="DPJ29" s="600"/>
      <c r="DPK29" s="600"/>
      <c r="DPL29" s="600"/>
      <c r="DPM29" s="600"/>
      <c r="DPN29" s="600"/>
      <c r="DPO29" s="600"/>
      <c r="DPP29" s="600"/>
      <c r="DPQ29" s="600"/>
      <c r="DPR29" s="600"/>
      <c r="DPS29" s="600"/>
      <c r="DPT29" s="600"/>
      <c r="DPU29" s="600"/>
      <c r="DPV29" s="600"/>
      <c r="DPW29" s="600"/>
      <c r="DPX29" s="600"/>
      <c r="DPY29" s="600"/>
      <c r="DPZ29" s="600"/>
      <c r="DQA29" s="600"/>
      <c r="DQB29" s="600"/>
      <c r="DQC29" s="600"/>
      <c r="DQD29" s="600"/>
      <c r="DQE29" s="600"/>
      <c r="DQF29" s="600"/>
      <c r="DQG29" s="600"/>
      <c r="DQH29" s="600"/>
      <c r="DQI29" s="600"/>
      <c r="DQJ29" s="600"/>
      <c r="DQK29" s="600"/>
      <c r="DQL29" s="600"/>
      <c r="DQM29" s="600"/>
      <c r="DQN29" s="600"/>
      <c r="DQO29" s="600"/>
      <c r="DQP29" s="600"/>
      <c r="DQQ29" s="600"/>
      <c r="DQR29" s="600"/>
      <c r="DQS29" s="600"/>
      <c r="DQT29" s="600"/>
      <c r="DQU29" s="600"/>
      <c r="DQV29" s="600"/>
      <c r="DQW29" s="600"/>
      <c r="DQX29" s="600"/>
      <c r="DQY29" s="600"/>
      <c r="DQZ29" s="600"/>
      <c r="DRA29" s="600"/>
      <c r="DRB29" s="600"/>
      <c r="DRC29" s="600"/>
      <c r="DRD29" s="600"/>
      <c r="DRE29" s="600"/>
      <c r="DRF29" s="600"/>
      <c r="DRG29" s="600"/>
      <c r="DRH29" s="600"/>
      <c r="DRI29" s="600"/>
      <c r="DRJ29" s="600"/>
      <c r="DRK29" s="600"/>
      <c r="DRL29" s="600"/>
      <c r="DRM29" s="600"/>
      <c r="DRN29" s="600"/>
      <c r="DRO29" s="600"/>
      <c r="DRP29" s="600"/>
      <c r="DRQ29" s="600"/>
      <c r="DRR29" s="600"/>
      <c r="DRS29" s="600"/>
      <c r="DRT29" s="600"/>
      <c r="DRU29" s="600"/>
      <c r="DRV29" s="600"/>
      <c r="DRW29" s="600"/>
      <c r="DRX29" s="600"/>
      <c r="DRY29" s="600"/>
      <c r="DRZ29" s="600"/>
      <c r="DSA29" s="600"/>
      <c r="DSB29" s="600"/>
      <c r="DSC29" s="600"/>
      <c r="DSD29" s="600"/>
      <c r="DSE29" s="600"/>
      <c r="DSF29" s="600"/>
      <c r="DSG29" s="600"/>
      <c r="DSH29" s="600"/>
      <c r="DSI29" s="600"/>
      <c r="DSJ29" s="600"/>
      <c r="DSK29" s="600"/>
      <c r="DSL29" s="600"/>
      <c r="DSM29" s="600"/>
      <c r="DSN29" s="600"/>
      <c r="DSO29" s="600"/>
      <c r="DSP29" s="600"/>
      <c r="DSQ29" s="600"/>
      <c r="DSR29" s="600"/>
      <c r="DSS29" s="600"/>
      <c r="DST29" s="600"/>
      <c r="DSU29" s="600"/>
      <c r="DSV29" s="600"/>
      <c r="DSW29" s="600"/>
      <c r="DSX29" s="600"/>
      <c r="DSY29" s="600"/>
      <c r="DSZ29" s="600"/>
      <c r="DTA29" s="600"/>
      <c r="DTB29" s="600"/>
      <c r="DTC29" s="600"/>
      <c r="DTD29" s="600"/>
      <c r="DTE29" s="600"/>
      <c r="DTF29" s="600"/>
      <c r="DTG29" s="600"/>
      <c r="DTH29" s="600"/>
      <c r="DTI29" s="600"/>
      <c r="DTJ29" s="600"/>
      <c r="DTK29" s="600"/>
      <c r="DTL29" s="600"/>
      <c r="DTM29" s="600"/>
      <c r="DTN29" s="600"/>
      <c r="DTO29" s="600"/>
      <c r="DTP29" s="600"/>
      <c r="DTQ29" s="600"/>
      <c r="DTR29" s="600"/>
      <c r="DTS29" s="600"/>
      <c r="DTT29" s="600"/>
      <c r="DTU29" s="600"/>
      <c r="DTV29" s="600"/>
      <c r="DTW29" s="600"/>
      <c r="DTX29" s="600"/>
      <c r="DTY29" s="600"/>
      <c r="DTZ29" s="600"/>
      <c r="DUA29" s="600"/>
      <c r="DUB29" s="600"/>
      <c r="DUC29" s="600"/>
      <c r="DUD29" s="600"/>
      <c r="DUE29" s="600"/>
      <c r="DUF29" s="600"/>
      <c r="DUG29" s="600"/>
      <c r="DUH29" s="600"/>
      <c r="DUI29" s="600"/>
      <c r="DUJ29" s="600"/>
      <c r="DUK29" s="600"/>
      <c r="DUL29" s="600"/>
      <c r="DUM29" s="600"/>
      <c r="DUN29" s="600"/>
      <c r="DUO29" s="600"/>
      <c r="DUP29" s="600"/>
      <c r="DUQ29" s="600"/>
      <c r="DUR29" s="600"/>
      <c r="DUS29" s="600"/>
      <c r="DUT29" s="600"/>
      <c r="DUU29" s="600"/>
      <c r="DUV29" s="600"/>
      <c r="DUW29" s="600"/>
      <c r="DUX29" s="600"/>
      <c r="DUY29" s="600"/>
      <c r="DUZ29" s="600"/>
      <c r="DVA29" s="600"/>
      <c r="DVB29" s="600"/>
      <c r="DVC29" s="600"/>
      <c r="DVD29" s="600"/>
      <c r="DVE29" s="600"/>
      <c r="DVF29" s="600"/>
      <c r="DVG29" s="600"/>
      <c r="DVH29" s="600"/>
      <c r="DVI29" s="600"/>
      <c r="DVJ29" s="600"/>
      <c r="DVK29" s="600"/>
      <c r="DVL29" s="600"/>
      <c r="DVM29" s="600"/>
      <c r="DVN29" s="600"/>
      <c r="DVO29" s="600"/>
      <c r="DVP29" s="600"/>
      <c r="DVQ29" s="600"/>
      <c r="DVR29" s="600"/>
      <c r="DVS29" s="600"/>
      <c r="DVT29" s="600"/>
      <c r="DVU29" s="600"/>
      <c r="DVV29" s="600"/>
      <c r="DVW29" s="600"/>
      <c r="DVX29" s="600"/>
      <c r="DVY29" s="600"/>
      <c r="DVZ29" s="600"/>
      <c r="DWA29" s="600"/>
      <c r="DWB29" s="600"/>
      <c r="DWC29" s="600"/>
      <c r="DWD29" s="600"/>
      <c r="DWE29" s="600"/>
      <c r="DWF29" s="600"/>
      <c r="DWG29" s="600"/>
      <c r="DWH29" s="600"/>
      <c r="DWI29" s="600"/>
      <c r="DWJ29" s="600"/>
      <c r="DWK29" s="600"/>
      <c r="DWL29" s="600"/>
      <c r="DWM29" s="600"/>
      <c r="DWN29" s="600"/>
      <c r="DWO29" s="600"/>
      <c r="DWP29" s="600"/>
      <c r="DWQ29" s="600"/>
      <c r="DWR29" s="600"/>
      <c r="DWS29" s="600"/>
      <c r="DWT29" s="600"/>
      <c r="DWU29" s="600"/>
      <c r="DWV29" s="600"/>
      <c r="DWW29" s="600"/>
      <c r="DWX29" s="600"/>
      <c r="DWY29" s="600"/>
      <c r="DWZ29" s="600"/>
      <c r="DXA29" s="600"/>
      <c r="DXB29" s="600"/>
      <c r="DXC29" s="600"/>
      <c r="DXD29" s="600"/>
      <c r="DXE29" s="600"/>
      <c r="DXF29" s="600"/>
      <c r="DXG29" s="600"/>
      <c r="DXH29" s="600"/>
      <c r="DXI29" s="600"/>
      <c r="DXJ29" s="600"/>
      <c r="DXK29" s="600"/>
      <c r="DXL29" s="600"/>
      <c r="DXM29" s="600"/>
      <c r="DXN29" s="600"/>
      <c r="DXO29" s="600"/>
      <c r="DXP29" s="600"/>
      <c r="DXQ29" s="600"/>
      <c r="DXR29" s="600"/>
      <c r="DXS29" s="600"/>
      <c r="DXT29" s="600"/>
      <c r="DXU29" s="600"/>
      <c r="DXV29" s="600"/>
      <c r="DXW29" s="600"/>
      <c r="DXX29" s="600"/>
      <c r="DXY29" s="600"/>
      <c r="DXZ29" s="600"/>
      <c r="DYA29" s="600"/>
      <c r="DYB29" s="600"/>
      <c r="DYC29" s="600"/>
      <c r="DYD29" s="600"/>
      <c r="DYE29" s="600"/>
      <c r="DYF29" s="600"/>
      <c r="DYG29" s="600"/>
      <c r="DYH29" s="600"/>
      <c r="DYI29" s="600"/>
      <c r="DYJ29" s="600"/>
      <c r="DYK29" s="600"/>
      <c r="DYL29" s="600"/>
      <c r="DYM29" s="600"/>
      <c r="DYN29" s="600"/>
      <c r="DYO29" s="600"/>
      <c r="DYP29" s="600"/>
      <c r="DYQ29" s="600"/>
      <c r="DYR29" s="600"/>
      <c r="DYS29" s="600"/>
      <c r="DYT29" s="600"/>
      <c r="DYU29" s="600"/>
      <c r="DYV29" s="600"/>
      <c r="DYW29" s="600"/>
      <c r="DYX29" s="600"/>
      <c r="DYY29" s="600"/>
      <c r="DYZ29" s="600"/>
      <c r="DZA29" s="600"/>
      <c r="DZB29" s="600"/>
      <c r="DZC29" s="600"/>
      <c r="DZD29" s="600"/>
      <c r="DZE29" s="600"/>
      <c r="DZF29" s="600"/>
      <c r="DZG29" s="600"/>
      <c r="DZH29" s="600"/>
      <c r="DZI29" s="600"/>
      <c r="DZJ29" s="600"/>
      <c r="DZK29" s="600"/>
      <c r="DZL29" s="600"/>
      <c r="DZM29" s="600"/>
      <c r="DZN29" s="600"/>
      <c r="DZO29" s="600"/>
      <c r="DZP29" s="600"/>
      <c r="DZQ29" s="600"/>
      <c r="DZR29" s="600"/>
      <c r="DZS29" s="600"/>
      <c r="DZT29" s="600"/>
      <c r="DZU29" s="600"/>
      <c r="DZV29" s="600"/>
      <c r="DZW29" s="600"/>
      <c r="DZX29" s="600"/>
      <c r="DZY29" s="600"/>
      <c r="DZZ29" s="600"/>
      <c r="EAA29" s="600"/>
      <c r="EAB29" s="600"/>
      <c r="EAC29" s="600"/>
      <c r="EAD29" s="600"/>
      <c r="EAE29" s="600"/>
      <c r="EAF29" s="600"/>
      <c r="EAG29" s="600"/>
      <c r="EAH29" s="600"/>
      <c r="EAI29" s="600"/>
      <c r="EAJ29" s="600"/>
      <c r="EAK29" s="600"/>
      <c r="EAL29" s="600"/>
      <c r="EAM29" s="600"/>
      <c r="EAN29" s="600"/>
      <c r="EAO29" s="600"/>
      <c r="EAP29" s="600"/>
      <c r="EAQ29" s="600"/>
      <c r="EAR29" s="600"/>
      <c r="EAS29" s="600"/>
      <c r="EAT29" s="600"/>
      <c r="EAU29" s="600"/>
      <c r="EAV29" s="600"/>
      <c r="EAW29" s="600"/>
      <c r="EAX29" s="600"/>
      <c r="EAY29" s="600"/>
      <c r="EAZ29" s="600"/>
      <c r="EBA29" s="600"/>
      <c r="EBB29" s="600"/>
      <c r="EBC29" s="600"/>
      <c r="EBD29" s="600"/>
      <c r="EBE29" s="600"/>
      <c r="EBF29" s="600"/>
      <c r="EBG29" s="600"/>
      <c r="EBH29" s="600"/>
      <c r="EBI29" s="600"/>
      <c r="EBJ29" s="600"/>
      <c r="EBK29" s="600"/>
      <c r="EBL29" s="600"/>
      <c r="EBM29" s="600"/>
      <c r="EBN29" s="600"/>
      <c r="EBO29" s="600"/>
      <c r="EBP29" s="600"/>
      <c r="EBQ29" s="600"/>
      <c r="EBR29" s="600"/>
      <c r="EBS29" s="600"/>
      <c r="EBT29" s="600"/>
      <c r="EBU29" s="600"/>
      <c r="EBV29" s="600"/>
      <c r="EBW29" s="600"/>
      <c r="EBX29" s="600"/>
      <c r="EBY29" s="600"/>
      <c r="EBZ29" s="600"/>
      <c r="ECA29" s="600"/>
      <c r="ECB29" s="600"/>
      <c r="ECC29" s="600"/>
      <c r="ECD29" s="600"/>
      <c r="ECE29" s="600"/>
      <c r="ECF29" s="600"/>
      <c r="ECG29" s="600"/>
      <c r="ECH29" s="600"/>
      <c r="ECI29" s="600"/>
      <c r="ECJ29" s="600"/>
      <c r="ECK29" s="600"/>
      <c r="ECL29" s="600"/>
      <c r="ECM29" s="600"/>
      <c r="ECN29" s="600"/>
      <c r="ECO29" s="600"/>
      <c r="ECP29" s="600"/>
      <c r="ECQ29" s="600"/>
      <c r="ECR29" s="600"/>
      <c r="ECS29" s="600"/>
      <c r="ECT29" s="600"/>
      <c r="ECU29" s="600"/>
      <c r="ECV29" s="600"/>
      <c r="ECW29" s="600"/>
      <c r="ECX29" s="600"/>
      <c r="ECY29" s="600"/>
      <c r="ECZ29" s="600"/>
      <c r="EDA29" s="600"/>
      <c r="EDB29" s="600"/>
      <c r="EDC29" s="600"/>
      <c r="EDD29" s="600"/>
      <c r="EDE29" s="600"/>
      <c r="EDF29" s="600"/>
      <c r="EDG29" s="600"/>
      <c r="EDH29" s="600"/>
      <c r="EDI29" s="600"/>
      <c r="EDJ29" s="600"/>
      <c r="EDK29" s="600"/>
      <c r="EDL29" s="600"/>
      <c r="EDM29" s="600"/>
      <c r="EDN29" s="600"/>
      <c r="EDO29" s="600"/>
      <c r="EDP29" s="600"/>
      <c r="EDQ29" s="600"/>
      <c r="EDR29" s="600"/>
      <c r="EDS29" s="600"/>
      <c r="EDT29" s="600"/>
      <c r="EDU29" s="600"/>
      <c r="EDV29" s="600"/>
      <c r="EDW29" s="600"/>
      <c r="EDX29" s="600"/>
      <c r="EDY29" s="600"/>
      <c r="EDZ29" s="600"/>
      <c r="EEA29" s="600"/>
      <c r="EEB29" s="600"/>
      <c r="EEC29" s="600"/>
      <c r="EED29" s="600"/>
      <c r="EEE29" s="600"/>
      <c r="EEF29" s="600"/>
      <c r="EEG29" s="600"/>
      <c r="EEH29" s="600"/>
      <c r="EEI29" s="600"/>
      <c r="EEJ29" s="600"/>
      <c r="EEK29" s="600"/>
      <c r="EEL29" s="600"/>
      <c r="EEM29" s="600"/>
      <c r="EEN29" s="600"/>
      <c r="EEO29" s="600"/>
      <c r="EEP29" s="600"/>
      <c r="EEQ29" s="600"/>
      <c r="EER29" s="600"/>
      <c r="EES29" s="600"/>
      <c r="EET29" s="600"/>
      <c r="EEU29" s="600"/>
      <c r="EEV29" s="600"/>
      <c r="EEW29" s="600"/>
      <c r="EEX29" s="600"/>
      <c r="EEY29" s="600"/>
      <c r="EEZ29" s="600"/>
      <c r="EFA29" s="600"/>
      <c r="EFB29" s="600"/>
      <c r="EFC29" s="600"/>
      <c r="EFD29" s="600"/>
      <c r="EFE29" s="600"/>
      <c r="EFF29" s="600"/>
      <c r="EFG29" s="600"/>
      <c r="EFH29" s="600"/>
      <c r="EFI29" s="600"/>
      <c r="EFJ29" s="600"/>
      <c r="EFK29" s="600"/>
      <c r="EFL29" s="600"/>
      <c r="EFM29" s="600"/>
      <c r="EFN29" s="600"/>
      <c r="EFO29" s="600"/>
      <c r="EFP29" s="600"/>
      <c r="EFQ29" s="600"/>
      <c r="EFR29" s="600"/>
      <c r="EFS29" s="600"/>
      <c r="EFT29" s="600"/>
      <c r="EFU29" s="600"/>
      <c r="EFV29" s="600"/>
      <c r="EFW29" s="600"/>
      <c r="EFX29" s="600"/>
      <c r="EFY29" s="600"/>
      <c r="EFZ29" s="600"/>
      <c r="EGA29" s="600"/>
      <c r="EGB29" s="600"/>
      <c r="EGC29" s="600"/>
      <c r="EGD29" s="600"/>
      <c r="EGE29" s="600"/>
      <c r="EGF29" s="600"/>
      <c r="EGG29" s="600"/>
      <c r="EGH29" s="600"/>
      <c r="EGI29" s="600"/>
      <c r="EGJ29" s="600"/>
      <c r="EGK29" s="600"/>
      <c r="EGL29" s="600"/>
      <c r="EGM29" s="600"/>
      <c r="EGN29" s="600"/>
      <c r="EGO29" s="600"/>
      <c r="EGP29" s="600"/>
      <c r="EGQ29" s="600"/>
      <c r="EGR29" s="600"/>
      <c r="EGS29" s="600"/>
      <c r="EGT29" s="600"/>
      <c r="EGU29" s="600"/>
      <c r="EGV29" s="600"/>
      <c r="EGW29" s="600"/>
      <c r="EGX29" s="600"/>
      <c r="EGY29" s="600"/>
      <c r="EGZ29" s="600"/>
      <c r="EHA29" s="600"/>
      <c r="EHB29" s="600"/>
      <c r="EHC29" s="600"/>
      <c r="EHD29" s="600"/>
      <c r="EHE29" s="600"/>
      <c r="EHF29" s="600"/>
      <c r="EHG29" s="600"/>
      <c r="EHH29" s="600"/>
      <c r="EHI29" s="600"/>
      <c r="EHJ29" s="600"/>
      <c r="EHK29" s="600"/>
      <c r="EHL29" s="600"/>
      <c r="EHM29" s="600"/>
      <c r="EHN29" s="600"/>
      <c r="EHO29" s="600"/>
      <c r="EHP29" s="600"/>
      <c r="EHQ29" s="600"/>
      <c r="EHR29" s="600"/>
      <c r="EHS29" s="600"/>
      <c r="EHT29" s="600"/>
      <c r="EHU29" s="600"/>
      <c r="EHV29" s="600"/>
      <c r="EHW29" s="600"/>
      <c r="EHX29" s="600"/>
      <c r="EHY29" s="600"/>
      <c r="EHZ29" s="600"/>
      <c r="EIA29" s="600"/>
      <c r="EIB29" s="600"/>
      <c r="EIC29" s="600"/>
      <c r="EID29" s="600"/>
      <c r="EIE29" s="600"/>
      <c r="EIF29" s="600"/>
      <c r="EIG29" s="600"/>
      <c r="EIH29" s="600"/>
      <c r="EII29" s="600"/>
      <c r="EIJ29" s="600"/>
      <c r="EIK29" s="600"/>
      <c r="EIL29" s="600"/>
      <c r="EIM29" s="600"/>
      <c r="EIN29" s="600"/>
      <c r="EIO29" s="600"/>
      <c r="EIP29" s="600"/>
      <c r="EIQ29" s="600"/>
      <c r="EIR29" s="600"/>
      <c r="EIS29" s="600"/>
      <c r="EIT29" s="600"/>
      <c r="EIU29" s="600"/>
      <c r="EIV29" s="600"/>
      <c r="EIW29" s="600"/>
      <c r="EIX29" s="600"/>
      <c r="EIY29" s="600"/>
      <c r="EIZ29" s="600"/>
      <c r="EJA29" s="600"/>
      <c r="EJB29" s="600"/>
      <c r="EJC29" s="600"/>
      <c r="EJD29" s="600"/>
      <c r="EJE29" s="600"/>
      <c r="EJF29" s="600"/>
      <c r="EJG29" s="600"/>
      <c r="EJH29" s="600"/>
      <c r="EJI29" s="600"/>
      <c r="EJJ29" s="600"/>
      <c r="EJK29" s="600"/>
      <c r="EJL29" s="600"/>
      <c r="EJM29" s="600"/>
      <c r="EJN29" s="600"/>
      <c r="EJO29" s="600"/>
      <c r="EJP29" s="600"/>
      <c r="EJQ29" s="600"/>
      <c r="EJR29" s="600"/>
      <c r="EJS29" s="600"/>
      <c r="EJT29" s="600"/>
      <c r="EJU29" s="600"/>
      <c r="EJV29" s="600"/>
      <c r="EJW29" s="600"/>
      <c r="EJX29" s="600"/>
      <c r="EJY29" s="600"/>
      <c r="EJZ29" s="600"/>
      <c r="EKA29" s="600"/>
      <c r="EKB29" s="600"/>
      <c r="EKC29" s="600"/>
      <c r="EKD29" s="600"/>
      <c r="EKE29" s="600"/>
      <c r="EKF29" s="600"/>
      <c r="EKG29" s="600"/>
      <c r="EKH29" s="600"/>
      <c r="EKI29" s="600"/>
      <c r="EKJ29" s="600"/>
      <c r="EKK29" s="600"/>
      <c r="EKL29" s="600"/>
      <c r="EKM29" s="600"/>
      <c r="EKN29" s="600"/>
      <c r="EKO29" s="600"/>
      <c r="EKP29" s="600"/>
      <c r="EKQ29" s="600"/>
      <c r="EKR29" s="600"/>
      <c r="EKS29" s="600"/>
      <c r="EKT29" s="600"/>
      <c r="EKU29" s="600"/>
      <c r="EKV29" s="600"/>
      <c r="EKW29" s="600"/>
      <c r="EKX29" s="600"/>
      <c r="EKY29" s="600"/>
      <c r="EKZ29" s="600"/>
      <c r="ELA29" s="600"/>
      <c r="ELB29" s="600"/>
      <c r="ELC29" s="600"/>
      <c r="ELD29" s="600"/>
      <c r="ELE29" s="600"/>
      <c r="ELF29" s="600"/>
      <c r="ELG29" s="600"/>
      <c r="ELH29" s="600"/>
      <c r="ELI29" s="600"/>
      <c r="ELJ29" s="600"/>
      <c r="ELK29" s="600"/>
      <c r="ELL29" s="600"/>
      <c r="ELM29" s="600"/>
      <c r="ELN29" s="600"/>
      <c r="ELO29" s="600"/>
      <c r="ELP29" s="600"/>
      <c r="ELQ29" s="600"/>
      <c r="ELR29" s="600"/>
      <c r="ELS29" s="600"/>
      <c r="ELT29" s="600"/>
      <c r="ELU29" s="600"/>
      <c r="ELV29" s="600"/>
      <c r="ELW29" s="600"/>
      <c r="ELX29" s="600"/>
      <c r="ELY29" s="600"/>
      <c r="ELZ29" s="600"/>
      <c r="EMA29" s="600"/>
      <c r="EMB29" s="600"/>
      <c r="EMC29" s="600"/>
      <c r="EMD29" s="600"/>
      <c r="EME29" s="600"/>
      <c r="EMF29" s="600"/>
      <c r="EMG29" s="600"/>
      <c r="EMH29" s="600"/>
      <c r="EMI29" s="600"/>
      <c r="EMJ29" s="600"/>
      <c r="EMK29" s="600"/>
      <c r="EML29" s="600"/>
      <c r="EMM29" s="600"/>
      <c r="EMN29" s="600"/>
      <c r="EMO29" s="600"/>
      <c r="EMP29" s="600"/>
      <c r="EMQ29" s="600"/>
      <c r="EMR29" s="600"/>
      <c r="EMS29" s="600"/>
      <c r="EMT29" s="600"/>
      <c r="EMU29" s="600"/>
      <c r="EMV29" s="600"/>
      <c r="EMW29" s="600"/>
      <c r="EMX29" s="600"/>
      <c r="EMY29" s="600"/>
      <c r="EMZ29" s="600"/>
      <c r="ENA29" s="600"/>
      <c r="ENB29" s="600"/>
      <c r="ENC29" s="600"/>
      <c r="END29" s="600"/>
      <c r="ENE29" s="600"/>
      <c r="ENF29" s="600"/>
      <c r="ENG29" s="600"/>
      <c r="ENH29" s="600"/>
      <c r="ENI29" s="600"/>
      <c r="ENJ29" s="600"/>
      <c r="ENK29" s="600"/>
      <c r="ENL29" s="600"/>
      <c r="ENM29" s="600"/>
      <c r="ENN29" s="600"/>
      <c r="ENO29" s="600"/>
      <c r="ENP29" s="600"/>
      <c r="ENQ29" s="600"/>
      <c r="ENR29" s="600"/>
      <c r="ENS29" s="600"/>
      <c r="ENT29" s="600"/>
      <c r="ENU29" s="600"/>
      <c r="ENV29" s="600"/>
      <c r="ENW29" s="600"/>
      <c r="ENX29" s="600"/>
      <c r="ENY29" s="600"/>
      <c r="ENZ29" s="600"/>
      <c r="EOA29" s="600"/>
      <c r="EOB29" s="600"/>
      <c r="EOC29" s="600"/>
      <c r="EOD29" s="600"/>
      <c r="EOE29" s="600"/>
      <c r="EOF29" s="600"/>
      <c r="EOG29" s="600"/>
      <c r="EOH29" s="600"/>
      <c r="EOI29" s="600"/>
      <c r="EOJ29" s="600"/>
      <c r="EOK29" s="600"/>
      <c r="EOL29" s="600"/>
      <c r="EOM29" s="600"/>
      <c r="EON29" s="600"/>
      <c r="EOO29" s="600"/>
      <c r="EOP29" s="600"/>
      <c r="EOQ29" s="600"/>
      <c r="EOR29" s="600"/>
      <c r="EOS29" s="600"/>
      <c r="EOT29" s="600"/>
      <c r="EOU29" s="600"/>
      <c r="EOV29" s="600"/>
      <c r="EOW29" s="600"/>
      <c r="EOX29" s="600"/>
      <c r="EOY29" s="600"/>
      <c r="EOZ29" s="600"/>
      <c r="EPA29" s="600"/>
      <c r="EPB29" s="600"/>
      <c r="EPC29" s="600"/>
      <c r="EPD29" s="600"/>
      <c r="EPE29" s="600"/>
      <c r="EPF29" s="600"/>
      <c r="EPG29" s="600"/>
      <c r="EPH29" s="600"/>
      <c r="EPI29" s="600"/>
      <c r="EPJ29" s="600"/>
      <c r="EPK29" s="600"/>
      <c r="EPL29" s="600"/>
      <c r="EPM29" s="600"/>
      <c r="EPN29" s="600"/>
      <c r="EPO29" s="600"/>
      <c r="EPP29" s="600"/>
      <c r="EPQ29" s="600"/>
      <c r="EPR29" s="600"/>
      <c r="EPS29" s="600"/>
      <c r="EPT29" s="600"/>
      <c r="EPU29" s="600"/>
      <c r="EPV29" s="600"/>
      <c r="EPW29" s="600"/>
      <c r="EPX29" s="600"/>
      <c r="EPY29" s="600"/>
      <c r="EPZ29" s="600"/>
      <c r="EQA29" s="600"/>
      <c r="EQB29" s="600"/>
      <c r="EQC29" s="600"/>
      <c r="EQD29" s="600"/>
      <c r="EQE29" s="600"/>
      <c r="EQF29" s="600"/>
      <c r="EQG29" s="600"/>
      <c r="EQH29" s="600"/>
      <c r="EQI29" s="600"/>
      <c r="EQJ29" s="600"/>
      <c r="EQK29" s="600"/>
      <c r="EQL29" s="600"/>
      <c r="EQM29" s="600"/>
      <c r="EQN29" s="600"/>
      <c r="EQO29" s="600"/>
      <c r="EQP29" s="600"/>
      <c r="EQQ29" s="600"/>
      <c r="EQR29" s="600"/>
      <c r="EQS29" s="600"/>
      <c r="EQT29" s="600"/>
      <c r="EQU29" s="600"/>
      <c r="EQV29" s="600"/>
      <c r="EQW29" s="600"/>
      <c r="EQX29" s="600"/>
      <c r="EQY29" s="600"/>
      <c r="EQZ29" s="600"/>
      <c r="ERA29" s="600"/>
      <c r="ERB29" s="600"/>
      <c r="ERC29" s="600"/>
      <c r="ERD29" s="600"/>
      <c r="ERE29" s="600"/>
      <c r="ERF29" s="600"/>
      <c r="ERG29" s="600"/>
      <c r="ERH29" s="600"/>
      <c r="ERI29" s="600"/>
      <c r="ERJ29" s="600"/>
      <c r="ERK29" s="600"/>
      <c r="ERL29" s="600"/>
      <c r="ERM29" s="600"/>
      <c r="ERN29" s="600"/>
      <c r="ERO29" s="600"/>
      <c r="ERP29" s="600"/>
      <c r="ERQ29" s="600"/>
      <c r="ERR29" s="600"/>
      <c r="ERS29" s="600"/>
      <c r="ERT29" s="600"/>
      <c r="ERU29" s="600"/>
      <c r="ERV29" s="600"/>
      <c r="ERW29" s="600"/>
      <c r="ERX29" s="600"/>
      <c r="ERY29" s="600"/>
      <c r="ERZ29" s="600"/>
      <c r="ESA29" s="600"/>
      <c r="ESB29" s="600"/>
      <c r="ESC29" s="600"/>
      <c r="ESD29" s="600"/>
      <c r="ESE29" s="600"/>
      <c r="ESF29" s="600"/>
      <c r="ESG29" s="600"/>
      <c r="ESH29" s="600"/>
      <c r="ESI29" s="600"/>
      <c r="ESJ29" s="600"/>
      <c r="ESK29" s="600"/>
      <c r="ESL29" s="600"/>
      <c r="ESM29" s="600"/>
      <c r="ESN29" s="600"/>
      <c r="ESO29" s="600"/>
      <c r="ESP29" s="600"/>
      <c r="ESQ29" s="600"/>
      <c r="ESR29" s="600"/>
      <c r="ESS29" s="600"/>
      <c r="EST29" s="600"/>
      <c r="ESU29" s="600"/>
      <c r="ESV29" s="600"/>
      <c r="ESW29" s="600"/>
      <c r="ESX29" s="600"/>
      <c r="ESY29" s="600"/>
      <c r="ESZ29" s="600"/>
      <c r="ETA29" s="600"/>
      <c r="ETB29" s="600"/>
      <c r="ETC29" s="600"/>
      <c r="ETD29" s="600"/>
      <c r="ETE29" s="600"/>
      <c r="ETF29" s="600"/>
      <c r="ETG29" s="600"/>
      <c r="ETH29" s="600"/>
      <c r="ETI29" s="600"/>
      <c r="ETJ29" s="600"/>
      <c r="ETK29" s="600"/>
      <c r="ETL29" s="600"/>
      <c r="ETM29" s="600"/>
      <c r="ETN29" s="600"/>
      <c r="ETO29" s="600"/>
      <c r="ETP29" s="600"/>
      <c r="ETQ29" s="600"/>
      <c r="ETR29" s="600"/>
      <c r="ETS29" s="600"/>
      <c r="ETT29" s="600"/>
      <c r="ETU29" s="600"/>
      <c r="ETV29" s="600"/>
      <c r="ETW29" s="600"/>
      <c r="ETX29" s="600"/>
      <c r="ETY29" s="600"/>
      <c r="ETZ29" s="600"/>
      <c r="EUA29" s="600"/>
      <c r="EUB29" s="600"/>
      <c r="EUC29" s="600"/>
      <c r="EUD29" s="600"/>
      <c r="EUE29" s="600"/>
      <c r="EUF29" s="600"/>
      <c r="EUG29" s="600"/>
      <c r="EUH29" s="600"/>
      <c r="EUI29" s="600"/>
      <c r="EUJ29" s="600"/>
      <c r="EUK29" s="600"/>
      <c r="EUL29" s="600"/>
      <c r="EUM29" s="600"/>
      <c r="EUN29" s="600"/>
      <c r="EUO29" s="600"/>
      <c r="EUP29" s="600"/>
      <c r="EUQ29" s="600"/>
      <c r="EUR29" s="600"/>
      <c r="EUS29" s="600"/>
      <c r="EUT29" s="600"/>
      <c r="EUU29" s="600"/>
      <c r="EUV29" s="600"/>
      <c r="EUW29" s="600"/>
      <c r="EUX29" s="600"/>
      <c r="EUY29" s="600"/>
      <c r="EUZ29" s="600"/>
      <c r="EVA29" s="600"/>
      <c r="EVB29" s="600"/>
      <c r="EVC29" s="600"/>
      <c r="EVD29" s="600"/>
      <c r="EVE29" s="600"/>
      <c r="EVF29" s="600"/>
      <c r="EVG29" s="600"/>
      <c r="EVH29" s="600"/>
      <c r="EVI29" s="600"/>
      <c r="EVJ29" s="600"/>
      <c r="EVK29" s="600"/>
      <c r="EVL29" s="600"/>
      <c r="EVM29" s="600"/>
      <c r="EVN29" s="600"/>
      <c r="EVO29" s="600"/>
      <c r="EVP29" s="600"/>
      <c r="EVQ29" s="600"/>
      <c r="EVR29" s="600"/>
      <c r="EVS29" s="600"/>
      <c r="EVT29" s="600"/>
      <c r="EVU29" s="600"/>
      <c r="EVV29" s="600"/>
      <c r="EVW29" s="600"/>
      <c r="EVX29" s="600"/>
      <c r="EVY29" s="600"/>
      <c r="EVZ29" s="600"/>
      <c r="EWA29" s="600"/>
      <c r="EWB29" s="600"/>
      <c r="EWC29" s="600"/>
      <c r="EWD29" s="600"/>
      <c r="EWE29" s="600"/>
      <c r="EWF29" s="600"/>
      <c r="EWG29" s="600"/>
      <c r="EWH29" s="600"/>
      <c r="EWI29" s="600"/>
      <c r="EWJ29" s="600"/>
      <c r="EWK29" s="600"/>
      <c r="EWL29" s="600"/>
      <c r="EWM29" s="600"/>
      <c r="EWN29" s="600"/>
      <c r="EWO29" s="600"/>
      <c r="EWP29" s="600"/>
      <c r="EWQ29" s="600"/>
      <c r="EWR29" s="600"/>
      <c r="EWS29" s="600"/>
      <c r="EWT29" s="600"/>
      <c r="EWU29" s="600"/>
      <c r="EWV29" s="600"/>
      <c r="EWW29" s="600"/>
      <c r="EWX29" s="600"/>
      <c r="EWY29" s="600"/>
      <c r="EWZ29" s="600"/>
      <c r="EXA29" s="600"/>
      <c r="EXB29" s="600"/>
      <c r="EXC29" s="600"/>
      <c r="EXD29" s="600"/>
      <c r="EXE29" s="600"/>
      <c r="EXF29" s="600"/>
      <c r="EXG29" s="600"/>
      <c r="EXH29" s="600"/>
      <c r="EXI29" s="600"/>
      <c r="EXJ29" s="600"/>
      <c r="EXK29" s="600"/>
      <c r="EXL29" s="600"/>
      <c r="EXM29" s="600"/>
      <c r="EXN29" s="600"/>
      <c r="EXO29" s="600"/>
      <c r="EXP29" s="600"/>
      <c r="EXQ29" s="600"/>
      <c r="EXR29" s="600"/>
      <c r="EXS29" s="600"/>
      <c r="EXT29" s="600"/>
      <c r="EXU29" s="600"/>
      <c r="EXV29" s="600"/>
      <c r="EXW29" s="600"/>
      <c r="EXX29" s="600"/>
      <c r="EXY29" s="600"/>
      <c r="EXZ29" s="600"/>
      <c r="EYA29" s="600"/>
      <c r="EYB29" s="600"/>
      <c r="EYC29" s="600"/>
      <c r="EYD29" s="600"/>
      <c r="EYE29" s="600"/>
      <c r="EYF29" s="600"/>
      <c r="EYG29" s="600"/>
      <c r="EYH29" s="600"/>
      <c r="EYI29" s="600"/>
      <c r="EYJ29" s="600"/>
      <c r="EYK29" s="600"/>
      <c r="EYL29" s="600"/>
      <c r="EYM29" s="600"/>
      <c r="EYN29" s="600"/>
      <c r="EYO29" s="600"/>
      <c r="EYP29" s="600"/>
      <c r="EYQ29" s="600"/>
      <c r="EYR29" s="600"/>
      <c r="EYS29" s="600"/>
      <c r="EYT29" s="600"/>
      <c r="EYU29" s="600"/>
      <c r="EYV29" s="600"/>
      <c r="EYW29" s="600"/>
      <c r="EYX29" s="600"/>
      <c r="EYY29" s="600"/>
      <c r="EYZ29" s="600"/>
      <c r="EZA29" s="600"/>
      <c r="EZB29" s="600"/>
      <c r="EZC29" s="600"/>
      <c r="EZD29" s="600"/>
      <c r="EZE29" s="600"/>
      <c r="EZF29" s="600"/>
      <c r="EZG29" s="600"/>
      <c r="EZH29" s="600"/>
      <c r="EZI29" s="600"/>
      <c r="EZJ29" s="600"/>
      <c r="EZK29" s="600"/>
      <c r="EZL29" s="600"/>
      <c r="EZM29" s="600"/>
      <c r="EZN29" s="600"/>
      <c r="EZO29" s="600"/>
      <c r="EZP29" s="600"/>
      <c r="EZQ29" s="600"/>
      <c r="EZR29" s="600"/>
      <c r="EZS29" s="600"/>
      <c r="EZT29" s="600"/>
      <c r="EZU29" s="600"/>
      <c r="EZV29" s="600"/>
      <c r="EZW29" s="600"/>
      <c r="EZX29" s="600"/>
      <c r="EZY29" s="600"/>
      <c r="EZZ29" s="600"/>
      <c r="FAA29" s="600"/>
      <c r="FAB29" s="600"/>
      <c r="FAC29" s="600"/>
      <c r="FAD29" s="600"/>
      <c r="FAE29" s="600"/>
      <c r="FAF29" s="600"/>
      <c r="FAG29" s="600"/>
      <c r="FAH29" s="600"/>
      <c r="FAI29" s="600"/>
      <c r="FAJ29" s="600"/>
      <c r="FAK29" s="600"/>
      <c r="FAL29" s="600"/>
      <c r="FAM29" s="600"/>
      <c r="FAN29" s="600"/>
      <c r="FAO29" s="600"/>
      <c r="FAP29" s="600"/>
      <c r="FAQ29" s="600"/>
      <c r="FAR29" s="600"/>
      <c r="FAS29" s="600"/>
      <c r="FAT29" s="600"/>
      <c r="FAU29" s="600"/>
      <c r="FAV29" s="600"/>
      <c r="FAW29" s="600"/>
      <c r="FAX29" s="600"/>
      <c r="FAY29" s="600"/>
      <c r="FAZ29" s="600"/>
      <c r="FBA29" s="600"/>
      <c r="FBB29" s="600"/>
      <c r="FBC29" s="600"/>
      <c r="FBD29" s="600"/>
      <c r="FBE29" s="600"/>
      <c r="FBF29" s="600"/>
      <c r="FBG29" s="600"/>
      <c r="FBH29" s="600"/>
      <c r="FBI29" s="600"/>
      <c r="FBJ29" s="600"/>
      <c r="FBK29" s="600"/>
      <c r="FBL29" s="600"/>
      <c r="FBM29" s="600"/>
      <c r="FBN29" s="600"/>
      <c r="FBO29" s="600"/>
      <c r="FBP29" s="600"/>
      <c r="FBQ29" s="600"/>
      <c r="FBR29" s="600"/>
      <c r="FBS29" s="600"/>
      <c r="FBT29" s="600"/>
      <c r="FBU29" s="600"/>
      <c r="FBV29" s="600"/>
      <c r="FBW29" s="600"/>
      <c r="FBX29" s="600"/>
      <c r="FBY29" s="600"/>
      <c r="FBZ29" s="600"/>
      <c r="FCA29" s="600"/>
      <c r="FCB29" s="600"/>
      <c r="FCC29" s="600"/>
      <c r="FCD29" s="600"/>
      <c r="FCE29" s="600"/>
      <c r="FCF29" s="600"/>
      <c r="FCG29" s="600"/>
      <c r="FCH29" s="600"/>
      <c r="FCI29" s="600"/>
      <c r="FCJ29" s="600"/>
      <c r="FCK29" s="600"/>
      <c r="FCL29" s="600"/>
      <c r="FCM29" s="600"/>
      <c r="FCN29" s="600"/>
      <c r="FCO29" s="600"/>
      <c r="FCP29" s="600"/>
      <c r="FCQ29" s="600"/>
      <c r="FCR29" s="600"/>
      <c r="FCS29" s="600"/>
      <c r="FCT29" s="600"/>
      <c r="FCU29" s="600"/>
      <c r="FCV29" s="600"/>
      <c r="FCW29" s="600"/>
      <c r="FCX29" s="600"/>
      <c r="FCY29" s="600"/>
      <c r="FCZ29" s="600"/>
      <c r="FDA29" s="600"/>
      <c r="FDB29" s="600"/>
      <c r="FDC29" s="600"/>
      <c r="FDD29" s="600"/>
      <c r="FDE29" s="600"/>
      <c r="FDF29" s="600"/>
      <c r="FDG29" s="600"/>
      <c r="FDH29" s="600"/>
      <c r="FDI29" s="600"/>
      <c r="FDJ29" s="600"/>
      <c r="FDK29" s="600"/>
      <c r="FDL29" s="600"/>
      <c r="FDM29" s="600"/>
      <c r="FDN29" s="600"/>
      <c r="FDO29" s="600"/>
      <c r="FDP29" s="600"/>
      <c r="FDQ29" s="600"/>
      <c r="FDR29" s="600"/>
      <c r="FDS29" s="600"/>
      <c r="FDT29" s="600"/>
      <c r="FDU29" s="600"/>
      <c r="FDV29" s="600"/>
      <c r="FDW29" s="600"/>
      <c r="FDX29" s="600"/>
      <c r="FDY29" s="600"/>
      <c r="FDZ29" s="600"/>
      <c r="FEA29" s="600"/>
      <c r="FEB29" s="600"/>
      <c r="FEC29" s="600"/>
      <c r="FED29" s="600"/>
      <c r="FEE29" s="600"/>
      <c r="FEF29" s="600"/>
      <c r="FEG29" s="600"/>
      <c r="FEH29" s="600"/>
      <c r="FEI29" s="600"/>
      <c r="FEJ29" s="600"/>
      <c r="FEK29" s="600"/>
      <c r="FEL29" s="600"/>
      <c r="FEM29" s="600"/>
      <c r="FEN29" s="600"/>
      <c r="FEO29" s="600"/>
      <c r="FEP29" s="600"/>
      <c r="FEQ29" s="600"/>
      <c r="FER29" s="600"/>
      <c r="FES29" s="600"/>
      <c r="FET29" s="600"/>
      <c r="FEU29" s="600"/>
      <c r="FEV29" s="600"/>
      <c r="FEW29" s="600"/>
      <c r="FEX29" s="600"/>
      <c r="FEY29" s="600"/>
      <c r="FEZ29" s="600"/>
      <c r="FFA29" s="600"/>
      <c r="FFB29" s="600"/>
      <c r="FFC29" s="600"/>
      <c r="FFD29" s="600"/>
      <c r="FFE29" s="600"/>
      <c r="FFF29" s="600"/>
      <c r="FFG29" s="600"/>
      <c r="FFH29" s="600"/>
      <c r="FFI29" s="600"/>
      <c r="FFJ29" s="600"/>
      <c r="FFK29" s="600"/>
      <c r="FFL29" s="600"/>
      <c r="FFM29" s="600"/>
      <c r="FFN29" s="600"/>
      <c r="FFO29" s="600"/>
      <c r="FFP29" s="600"/>
      <c r="FFQ29" s="600"/>
      <c r="FFR29" s="600"/>
      <c r="FFS29" s="600"/>
      <c r="FFT29" s="600"/>
      <c r="FFU29" s="600"/>
      <c r="FFV29" s="600"/>
      <c r="FFW29" s="600"/>
      <c r="FFX29" s="600"/>
      <c r="FFY29" s="600"/>
      <c r="FFZ29" s="600"/>
      <c r="FGA29" s="600"/>
      <c r="FGB29" s="600"/>
      <c r="FGC29" s="600"/>
      <c r="FGD29" s="600"/>
      <c r="FGE29" s="600"/>
      <c r="FGF29" s="600"/>
      <c r="FGG29" s="600"/>
      <c r="FGH29" s="600"/>
      <c r="FGI29" s="600"/>
      <c r="FGJ29" s="600"/>
      <c r="FGK29" s="600"/>
      <c r="FGL29" s="600"/>
      <c r="FGM29" s="600"/>
      <c r="FGN29" s="600"/>
      <c r="FGO29" s="600"/>
      <c r="FGP29" s="600"/>
      <c r="FGQ29" s="600"/>
      <c r="FGR29" s="600"/>
      <c r="FGS29" s="600"/>
      <c r="FGT29" s="600"/>
      <c r="FGU29" s="600"/>
      <c r="FGV29" s="600"/>
      <c r="FGW29" s="600"/>
      <c r="FGX29" s="600"/>
      <c r="FGY29" s="600"/>
      <c r="FGZ29" s="600"/>
      <c r="FHA29" s="600"/>
      <c r="FHB29" s="600"/>
      <c r="FHC29" s="600"/>
      <c r="FHD29" s="600"/>
      <c r="FHE29" s="600"/>
      <c r="FHF29" s="600"/>
      <c r="FHG29" s="600"/>
      <c r="FHH29" s="600"/>
      <c r="FHI29" s="600"/>
      <c r="FHJ29" s="600"/>
      <c r="FHK29" s="600"/>
      <c r="FHL29" s="600"/>
      <c r="FHM29" s="600"/>
      <c r="FHN29" s="600"/>
      <c r="FHO29" s="600"/>
      <c r="FHP29" s="600"/>
      <c r="FHQ29" s="600"/>
      <c r="FHR29" s="600"/>
      <c r="FHS29" s="600"/>
      <c r="FHT29" s="600"/>
      <c r="FHU29" s="600"/>
      <c r="FHV29" s="600"/>
      <c r="FHW29" s="600"/>
      <c r="FHX29" s="600"/>
      <c r="FHY29" s="600"/>
      <c r="FHZ29" s="600"/>
      <c r="FIA29" s="600"/>
      <c r="FIB29" s="600"/>
      <c r="FIC29" s="600"/>
      <c r="FID29" s="600"/>
      <c r="FIE29" s="600"/>
      <c r="FIF29" s="600"/>
      <c r="FIG29" s="600"/>
      <c r="FIH29" s="600"/>
      <c r="FII29" s="600"/>
      <c r="FIJ29" s="600"/>
      <c r="FIK29" s="600"/>
      <c r="FIL29" s="600"/>
      <c r="FIM29" s="600"/>
      <c r="FIN29" s="600"/>
      <c r="FIO29" s="600"/>
      <c r="FIP29" s="600"/>
      <c r="FIQ29" s="600"/>
      <c r="FIR29" s="600"/>
      <c r="FIS29" s="600"/>
      <c r="FIT29" s="600"/>
      <c r="FIU29" s="600"/>
      <c r="FIV29" s="600"/>
      <c r="FIW29" s="600"/>
      <c r="FIX29" s="600"/>
      <c r="FIY29" s="600"/>
      <c r="FIZ29" s="600"/>
      <c r="FJA29" s="600"/>
      <c r="FJB29" s="600"/>
      <c r="FJC29" s="600"/>
      <c r="FJD29" s="600"/>
      <c r="FJE29" s="600"/>
      <c r="FJF29" s="600"/>
      <c r="FJG29" s="600"/>
      <c r="FJH29" s="600"/>
      <c r="FJI29" s="600"/>
      <c r="FJJ29" s="600"/>
      <c r="FJK29" s="600"/>
      <c r="FJL29" s="600"/>
      <c r="FJM29" s="600"/>
      <c r="FJN29" s="600"/>
      <c r="FJO29" s="600"/>
      <c r="FJP29" s="600"/>
      <c r="FJQ29" s="600"/>
      <c r="FJR29" s="600"/>
      <c r="FJS29" s="600"/>
      <c r="FJT29" s="600"/>
      <c r="FJU29" s="600"/>
      <c r="FJV29" s="600"/>
      <c r="FJW29" s="600"/>
      <c r="FJX29" s="600"/>
      <c r="FJY29" s="600"/>
      <c r="FJZ29" s="600"/>
      <c r="FKA29" s="600"/>
      <c r="FKB29" s="600"/>
      <c r="FKC29" s="600"/>
      <c r="FKD29" s="600"/>
      <c r="FKE29" s="600"/>
      <c r="FKF29" s="600"/>
      <c r="FKG29" s="600"/>
      <c r="FKH29" s="600"/>
      <c r="FKI29" s="600"/>
      <c r="FKJ29" s="600"/>
      <c r="FKK29" s="600"/>
      <c r="FKL29" s="600"/>
      <c r="FKM29" s="600"/>
      <c r="FKN29" s="600"/>
      <c r="FKO29" s="600"/>
      <c r="FKP29" s="600"/>
      <c r="FKQ29" s="600"/>
      <c r="FKR29" s="600"/>
      <c r="FKS29" s="600"/>
      <c r="FKT29" s="600"/>
      <c r="FKU29" s="600"/>
      <c r="FKV29" s="600"/>
      <c r="FKW29" s="600"/>
      <c r="FKX29" s="600"/>
      <c r="FKY29" s="600"/>
      <c r="FKZ29" s="600"/>
      <c r="FLA29" s="600"/>
      <c r="FLB29" s="600"/>
      <c r="FLC29" s="600"/>
      <c r="FLD29" s="600"/>
      <c r="FLE29" s="600"/>
      <c r="FLF29" s="600"/>
      <c r="FLG29" s="600"/>
      <c r="FLH29" s="600"/>
      <c r="FLI29" s="600"/>
      <c r="FLJ29" s="600"/>
      <c r="FLK29" s="600"/>
      <c r="FLL29" s="600"/>
      <c r="FLM29" s="600"/>
      <c r="FLN29" s="600"/>
      <c r="FLO29" s="600"/>
      <c r="FLP29" s="600"/>
      <c r="FLQ29" s="600"/>
      <c r="FLR29" s="600"/>
      <c r="FLS29" s="600"/>
      <c r="FLT29" s="600"/>
      <c r="FLU29" s="600"/>
      <c r="FLV29" s="600"/>
      <c r="FLW29" s="600"/>
      <c r="FLX29" s="600"/>
      <c r="FLY29" s="600"/>
      <c r="FLZ29" s="600"/>
      <c r="FMA29" s="600"/>
      <c r="FMB29" s="600"/>
      <c r="FMC29" s="600"/>
      <c r="FMD29" s="600"/>
      <c r="FME29" s="600"/>
      <c r="FMF29" s="600"/>
      <c r="FMG29" s="600"/>
      <c r="FMH29" s="600"/>
      <c r="FMI29" s="600"/>
      <c r="FMJ29" s="600"/>
      <c r="FMK29" s="600"/>
      <c r="FML29" s="600"/>
      <c r="FMM29" s="600"/>
      <c r="FMN29" s="600"/>
      <c r="FMO29" s="600"/>
      <c r="FMP29" s="600"/>
      <c r="FMQ29" s="600"/>
      <c r="FMR29" s="600"/>
      <c r="FMS29" s="600"/>
      <c r="FMT29" s="600"/>
      <c r="FMU29" s="600"/>
      <c r="FMV29" s="600"/>
      <c r="FMW29" s="600"/>
      <c r="FMX29" s="600"/>
      <c r="FMY29" s="600"/>
      <c r="FMZ29" s="600"/>
      <c r="FNA29" s="600"/>
      <c r="FNB29" s="600"/>
      <c r="FNC29" s="600"/>
      <c r="FND29" s="600"/>
      <c r="FNE29" s="600"/>
      <c r="FNF29" s="600"/>
      <c r="FNG29" s="600"/>
      <c r="FNH29" s="600"/>
      <c r="FNI29" s="600"/>
      <c r="FNJ29" s="600"/>
      <c r="FNK29" s="600"/>
      <c r="FNL29" s="600"/>
      <c r="FNM29" s="600"/>
      <c r="FNN29" s="600"/>
      <c r="FNO29" s="600"/>
      <c r="FNP29" s="600"/>
      <c r="FNQ29" s="600"/>
      <c r="FNR29" s="600"/>
      <c r="FNS29" s="600"/>
      <c r="FNT29" s="600"/>
      <c r="FNU29" s="600"/>
      <c r="FNV29" s="600"/>
      <c r="FNW29" s="600"/>
      <c r="FNX29" s="600"/>
      <c r="FNY29" s="600"/>
      <c r="FNZ29" s="600"/>
      <c r="FOA29" s="600"/>
      <c r="FOB29" s="600"/>
      <c r="FOC29" s="600"/>
      <c r="FOD29" s="600"/>
      <c r="FOE29" s="600"/>
      <c r="FOF29" s="600"/>
      <c r="FOG29" s="600"/>
      <c r="FOH29" s="600"/>
      <c r="FOI29" s="600"/>
      <c r="FOJ29" s="600"/>
      <c r="FOK29" s="600"/>
      <c r="FOL29" s="600"/>
      <c r="FOM29" s="600"/>
      <c r="FON29" s="600"/>
      <c r="FOO29" s="600"/>
      <c r="FOP29" s="600"/>
      <c r="FOQ29" s="600"/>
      <c r="FOR29" s="600"/>
      <c r="FOS29" s="600"/>
      <c r="FOT29" s="600"/>
      <c r="FOU29" s="600"/>
      <c r="FOV29" s="600"/>
      <c r="FOW29" s="600"/>
      <c r="FOX29" s="600"/>
      <c r="FOY29" s="600"/>
      <c r="FOZ29" s="600"/>
      <c r="FPA29" s="600"/>
      <c r="FPB29" s="600"/>
      <c r="FPC29" s="600"/>
      <c r="FPD29" s="600"/>
      <c r="FPE29" s="600"/>
      <c r="FPF29" s="600"/>
      <c r="FPG29" s="600"/>
      <c r="FPH29" s="600"/>
      <c r="FPI29" s="600"/>
      <c r="FPJ29" s="600"/>
      <c r="FPK29" s="600"/>
      <c r="FPL29" s="600"/>
      <c r="FPM29" s="600"/>
      <c r="FPN29" s="600"/>
      <c r="FPO29" s="600"/>
      <c r="FPP29" s="600"/>
      <c r="FPQ29" s="600"/>
      <c r="FPR29" s="600"/>
      <c r="FPS29" s="600"/>
      <c r="FPT29" s="600"/>
      <c r="FPU29" s="600"/>
      <c r="FPV29" s="600"/>
      <c r="FPW29" s="600"/>
      <c r="FPX29" s="600"/>
      <c r="FPY29" s="600"/>
      <c r="FPZ29" s="600"/>
      <c r="FQA29" s="600"/>
      <c r="FQB29" s="600"/>
      <c r="FQC29" s="600"/>
      <c r="FQD29" s="600"/>
      <c r="FQE29" s="600"/>
      <c r="FQF29" s="600"/>
      <c r="FQG29" s="600"/>
      <c r="FQH29" s="600"/>
      <c r="FQI29" s="600"/>
      <c r="FQJ29" s="600"/>
      <c r="FQK29" s="600"/>
      <c r="FQL29" s="600"/>
      <c r="FQM29" s="600"/>
      <c r="FQN29" s="600"/>
      <c r="FQO29" s="600"/>
      <c r="FQP29" s="600"/>
      <c r="FQQ29" s="600"/>
      <c r="FQR29" s="600"/>
      <c r="FQS29" s="600"/>
      <c r="FQT29" s="600"/>
      <c r="FQU29" s="600"/>
      <c r="FQV29" s="600"/>
      <c r="FQW29" s="600"/>
      <c r="FQX29" s="600"/>
      <c r="FQY29" s="600"/>
      <c r="FQZ29" s="600"/>
      <c r="FRA29" s="600"/>
      <c r="FRB29" s="600"/>
      <c r="FRC29" s="600"/>
      <c r="FRD29" s="600"/>
      <c r="FRE29" s="600"/>
      <c r="FRF29" s="600"/>
      <c r="FRG29" s="600"/>
      <c r="FRH29" s="600"/>
      <c r="FRI29" s="600"/>
      <c r="FRJ29" s="600"/>
      <c r="FRK29" s="600"/>
      <c r="FRL29" s="600"/>
      <c r="FRM29" s="600"/>
      <c r="FRN29" s="600"/>
      <c r="FRO29" s="600"/>
      <c r="FRP29" s="600"/>
      <c r="FRQ29" s="600"/>
      <c r="FRR29" s="600"/>
      <c r="FRS29" s="600"/>
      <c r="FRT29" s="600"/>
      <c r="FRU29" s="600"/>
      <c r="FRV29" s="600"/>
      <c r="FRW29" s="600"/>
      <c r="FRX29" s="600"/>
      <c r="FRY29" s="600"/>
      <c r="FRZ29" s="600"/>
      <c r="FSA29" s="600"/>
      <c r="FSB29" s="600"/>
      <c r="FSC29" s="600"/>
      <c r="FSD29" s="600"/>
      <c r="FSE29" s="600"/>
      <c r="FSF29" s="600"/>
      <c r="FSG29" s="600"/>
      <c r="FSH29" s="600"/>
      <c r="FSI29" s="600"/>
      <c r="FSJ29" s="600"/>
      <c r="FSK29" s="600"/>
      <c r="FSL29" s="600"/>
      <c r="FSM29" s="600"/>
      <c r="FSN29" s="600"/>
      <c r="FSO29" s="600"/>
      <c r="FSP29" s="600"/>
      <c r="FSQ29" s="600"/>
      <c r="FSR29" s="600"/>
      <c r="FSS29" s="600"/>
      <c r="FST29" s="600"/>
      <c r="FSU29" s="600"/>
      <c r="FSV29" s="600"/>
      <c r="FSW29" s="600"/>
      <c r="FSX29" s="600"/>
      <c r="FSY29" s="600"/>
      <c r="FSZ29" s="600"/>
      <c r="FTA29" s="600"/>
      <c r="FTB29" s="600"/>
      <c r="FTC29" s="600"/>
      <c r="FTD29" s="600"/>
      <c r="FTE29" s="600"/>
      <c r="FTF29" s="600"/>
      <c r="FTG29" s="600"/>
      <c r="FTH29" s="600"/>
      <c r="FTI29" s="600"/>
      <c r="FTJ29" s="600"/>
      <c r="FTK29" s="600"/>
      <c r="FTL29" s="600"/>
      <c r="FTM29" s="600"/>
      <c r="FTN29" s="600"/>
      <c r="FTO29" s="600"/>
      <c r="FTP29" s="600"/>
      <c r="FTQ29" s="600"/>
      <c r="FTR29" s="600"/>
      <c r="FTS29" s="600"/>
      <c r="FTT29" s="600"/>
      <c r="FTU29" s="600"/>
      <c r="FTV29" s="600"/>
      <c r="FTW29" s="600"/>
      <c r="FTX29" s="600"/>
      <c r="FTY29" s="600"/>
      <c r="FTZ29" s="600"/>
      <c r="FUA29" s="600"/>
      <c r="FUB29" s="600"/>
      <c r="FUC29" s="600"/>
      <c r="FUD29" s="600"/>
      <c r="FUE29" s="600"/>
      <c r="FUF29" s="600"/>
      <c r="FUG29" s="600"/>
      <c r="FUH29" s="600"/>
      <c r="FUI29" s="600"/>
      <c r="FUJ29" s="600"/>
      <c r="FUK29" s="600"/>
      <c r="FUL29" s="600"/>
      <c r="FUM29" s="600"/>
      <c r="FUN29" s="600"/>
      <c r="FUO29" s="600"/>
      <c r="FUP29" s="600"/>
      <c r="FUQ29" s="600"/>
      <c r="FUR29" s="600"/>
      <c r="FUS29" s="600"/>
      <c r="FUT29" s="600"/>
      <c r="FUU29" s="600"/>
      <c r="FUV29" s="600"/>
      <c r="FUW29" s="600"/>
      <c r="FUX29" s="600"/>
      <c r="FUY29" s="600"/>
      <c r="FUZ29" s="600"/>
      <c r="FVA29" s="600"/>
      <c r="FVB29" s="600"/>
      <c r="FVC29" s="600"/>
      <c r="FVD29" s="600"/>
      <c r="FVE29" s="600"/>
      <c r="FVF29" s="600"/>
      <c r="FVG29" s="600"/>
      <c r="FVH29" s="600"/>
      <c r="FVI29" s="600"/>
      <c r="FVJ29" s="600"/>
      <c r="FVK29" s="600"/>
      <c r="FVL29" s="600"/>
      <c r="FVM29" s="600"/>
      <c r="FVN29" s="600"/>
      <c r="FVO29" s="600"/>
      <c r="FVP29" s="600"/>
      <c r="FVQ29" s="600"/>
      <c r="FVR29" s="600"/>
      <c r="FVS29" s="600"/>
      <c r="FVT29" s="600"/>
      <c r="FVU29" s="600"/>
      <c r="FVV29" s="600"/>
      <c r="FVW29" s="600"/>
      <c r="FVX29" s="600"/>
      <c r="FVY29" s="600"/>
      <c r="FVZ29" s="600"/>
      <c r="FWA29" s="600"/>
      <c r="FWB29" s="600"/>
      <c r="FWC29" s="600"/>
      <c r="FWD29" s="600"/>
      <c r="FWE29" s="600"/>
      <c r="FWF29" s="600"/>
      <c r="FWG29" s="600"/>
      <c r="FWH29" s="600"/>
      <c r="FWI29" s="600"/>
      <c r="FWJ29" s="600"/>
      <c r="FWK29" s="600"/>
      <c r="FWL29" s="600"/>
      <c r="FWM29" s="600"/>
      <c r="FWN29" s="600"/>
      <c r="FWO29" s="600"/>
      <c r="FWP29" s="600"/>
      <c r="FWQ29" s="600"/>
      <c r="FWR29" s="600"/>
      <c r="FWS29" s="600"/>
      <c r="FWT29" s="600"/>
      <c r="FWU29" s="600"/>
      <c r="FWV29" s="600"/>
      <c r="FWW29" s="600"/>
      <c r="FWX29" s="600"/>
      <c r="FWY29" s="600"/>
      <c r="FWZ29" s="600"/>
      <c r="FXA29" s="600"/>
      <c r="FXB29" s="600"/>
      <c r="FXC29" s="600"/>
      <c r="FXD29" s="600"/>
      <c r="FXE29" s="600"/>
      <c r="FXF29" s="600"/>
      <c r="FXG29" s="600"/>
      <c r="FXH29" s="600"/>
      <c r="FXI29" s="600"/>
      <c r="FXJ29" s="600"/>
      <c r="FXK29" s="600"/>
      <c r="FXL29" s="600"/>
      <c r="FXM29" s="600"/>
      <c r="FXN29" s="600"/>
      <c r="FXO29" s="600"/>
      <c r="FXP29" s="600"/>
      <c r="FXQ29" s="600"/>
      <c r="FXR29" s="600"/>
      <c r="FXS29" s="600"/>
      <c r="FXT29" s="600"/>
      <c r="FXU29" s="600"/>
      <c r="FXV29" s="600"/>
      <c r="FXW29" s="600"/>
      <c r="FXX29" s="600"/>
      <c r="FXY29" s="600"/>
      <c r="FXZ29" s="600"/>
      <c r="FYA29" s="600"/>
      <c r="FYB29" s="600"/>
      <c r="FYC29" s="600"/>
      <c r="FYD29" s="600"/>
      <c r="FYE29" s="600"/>
      <c r="FYF29" s="600"/>
      <c r="FYG29" s="600"/>
      <c r="FYH29" s="600"/>
      <c r="FYI29" s="600"/>
      <c r="FYJ29" s="600"/>
      <c r="FYK29" s="600"/>
      <c r="FYL29" s="600"/>
      <c r="FYM29" s="600"/>
      <c r="FYN29" s="600"/>
      <c r="FYO29" s="600"/>
      <c r="FYP29" s="600"/>
      <c r="FYQ29" s="600"/>
      <c r="FYR29" s="600"/>
      <c r="FYS29" s="600"/>
      <c r="FYT29" s="600"/>
      <c r="FYU29" s="600"/>
      <c r="FYV29" s="600"/>
      <c r="FYW29" s="600"/>
      <c r="FYX29" s="600"/>
      <c r="FYY29" s="600"/>
      <c r="FYZ29" s="600"/>
      <c r="FZA29" s="600"/>
      <c r="FZB29" s="600"/>
      <c r="FZC29" s="600"/>
      <c r="FZD29" s="600"/>
      <c r="FZE29" s="600"/>
      <c r="FZF29" s="600"/>
      <c r="FZG29" s="600"/>
      <c r="FZH29" s="600"/>
      <c r="FZI29" s="600"/>
      <c r="FZJ29" s="600"/>
      <c r="FZK29" s="600"/>
      <c r="FZL29" s="600"/>
      <c r="FZM29" s="600"/>
      <c r="FZN29" s="600"/>
      <c r="FZO29" s="600"/>
      <c r="FZP29" s="600"/>
      <c r="FZQ29" s="600"/>
      <c r="FZR29" s="600"/>
      <c r="FZS29" s="600"/>
      <c r="FZT29" s="600"/>
      <c r="FZU29" s="600"/>
      <c r="FZV29" s="600"/>
      <c r="FZW29" s="600"/>
      <c r="FZX29" s="600"/>
      <c r="FZY29" s="600"/>
      <c r="FZZ29" s="600"/>
      <c r="GAA29" s="600"/>
      <c r="GAB29" s="600"/>
      <c r="GAC29" s="600"/>
      <c r="GAD29" s="600"/>
      <c r="GAE29" s="600"/>
      <c r="GAF29" s="600"/>
      <c r="GAG29" s="600"/>
      <c r="GAH29" s="600"/>
      <c r="GAI29" s="600"/>
      <c r="GAJ29" s="600"/>
      <c r="GAK29" s="600"/>
      <c r="GAL29" s="600"/>
      <c r="GAM29" s="600"/>
      <c r="GAN29" s="600"/>
      <c r="GAO29" s="600"/>
      <c r="GAP29" s="600"/>
      <c r="GAQ29" s="600"/>
      <c r="GAR29" s="600"/>
      <c r="GAS29" s="600"/>
      <c r="GAT29" s="600"/>
      <c r="GAU29" s="600"/>
      <c r="GAV29" s="600"/>
      <c r="GAW29" s="600"/>
      <c r="GAX29" s="600"/>
      <c r="GAY29" s="600"/>
      <c r="GAZ29" s="600"/>
      <c r="GBA29" s="600"/>
      <c r="GBB29" s="600"/>
      <c r="GBC29" s="600"/>
      <c r="GBD29" s="600"/>
      <c r="GBE29" s="600"/>
      <c r="GBF29" s="600"/>
      <c r="GBG29" s="600"/>
      <c r="GBH29" s="600"/>
      <c r="GBI29" s="600"/>
      <c r="GBJ29" s="600"/>
      <c r="GBK29" s="600"/>
      <c r="GBL29" s="600"/>
      <c r="GBM29" s="600"/>
      <c r="GBN29" s="600"/>
      <c r="GBO29" s="600"/>
      <c r="GBP29" s="600"/>
      <c r="GBQ29" s="600"/>
      <c r="GBR29" s="600"/>
      <c r="GBS29" s="600"/>
      <c r="GBT29" s="600"/>
      <c r="GBU29" s="600"/>
      <c r="GBV29" s="600"/>
      <c r="GBW29" s="600"/>
      <c r="GBX29" s="600"/>
      <c r="GBY29" s="600"/>
      <c r="GBZ29" s="600"/>
      <c r="GCA29" s="600"/>
      <c r="GCB29" s="600"/>
      <c r="GCC29" s="600"/>
      <c r="GCD29" s="600"/>
      <c r="GCE29" s="600"/>
      <c r="GCF29" s="600"/>
      <c r="GCG29" s="600"/>
      <c r="GCH29" s="600"/>
      <c r="GCI29" s="600"/>
      <c r="GCJ29" s="600"/>
      <c r="GCK29" s="600"/>
      <c r="GCL29" s="600"/>
      <c r="GCM29" s="600"/>
      <c r="GCN29" s="600"/>
      <c r="GCO29" s="600"/>
      <c r="GCP29" s="600"/>
      <c r="GCQ29" s="600"/>
      <c r="GCR29" s="600"/>
      <c r="GCS29" s="600"/>
      <c r="GCT29" s="600"/>
      <c r="GCU29" s="600"/>
      <c r="GCV29" s="600"/>
      <c r="GCW29" s="600"/>
      <c r="GCX29" s="600"/>
      <c r="GCY29" s="600"/>
      <c r="GCZ29" s="600"/>
      <c r="GDA29" s="600"/>
      <c r="GDB29" s="600"/>
      <c r="GDC29" s="600"/>
      <c r="GDD29" s="600"/>
      <c r="GDE29" s="600"/>
      <c r="GDF29" s="600"/>
      <c r="GDG29" s="600"/>
      <c r="GDH29" s="600"/>
      <c r="GDI29" s="600"/>
      <c r="GDJ29" s="600"/>
      <c r="GDK29" s="600"/>
      <c r="GDL29" s="600"/>
      <c r="GDM29" s="600"/>
      <c r="GDN29" s="600"/>
      <c r="GDO29" s="600"/>
      <c r="GDP29" s="600"/>
      <c r="GDQ29" s="600"/>
      <c r="GDR29" s="600"/>
      <c r="GDS29" s="600"/>
      <c r="GDT29" s="600"/>
      <c r="GDU29" s="600"/>
      <c r="GDV29" s="600"/>
      <c r="GDW29" s="600"/>
      <c r="GDX29" s="600"/>
      <c r="GDY29" s="600"/>
      <c r="GDZ29" s="600"/>
      <c r="GEA29" s="600"/>
      <c r="GEB29" s="600"/>
      <c r="GEC29" s="600"/>
      <c r="GED29" s="600"/>
      <c r="GEE29" s="600"/>
      <c r="GEF29" s="600"/>
      <c r="GEG29" s="600"/>
      <c r="GEH29" s="600"/>
      <c r="GEI29" s="600"/>
      <c r="GEJ29" s="600"/>
      <c r="GEK29" s="600"/>
      <c r="GEL29" s="600"/>
      <c r="GEM29" s="600"/>
      <c r="GEN29" s="600"/>
      <c r="GEO29" s="600"/>
      <c r="GEP29" s="600"/>
      <c r="GEQ29" s="600"/>
      <c r="GER29" s="600"/>
      <c r="GES29" s="600"/>
      <c r="GET29" s="600"/>
      <c r="GEU29" s="600"/>
      <c r="GEV29" s="600"/>
      <c r="GEW29" s="600"/>
      <c r="GEX29" s="600"/>
      <c r="GEY29" s="600"/>
      <c r="GEZ29" s="600"/>
      <c r="GFA29" s="600"/>
      <c r="GFB29" s="600"/>
      <c r="GFC29" s="600"/>
      <c r="GFD29" s="600"/>
      <c r="GFE29" s="600"/>
      <c r="GFF29" s="600"/>
      <c r="GFG29" s="600"/>
      <c r="GFH29" s="600"/>
      <c r="GFI29" s="600"/>
      <c r="GFJ29" s="600"/>
      <c r="GFK29" s="600"/>
      <c r="GFL29" s="600"/>
      <c r="GFM29" s="600"/>
      <c r="GFN29" s="600"/>
      <c r="GFO29" s="600"/>
      <c r="GFP29" s="600"/>
      <c r="GFQ29" s="600"/>
      <c r="GFR29" s="600"/>
      <c r="GFS29" s="600"/>
      <c r="GFT29" s="600"/>
      <c r="GFU29" s="600"/>
      <c r="GFV29" s="600"/>
      <c r="GFW29" s="600"/>
      <c r="GFX29" s="600"/>
      <c r="GFY29" s="600"/>
      <c r="GFZ29" s="600"/>
      <c r="GGA29" s="600"/>
      <c r="GGB29" s="600"/>
      <c r="GGC29" s="600"/>
      <c r="GGD29" s="600"/>
      <c r="GGE29" s="600"/>
      <c r="GGF29" s="600"/>
      <c r="GGG29" s="600"/>
      <c r="GGH29" s="600"/>
      <c r="GGI29" s="600"/>
      <c r="GGJ29" s="600"/>
      <c r="GGK29" s="600"/>
      <c r="GGL29" s="600"/>
      <c r="GGM29" s="600"/>
      <c r="GGN29" s="600"/>
      <c r="GGO29" s="600"/>
      <c r="GGP29" s="600"/>
      <c r="GGQ29" s="600"/>
      <c r="GGR29" s="600"/>
      <c r="GGS29" s="600"/>
      <c r="GGT29" s="600"/>
      <c r="GGU29" s="600"/>
      <c r="GGV29" s="600"/>
      <c r="GGW29" s="600"/>
      <c r="GGX29" s="600"/>
      <c r="GGY29" s="600"/>
      <c r="GGZ29" s="600"/>
      <c r="GHA29" s="600"/>
      <c r="GHB29" s="600"/>
      <c r="GHC29" s="600"/>
      <c r="GHD29" s="600"/>
      <c r="GHE29" s="600"/>
      <c r="GHF29" s="600"/>
      <c r="GHG29" s="600"/>
      <c r="GHH29" s="600"/>
      <c r="GHI29" s="600"/>
      <c r="GHJ29" s="600"/>
      <c r="GHK29" s="600"/>
      <c r="GHL29" s="600"/>
      <c r="GHM29" s="600"/>
      <c r="GHN29" s="600"/>
      <c r="GHO29" s="600"/>
      <c r="GHP29" s="600"/>
      <c r="GHQ29" s="600"/>
      <c r="GHR29" s="600"/>
      <c r="GHS29" s="600"/>
      <c r="GHT29" s="600"/>
      <c r="GHU29" s="600"/>
      <c r="GHV29" s="600"/>
      <c r="GHW29" s="600"/>
      <c r="GHX29" s="600"/>
      <c r="GHY29" s="600"/>
      <c r="GHZ29" s="600"/>
      <c r="GIA29" s="600"/>
      <c r="GIB29" s="600"/>
      <c r="GIC29" s="600"/>
      <c r="GID29" s="600"/>
      <c r="GIE29" s="600"/>
      <c r="GIF29" s="600"/>
      <c r="GIG29" s="600"/>
      <c r="GIH29" s="600"/>
      <c r="GII29" s="600"/>
      <c r="GIJ29" s="600"/>
      <c r="GIK29" s="600"/>
      <c r="GIL29" s="600"/>
      <c r="GIM29" s="600"/>
      <c r="GIN29" s="600"/>
      <c r="GIO29" s="600"/>
      <c r="GIP29" s="600"/>
      <c r="GIQ29" s="600"/>
      <c r="GIR29" s="600"/>
      <c r="GIS29" s="600"/>
      <c r="GIT29" s="600"/>
      <c r="GIU29" s="600"/>
      <c r="GIV29" s="600"/>
      <c r="GIW29" s="600"/>
      <c r="GIX29" s="600"/>
      <c r="GIY29" s="600"/>
      <c r="GIZ29" s="600"/>
      <c r="GJA29" s="600"/>
      <c r="GJB29" s="600"/>
      <c r="GJC29" s="600"/>
      <c r="GJD29" s="600"/>
      <c r="GJE29" s="600"/>
      <c r="GJF29" s="600"/>
      <c r="GJG29" s="600"/>
      <c r="GJH29" s="600"/>
      <c r="GJI29" s="600"/>
      <c r="GJJ29" s="600"/>
      <c r="GJK29" s="600"/>
      <c r="GJL29" s="600"/>
      <c r="GJM29" s="600"/>
      <c r="GJN29" s="600"/>
      <c r="GJO29" s="600"/>
      <c r="GJP29" s="600"/>
      <c r="GJQ29" s="600"/>
      <c r="GJR29" s="600"/>
      <c r="GJS29" s="600"/>
      <c r="GJT29" s="600"/>
      <c r="GJU29" s="600"/>
      <c r="GJV29" s="600"/>
      <c r="GJW29" s="600"/>
      <c r="GJX29" s="600"/>
      <c r="GJY29" s="600"/>
      <c r="GJZ29" s="600"/>
      <c r="GKA29" s="600"/>
      <c r="GKB29" s="600"/>
      <c r="GKC29" s="600"/>
      <c r="GKD29" s="600"/>
      <c r="GKE29" s="600"/>
      <c r="GKF29" s="600"/>
      <c r="GKG29" s="600"/>
      <c r="GKH29" s="600"/>
      <c r="GKI29" s="600"/>
      <c r="GKJ29" s="600"/>
      <c r="GKK29" s="600"/>
      <c r="GKL29" s="600"/>
      <c r="GKM29" s="600"/>
      <c r="GKN29" s="600"/>
      <c r="GKO29" s="600"/>
      <c r="GKP29" s="600"/>
      <c r="GKQ29" s="600"/>
      <c r="GKR29" s="600"/>
      <c r="GKS29" s="600"/>
      <c r="GKT29" s="600"/>
      <c r="GKU29" s="600"/>
      <c r="GKV29" s="600"/>
      <c r="GKW29" s="600"/>
      <c r="GKX29" s="600"/>
      <c r="GKY29" s="600"/>
      <c r="GKZ29" s="600"/>
      <c r="GLA29" s="600"/>
      <c r="GLB29" s="600"/>
      <c r="GLC29" s="600"/>
      <c r="GLD29" s="600"/>
      <c r="GLE29" s="600"/>
      <c r="GLF29" s="600"/>
      <c r="GLG29" s="600"/>
      <c r="GLH29" s="600"/>
      <c r="GLI29" s="600"/>
      <c r="GLJ29" s="600"/>
      <c r="GLK29" s="600"/>
      <c r="GLL29" s="600"/>
      <c r="GLM29" s="600"/>
      <c r="GLN29" s="600"/>
      <c r="GLO29" s="600"/>
      <c r="GLP29" s="600"/>
      <c r="GLQ29" s="600"/>
      <c r="GLR29" s="600"/>
      <c r="GLS29" s="600"/>
      <c r="GLT29" s="600"/>
      <c r="GLU29" s="600"/>
      <c r="GLV29" s="600"/>
      <c r="GLW29" s="600"/>
      <c r="GLX29" s="600"/>
      <c r="GLY29" s="600"/>
      <c r="GLZ29" s="600"/>
      <c r="GMA29" s="600"/>
      <c r="GMB29" s="600"/>
      <c r="GMC29" s="600"/>
      <c r="GMD29" s="600"/>
      <c r="GME29" s="600"/>
      <c r="GMF29" s="600"/>
      <c r="GMG29" s="600"/>
      <c r="GMH29" s="600"/>
      <c r="GMI29" s="600"/>
      <c r="GMJ29" s="600"/>
      <c r="GMK29" s="600"/>
      <c r="GML29" s="600"/>
      <c r="GMM29" s="600"/>
      <c r="GMN29" s="600"/>
      <c r="GMO29" s="600"/>
      <c r="GMP29" s="600"/>
      <c r="GMQ29" s="600"/>
      <c r="GMR29" s="600"/>
      <c r="GMS29" s="600"/>
      <c r="GMT29" s="600"/>
      <c r="GMU29" s="600"/>
      <c r="GMV29" s="600"/>
      <c r="GMW29" s="600"/>
      <c r="GMX29" s="600"/>
      <c r="GMY29" s="600"/>
      <c r="GMZ29" s="600"/>
      <c r="GNA29" s="600"/>
      <c r="GNB29" s="600"/>
      <c r="GNC29" s="600"/>
      <c r="GND29" s="600"/>
      <c r="GNE29" s="600"/>
      <c r="GNF29" s="600"/>
      <c r="GNG29" s="600"/>
      <c r="GNH29" s="600"/>
      <c r="GNI29" s="600"/>
      <c r="GNJ29" s="600"/>
      <c r="GNK29" s="600"/>
      <c r="GNL29" s="600"/>
      <c r="GNM29" s="600"/>
      <c r="GNN29" s="600"/>
      <c r="GNO29" s="600"/>
      <c r="GNP29" s="600"/>
      <c r="GNQ29" s="600"/>
      <c r="GNR29" s="600"/>
      <c r="GNS29" s="600"/>
      <c r="GNT29" s="600"/>
      <c r="GNU29" s="600"/>
      <c r="GNV29" s="600"/>
      <c r="GNW29" s="600"/>
      <c r="GNX29" s="600"/>
      <c r="GNY29" s="600"/>
      <c r="GNZ29" s="600"/>
      <c r="GOA29" s="600"/>
      <c r="GOB29" s="600"/>
      <c r="GOC29" s="600"/>
      <c r="GOD29" s="600"/>
      <c r="GOE29" s="600"/>
      <c r="GOF29" s="600"/>
      <c r="GOG29" s="600"/>
      <c r="GOH29" s="600"/>
      <c r="GOI29" s="600"/>
      <c r="GOJ29" s="600"/>
      <c r="GOK29" s="600"/>
      <c r="GOL29" s="600"/>
      <c r="GOM29" s="600"/>
      <c r="GON29" s="600"/>
      <c r="GOO29" s="600"/>
      <c r="GOP29" s="600"/>
      <c r="GOQ29" s="600"/>
      <c r="GOR29" s="600"/>
      <c r="GOS29" s="600"/>
      <c r="GOT29" s="600"/>
      <c r="GOU29" s="600"/>
      <c r="GOV29" s="600"/>
      <c r="GOW29" s="600"/>
      <c r="GOX29" s="600"/>
      <c r="GOY29" s="600"/>
      <c r="GOZ29" s="600"/>
      <c r="GPA29" s="600"/>
      <c r="GPB29" s="600"/>
      <c r="GPC29" s="600"/>
      <c r="GPD29" s="600"/>
      <c r="GPE29" s="600"/>
      <c r="GPF29" s="600"/>
      <c r="GPG29" s="600"/>
      <c r="GPH29" s="600"/>
      <c r="GPI29" s="600"/>
      <c r="GPJ29" s="600"/>
      <c r="GPK29" s="600"/>
      <c r="GPL29" s="600"/>
      <c r="GPM29" s="600"/>
      <c r="GPN29" s="600"/>
      <c r="GPO29" s="600"/>
      <c r="GPP29" s="600"/>
      <c r="GPQ29" s="600"/>
      <c r="GPR29" s="600"/>
      <c r="GPS29" s="600"/>
      <c r="GPT29" s="600"/>
      <c r="GPU29" s="600"/>
      <c r="GPV29" s="600"/>
      <c r="GPW29" s="600"/>
      <c r="GPX29" s="600"/>
      <c r="GPY29" s="600"/>
      <c r="GPZ29" s="600"/>
      <c r="GQA29" s="600"/>
      <c r="GQB29" s="600"/>
      <c r="GQC29" s="600"/>
      <c r="GQD29" s="600"/>
      <c r="GQE29" s="600"/>
      <c r="GQF29" s="600"/>
      <c r="GQG29" s="600"/>
      <c r="GQH29" s="600"/>
      <c r="GQI29" s="600"/>
      <c r="GQJ29" s="600"/>
      <c r="GQK29" s="600"/>
      <c r="GQL29" s="600"/>
      <c r="GQM29" s="600"/>
      <c r="GQN29" s="600"/>
      <c r="GQO29" s="600"/>
      <c r="GQP29" s="600"/>
      <c r="GQQ29" s="600"/>
      <c r="GQR29" s="600"/>
      <c r="GQS29" s="600"/>
      <c r="GQT29" s="600"/>
      <c r="GQU29" s="600"/>
      <c r="GQV29" s="600"/>
      <c r="GQW29" s="600"/>
      <c r="GQX29" s="600"/>
      <c r="GQY29" s="600"/>
      <c r="GQZ29" s="600"/>
      <c r="GRA29" s="600"/>
      <c r="GRB29" s="600"/>
      <c r="GRC29" s="600"/>
      <c r="GRD29" s="600"/>
      <c r="GRE29" s="600"/>
      <c r="GRF29" s="600"/>
      <c r="GRG29" s="600"/>
      <c r="GRH29" s="600"/>
      <c r="GRI29" s="600"/>
      <c r="GRJ29" s="600"/>
      <c r="GRK29" s="600"/>
      <c r="GRL29" s="600"/>
      <c r="GRM29" s="600"/>
      <c r="GRN29" s="600"/>
      <c r="GRO29" s="600"/>
      <c r="GRP29" s="600"/>
      <c r="GRQ29" s="600"/>
      <c r="GRR29" s="600"/>
      <c r="GRS29" s="600"/>
      <c r="GRT29" s="600"/>
      <c r="GRU29" s="600"/>
      <c r="GRV29" s="600"/>
      <c r="GRW29" s="600"/>
      <c r="GRX29" s="600"/>
      <c r="GRY29" s="600"/>
      <c r="GRZ29" s="600"/>
      <c r="GSA29" s="600"/>
      <c r="GSB29" s="600"/>
      <c r="GSC29" s="600"/>
      <c r="GSD29" s="600"/>
      <c r="GSE29" s="600"/>
      <c r="GSF29" s="600"/>
      <c r="GSG29" s="600"/>
      <c r="GSH29" s="600"/>
      <c r="GSI29" s="600"/>
      <c r="GSJ29" s="600"/>
      <c r="GSK29" s="600"/>
      <c r="GSL29" s="600"/>
      <c r="GSM29" s="600"/>
      <c r="GSN29" s="600"/>
      <c r="GSO29" s="600"/>
      <c r="GSP29" s="600"/>
      <c r="GSQ29" s="600"/>
      <c r="GSR29" s="600"/>
      <c r="GSS29" s="600"/>
      <c r="GST29" s="600"/>
      <c r="GSU29" s="600"/>
      <c r="GSV29" s="600"/>
      <c r="GSW29" s="600"/>
      <c r="GSX29" s="600"/>
      <c r="GSY29" s="600"/>
      <c r="GSZ29" s="600"/>
      <c r="GTA29" s="600"/>
      <c r="GTB29" s="600"/>
      <c r="GTC29" s="600"/>
      <c r="GTD29" s="600"/>
      <c r="GTE29" s="600"/>
      <c r="GTF29" s="600"/>
      <c r="GTG29" s="600"/>
      <c r="GTH29" s="600"/>
      <c r="GTI29" s="600"/>
      <c r="GTJ29" s="600"/>
      <c r="GTK29" s="600"/>
      <c r="GTL29" s="600"/>
      <c r="GTM29" s="600"/>
      <c r="GTN29" s="600"/>
      <c r="GTO29" s="600"/>
      <c r="GTP29" s="600"/>
      <c r="GTQ29" s="600"/>
      <c r="GTR29" s="600"/>
      <c r="GTS29" s="600"/>
      <c r="GTT29" s="600"/>
      <c r="GTU29" s="600"/>
      <c r="GTV29" s="600"/>
      <c r="GTW29" s="600"/>
      <c r="GTX29" s="600"/>
      <c r="GTY29" s="600"/>
      <c r="GTZ29" s="600"/>
      <c r="GUA29" s="600"/>
      <c r="GUB29" s="600"/>
      <c r="GUC29" s="600"/>
      <c r="GUD29" s="600"/>
      <c r="GUE29" s="600"/>
      <c r="GUF29" s="600"/>
      <c r="GUG29" s="600"/>
      <c r="GUH29" s="600"/>
      <c r="GUI29" s="600"/>
      <c r="GUJ29" s="600"/>
      <c r="GUK29" s="600"/>
      <c r="GUL29" s="600"/>
      <c r="GUM29" s="600"/>
      <c r="GUN29" s="600"/>
      <c r="GUO29" s="600"/>
      <c r="GUP29" s="600"/>
      <c r="GUQ29" s="600"/>
      <c r="GUR29" s="600"/>
      <c r="GUS29" s="600"/>
      <c r="GUT29" s="600"/>
      <c r="GUU29" s="600"/>
      <c r="GUV29" s="600"/>
      <c r="GUW29" s="600"/>
      <c r="GUX29" s="600"/>
      <c r="GUY29" s="600"/>
      <c r="GUZ29" s="600"/>
      <c r="GVA29" s="600"/>
      <c r="GVB29" s="600"/>
      <c r="GVC29" s="600"/>
      <c r="GVD29" s="600"/>
      <c r="GVE29" s="600"/>
      <c r="GVF29" s="600"/>
      <c r="GVG29" s="600"/>
      <c r="GVH29" s="600"/>
      <c r="GVI29" s="600"/>
      <c r="GVJ29" s="600"/>
      <c r="GVK29" s="600"/>
      <c r="GVL29" s="600"/>
      <c r="GVM29" s="600"/>
      <c r="GVN29" s="600"/>
      <c r="GVO29" s="600"/>
      <c r="GVP29" s="600"/>
      <c r="GVQ29" s="600"/>
      <c r="GVR29" s="600"/>
      <c r="GVS29" s="600"/>
      <c r="GVT29" s="600"/>
      <c r="GVU29" s="600"/>
      <c r="GVV29" s="600"/>
      <c r="GVW29" s="600"/>
      <c r="GVX29" s="600"/>
      <c r="GVY29" s="600"/>
      <c r="GVZ29" s="600"/>
      <c r="GWA29" s="600"/>
      <c r="GWB29" s="600"/>
      <c r="GWC29" s="600"/>
      <c r="GWD29" s="600"/>
      <c r="GWE29" s="600"/>
      <c r="GWF29" s="600"/>
      <c r="GWG29" s="600"/>
      <c r="GWH29" s="600"/>
      <c r="GWI29" s="600"/>
      <c r="GWJ29" s="600"/>
      <c r="GWK29" s="600"/>
      <c r="GWL29" s="600"/>
      <c r="GWM29" s="600"/>
      <c r="GWN29" s="600"/>
      <c r="GWO29" s="600"/>
      <c r="GWP29" s="600"/>
      <c r="GWQ29" s="600"/>
      <c r="GWR29" s="600"/>
      <c r="GWS29" s="600"/>
      <c r="GWT29" s="600"/>
      <c r="GWU29" s="600"/>
      <c r="GWV29" s="600"/>
      <c r="GWW29" s="600"/>
      <c r="GWX29" s="600"/>
      <c r="GWY29" s="600"/>
      <c r="GWZ29" s="600"/>
      <c r="GXA29" s="600"/>
      <c r="GXB29" s="600"/>
      <c r="GXC29" s="600"/>
      <c r="GXD29" s="600"/>
      <c r="GXE29" s="600"/>
      <c r="GXF29" s="600"/>
      <c r="GXG29" s="600"/>
      <c r="GXH29" s="600"/>
      <c r="GXI29" s="600"/>
      <c r="GXJ29" s="600"/>
      <c r="GXK29" s="600"/>
      <c r="GXL29" s="600"/>
      <c r="GXM29" s="600"/>
      <c r="GXN29" s="600"/>
      <c r="GXO29" s="600"/>
      <c r="GXP29" s="600"/>
      <c r="GXQ29" s="600"/>
      <c r="GXR29" s="600"/>
      <c r="GXS29" s="600"/>
      <c r="GXT29" s="600"/>
      <c r="GXU29" s="600"/>
      <c r="GXV29" s="600"/>
      <c r="GXW29" s="600"/>
      <c r="GXX29" s="600"/>
      <c r="GXY29" s="600"/>
      <c r="GXZ29" s="600"/>
      <c r="GYA29" s="600"/>
      <c r="GYB29" s="600"/>
      <c r="GYC29" s="600"/>
      <c r="GYD29" s="600"/>
      <c r="GYE29" s="600"/>
      <c r="GYF29" s="600"/>
      <c r="GYG29" s="600"/>
      <c r="GYH29" s="600"/>
      <c r="GYI29" s="600"/>
      <c r="GYJ29" s="600"/>
      <c r="GYK29" s="600"/>
      <c r="GYL29" s="600"/>
      <c r="GYM29" s="600"/>
      <c r="GYN29" s="600"/>
      <c r="GYO29" s="600"/>
      <c r="GYP29" s="600"/>
      <c r="GYQ29" s="600"/>
      <c r="GYR29" s="600"/>
      <c r="GYS29" s="600"/>
      <c r="GYT29" s="600"/>
      <c r="GYU29" s="600"/>
      <c r="GYV29" s="600"/>
      <c r="GYW29" s="600"/>
      <c r="GYX29" s="600"/>
      <c r="GYY29" s="600"/>
      <c r="GYZ29" s="600"/>
      <c r="GZA29" s="600"/>
      <c r="GZB29" s="600"/>
      <c r="GZC29" s="600"/>
      <c r="GZD29" s="600"/>
      <c r="GZE29" s="600"/>
      <c r="GZF29" s="600"/>
      <c r="GZG29" s="600"/>
      <c r="GZH29" s="600"/>
      <c r="GZI29" s="600"/>
      <c r="GZJ29" s="600"/>
      <c r="GZK29" s="600"/>
      <c r="GZL29" s="600"/>
      <c r="GZM29" s="600"/>
      <c r="GZN29" s="600"/>
      <c r="GZO29" s="600"/>
      <c r="GZP29" s="600"/>
      <c r="GZQ29" s="600"/>
      <c r="GZR29" s="600"/>
      <c r="GZS29" s="600"/>
      <c r="GZT29" s="600"/>
      <c r="GZU29" s="600"/>
      <c r="GZV29" s="600"/>
      <c r="GZW29" s="600"/>
      <c r="GZX29" s="600"/>
      <c r="GZY29" s="600"/>
      <c r="GZZ29" s="600"/>
      <c r="HAA29" s="600"/>
      <c r="HAB29" s="600"/>
      <c r="HAC29" s="600"/>
      <c r="HAD29" s="600"/>
      <c r="HAE29" s="600"/>
      <c r="HAF29" s="600"/>
      <c r="HAG29" s="600"/>
      <c r="HAH29" s="600"/>
      <c r="HAI29" s="600"/>
      <c r="HAJ29" s="600"/>
      <c r="HAK29" s="600"/>
      <c r="HAL29" s="600"/>
      <c r="HAM29" s="600"/>
      <c r="HAN29" s="600"/>
      <c r="HAO29" s="600"/>
      <c r="HAP29" s="600"/>
      <c r="HAQ29" s="600"/>
      <c r="HAR29" s="600"/>
      <c r="HAS29" s="600"/>
      <c r="HAT29" s="600"/>
      <c r="HAU29" s="600"/>
      <c r="HAV29" s="600"/>
      <c r="HAW29" s="600"/>
      <c r="HAX29" s="600"/>
      <c r="HAY29" s="600"/>
      <c r="HAZ29" s="600"/>
      <c r="HBA29" s="600"/>
      <c r="HBB29" s="600"/>
      <c r="HBC29" s="600"/>
      <c r="HBD29" s="600"/>
      <c r="HBE29" s="600"/>
      <c r="HBF29" s="600"/>
      <c r="HBG29" s="600"/>
      <c r="HBH29" s="600"/>
      <c r="HBI29" s="600"/>
      <c r="HBJ29" s="600"/>
      <c r="HBK29" s="600"/>
      <c r="HBL29" s="600"/>
      <c r="HBM29" s="600"/>
      <c r="HBN29" s="600"/>
      <c r="HBO29" s="600"/>
      <c r="HBP29" s="600"/>
      <c r="HBQ29" s="600"/>
      <c r="HBR29" s="600"/>
      <c r="HBS29" s="600"/>
      <c r="HBT29" s="600"/>
      <c r="HBU29" s="600"/>
      <c r="HBV29" s="600"/>
      <c r="HBW29" s="600"/>
      <c r="HBX29" s="600"/>
      <c r="HBY29" s="600"/>
      <c r="HBZ29" s="600"/>
      <c r="HCA29" s="600"/>
      <c r="HCB29" s="600"/>
      <c r="HCC29" s="600"/>
      <c r="HCD29" s="600"/>
      <c r="HCE29" s="600"/>
      <c r="HCF29" s="600"/>
      <c r="HCG29" s="600"/>
      <c r="HCH29" s="600"/>
      <c r="HCI29" s="600"/>
      <c r="HCJ29" s="600"/>
      <c r="HCK29" s="600"/>
      <c r="HCL29" s="600"/>
      <c r="HCM29" s="600"/>
      <c r="HCN29" s="600"/>
      <c r="HCO29" s="600"/>
      <c r="HCP29" s="600"/>
      <c r="HCQ29" s="600"/>
      <c r="HCR29" s="600"/>
      <c r="HCS29" s="600"/>
      <c r="HCT29" s="600"/>
      <c r="HCU29" s="600"/>
      <c r="HCV29" s="600"/>
      <c r="HCW29" s="600"/>
      <c r="HCX29" s="600"/>
      <c r="HCY29" s="600"/>
      <c r="HCZ29" s="600"/>
      <c r="HDA29" s="600"/>
      <c r="HDB29" s="600"/>
      <c r="HDC29" s="600"/>
      <c r="HDD29" s="600"/>
      <c r="HDE29" s="600"/>
      <c r="HDF29" s="600"/>
      <c r="HDG29" s="600"/>
      <c r="HDH29" s="600"/>
      <c r="HDI29" s="600"/>
      <c r="HDJ29" s="600"/>
      <c r="HDK29" s="600"/>
      <c r="HDL29" s="600"/>
      <c r="HDM29" s="600"/>
      <c r="HDN29" s="600"/>
      <c r="HDO29" s="600"/>
      <c r="HDP29" s="600"/>
      <c r="HDQ29" s="600"/>
      <c r="HDR29" s="600"/>
      <c r="HDS29" s="600"/>
      <c r="HDT29" s="600"/>
      <c r="HDU29" s="600"/>
      <c r="HDV29" s="600"/>
      <c r="HDW29" s="600"/>
      <c r="HDX29" s="600"/>
      <c r="HDY29" s="600"/>
      <c r="HDZ29" s="600"/>
      <c r="HEA29" s="600"/>
      <c r="HEB29" s="600"/>
      <c r="HEC29" s="600"/>
      <c r="HED29" s="600"/>
      <c r="HEE29" s="600"/>
      <c r="HEF29" s="600"/>
      <c r="HEG29" s="600"/>
      <c r="HEH29" s="600"/>
      <c r="HEI29" s="600"/>
      <c r="HEJ29" s="600"/>
      <c r="HEK29" s="600"/>
      <c r="HEL29" s="600"/>
      <c r="HEM29" s="600"/>
      <c r="HEN29" s="600"/>
      <c r="HEO29" s="600"/>
      <c r="HEP29" s="600"/>
      <c r="HEQ29" s="600"/>
      <c r="HER29" s="600"/>
      <c r="HES29" s="600"/>
      <c r="HET29" s="600"/>
      <c r="HEU29" s="600"/>
      <c r="HEV29" s="600"/>
      <c r="HEW29" s="600"/>
      <c r="HEX29" s="600"/>
      <c r="HEY29" s="600"/>
      <c r="HEZ29" s="600"/>
      <c r="HFA29" s="600"/>
      <c r="HFB29" s="600"/>
      <c r="HFC29" s="600"/>
      <c r="HFD29" s="600"/>
      <c r="HFE29" s="600"/>
      <c r="HFF29" s="600"/>
      <c r="HFG29" s="600"/>
      <c r="HFH29" s="600"/>
      <c r="HFI29" s="600"/>
      <c r="HFJ29" s="600"/>
      <c r="HFK29" s="600"/>
      <c r="HFL29" s="600"/>
      <c r="HFM29" s="600"/>
      <c r="HFN29" s="600"/>
      <c r="HFO29" s="600"/>
      <c r="HFP29" s="600"/>
      <c r="HFQ29" s="600"/>
      <c r="HFR29" s="600"/>
      <c r="HFS29" s="600"/>
      <c r="HFT29" s="600"/>
      <c r="HFU29" s="600"/>
      <c r="HFV29" s="600"/>
      <c r="HFW29" s="600"/>
      <c r="HFX29" s="600"/>
      <c r="HFY29" s="600"/>
      <c r="HFZ29" s="600"/>
      <c r="HGA29" s="600"/>
      <c r="HGB29" s="600"/>
      <c r="HGC29" s="600"/>
      <c r="HGD29" s="600"/>
      <c r="HGE29" s="600"/>
      <c r="HGF29" s="600"/>
      <c r="HGG29" s="600"/>
      <c r="HGH29" s="600"/>
      <c r="HGI29" s="600"/>
      <c r="HGJ29" s="600"/>
      <c r="HGK29" s="600"/>
      <c r="HGL29" s="600"/>
      <c r="HGM29" s="600"/>
      <c r="HGN29" s="600"/>
      <c r="HGO29" s="600"/>
      <c r="HGP29" s="600"/>
      <c r="HGQ29" s="600"/>
      <c r="HGR29" s="600"/>
      <c r="HGS29" s="600"/>
      <c r="HGT29" s="600"/>
      <c r="HGU29" s="600"/>
      <c r="HGV29" s="600"/>
      <c r="HGW29" s="600"/>
      <c r="HGX29" s="600"/>
      <c r="HGY29" s="600"/>
      <c r="HGZ29" s="600"/>
      <c r="HHA29" s="600"/>
      <c r="HHB29" s="600"/>
      <c r="HHC29" s="600"/>
      <c r="HHD29" s="600"/>
      <c r="HHE29" s="600"/>
      <c r="HHF29" s="600"/>
      <c r="HHG29" s="600"/>
      <c r="HHH29" s="600"/>
      <c r="HHI29" s="600"/>
      <c r="HHJ29" s="600"/>
      <c r="HHK29" s="600"/>
      <c r="HHL29" s="600"/>
      <c r="HHM29" s="600"/>
      <c r="HHN29" s="600"/>
      <c r="HHO29" s="600"/>
      <c r="HHP29" s="600"/>
      <c r="HHQ29" s="600"/>
      <c r="HHR29" s="600"/>
      <c r="HHS29" s="600"/>
      <c r="HHT29" s="600"/>
      <c r="HHU29" s="600"/>
      <c r="HHV29" s="600"/>
      <c r="HHW29" s="600"/>
      <c r="HHX29" s="600"/>
      <c r="HHY29" s="600"/>
      <c r="HHZ29" s="600"/>
      <c r="HIA29" s="600"/>
      <c r="HIB29" s="600"/>
      <c r="HIC29" s="600"/>
      <c r="HID29" s="600"/>
      <c r="HIE29" s="600"/>
      <c r="HIF29" s="600"/>
      <c r="HIG29" s="600"/>
      <c r="HIH29" s="600"/>
      <c r="HII29" s="600"/>
      <c r="HIJ29" s="600"/>
      <c r="HIK29" s="600"/>
      <c r="HIL29" s="600"/>
      <c r="HIM29" s="600"/>
      <c r="HIN29" s="600"/>
      <c r="HIO29" s="600"/>
      <c r="HIP29" s="600"/>
      <c r="HIQ29" s="600"/>
      <c r="HIR29" s="600"/>
      <c r="HIS29" s="600"/>
      <c r="HIT29" s="600"/>
      <c r="HIU29" s="600"/>
      <c r="HIV29" s="600"/>
      <c r="HIW29" s="600"/>
      <c r="HIX29" s="600"/>
      <c r="HIY29" s="600"/>
      <c r="HIZ29" s="600"/>
      <c r="HJA29" s="600"/>
      <c r="HJB29" s="600"/>
      <c r="HJC29" s="600"/>
      <c r="HJD29" s="600"/>
      <c r="HJE29" s="600"/>
      <c r="HJF29" s="600"/>
      <c r="HJG29" s="600"/>
      <c r="HJH29" s="600"/>
      <c r="HJI29" s="600"/>
      <c r="HJJ29" s="600"/>
      <c r="HJK29" s="600"/>
      <c r="HJL29" s="600"/>
      <c r="HJM29" s="600"/>
      <c r="HJN29" s="600"/>
      <c r="HJO29" s="600"/>
      <c r="HJP29" s="600"/>
      <c r="HJQ29" s="600"/>
      <c r="HJR29" s="600"/>
      <c r="HJS29" s="600"/>
      <c r="HJT29" s="600"/>
      <c r="HJU29" s="600"/>
      <c r="HJV29" s="600"/>
      <c r="HJW29" s="600"/>
      <c r="HJX29" s="600"/>
      <c r="HJY29" s="600"/>
      <c r="HJZ29" s="600"/>
      <c r="HKA29" s="600"/>
      <c r="HKB29" s="600"/>
      <c r="HKC29" s="600"/>
      <c r="HKD29" s="600"/>
      <c r="HKE29" s="600"/>
      <c r="HKF29" s="600"/>
      <c r="HKG29" s="600"/>
      <c r="HKH29" s="600"/>
      <c r="HKI29" s="600"/>
      <c r="HKJ29" s="600"/>
      <c r="HKK29" s="600"/>
      <c r="HKL29" s="600"/>
      <c r="HKM29" s="600"/>
      <c r="HKN29" s="600"/>
      <c r="HKO29" s="600"/>
      <c r="HKP29" s="600"/>
      <c r="HKQ29" s="600"/>
      <c r="HKR29" s="600"/>
      <c r="HKS29" s="600"/>
      <c r="HKT29" s="600"/>
      <c r="HKU29" s="600"/>
      <c r="HKV29" s="600"/>
      <c r="HKW29" s="600"/>
      <c r="HKX29" s="600"/>
      <c r="HKY29" s="600"/>
      <c r="HKZ29" s="600"/>
      <c r="HLA29" s="600"/>
      <c r="HLB29" s="600"/>
      <c r="HLC29" s="600"/>
      <c r="HLD29" s="600"/>
      <c r="HLE29" s="600"/>
      <c r="HLF29" s="600"/>
      <c r="HLG29" s="600"/>
      <c r="HLH29" s="600"/>
      <c r="HLI29" s="600"/>
      <c r="HLJ29" s="600"/>
      <c r="HLK29" s="600"/>
      <c r="HLL29" s="600"/>
      <c r="HLM29" s="600"/>
      <c r="HLN29" s="600"/>
      <c r="HLO29" s="600"/>
      <c r="HLP29" s="600"/>
      <c r="HLQ29" s="600"/>
      <c r="HLR29" s="600"/>
      <c r="HLS29" s="600"/>
      <c r="HLT29" s="600"/>
      <c r="HLU29" s="600"/>
      <c r="HLV29" s="600"/>
      <c r="HLW29" s="600"/>
      <c r="HLX29" s="600"/>
      <c r="HLY29" s="600"/>
      <c r="HLZ29" s="600"/>
      <c r="HMA29" s="600"/>
      <c r="HMB29" s="600"/>
      <c r="HMC29" s="600"/>
      <c r="HMD29" s="600"/>
      <c r="HME29" s="600"/>
      <c r="HMF29" s="600"/>
      <c r="HMG29" s="600"/>
      <c r="HMH29" s="600"/>
      <c r="HMI29" s="600"/>
      <c r="HMJ29" s="600"/>
      <c r="HMK29" s="600"/>
      <c r="HML29" s="600"/>
      <c r="HMM29" s="600"/>
      <c r="HMN29" s="600"/>
      <c r="HMO29" s="600"/>
      <c r="HMP29" s="600"/>
      <c r="HMQ29" s="600"/>
      <c r="HMR29" s="600"/>
      <c r="HMS29" s="600"/>
      <c r="HMT29" s="600"/>
      <c r="HMU29" s="600"/>
      <c r="HMV29" s="600"/>
      <c r="HMW29" s="600"/>
      <c r="HMX29" s="600"/>
      <c r="HMY29" s="600"/>
      <c r="HMZ29" s="600"/>
      <c r="HNA29" s="600"/>
      <c r="HNB29" s="600"/>
      <c r="HNC29" s="600"/>
      <c r="HND29" s="600"/>
      <c r="HNE29" s="600"/>
      <c r="HNF29" s="600"/>
      <c r="HNG29" s="600"/>
      <c r="HNH29" s="600"/>
      <c r="HNI29" s="600"/>
      <c r="HNJ29" s="600"/>
      <c r="HNK29" s="600"/>
      <c r="HNL29" s="600"/>
      <c r="HNM29" s="600"/>
      <c r="HNN29" s="600"/>
      <c r="HNO29" s="600"/>
      <c r="HNP29" s="600"/>
      <c r="HNQ29" s="600"/>
      <c r="HNR29" s="600"/>
      <c r="HNS29" s="600"/>
      <c r="HNT29" s="600"/>
      <c r="HNU29" s="600"/>
      <c r="HNV29" s="600"/>
      <c r="HNW29" s="600"/>
      <c r="HNX29" s="600"/>
      <c r="HNY29" s="600"/>
      <c r="HNZ29" s="600"/>
      <c r="HOA29" s="600"/>
      <c r="HOB29" s="600"/>
      <c r="HOC29" s="600"/>
      <c r="HOD29" s="600"/>
      <c r="HOE29" s="600"/>
      <c r="HOF29" s="600"/>
      <c r="HOG29" s="600"/>
      <c r="HOH29" s="600"/>
      <c r="HOI29" s="600"/>
      <c r="HOJ29" s="600"/>
      <c r="HOK29" s="600"/>
      <c r="HOL29" s="600"/>
      <c r="HOM29" s="600"/>
      <c r="HON29" s="600"/>
      <c r="HOO29" s="600"/>
      <c r="HOP29" s="600"/>
      <c r="HOQ29" s="600"/>
      <c r="HOR29" s="600"/>
      <c r="HOS29" s="600"/>
      <c r="HOT29" s="600"/>
      <c r="HOU29" s="600"/>
      <c r="HOV29" s="600"/>
      <c r="HOW29" s="600"/>
      <c r="HOX29" s="600"/>
      <c r="HOY29" s="600"/>
      <c r="HOZ29" s="600"/>
      <c r="HPA29" s="600"/>
      <c r="HPB29" s="600"/>
      <c r="HPC29" s="600"/>
      <c r="HPD29" s="600"/>
      <c r="HPE29" s="600"/>
      <c r="HPF29" s="600"/>
      <c r="HPG29" s="600"/>
      <c r="HPH29" s="600"/>
      <c r="HPI29" s="600"/>
      <c r="HPJ29" s="600"/>
      <c r="HPK29" s="600"/>
      <c r="HPL29" s="600"/>
      <c r="HPM29" s="600"/>
      <c r="HPN29" s="600"/>
      <c r="HPO29" s="600"/>
      <c r="HPP29" s="600"/>
      <c r="HPQ29" s="600"/>
      <c r="HPR29" s="600"/>
      <c r="HPS29" s="600"/>
      <c r="HPT29" s="600"/>
      <c r="HPU29" s="600"/>
      <c r="HPV29" s="600"/>
      <c r="HPW29" s="600"/>
      <c r="HPX29" s="600"/>
      <c r="HPY29" s="600"/>
      <c r="HPZ29" s="600"/>
      <c r="HQA29" s="600"/>
      <c r="HQB29" s="600"/>
      <c r="HQC29" s="600"/>
      <c r="HQD29" s="600"/>
      <c r="HQE29" s="600"/>
      <c r="HQF29" s="600"/>
      <c r="HQG29" s="600"/>
      <c r="HQH29" s="600"/>
      <c r="HQI29" s="600"/>
      <c r="HQJ29" s="600"/>
      <c r="HQK29" s="600"/>
      <c r="HQL29" s="600"/>
      <c r="HQM29" s="600"/>
      <c r="HQN29" s="600"/>
      <c r="HQO29" s="600"/>
      <c r="HQP29" s="600"/>
      <c r="HQQ29" s="600"/>
      <c r="HQR29" s="600"/>
      <c r="HQS29" s="600"/>
      <c r="HQT29" s="600"/>
      <c r="HQU29" s="600"/>
      <c r="HQV29" s="600"/>
      <c r="HQW29" s="600"/>
      <c r="HQX29" s="600"/>
      <c r="HQY29" s="600"/>
      <c r="HQZ29" s="600"/>
      <c r="HRA29" s="600"/>
      <c r="HRB29" s="600"/>
      <c r="HRC29" s="600"/>
      <c r="HRD29" s="600"/>
      <c r="HRE29" s="600"/>
      <c r="HRF29" s="600"/>
      <c r="HRG29" s="600"/>
      <c r="HRH29" s="600"/>
      <c r="HRI29" s="600"/>
      <c r="HRJ29" s="600"/>
      <c r="HRK29" s="600"/>
      <c r="HRL29" s="600"/>
      <c r="HRM29" s="600"/>
      <c r="HRN29" s="600"/>
      <c r="HRO29" s="600"/>
      <c r="HRP29" s="600"/>
      <c r="HRQ29" s="600"/>
      <c r="HRR29" s="600"/>
      <c r="HRS29" s="600"/>
      <c r="HRT29" s="600"/>
      <c r="HRU29" s="600"/>
      <c r="HRV29" s="600"/>
      <c r="HRW29" s="600"/>
      <c r="HRX29" s="600"/>
      <c r="HRY29" s="600"/>
      <c r="HRZ29" s="600"/>
      <c r="HSA29" s="600"/>
      <c r="HSB29" s="600"/>
      <c r="HSC29" s="600"/>
      <c r="HSD29" s="600"/>
      <c r="HSE29" s="600"/>
      <c r="HSF29" s="600"/>
      <c r="HSG29" s="600"/>
      <c r="HSH29" s="600"/>
      <c r="HSI29" s="600"/>
      <c r="HSJ29" s="600"/>
      <c r="HSK29" s="600"/>
      <c r="HSL29" s="600"/>
      <c r="HSM29" s="600"/>
      <c r="HSN29" s="600"/>
      <c r="HSO29" s="600"/>
      <c r="HSP29" s="600"/>
      <c r="HSQ29" s="600"/>
      <c r="HSR29" s="600"/>
      <c r="HSS29" s="600"/>
      <c r="HST29" s="600"/>
      <c r="HSU29" s="600"/>
      <c r="HSV29" s="600"/>
      <c r="HSW29" s="600"/>
      <c r="HSX29" s="600"/>
      <c r="HSY29" s="600"/>
      <c r="HSZ29" s="600"/>
      <c r="HTA29" s="600"/>
      <c r="HTB29" s="600"/>
      <c r="HTC29" s="600"/>
      <c r="HTD29" s="600"/>
      <c r="HTE29" s="600"/>
      <c r="HTF29" s="600"/>
      <c r="HTG29" s="600"/>
      <c r="HTH29" s="600"/>
      <c r="HTI29" s="600"/>
      <c r="HTJ29" s="600"/>
      <c r="HTK29" s="600"/>
      <c r="HTL29" s="600"/>
      <c r="HTM29" s="600"/>
      <c r="HTN29" s="600"/>
      <c r="HTO29" s="600"/>
      <c r="HTP29" s="600"/>
      <c r="HTQ29" s="600"/>
      <c r="HTR29" s="600"/>
      <c r="HTS29" s="600"/>
      <c r="HTT29" s="600"/>
      <c r="HTU29" s="600"/>
      <c r="HTV29" s="600"/>
      <c r="HTW29" s="600"/>
      <c r="HTX29" s="600"/>
      <c r="HTY29" s="600"/>
      <c r="HTZ29" s="600"/>
      <c r="HUA29" s="600"/>
      <c r="HUB29" s="600"/>
      <c r="HUC29" s="600"/>
      <c r="HUD29" s="600"/>
      <c r="HUE29" s="600"/>
      <c r="HUF29" s="600"/>
      <c r="HUG29" s="600"/>
      <c r="HUH29" s="600"/>
      <c r="HUI29" s="600"/>
      <c r="HUJ29" s="600"/>
      <c r="HUK29" s="600"/>
      <c r="HUL29" s="600"/>
      <c r="HUM29" s="600"/>
      <c r="HUN29" s="600"/>
      <c r="HUO29" s="600"/>
      <c r="HUP29" s="600"/>
      <c r="HUQ29" s="600"/>
      <c r="HUR29" s="600"/>
      <c r="HUS29" s="600"/>
      <c r="HUT29" s="600"/>
      <c r="HUU29" s="600"/>
      <c r="HUV29" s="600"/>
      <c r="HUW29" s="600"/>
      <c r="HUX29" s="600"/>
      <c r="HUY29" s="600"/>
      <c r="HUZ29" s="600"/>
      <c r="HVA29" s="600"/>
      <c r="HVB29" s="600"/>
      <c r="HVC29" s="600"/>
      <c r="HVD29" s="600"/>
      <c r="HVE29" s="600"/>
      <c r="HVF29" s="600"/>
      <c r="HVG29" s="600"/>
      <c r="HVH29" s="600"/>
      <c r="HVI29" s="600"/>
      <c r="HVJ29" s="600"/>
      <c r="HVK29" s="600"/>
      <c r="HVL29" s="600"/>
      <c r="HVM29" s="600"/>
      <c r="HVN29" s="600"/>
      <c r="HVO29" s="600"/>
      <c r="HVP29" s="600"/>
      <c r="HVQ29" s="600"/>
      <c r="HVR29" s="600"/>
      <c r="HVS29" s="600"/>
      <c r="HVT29" s="600"/>
      <c r="HVU29" s="600"/>
      <c r="HVV29" s="600"/>
      <c r="HVW29" s="600"/>
      <c r="HVX29" s="600"/>
      <c r="HVY29" s="600"/>
      <c r="HVZ29" s="600"/>
      <c r="HWA29" s="600"/>
      <c r="HWB29" s="600"/>
      <c r="HWC29" s="600"/>
      <c r="HWD29" s="600"/>
      <c r="HWE29" s="600"/>
      <c r="HWF29" s="600"/>
      <c r="HWG29" s="600"/>
      <c r="HWH29" s="600"/>
      <c r="HWI29" s="600"/>
      <c r="HWJ29" s="600"/>
      <c r="HWK29" s="600"/>
      <c r="HWL29" s="600"/>
      <c r="HWM29" s="600"/>
      <c r="HWN29" s="600"/>
      <c r="HWO29" s="600"/>
      <c r="HWP29" s="600"/>
      <c r="HWQ29" s="600"/>
      <c r="HWR29" s="600"/>
      <c r="HWS29" s="600"/>
      <c r="HWT29" s="600"/>
      <c r="HWU29" s="600"/>
      <c r="HWV29" s="600"/>
      <c r="HWW29" s="600"/>
      <c r="HWX29" s="600"/>
      <c r="HWY29" s="600"/>
      <c r="HWZ29" s="600"/>
      <c r="HXA29" s="600"/>
      <c r="HXB29" s="600"/>
      <c r="HXC29" s="600"/>
      <c r="HXD29" s="600"/>
      <c r="HXE29" s="600"/>
      <c r="HXF29" s="600"/>
      <c r="HXG29" s="600"/>
      <c r="HXH29" s="600"/>
      <c r="HXI29" s="600"/>
      <c r="HXJ29" s="600"/>
      <c r="HXK29" s="600"/>
      <c r="HXL29" s="600"/>
      <c r="HXM29" s="600"/>
      <c r="HXN29" s="600"/>
      <c r="HXO29" s="600"/>
      <c r="HXP29" s="600"/>
      <c r="HXQ29" s="600"/>
      <c r="HXR29" s="600"/>
      <c r="HXS29" s="600"/>
      <c r="HXT29" s="600"/>
      <c r="HXU29" s="600"/>
      <c r="HXV29" s="600"/>
      <c r="HXW29" s="600"/>
      <c r="HXX29" s="600"/>
      <c r="HXY29" s="600"/>
      <c r="HXZ29" s="600"/>
      <c r="HYA29" s="600"/>
      <c r="HYB29" s="600"/>
      <c r="HYC29" s="600"/>
      <c r="HYD29" s="600"/>
      <c r="HYE29" s="600"/>
      <c r="HYF29" s="600"/>
      <c r="HYG29" s="600"/>
      <c r="HYH29" s="600"/>
      <c r="HYI29" s="600"/>
      <c r="HYJ29" s="600"/>
      <c r="HYK29" s="600"/>
      <c r="HYL29" s="600"/>
      <c r="HYM29" s="600"/>
      <c r="HYN29" s="600"/>
      <c r="HYO29" s="600"/>
      <c r="HYP29" s="600"/>
      <c r="HYQ29" s="600"/>
      <c r="HYR29" s="600"/>
      <c r="HYS29" s="600"/>
      <c r="HYT29" s="600"/>
      <c r="HYU29" s="600"/>
      <c r="HYV29" s="600"/>
      <c r="HYW29" s="600"/>
      <c r="HYX29" s="600"/>
      <c r="HYY29" s="600"/>
      <c r="HYZ29" s="600"/>
      <c r="HZA29" s="600"/>
      <c r="HZB29" s="600"/>
      <c r="HZC29" s="600"/>
      <c r="HZD29" s="600"/>
      <c r="HZE29" s="600"/>
      <c r="HZF29" s="600"/>
      <c r="HZG29" s="600"/>
      <c r="HZH29" s="600"/>
      <c r="HZI29" s="600"/>
      <c r="HZJ29" s="600"/>
      <c r="HZK29" s="600"/>
      <c r="HZL29" s="600"/>
      <c r="HZM29" s="600"/>
      <c r="HZN29" s="600"/>
      <c r="HZO29" s="600"/>
      <c r="HZP29" s="600"/>
      <c r="HZQ29" s="600"/>
      <c r="HZR29" s="600"/>
      <c r="HZS29" s="600"/>
      <c r="HZT29" s="600"/>
      <c r="HZU29" s="600"/>
      <c r="HZV29" s="600"/>
      <c r="HZW29" s="600"/>
      <c r="HZX29" s="600"/>
      <c r="HZY29" s="600"/>
      <c r="HZZ29" s="600"/>
      <c r="IAA29" s="600"/>
      <c r="IAB29" s="600"/>
      <c r="IAC29" s="600"/>
      <c r="IAD29" s="600"/>
      <c r="IAE29" s="600"/>
      <c r="IAF29" s="600"/>
      <c r="IAG29" s="600"/>
      <c r="IAH29" s="600"/>
      <c r="IAI29" s="600"/>
      <c r="IAJ29" s="600"/>
      <c r="IAK29" s="600"/>
      <c r="IAL29" s="600"/>
      <c r="IAM29" s="600"/>
      <c r="IAN29" s="600"/>
      <c r="IAO29" s="600"/>
      <c r="IAP29" s="600"/>
      <c r="IAQ29" s="600"/>
      <c r="IAR29" s="600"/>
      <c r="IAS29" s="600"/>
      <c r="IAT29" s="600"/>
      <c r="IAU29" s="600"/>
      <c r="IAV29" s="600"/>
      <c r="IAW29" s="600"/>
      <c r="IAX29" s="600"/>
      <c r="IAY29" s="600"/>
      <c r="IAZ29" s="600"/>
      <c r="IBA29" s="600"/>
      <c r="IBB29" s="600"/>
      <c r="IBC29" s="600"/>
      <c r="IBD29" s="600"/>
      <c r="IBE29" s="600"/>
      <c r="IBF29" s="600"/>
      <c r="IBG29" s="600"/>
      <c r="IBH29" s="600"/>
      <c r="IBI29" s="600"/>
      <c r="IBJ29" s="600"/>
      <c r="IBK29" s="600"/>
      <c r="IBL29" s="600"/>
      <c r="IBM29" s="600"/>
      <c r="IBN29" s="600"/>
      <c r="IBO29" s="600"/>
      <c r="IBP29" s="600"/>
      <c r="IBQ29" s="600"/>
      <c r="IBR29" s="600"/>
      <c r="IBS29" s="600"/>
      <c r="IBT29" s="600"/>
      <c r="IBU29" s="600"/>
      <c r="IBV29" s="600"/>
      <c r="IBW29" s="600"/>
      <c r="IBX29" s="600"/>
      <c r="IBY29" s="600"/>
      <c r="IBZ29" s="600"/>
      <c r="ICA29" s="600"/>
      <c r="ICB29" s="600"/>
      <c r="ICC29" s="600"/>
      <c r="ICD29" s="600"/>
      <c r="ICE29" s="600"/>
      <c r="ICF29" s="600"/>
      <c r="ICG29" s="600"/>
      <c r="ICH29" s="600"/>
      <c r="ICI29" s="600"/>
      <c r="ICJ29" s="600"/>
      <c r="ICK29" s="600"/>
      <c r="ICL29" s="600"/>
      <c r="ICM29" s="600"/>
      <c r="ICN29" s="600"/>
      <c r="ICO29" s="600"/>
      <c r="ICP29" s="600"/>
      <c r="ICQ29" s="600"/>
      <c r="ICR29" s="600"/>
      <c r="ICS29" s="600"/>
      <c r="ICT29" s="600"/>
      <c r="ICU29" s="600"/>
      <c r="ICV29" s="600"/>
      <c r="ICW29" s="600"/>
      <c r="ICX29" s="600"/>
      <c r="ICY29" s="600"/>
      <c r="ICZ29" s="600"/>
      <c r="IDA29" s="600"/>
      <c r="IDB29" s="600"/>
      <c r="IDC29" s="600"/>
      <c r="IDD29" s="600"/>
      <c r="IDE29" s="600"/>
      <c r="IDF29" s="600"/>
      <c r="IDG29" s="600"/>
      <c r="IDH29" s="600"/>
      <c r="IDI29" s="600"/>
      <c r="IDJ29" s="600"/>
      <c r="IDK29" s="600"/>
      <c r="IDL29" s="600"/>
      <c r="IDM29" s="600"/>
      <c r="IDN29" s="600"/>
      <c r="IDO29" s="600"/>
      <c r="IDP29" s="600"/>
      <c r="IDQ29" s="600"/>
      <c r="IDR29" s="600"/>
      <c r="IDS29" s="600"/>
      <c r="IDT29" s="600"/>
      <c r="IDU29" s="600"/>
      <c r="IDV29" s="600"/>
      <c r="IDW29" s="600"/>
      <c r="IDX29" s="600"/>
      <c r="IDY29" s="600"/>
      <c r="IDZ29" s="600"/>
      <c r="IEA29" s="600"/>
      <c r="IEB29" s="600"/>
      <c r="IEC29" s="600"/>
      <c r="IED29" s="600"/>
      <c r="IEE29" s="600"/>
      <c r="IEF29" s="600"/>
      <c r="IEG29" s="600"/>
      <c r="IEH29" s="600"/>
      <c r="IEI29" s="600"/>
      <c r="IEJ29" s="600"/>
      <c r="IEK29" s="600"/>
      <c r="IEL29" s="600"/>
      <c r="IEM29" s="600"/>
      <c r="IEN29" s="600"/>
      <c r="IEO29" s="600"/>
      <c r="IEP29" s="600"/>
      <c r="IEQ29" s="600"/>
      <c r="IER29" s="600"/>
      <c r="IES29" s="600"/>
      <c r="IET29" s="600"/>
      <c r="IEU29" s="600"/>
      <c r="IEV29" s="600"/>
      <c r="IEW29" s="600"/>
      <c r="IEX29" s="600"/>
      <c r="IEY29" s="600"/>
      <c r="IEZ29" s="600"/>
      <c r="IFA29" s="600"/>
      <c r="IFB29" s="600"/>
      <c r="IFC29" s="600"/>
      <c r="IFD29" s="600"/>
      <c r="IFE29" s="600"/>
      <c r="IFF29" s="600"/>
      <c r="IFG29" s="600"/>
      <c r="IFH29" s="600"/>
      <c r="IFI29" s="600"/>
      <c r="IFJ29" s="600"/>
      <c r="IFK29" s="600"/>
      <c r="IFL29" s="600"/>
      <c r="IFM29" s="600"/>
      <c r="IFN29" s="600"/>
      <c r="IFO29" s="600"/>
      <c r="IFP29" s="600"/>
      <c r="IFQ29" s="600"/>
      <c r="IFR29" s="600"/>
      <c r="IFS29" s="600"/>
      <c r="IFT29" s="600"/>
      <c r="IFU29" s="600"/>
      <c r="IFV29" s="600"/>
      <c r="IFW29" s="600"/>
      <c r="IFX29" s="600"/>
      <c r="IFY29" s="600"/>
      <c r="IFZ29" s="600"/>
      <c r="IGA29" s="600"/>
      <c r="IGB29" s="600"/>
      <c r="IGC29" s="600"/>
      <c r="IGD29" s="600"/>
      <c r="IGE29" s="600"/>
      <c r="IGF29" s="600"/>
      <c r="IGG29" s="600"/>
      <c r="IGH29" s="600"/>
      <c r="IGI29" s="600"/>
      <c r="IGJ29" s="600"/>
      <c r="IGK29" s="600"/>
      <c r="IGL29" s="600"/>
      <c r="IGM29" s="600"/>
      <c r="IGN29" s="600"/>
      <c r="IGO29" s="600"/>
      <c r="IGP29" s="600"/>
      <c r="IGQ29" s="600"/>
      <c r="IGR29" s="600"/>
      <c r="IGS29" s="600"/>
      <c r="IGT29" s="600"/>
      <c r="IGU29" s="600"/>
      <c r="IGV29" s="600"/>
      <c r="IGW29" s="600"/>
      <c r="IGX29" s="600"/>
      <c r="IGY29" s="600"/>
      <c r="IGZ29" s="600"/>
      <c r="IHA29" s="600"/>
      <c r="IHB29" s="600"/>
      <c r="IHC29" s="600"/>
      <c r="IHD29" s="600"/>
      <c r="IHE29" s="600"/>
      <c r="IHF29" s="600"/>
      <c r="IHG29" s="600"/>
      <c r="IHH29" s="600"/>
      <c r="IHI29" s="600"/>
      <c r="IHJ29" s="600"/>
      <c r="IHK29" s="600"/>
      <c r="IHL29" s="600"/>
      <c r="IHM29" s="600"/>
      <c r="IHN29" s="600"/>
      <c r="IHO29" s="600"/>
      <c r="IHP29" s="600"/>
      <c r="IHQ29" s="600"/>
      <c r="IHR29" s="600"/>
      <c r="IHS29" s="600"/>
      <c r="IHT29" s="600"/>
      <c r="IHU29" s="600"/>
      <c r="IHV29" s="600"/>
      <c r="IHW29" s="600"/>
      <c r="IHX29" s="600"/>
      <c r="IHY29" s="600"/>
      <c r="IHZ29" s="600"/>
      <c r="IIA29" s="600"/>
      <c r="IIB29" s="600"/>
      <c r="IIC29" s="600"/>
      <c r="IID29" s="600"/>
      <c r="IIE29" s="600"/>
      <c r="IIF29" s="600"/>
      <c r="IIG29" s="600"/>
      <c r="IIH29" s="600"/>
      <c r="III29" s="600"/>
      <c r="IIJ29" s="600"/>
      <c r="IIK29" s="600"/>
      <c r="IIL29" s="600"/>
      <c r="IIM29" s="600"/>
      <c r="IIN29" s="600"/>
      <c r="IIO29" s="600"/>
      <c r="IIP29" s="600"/>
      <c r="IIQ29" s="600"/>
      <c r="IIR29" s="600"/>
      <c r="IIS29" s="600"/>
      <c r="IIT29" s="600"/>
      <c r="IIU29" s="600"/>
      <c r="IIV29" s="600"/>
      <c r="IIW29" s="600"/>
      <c r="IIX29" s="600"/>
      <c r="IIY29" s="600"/>
      <c r="IIZ29" s="600"/>
      <c r="IJA29" s="600"/>
      <c r="IJB29" s="600"/>
      <c r="IJC29" s="600"/>
      <c r="IJD29" s="600"/>
      <c r="IJE29" s="600"/>
      <c r="IJF29" s="600"/>
      <c r="IJG29" s="600"/>
      <c r="IJH29" s="600"/>
      <c r="IJI29" s="600"/>
      <c r="IJJ29" s="600"/>
      <c r="IJK29" s="600"/>
      <c r="IJL29" s="600"/>
      <c r="IJM29" s="600"/>
      <c r="IJN29" s="600"/>
      <c r="IJO29" s="600"/>
      <c r="IJP29" s="600"/>
      <c r="IJQ29" s="600"/>
      <c r="IJR29" s="600"/>
      <c r="IJS29" s="600"/>
      <c r="IJT29" s="600"/>
      <c r="IJU29" s="600"/>
      <c r="IJV29" s="600"/>
      <c r="IJW29" s="600"/>
      <c r="IJX29" s="600"/>
      <c r="IJY29" s="600"/>
      <c r="IJZ29" s="600"/>
      <c r="IKA29" s="600"/>
      <c r="IKB29" s="600"/>
      <c r="IKC29" s="600"/>
      <c r="IKD29" s="600"/>
      <c r="IKE29" s="600"/>
      <c r="IKF29" s="600"/>
      <c r="IKG29" s="600"/>
      <c r="IKH29" s="600"/>
      <c r="IKI29" s="600"/>
      <c r="IKJ29" s="600"/>
      <c r="IKK29" s="600"/>
      <c r="IKL29" s="600"/>
      <c r="IKM29" s="600"/>
      <c r="IKN29" s="600"/>
      <c r="IKO29" s="600"/>
      <c r="IKP29" s="600"/>
      <c r="IKQ29" s="600"/>
      <c r="IKR29" s="600"/>
      <c r="IKS29" s="600"/>
      <c r="IKT29" s="600"/>
      <c r="IKU29" s="600"/>
      <c r="IKV29" s="600"/>
      <c r="IKW29" s="600"/>
      <c r="IKX29" s="600"/>
      <c r="IKY29" s="600"/>
      <c r="IKZ29" s="600"/>
      <c r="ILA29" s="600"/>
      <c r="ILB29" s="600"/>
      <c r="ILC29" s="600"/>
      <c r="ILD29" s="600"/>
      <c r="ILE29" s="600"/>
      <c r="ILF29" s="600"/>
      <c r="ILG29" s="600"/>
      <c r="ILH29" s="600"/>
      <c r="ILI29" s="600"/>
      <c r="ILJ29" s="600"/>
      <c r="ILK29" s="600"/>
      <c r="ILL29" s="600"/>
      <c r="ILM29" s="600"/>
      <c r="ILN29" s="600"/>
      <c r="ILO29" s="600"/>
      <c r="ILP29" s="600"/>
      <c r="ILQ29" s="600"/>
      <c r="ILR29" s="600"/>
      <c r="ILS29" s="600"/>
      <c r="ILT29" s="600"/>
      <c r="ILU29" s="600"/>
      <c r="ILV29" s="600"/>
      <c r="ILW29" s="600"/>
      <c r="ILX29" s="600"/>
      <c r="ILY29" s="600"/>
      <c r="ILZ29" s="600"/>
      <c r="IMA29" s="600"/>
      <c r="IMB29" s="600"/>
      <c r="IMC29" s="600"/>
      <c r="IMD29" s="600"/>
      <c r="IME29" s="600"/>
      <c r="IMF29" s="600"/>
      <c r="IMG29" s="600"/>
      <c r="IMH29" s="600"/>
      <c r="IMI29" s="600"/>
      <c r="IMJ29" s="600"/>
      <c r="IMK29" s="600"/>
      <c r="IML29" s="600"/>
      <c r="IMM29" s="600"/>
      <c r="IMN29" s="600"/>
      <c r="IMO29" s="600"/>
      <c r="IMP29" s="600"/>
      <c r="IMQ29" s="600"/>
      <c r="IMR29" s="600"/>
      <c r="IMS29" s="600"/>
      <c r="IMT29" s="600"/>
      <c r="IMU29" s="600"/>
      <c r="IMV29" s="600"/>
      <c r="IMW29" s="600"/>
      <c r="IMX29" s="600"/>
      <c r="IMY29" s="600"/>
      <c r="IMZ29" s="600"/>
      <c r="INA29" s="600"/>
      <c r="INB29" s="600"/>
      <c r="INC29" s="600"/>
      <c r="IND29" s="600"/>
      <c r="INE29" s="600"/>
      <c r="INF29" s="600"/>
      <c r="ING29" s="600"/>
      <c r="INH29" s="600"/>
      <c r="INI29" s="600"/>
      <c r="INJ29" s="600"/>
      <c r="INK29" s="600"/>
      <c r="INL29" s="600"/>
      <c r="INM29" s="600"/>
      <c r="INN29" s="600"/>
      <c r="INO29" s="600"/>
      <c r="INP29" s="600"/>
      <c r="INQ29" s="600"/>
      <c r="INR29" s="600"/>
      <c r="INS29" s="600"/>
      <c r="INT29" s="600"/>
      <c r="INU29" s="600"/>
      <c r="INV29" s="600"/>
      <c r="INW29" s="600"/>
      <c r="INX29" s="600"/>
      <c r="INY29" s="600"/>
      <c r="INZ29" s="600"/>
      <c r="IOA29" s="600"/>
      <c r="IOB29" s="600"/>
      <c r="IOC29" s="600"/>
      <c r="IOD29" s="600"/>
      <c r="IOE29" s="600"/>
      <c r="IOF29" s="600"/>
      <c r="IOG29" s="600"/>
      <c r="IOH29" s="600"/>
      <c r="IOI29" s="600"/>
      <c r="IOJ29" s="600"/>
      <c r="IOK29" s="600"/>
      <c r="IOL29" s="600"/>
      <c r="IOM29" s="600"/>
      <c r="ION29" s="600"/>
      <c r="IOO29" s="600"/>
      <c r="IOP29" s="600"/>
      <c r="IOQ29" s="600"/>
      <c r="IOR29" s="600"/>
      <c r="IOS29" s="600"/>
      <c r="IOT29" s="600"/>
      <c r="IOU29" s="600"/>
      <c r="IOV29" s="600"/>
      <c r="IOW29" s="600"/>
      <c r="IOX29" s="600"/>
      <c r="IOY29" s="600"/>
      <c r="IOZ29" s="600"/>
      <c r="IPA29" s="600"/>
      <c r="IPB29" s="600"/>
      <c r="IPC29" s="600"/>
      <c r="IPD29" s="600"/>
      <c r="IPE29" s="600"/>
      <c r="IPF29" s="600"/>
      <c r="IPG29" s="600"/>
      <c r="IPH29" s="600"/>
      <c r="IPI29" s="600"/>
      <c r="IPJ29" s="600"/>
      <c r="IPK29" s="600"/>
      <c r="IPL29" s="600"/>
      <c r="IPM29" s="600"/>
      <c r="IPN29" s="600"/>
      <c r="IPO29" s="600"/>
      <c r="IPP29" s="600"/>
      <c r="IPQ29" s="600"/>
      <c r="IPR29" s="600"/>
      <c r="IPS29" s="600"/>
      <c r="IPT29" s="600"/>
      <c r="IPU29" s="600"/>
      <c r="IPV29" s="600"/>
      <c r="IPW29" s="600"/>
      <c r="IPX29" s="600"/>
      <c r="IPY29" s="600"/>
      <c r="IPZ29" s="600"/>
      <c r="IQA29" s="600"/>
      <c r="IQB29" s="600"/>
      <c r="IQC29" s="600"/>
      <c r="IQD29" s="600"/>
      <c r="IQE29" s="600"/>
      <c r="IQF29" s="600"/>
      <c r="IQG29" s="600"/>
      <c r="IQH29" s="600"/>
      <c r="IQI29" s="600"/>
      <c r="IQJ29" s="600"/>
      <c r="IQK29" s="600"/>
      <c r="IQL29" s="600"/>
      <c r="IQM29" s="600"/>
      <c r="IQN29" s="600"/>
      <c r="IQO29" s="600"/>
      <c r="IQP29" s="600"/>
      <c r="IQQ29" s="600"/>
      <c r="IQR29" s="600"/>
      <c r="IQS29" s="600"/>
      <c r="IQT29" s="600"/>
      <c r="IQU29" s="600"/>
      <c r="IQV29" s="600"/>
      <c r="IQW29" s="600"/>
      <c r="IQX29" s="600"/>
      <c r="IQY29" s="600"/>
      <c r="IQZ29" s="600"/>
      <c r="IRA29" s="600"/>
      <c r="IRB29" s="600"/>
      <c r="IRC29" s="600"/>
      <c r="IRD29" s="600"/>
      <c r="IRE29" s="600"/>
      <c r="IRF29" s="600"/>
      <c r="IRG29" s="600"/>
      <c r="IRH29" s="600"/>
      <c r="IRI29" s="600"/>
      <c r="IRJ29" s="600"/>
      <c r="IRK29" s="600"/>
      <c r="IRL29" s="600"/>
      <c r="IRM29" s="600"/>
      <c r="IRN29" s="600"/>
      <c r="IRO29" s="600"/>
      <c r="IRP29" s="600"/>
      <c r="IRQ29" s="600"/>
      <c r="IRR29" s="600"/>
      <c r="IRS29" s="600"/>
      <c r="IRT29" s="600"/>
      <c r="IRU29" s="600"/>
      <c r="IRV29" s="600"/>
      <c r="IRW29" s="600"/>
      <c r="IRX29" s="600"/>
      <c r="IRY29" s="600"/>
      <c r="IRZ29" s="600"/>
      <c r="ISA29" s="600"/>
      <c r="ISB29" s="600"/>
      <c r="ISC29" s="600"/>
      <c r="ISD29" s="600"/>
      <c r="ISE29" s="600"/>
      <c r="ISF29" s="600"/>
      <c r="ISG29" s="600"/>
      <c r="ISH29" s="600"/>
      <c r="ISI29" s="600"/>
      <c r="ISJ29" s="600"/>
      <c r="ISK29" s="600"/>
      <c r="ISL29" s="600"/>
      <c r="ISM29" s="600"/>
      <c r="ISN29" s="600"/>
      <c r="ISO29" s="600"/>
      <c r="ISP29" s="600"/>
      <c r="ISQ29" s="600"/>
      <c r="ISR29" s="600"/>
      <c r="ISS29" s="600"/>
      <c r="IST29" s="600"/>
      <c r="ISU29" s="600"/>
      <c r="ISV29" s="600"/>
      <c r="ISW29" s="600"/>
      <c r="ISX29" s="600"/>
      <c r="ISY29" s="600"/>
      <c r="ISZ29" s="600"/>
      <c r="ITA29" s="600"/>
      <c r="ITB29" s="600"/>
      <c r="ITC29" s="600"/>
      <c r="ITD29" s="600"/>
      <c r="ITE29" s="600"/>
      <c r="ITF29" s="600"/>
      <c r="ITG29" s="600"/>
      <c r="ITH29" s="600"/>
      <c r="ITI29" s="600"/>
      <c r="ITJ29" s="600"/>
      <c r="ITK29" s="600"/>
      <c r="ITL29" s="600"/>
      <c r="ITM29" s="600"/>
      <c r="ITN29" s="600"/>
      <c r="ITO29" s="600"/>
      <c r="ITP29" s="600"/>
      <c r="ITQ29" s="600"/>
      <c r="ITR29" s="600"/>
      <c r="ITS29" s="600"/>
      <c r="ITT29" s="600"/>
      <c r="ITU29" s="600"/>
      <c r="ITV29" s="600"/>
      <c r="ITW29" s="600"/>
      <c r="ITX29" s="600"/>
      <c r="ITY29" s="600"/>
      <c r="ITZ29" s="600"/>
      <c r="IUA29" s="600"/>
      <c r="IUB29" s="600"/>
      <c r="IUC29" s="600"/>
      <c r="IUD29" s="600"/>
      <c r="IUE29" s="600"/>
      <c r="IUF29" s="600"/>
      <c r="IUG29" s="600"/>
      <c r="IUH29" s="600"/>
      <c r="IUI29" s="600"/>
      <c r="IUJ29" s="600"/>
      <c r="IUK29" s="600"/>
      <c r="IUL29" s="600"/>
      <c r="IUM29" s="600"/>
      <c r="IUN29" s="600"/>
      <c r="IUO29" s="600"/>
      <c r="IUP29" s="600"/>
      <c r="IUQ29" s="600"/>
      <c r="IUR29" s="600"/>
      <c r="IUS29" s="600"/>
      <c r="IUT29" s="600"/>
      <c r="IUU29" s="600"/>
      <c r="IUV29" s="600"/>
      <c r="IUW29" s="600"/>
      <c r="IUX29" s="600"/>
      <c r="IUY29" s="600"/>
      <c r="IUZ29" s="600"/>
      <c r="IVA29" s="600"/>
      <c r="IVB29" s="600"/>
      <c r="IVC29" s="600"/>
      <c r="IVD29" s="600"/>
      <c r="IVE29" s="600"/>
      <c r="IVF29" s="600"/>
      <c r="IVG29" s="600"/>
      <c r="IVH29" s="600"/>
      <c r="IVI29" s="600"/>
      <c r="IVJ29" s="600"/>
      <c r="IVK29" s="600"/>
      <c r="IVL29" s="600"/>
      <c r="IVM29" s="600"/>
      <c r="IVN29" s="600"/>
      <c r="IVO29" s="600"/>
      <c r="IVP29" s="600"/>
      <c r="IVQ29" s="600"/>
      <c r="IVR29" s="600"/>
      <c r="IVS29" s="600"/>
      <c r="IVT29" s="600"/>
      <c r="IVU29" s="600"/>
      <c r="IVV29" s="600"/>
      <c r="IVW29" s="600"/>
      <c r="IVX29" s="600"/>
      <c r="IVY29" s="600"/>
      <c r="IVZ29" s="600"/>
      <c r="IWA29" s="600"/>
      <c r="IWB29" s="600"/>
      <c r="IWC29" s="600"/>
      <c r="IWD29" s="600"/>
      <c r="IWE29" s="600"/>
      <c r="IWF29" s="600"/>
      <c r="IWG29" s="600"/>
      <c r="IWH29" s="600"/>
      <c r="IWI29" s="600"/>
      <c r="IWJ29" s="600"/>
      <c r="IWK29" s="600"/>
      <c r="IWL29" s="600"/>
      <c r="IWM29" s="600"/>
      <c r="IWN29" s="600"/>
      <c r="IWO29" s="600"/>
      <c r="IWP29" s="600"/>
      <c r="IWQ29" s="600"/>
      <c r="IWR29" s="600"/>
      <c r="IWS29" s="600"/>
      <c r="IWT29" s="600"/>
      <c r="IWU29" s="600"/>
      <c r="IWV29" s="600"/>
      <c r="IWW29" s="600"/>
      <c r="IWX29" s="600"/>
      <c r="IWY29" s="600"/>
      <c r="IWZ29" s="600"/>
      <c r="IXA29" s="600"/>
      <c r="IXB29" s="600"/>
      <c r="IXC29" s="600"/>
      <c r="IXD29" s="600"/>
      <c r="IXE29" s="600"/>
      <c r="IXF29" s="600"/>
      <c r="IXG29" s="600"/>
      <c r="IXH29" s="600"/>
      <c r="IXI29" s="600"/>
      <c r="IXJ29" s="600"/>
      <c r="IXK29" s="600"/>
      <c r="IXL29" s="600"/>
      <c r="IXM29" s="600"/>
      <c r="IXN29" s="600"/>
      <c r="IXO29" s="600"/>
      <c r="IXP29" s="600"/>
      <c r="IXQ29" s="600"/>
      <c r="IXR29" s="600"/>
      <c r="IXS29" s="600"/>
      <c r="IXT29" s="600"/>
      <c r="IXU29" s="600"/>
      <c r="IXV29" s="600"/>
      <c r="IXW29" s="600"/>
      <c r="IXX29" s="600"/>
      <c r="IXY29" s="600"/>
      <c r="IXZ29" s="600"/>
      <c r="IYA29" s="600"/>
      <c r="IYB29" s="600"/>
      <c r="IYC29" s="600"/>
      <c r="IYD29" s="600"/>
      <c r="IYE29" s="600"/>
      <c r="IYF29" s="600"/>
      <c r="IYG29" s="600"/>
      <c r="IYH29" s="600"/>
      <c r="IYI29" s="600"/>
      <c r="IYJ29" s="600"/>
      <c r="IYK29" s="600"/>
      <c r="IYL29" s="600"/>
      <c r="IYM29" s="600"/>
      <c r="IYN29" s="600"/>
      <c r="IYO29" s="600"/>
      <c r="IYP29" s="600"/>
      <c r="IYQ29" s="600"/>
      <c r="IYR29" s="600"/>
      <c r="IYS29" s="600"/>
      <c r="IYT29" s="600"/>
      <c r="IYU29" s="600"/>
      <c r="IYV29" s="600"/>
      <c r="IYW29" s="600"/>
      <c r="IYX29" s="600"/>
      <c r="IYY29" s="600"/>
      <c r="IYZ29" s="600"/>
      <c r="IZA29" s="600"/>
      <c r="IZB29" s="600"/>
      <c r="IZC29" s="600"/>
      <c r="IZD29" s="600"/>
      <c r="IZE29" s="600"/>
      <c r="IZF29" s="600"/>
      <c r="IZG29" s="600"/>
      <c r="IZH29" s="600"/>
      <c r="IZI29" s="600"/>
      <c r="IZJ29" s="600"/>
      <c r="IZK29" s="600"/>
      <c r="IZL29" s="600"/>
      <c r="IZM29" s="600"/>
      <c r="IZN29" s="600"/>
      <c r="IZO29" s="600"/>
      <c r="IZP29" s="600"/>
      <c r="IZQ29" s="600"/>
      <c r="IZR29" s="600"/>
      <c r="IZS29" s="600"/>
      <c r="IZT29" s="600"/>
      <c r="IZU29" s="600"/>
      <c r="IZV29" s="600"/>
      <c r="IZW29" s="600"/>
      <c r="IZX29" s="600"/>
      <c r="IZY29" s="600"/>
      <c r="IZZ29" s="600"/>
      <c r="JAA29" s="600"/>
      <c r="JAB29" s="600"/>
      <c r="JAC29" s="600"/>
      <c r="JAD29" s="600"/>
      <c r="JAE29" s="600"/>
      <c r="JAF29" s="600"/>
      <c r="JAG29" s="600"/>
      <c r="JAH29" s="600"/>
      <c r="JAI29" s="600"/>
      <c r="JAJ29" s="600"/>
      <c r="JAK29" s="600"/>
      <c r="JAL29" s="600"/>
      <c r="JAM29" s="600"/>
      <c r="JAN29" s="600"/>
      <c r="JAO29" s="600"/>
      <c r="JAP29" s="600"/>
      <c r="JAQ29" s="600"/>
      <c r="JAR29" s="600"/>
      <c r="JAS29" s="600"/>
      <c r="JAT29" s="600"/>
      <c r="JAU29" s="600"/>
      <c r="JAV29" s="600"/>
      <c r="JAW29" s="600"/>
      <c r="JAX29" s="600"/>
      <c r="JAY29" s="600"/>
      <c r="JAZ29" s="600"/>
      <c r="JBA29" s="600"/>
      <c r="JBB29" s="600"/>
      <c r="JBC29" s="600"/>
      <c r="JBD29" s="600"/>
      <c r="JBE29" s="600"/>
      <c r="JBF29" s="600"/>
      <c r="JBG29" s="600"/>
      <c r="JBH29" s="600"/>
      <c r="JBI29" s="600"/>
      <c r="JBJ29" s="600"/>
      <c r="JBK29" s="600"/>
      <c r="JBL29" s="600"/>
      <c r="JBM29" s="600"/>
      <c r="JBN29" s="600"/>
      <c r="JBO29" s="600"/>
      <c r="JBP29" s="600"/>
      <c r="JBQ29" s="600"/>
      <c r="JBR29" s="600"/>
      <c r="JBS29" s="600"/>
      <c r="JBT29" s="600"/>
      <c r="JBU29" s="600"/>
      <c r="JBV29" s="600"/>
      <c r="JBW29" s="600"/>
      <c r="JBX29" s="600"/>
      <c r="JBY29" s="600"/>
      <c r="JBZ29" s="600"/>
      <c r="JCA29" s="600"/>
      <c r="JCB29" s="600"/>
      <c r="JCC29" s="600"/>
      <c r="JCD29" s="600"/>
      <c r="JCE29" s="600"/>
      <c r="JCF29" s="600"/>
      <c r="JCG29" s="600"/>
      <c r="JCH29" s="600"/>
      <c r="JCI29" s="600"/>
      <c r="JCJ29" s="600"/>
      <c r="JCK29" s="600"/>
      <c r="JCL29" s="600"/>
      <c r="JCM29" s="600"/>
      <c r="JCN29" s="600"/>
      <c r="JCO29" s="600"/>
      <c r="JCP29" s="600"/>
      <c r="JCQ29" s="600"/>
      <c r="JCR29" s="600"/>
      <c r="JCS29" s="600"/>
      <c r="JCT29" s="600"/>
      <c r="JCU29" s="600"/>
      <c r="JCV29" s="600"/>
      <c r="JCW29" s="600"/>
      <c r="JCX29" s="600"/>
      <c r="JCY29" s="600"/>
      <c r="JCZ29" s="600"/>
      <c r="JDA29" s="600"/>
      <c r="JDB29" s="600"/>
      <c r="JDC29" s="600"/>
      <c r="JDD29" s="600"/>
      <c r="JDE29" s="600"/>
      <c r="JDF29" s="600"/>
      <c r="JDG29" s="600"/>
      <c r="JDH29" s="600"/>
      <c r="JDI29" s="600"/>
      <c r="JDJ29" s="600"/>
      <c r="JDK29" s="600"/>
      <c r="JDL29" s="600"/>
      <c r="JDM29" s="600"/>
      <c r="JDN29" s="600"/>
      <c r="JDO29" s="600"/>
      <c r="JDP29" s="600"/>
      <c r="JDQ29" s="600"/>
      <c r="JDR29" s="600"/>
      <c r="JDS29" s="600"/>
      <c r="JDT29" s="600"/>
      <c r="JDU29" s="600"/>
      <c r="JDV29" s="600"/>
      <c r="JDW29" s="600"/>
      <c r="JDX29" s="600"/>
      <c r="JDY29" s="600"/>
      <c r="JDZ29" s="600"/>
      <c r="JEA29" s="600"/>
      <c r="JEB29" s="600"/>
      <c r="JEC29" s="600"/>
      <c r="JED29" s="600"/>
      <c r="JEE29" s="600"/>
      <c r="JEF29" s="600"/>
      <c r="JEG29" s="600"/>
      <c r="JEH29" s="600"/>
      <c r="JEI29" s="600"/>
      <c r="JEJ29" s="600"/>
      <c r="JEK29" s="600"/>
      <c r="JEL29" s="600"/>
      <c r="JEM29" s="600"/>
      <c r="JEN29" s="600"/>
      <c r="JEO29" s="600"/>
      <c r="JEP29" s="600"/>
      <c r="JEQ29" s="600"/>
      <c r="JER29" s="600"/>
      <c r="JES29" s="600"/>
      <c r="JET29" s="600"/>
      <c r="JEU29" s="600"/>
      <c r="JEV29" s="600"/>
      <c r="JEW29" s="600"/>
      <c r="JEX29" s="600"/>
      <c r="JEY29" s="600"/>
      <c r="JEZ29" s="600"/>
      <c r="JFA29" s="600"/>
      <c r="JFB29" s="600"/>
      <c r="JFC29" s="600"/>
      <c r="JFD29" s="600"/>
      <c r="JFE29" s="600"/>
      <c r="JFF29" s="600"/>
      <c r="JFG29" s="600"/>
      <c r="JFH29" s="600"/>
      <c r="JFI29" s="600"/>
      <c r="JFJ29" s="600"/>
      <c r="JFK29" s="600"/>
      <c r="JFL29" s="600"/>
      <c r="JFM29" s="600"/>
      <c r="JFN29" s="600"/>
      <c r="JFO29" s="600"/>
      <c r="JFP29" s="600"/>
      <c r="JFQ29" s="600"/>
      <c r="JFR29" s="600"/>
      <c r="JFS29" s="600"/>
      <c r="JFT29" s="600"/>
      <c r="JFU29" s="600"/>
      <c r="JFV29" s="600"/>
      <c r="JFW29" s="600"/>
      <c r="JFX29" s="600"/>
      <c r="JFY29" s="600"/>
      <c r="JFZ29" s="600"/>
      <c r="JGA29" s="600"/>
      <c r="JGB29" s="600"/>
      <c r="JGC29" s="600"/>
      <c r="JGD29" s="600"/>
      <c r="JGE29" s="600"/>
      <c r="JGF29" s="600"/>
      <c r="JGG29" s="600"/>
      <c r="JGH29" s="600"/>
      <c r="JGI29" s="600"/>
      <c r="JGJ29" s="600"/>
      <c r="JGK29" s="600"/>
      <c r="JGL29" s="600"/>
      <c r="JGM29" s="600"/>
      <c r="JGN29" s="600"/>
      <c r="JGO29" s="600"/>
      <c r="JGP29" s="600"/>
      <c r="JGQ29" s="600"/>
      <c r="JGR29" s="600"/>
      <c r="JGS29" s="600"/>
      <c r="JGT29" s="600"/>
      <c r="JGU29" s="600"/>
      <c r="JGV29" s="600"/>
      <c r="JGW29" s="600"/>
      <c r="JGX29" s="600"/>
      <c r="JGY29" s="600"/>
      <c r="JGZ29" s="600"/>
      <c r="JHA29" s="600"/>
      <c r="JHB29" s="600"/>
      <c r="JHC29" s="600"/>
      <c r="JHD29" s="600"/>
      <c r="JHE29" s="600"/>
      <c r="JHF29" s="600"/>
      <c r="JHG29" s="600"/>
      <c r="JHH29" s="600"/>
      <c r="JHI29" s="600"/>
      <c r="JHJ29" s="600"/>
      <c r="JHK29" s="600"/>
      <c r="JHL29" s="600"/>
      <c r="JHM29" s="600"/>
      <c r="JHN29" s="600"/>
      <c r="JHO29" s="600"/>
      <c r="JHP29" s="600"/>
      <c r="JHQ29" s="600"/>
      <c r="JHR29" s="600"/>
      <c r="JHS29" s="600"/>
      <c r="JHT29" s="600"/>
      <c r="JHU29" s="600"/>
      <c r="JHV29" s="600"/>
      <c r="JHW29" s="600"/>
      <c r="JHX29" s="600"/>
      <c r="JHY29" s="600"/>
      <c r="JHZ29" s="600"/>
      <c r="JIA29" s="600"/>
      <c r="JIB29" s="600"/>
      <c r="JIC29" s="600"/>
      <c r="JID29" s="600"/>
      <c r="JIE29" s="600"/>
      <c r="JIF29" s="600"/>
      <c r="JIG29" s="600"/>
      <c r="JIH29" s="600"/>
      <c r="JII29" s="600"/>
      <c r="JIJ29" s="600"/>
      <c r="JIK29" s="600"/>
      <c r="JIL29" s="600"/>
      <c r="JIM29" s="600"/>
      <c r="JIN29" s="600"/>
      <c r="JIO29" s="600"/>
      <c r="JIP29" s="600"/>
      <c r="JIQ29" s="600"/>
      <c r="JIR29" s="600"/>
      <c r="JIS29" s="600"/>
      <c r="JIT29" s="600"/>
      <c r="JIU29" s="600"/>
      <c r="JIV29" s="600"/>
      <c r="JIW29" s="600"/>
      <c r="JIX29" s="600"/>
      <c r="JIY29" s="600"/>
      <c r="JIZ29" s="600"/>
      <c r="JJA29" s="600"/>
      <c r="JJB29" s="600"/>
      <c r="JJC29" s="600"/>
      <c r="JJD29" s="600"/>
      <c r="JJE29" s="600"/>
      <c r="JJF29" s="600"/>
      <c r="JJG29" s="600"/>
      <c r="JJH29" s="600"/>
      <c r="JJI29" s="600"/>
      <c r="JJJ29" s="600"/>
      <c r="JJK29" s="600"/>
      <c r="JJL29" s="600"/>
      <c r="JJM29" s="600"/>
      <c r="JJN29" s="600"/>
      <c r="JJO29" s="600"/>
      <c r="JJP29" s="600"/>
      <c r="JJQ29" s="600"/>
      <c r="JJR29" s="600"/>
      <c r="JJS29" s="600"/>
      <c r="JJT29" s="600"/>
      <c r="JJU29" s="600"/>
      <c r="JJV29" s="600"/>
      <c r="JJW29" s="600"/>
      <c r="JJX29" s="600"/>
      <c r="JJY29" s="600"/>
      <c r="JJZ29" s="600"/>
      <c r="JKA29" s="600"/>
      <c r="JKB29" s="600"/>
      <c r="JKC29" s="600"/>
      <c r="JKD29" s="600"/>
      <c r="JKE29" s="600"/>
      <c r="JKF29" s="600"/>
      <c r="JKG29" s="600"/>
      <c r="JKH29" s="600"/>
      <c r="JKI29" s="600"/>
      <c r="JKJ29" s="600"/>
      <c r="JKK29" s="600"/>
      <c r="JKL29" s="600"/>
      <c r="JKM29" s="600"/>
      <c r="JKN29" s="600"/>
      <c r="JKO29" s="600"/>
      <c r="JKP29" s="600"/>
      <c r="JKQ29" s="600"/>
      <c r="JKR29" s="600"/>
      <c r="JKS29" s="600"/>
      <c r="JKT29" s="600"/>
      <c r="JKU29" s="600"/>
      <c r="JKV29" s="600"/>
      <c r="JKW29" s="600"/>
      <c r="JKX29" s="600"/>
      <c r="JKY29" s="600"/>
      <c r="JKZ29" s="600"/>
      <c r="JLA29" s="600"/>
      <c r="JLB29" s="600"/>
      <c r="JLC29" s="600"/>
      <c r="JLD29" s="600"/>
      <c r="JLE29" s="600"/>
      <c r="JLF29" s="600"/>
      <c r="JLG29" s="600"/>
      <c r="JLH29" s="600"/>
      <c r="JLI29" s="600"/>
      <c r="JLJ29" s="600"/>
      <c r="JLK29" s="600"/>
      <c r="JLL29" s="600"/>
      <c r="JLM29" s="600"/>
      <c r="JLN29" s="600"/>
      <c r="JLO29" s="600"/>
      <c r="JLP29" s="600"/>
      <c r="JLQ29" s="600"/>
      <c r="JLR29" s="600"/>
      <c r="JLS29" s="600"/>
      <c r="JLT29" s="600"/>
      <c r="JLU29" s="600"/>
      <c r="JLV29" s="600"/>
      <c r="JLW29" s="600"/>
      <c r="JLX29" s="600"/>
      <c r="JLY29" s="600"/>
      <c r="JLZ29" s="600"/>
      <c r="JMA29" s="600"/>
      <c r="JMB29" s="600"/>
      <c r="JMC29" s="600"/>
      <c r="JMD29" s="600"/>
      <c r="JME29" s="600"/>
      <c r="JMF29" s="600"/>
      <c r="JMG29" s="600"/>
      <c r="JMH29" s="600"/>
      <c r="JMI29" s="600"/>
      <c r="JMJ29" s="600"/>
      <c r="JMK29" s="600"/>
      <c r="JML29" s="600"/>
      <c r="JMM29" s="600"/>
      <c r="JMN29" s="600"/>
      <c r="JMO29" s="600"/>
      <c r="JMP29" s="600"/>
      <c r="JMQ29" s="600"/>
      <c r="JMR29" s="600"/>
      <c r="JMS29" s="600"/>
      <c r="JMT29" s="600"/>
      <c r="JMU29" s="600"/>
      <c r="JMV29" s="600"/>
      <c r="JMW29" s="600"/>
      <c r="JMX29" s="600"/>
      <c r="JMY29" s="600"/>
      <c r="JMZ29" s="600"/>
      <c r="JNA29" s="600"/>
      <c r="JNB29" s="600"/>
      <c r="JNC29" s="600"/>
      <c r="JND29" s="600"/>
      <c r="JNE29" s="600"/>
      <c r="JNF29" s="600"/>
      <c r="JNG29" s="600"/>
      <c r="JNH29" s="600"/>
      <c r="JNI29" s="600"/>
      <c r="JNJ29" s="600"/>
      <c r="JNK29" s="600"/>
      <c r="JNL29" s="600"/>
      <c r="JNM29" s="600"/>
      <c r="JNN29" s="600"/>
      <c r="JNO29" s="600"/>
      <c r="JNP29" s="600"/>
      <c r="JNQ29" s="600"/>
      <c r="JNR29" s="600"/>
      <c r="JNS29" s="600"/>
      <c r="JNT29" s="600"/>
      <c r="JNU29" s="600"/>
      <c r="JNV29" s="600"/>
      <c r="JNW29" s="600"/>
      <c r="JNX29" s="600"/>
      <c r="JNY29" s="600"/>
      <c r="JNZ29" s="600"/>
      <c r="JOA29" s="600"/>
      <c r="JOB29" s="600"/>
      <c r="JOC29" s="600"/>
      <c r="JOD29" s="600"/>
      <c r="JOE29" s="600"/>
      <c r="JOF29" s="600"/>
      <c r="JOG29" s="600"/>
      <c r="JOH29" s="600"/>
      <c r="JOI29" s="600"/>
      <c r="JOJ29" s="600"/>
      <c r="JOK29" s="600"/>
      <c r="JOL29" s="600"/>
      <c r="JOM29" s="600"/>
      <c r="JON29" s="600"/>
      <c r="JOO29" s="600"/>
      <c r="JOP29" s="600"/>
      <c r="JOQ29" s="600"/>
      <c r="JOR29" s="600"/>
      <c r="JOS29" s="600"/>
      <c r="JOT29" s="600"/>
      <c r="JOU29" s="600"/>
      <c r="JOV29" s="600"/>
      <c r="JOW29" s="600"/>
      <c r="JOX29" s="600"/>
      <c r="JOY29" s="600"/>
      <c r="JOZ29" s="600"/>
      <c r="JPA29" s="600"/>
      <c r="JPB29" s="600"/>
      <c r="JPC29" s="600"/>
      <c r="JPD29" s="600"/>
      <c r="JPE29" s="600"/>
      <c r="JPF29" s="600"/>
      <c r="JPG29" s="600"/>
      <c r="JPH29" s="600"/>
      <c r="JPI29" s="600"/>
      <c r="JPJ29" s="600"/>
      <c r="JPK29" s="600"/>
      <c r="JPL29" s="600"/>
      <c r="JPM29" s="600"/>
      <c r="JPN29" s="600"/>
      <c r="JPO29" s="600"/>
      <c r="JPP29" s="600"/>
      <c r="JPQ29" s="600"/>
      <c r="JPR29" s="600"/>
      <c r="JPS29" s="600"/>
      <c r="JPT29" s="600"/>
      <c r="JPU29" s="600"/>
      <c r="JPV29" s="600"/>
      <c r="JPW29" s="600"/>
      <c r="JPX29" s="600"/>
      <c r="JPY29" s="600"/>
      <c r="JPZ29" s="600"/>
      <c r="JQA29" s="600"/>
      <c r="JQB29" s="600"/>
      <c r="JQC29" s="600"/>
      <c r="JQD29" s="600"/>
      <c r="JQE29" s="600"/>
      <c r="JQF29" s="600"/>
      <c r="JQG29" s="600"/>
      <c r="JQH29" s="600"/>
      <c r="JQI29" s="600"/>
      <c r="JQJ29" s="600"/>
      <c r="JQK29" s="600"/>
      <c r="JQL29" s="600"/>
      <c r="JQM29" s="600"/>
      <c r="JQN29" s="600"/>
      <c r="JQO29" s="600"/>
      <c r="JQP29" s="600"/>
      <c r="JQQ29" s="600"/>
      <c r="JQR29" s="600"/>
      <c r="JQS29" s="600"/>
      <c r="JQT29" s="600"/>
      <c r="JQU29" s="600"/>
      <c r="JQV29" s="600"/>
      <c r="JQW29" s="600"/>
      <c r="JQX29" s="600"/>
      <c r="JQY29" s="600"/>
      <c r="JQZ29" s="600"/>
      <c r="JRA29" s="600"/>
      <c r="JRB29" s="600"/>
      <c r="JRC29" s="600"/>
      <c r="JRD29" s="600"/>
      <c r="JRE29" s="600"/>
      <c r="JRF29" s="600"/>
      <c r="JRG29" s="600"/>
      <c r="JRH29" s="600"/>
      <c r="JRI29" s="600"/>
      <c r="JRJ29" s="600"/>
      <c r="JRK29" s="600"/>
      <c r="JRL29" s="600"/>
      <c r="JRM29" s="600"/>
      <c r="JRN29" s="600"/>
      <c r="JRO29" s="600"/>
      <c r="JRP29" s="600"/>
      <c r="JRQ29" s="600"/>
      <c r="JRR29" s="600"/>
      <c r="JRS29" s="600"/>
      <c r="JRT29" s="600"/>
      <c r="JRU29" s="600"/>
      <c r="JRV29" s="600"/>
      <c r="JRW29" s="600"/>
      <c r="JRX29" s="600"/>
      <c r="JRY29" s="600"/>
      <c r="JRZ29" s="600"/>
      <c r="JSA29" s="600"/>
      <c r="JSB29" s="600"/>
      <c r="JSC29" s="600"/>
      <c r="JSD29" s="600"/>
      <c r="JSE29" s="600"/>
      <c r="JSF29" s="600"/>
      <c r="JSG29" s="600"/>
      <c r="JSH29" s="600"/>
      <c r="JSI29" s="600"/>
      <c r="JSJ29" s="600"/>
      <c r="JSK29" s="600"/>
      <c r="JSL29" s="600"/>
      <c r="JSM29" s="600"/>
      <c r="JSN29" s="600"/>
      <c r="JSO29" s="600"/>
      <c r="JSP29" s="600"/>
      <c r="JSQ29" s="600"/>
      <c r="JSR29" s="600"/>
      <c r="JSS29" s="600"/>
      <c r="JST29" s="600"/>
      <c r="JSU29" s="600"/>
      <c r="JSV29" s="600"/>
      <c r="JSW29" s="600"/>
      <c r="JSX29" s="600"/>
      <c r="JSY29" s="600"/>
      <c r="JSZ29" s="600"/>
      <c r="JTA29" s="600"/>
      <c r="JTB29" s="600"/>
      <c r="JTC29" s="600"/>
      <c r="JTD29" s="600"/>
      <c r="JTE29" s="600"/>
      <c r="JTF29" s="600"/>
      <c r="JTG29" s="600"/>
      <c r="JTH29" s="600"/>
      <c r="JTI29" s="600"/>
      <c r="JTJ29" s="600"/>
      <c r="JTK29" s="600"/>
      <c r="JTL29" s="600"/>
      <c r="JTM29" s="600"/>
      <c r="JTN29" s="600"/>
      <c r="JTO29" s="600"/>
      <c r="JTP29" s="600"/>
      <c r="JTQ29" s="600"/>
      <c r="JTR29" s="600"/>
      <c r="JTS29" s="600"/>
      <c r="JTT29" s="600"/>
      <c r="JTU29" s="600"/>
      <c r="JTV29" s="600"/>
      <c r="JTW29" s="600"/>
      <c r="JTX29" s="600"/>
      <c r="JTY29" s="600"/>
      <c r="JTZ29" s="600"/>
      <c r="JUA29" s="600"/>
      <c r="JUB29" s="600"/>
      <c r="JUC29" s="600"/>
      <c r="JUD29" s="600"/>
      <c r="JUE29" s="600"/>
      <c r="JUF29" s="600"/>
      <c r="JUG29" s="600"/>
      <c r="JUH29" s="600"/>
      <c r="JUI29" s="600"/>
      <c r="JUJ29" s="600"/>
      <c r="JUK29" s="600"/>
      <c r="JUL29" s="600"/>
      <c r="JUM29" s="600"/>
      <c r="JUN29" s="600"/>
      <c r="JUO29" s="600"/>
      <c r="JUP29" s="600"/>
      <c r="JUQ29" s="600"/>
      <c r="JUR29" s="600"/>
      <c r="JUS29" s="600"/>
      <c r="JUT29" s="600"/>
      <c r="JUU29" s="600"/>
      <c r="JUV29" s="600"/>
      <c r="JUW29" s="600"/>
      <c r="JUX29" s="600"/>
      <c r="JUY29" s="600"/>
      <c r="JUZ29" s="600"/>
      <c r="JVA29" s="600"/>
      <c r="JVB29" s="600"/>
      <c r="JVC29" s="600"/>
      <c r="JVD29" s="600"/>
      <c r="JVE29" s="600"/>
      <c r="JVF29" s="600"/>
      <c r="JVG29" s="600"/>
      <c r="JVH29" s="600"/>
      <c r="JVI29" s="600"/>
      <c r="JVJ29" s="600"/>
      <c r="JVK29" s="600"/>
      <c r="JVL29" s="600"/>
      <c r="JVM29" s="600"/>
      <c r="JVN29" s="600"/>
      <c r="JVO29" s="600"/>
      <c r="JVP29" s="600"/>
      <c r="JVQ29" s="600"/>
      <c r="JVR29" s="600"/>
      <c r="JVS29" s="600"/>
      <c r="JVT29" s="600"/>
      <c r="JVU29" s="600"/>
      <c r="JVV29" s="600"/>
      <c r="JVW29" s="600"/>
      <c r="JVX29" s="600"/>
      <c r="JVY29" s="600"/>
      <c r="JVZ29" s="600"/>
      <c r="JWA29" s="600"/>
      <c r="JWB29" s="600"/>
      <c r="JWC29" s="600"/>
      <c r="JWD29" s="600"/>
      <c r="JWE29" s="600"/>
      <c r="JWF29" s="600"/>
      <c r="JWG29" s="600"/>
      <c r="JWH29" s="600"/>
      <c r="JWI29" s="600"/>
      <c r="JWJ29" s="600"/>
      <c r="JWK29" s="600"/>
      <c r="JWL29" s="600"/>
      <c r="JWM29" s="600"/>
      <c r="JWN29" s="600"/>
      <c r="JWO29" s="600"/>
      <c r="JWP29" s="600"/>
      <c r="JWQ29" s="600"/>
      <c r="JWR29" s="600"/>
      <c r="JWS29" s="600"/>
      <c r="JWT29" s="600"/>
      <c r="JWU29" s="600"/>
      <c r="JWV29" s="600"/>
      <c r="JWW29" s="600"/>
      <c r="JWX29" s="600"/>
      <c r="JWY29" s="600"/>
      <c r="JWZ29" s="600"/>
      <c r="JXA29" s="600"/>
      <c r="JXB29" s="600"/>
      <c r="JXC29" s="600"/>
      <c r="JXD29" s="600"/>
      <c r="JXE29" s="600"/>
      <c r="JXF29" s="600"/>
      <c r="JXG29" s="600"/>
      <c r="JXH29" s="600"/>
      <c r="JXI29" s="600"/>
      <c r="JXJ29" s="600"/>
      <c r="JXK29" s="600"/>
      <c r="JXL29" s="600"/>
      <c r="JXM29" s="600"/>
      <c r="JXN29" s="600"/>
      <c r="JXO29" s="600"/>
      <c r="JXP29" s="600"/>
      <c r="JXQ29" s="600"/>
      <c r="JXR29" s="600"/>
      <c r="JXS29" s="600"/>
      <c r="JXT29" s="600"/>
      <c r="JXU29" s="600"/>
      <c r="JXV29" s="600"/>
      <c r="JXW29" s="600"/>
      <c r="JXX29" s="600"/>
      <c r="JXY29" s="600"/>
      <c r="JXZ29" s="600"/>
      <c r="JYA29" s="600"/>
      <c r="JYB29" s="600"/>
      <c r="JYC29" s="600"/>
      <c r="JYD29" s="600"/>
      <c r="JYE29" s="600"/>
      <c r="JYF29" s="600"/>
      <c r="JYG29" s="600"/>
      <c r="JYH29" s="600"/>
      <c r="JYI29" s="600"/>
      <c r="JYJ29" s="600"/>
      <c r="JYK29" s="600"/>
      <c r="JYL29" s="600"/>
      <c r="JYM29" s="600"/>
      <c r="JYN29" s="600"/>
      <c r="JYO29" s="600"/>
      <c r="JYP29" s="600"/>
      <c r="JYQ29" s="600"/>
      <c r="JYR29" s="600"/>
      <c r="JYS29" s="600"/>
      <c r="JYT29" s="600"/>
      <c r="JYU29" s="600"/>
      <c r="JYV29" s="600"/>
      <c r="JYW29" s="600"/>
      <c r="JYX29" s="600"/>
      <c r="JYY29" s="600"/>
      <c r="JYZ29" s="600"/>
      <c r="JZA29" s="600"/>
      <c r="JZB29" s="600"/>
      <c r="JZC29" s="600"/>
      <c r="JZD29" s="600"/>
      <c r="JZE29" s="600"/>
      <c r="JZF29" s="600"/>
      <c r="JZG29" s="600"/>
      <c r="JZH29" s="600"/>
      <c r="JZI29" s="600"/>
      <c r="JZJ29" s="600"/>
      <c r="JZK29" s="600"/>
      <c r="JZL29" s="600"/>
      <c r="JZM29" s="600"/>
      <c r="JZN29" s="600"/>
      <c r="JZO29" s="600"/>
      <c r="JZP29" s="600"/>
      <c r="JZQ29" s="600"/>
      <c r="JZR29" s="600"/>
      <c r="JZS29" s="600"/>
      <c r="JZT29" s="600"/>
      <c r="JZU29" s="600"/>
      <c r="JZV29" s="600"/>
      <c r="JZW29" s="600"/>
      <c r="JZX29" s="600"/>
      <c r="JZY29" s="600"/>
      <c r="JZZ29" s="600"/>
      <c r="KAA29" s="600"/>
      <c r="KAB29" s="600"/>
      <c r="KAC29" s="600"/>
      <c r="KAD29" s="600"/>
      <c r="KAE29" s="600"/>
      <c r="KAF29" s="600"/>
      <c r="KAG29" s="600"/>
      <c r="KAH29" s="600"/>
      <c r="KAI29" s="600"/>
      <c r="KAJ29" s="600"/>
      <c r="KAK29" s="600"/>
      <c r="KAL29" s="600"/>
      <c r="KAM29" s="600"/>
      <c r="KAN29" s="600"/>
      <c r="KAO29" s="600"/>
      <c r="KAP29" s="600"/>
      <c r="KAQ29" s="600"/>
      <c r="KAR29" s="600"/>
      <c r="KAS29" s="600"/>
      <c r="KAT29" s="600"/>
      <c r="KAU29" s="600"/>
      <c r="KAV29" s="600"/>
      <c r="KAW29" s="600"/>
      <c r="KAX29" s="600"/>
      <c r="KAY29" s="600"/>
      <c r="KAZ29" s="600"/>
      <c r="KBA29" s="600"/>
      <c r="KBB29" s="600"/>
      <c r="KBC29" s="600"/>
      <c r="KBD29" s="600"/>
      <c r="KBE29" s="600"/>
      <c r="KBF29" s="600"/>
      <c r="KBG29" s="600"/>
      <c r="KBH29" s="600"/>
      <c r="KBI29" s="600"/>
      <c r="KBJ29" s="600"/>
      <c r="KBK29" s="600"/>
      <c r="KBL29" s="600"/>
      <c r="KBM29" s="600"/>
      <c r="KBN29" s="600"/>
      <c r="KBO29" s="600"/>
      <c r="KBP29" s="600"/>
      <c r="KBQ29" s="600"/>
      <c r="KBR29" s="600"/>
      <c r="KBS29" s="600"/>
      <c r="KBT29" s="600"/>
      <c r="KBU29" s="600"/>
      <c r="KBV29" s="600"/>
      <c r="KBW29" s="600"/>
      <c r="KBX29" s="600"/>
      <c r="KBY29" s="600"/>
      <c r="KBZ29" s="600"/>
      <c r="KCA29" s="600"/>
      <c r="KCB29" s="600"/>
      <c r="KCC29" s="600"/>
      <c r="KCD29" s="600"/>
      <c r="KCE29" s="600"/>
      <c r="KCF29" s="600"/>
      <c r="KCG29" s="600"/>
      <c r="KCH29" s="600"/>
      <c r="KCI29" s="600"/>
      <c r="KCJ29" s="600"/>
      <c r="KCK29" s="600"/>
      <c r="KCL29" s="600"/>
      <c r="KCM29" s="600"/>
      <c r="KCN29" s="600"/>
      <c r="KCO29" s="600"/>
      <c r="KCP29" s="600"/>
      <c r="KCQ29" s="600"/>
      <c r="KCR29" s="600"/>
      <c r="KCS29" s="600"/>
      <c r="KCT29" s="600"/>
      <c r="KCU29" s="600"/>
      <c r="KCV29" s="600"/>
      <c r="KCW29" s="600"/>
      <c r="KCX29" s="600"/>
      <c r="KCY29" s="600"/>
      <c r="KCZ29" s="600"/>
      <c r="KDA29" s="600"/>
      <c r="KDB29" s="600"/>
      <c r="KDC29" s="600"/>
      <c r="KDD29" s="600"/>
      <c r="KDE29" s="600"/>
      <c r="KDF29" s="600"/>
      <c r="KDG29" s="600"/>
      <c r="KDH29" s="600"/>
      <c r="KDI29" s="600"/>
      <c r="KDJ29" s="600"/>
      <c r="KDK29" s="600"/>
      <c r="KDL29" s="600"/>
      <c r="KDM29" s="600"/>
      <c r="KDN29" s="600"/>
      <c r="KDO29" s="600"/>
      <c r="KDP29" s="600"/>
      <c r="KDQ29" s="600"/>
      <c r="KDR29" s="600"/>
      <c r="KDS29" s="600"/>
      <c r="KDT29" s="600"/>
      <c r="KDU29" s="600"/>
      <c r="KDV29" s="600"/>
      <c r="KDW29" s="600"/>
      <c r="KDX29" s="600"/>
      <c r="KDY29" s="600"/>
      <c r="KDZ29" s="600"/>
      <c r="KEA29" s="600"/>
      <c r="KEB29" s="600"/>
      <c r="KEC29" s="600"/>
      <c r="KED29" s="600"/>
      <c r="KEE29" s="600"/>
      <c r="KEF29" s="600"/>
      <c r="KEG29" s="600"/>
      <c r="KEH29" s="600"/>
      <c r="KEI29" s="600"/>
      <c r="KEJ29" s="600"/>
      <c r="KEK29" s="600"/>
      <c r="KEL29" s="600"/>
      <c r="KEM29" s="600"/>
      <c r="KEN29" s="600"/>
      <c r="KEO29" s="600"/>
      <c r="KEP29" s="600"/>
      <c r="KEQ29" s="600"/>
      <c r="KER29" s="600"/>
      <c r="KES29" s="600"/>
      <c r="KET29" s="600"/>
      <c r="KEU29" s="600"/>
      <c r="KEV29" s="600"/>
      <c r="KEW29" s="600"/>
      <c r="KEX29" s="600"/>
      <c r="KEY29" s="600"/>
      <c r="KEZ29" s="600"/>
      <c r="KFA29" s="600"/>
      <c r="KFB29" s="600"/>
      <c r="KFC29" s="600"/>
      <c r="KFD29" s="600"/>
      <c r="KFE29" s="600"/>
      <c r="KFF29" s="600"/>
      <c r="KFG29" s="600"/>
      <c r="KFH29" s="600"/>
      <c r="KFI29" s="600"/>
      <c r="KFJ29" s="600"/>
      <c r="KFK29" s="600"/>
      <c r="KFL29" s="600"/>
      <c r="KFM29" s="600"/>
      <c r="KFN29" s="600"/>
      <c r="KFO29" s="600"/>
      <c r="KFP29" s="600"/>
      <c r="KFQ29" s="600"/>
      <c r="KFR29" s="600"/>
      <c r="KFS29" s="600"/>
      <c r="KFT29" s="600"/>
      <c r="KFU29" s="600"/>
      <c r="KFV29" s="600"/>
      <c r="KFW29" s="600"/>
      <c r="KFX29" s="600"/>
      <c r="KFY29" s="600"/>
      <c r="KFZ29" s="600"/>
      <c r="KGA29" s="600"/>
      <c r="KGB29" s="600"/>
      <c r="KGC29" s="600"/>
      <c r="KGD29" s="600"/>
      <c r="KGE29" s="600"/>
      <c r="KGF29" s="600"/>
      <c r="KGG29" s="600"/>
      <c r="KGH29" s="600"/>
      <c r="KGI29" s="600"/>
      <c r="KGJ29" s="600"/>
      <c r="KGK29" s="600"/>
      <c r="KGL29" s="600"/>
      <c r="KGM29" s="600"/>
      <c r="KGN29" s="600"/>
      <c r="KGO29" s="600"/>
      <c r="KGP29" s="600"/>
      <c r="KGQ29" s="600"/>
      <c r="KGR29" s="600"/>
      <c r="KGS29" s="600"/>
      <c r="KGT29" s="600"/>
      <c r="KGU29" s="600"/>
      <c r="KGV29" s="600"/>
      <c r="KGW29" s="600"/>
      <c r="KGX29" s="600"/>
      <c r="KGY29" s="600"/>
      <c r="KGZ29" s="600"/>
      <c r="KHA29" s="600"/>
      <c r="KHB29" s="600"/>
      <c r="KHC29" s="600"/>
      <c r="KHD29" s="600"/>
      <c r="KHE29" s="600"/>
      <c r="KHF29" s="600"/>
      <c r="KHG29" s="600"/>
      <c r="KHH29" s="600"/>
      <c r="KHI29" s="600"/>
      <c r="KHJ29" s="600"/>
      <c r="KHK29" s="600"/>
      <c r="KHL29" s="600"/>
      <c r="KHM29" s="600"/>
      <c r="KHN29" s="600"/>
      <c r="KHO29" s="600"/>
      <c r="KHP29" s="600"/>
      <c r="KHQ29" s="600"/>
      <c r="KHR29" s="600"/>
      <c r="KHS29" s="600"/>
      <c r="KHT29" s="600"/>
      <c r="KHU29" s="600"/>
      <c r="KHV29" s="600"/>
      <c r="KHW29" s="600"/>
      <c r="KHX29" s="600"/>
      <c r="KHY29" s="600"/>
      <c r="KHZ29" s="600"/>
      <c r="KIA29" s="600"/>
      <c r="KIB29" s="600"/>
      <c r="KIC29" s="600"/>
      <c r="KID29" s="600"/>
      <c r="KIE29" s="600"/>
      <c r="KIF29" s="600"/>
      <c r="KIG29" s="600"/>
      <c r="KIH29" s="600"/>
      <c r="KII29" s="600"/>
      <c r="KIJ29" s="600"/>
      <c r="KIK29" s="600"/>
      <c r="KIL29" s="600"/>
      <c r="KIM29" s="600"/>
      <c r="KIN29" s="600"/>
      <c r="KIO29" s="600"/>
      <c r="KIP29" s="600"/>
      <c r="KIQ29" s="600"/>
      <c r="KIR29" s="600"/>
      <c r="KIS29" s="600"/>
      <c r="KIT29" s="600"/>
      <c r="KIU29" s="600"/>
      <c r="KIV29" s="600"/>
      <c r="KIW29" s="600"/>
      <c r="KIX29" s="600"/>
      <c r="KIY29" s="600"/>
      <c r="KIZ29" s="600"/>
      <c r="KJA29" s="600"/>
      <c r="KJB29" s="600"/>
      <c r="KJC29" s="600"/>
      <c r="KJD29" s="600"/>
      <c r="KJE29" s="600"/>
      <c r="KJF29" s="600"/>
      <c r="KJG29" s="600"/>
      <c r="KJH29" s="600"/>
      <c r="KJI29" s="600"/>
      <c r="KJJ29" s="600"/>
      <c r="KJK29" s="600"/>
      <c r="KJL29" s="600"/>
      <c r="KJM29" s="600"/>
      <c r="KJN29" s="600"/>
      <c r="KJO29" s="600"/>
      <c r="KJP29" s="600"/>
      <c r="KJQ29" s="600"/>
      <c r="KJR29" s="600"/>
      <c r="KJS29" s="600"/>
      <c r="KJT29" s="600"/>
      <c r="KJU29" s="600"/>
      <c r="KJV29" s="600"/>
      <c r="KJW29" s="600"/>
      <c r="KJX29" s="600"/>
      <c r="KJY29" s="600"/>
      <c r="KJZ29" s="600"/>
      <c r="KKA29" s="600"/>
      <c r="KKB29" s="600"/>
      <c r="KKC29" s="600"/>
      <c r="KKD29" s="600"/>
      <c r="KKE29" s="600"/>
      <c r="KKF29" s="600"/>
      <c r="KKG29" s="600"/>
      <c r="KKH29" s="600"/>
      <c r="KKI29" s="600"/>
      <c r="KKJ29" s="600"/>
      <c r="KKK29" s="600"/>
      <c r="KKL29" s="600"/>
      <c r="KKM29" s="600"/>
      <c r="KKN29" s="600"/>
      <c r="KKO29" s="600"/>
      <c r="KKP29" s="600"/>
      <c r="KKQ29" s="600"/>
      <c r="KKR29" s="600"/>
      <c r="KKS29" s="600"/>
      <c r="KKT29" s="600"/>
      <c r="KKU29" s="600"/>
      <c r="KKV29" s="600"/>
      <c r="KKW29" s="600"/>
      <c r="KKX29" s="600"/>
      <c r="KKY29" s="600"/>
      <c r="KKZ29" s="600"/>
      <c r="KLA29" s="600"/>
      <c r="KLB29" s="600"/>
      <c r="KLC29" s="600"/>
      <c r="KLD29" s="600"/>
      <c r="KLE29" s="600"/>
      <c r="KLF29" s="600"/>
      <c r="KLG29" s="600"/>
      <c r="KLH29" s="600"/>
      <c r="KLI29" s="600"/>
      <c r="KLJ29" s="600"/>
      <c r="KLK29" s="600"/>
      <c r="KLL29" s="600"/>
      <c r="KLM29" s="600"/>
      <c r="KLN29" s="600"/>
      <c r="KLO29" s="600"/>
      <c r="KLP29" s="600"/>
      <c r="KLQ29" s="600"/>
      <c r="KLR29" s="600"/>
      <c r="KLS29" s="600"/>
      <c r="KLT29" s="600"/>
      <c r="KLU29" s="600"/>
      <c r="KLV29" s="600"/>
      <c r="KLW29" s="600"/>
      <c r="KLX29" s="600"/>
      <c r="KLY29" s="600"/>
      <c r="KLZ29" s="600"/>
      <c r="KMA29" s="600"/>
      <c r="KMB29" s="600"/>
      <c r="KMC29" s="600"/>
      <c r="KMD29" s="600"/>
      <c r="KME29" s="600"/>
      <c r="KMF29" s="600"/>
      <c r="KMG29" s="600"/>
      <c r="KMH29" s="600"/>
      <c r="KMI29" s="600"/>
      <c r="KMJ29" s="600"/>
      <c r="KMK29" s="600"/>
      <c r="KML29" s="600"/>
      <c r="KMM29" s="600"/>
      <c r="KMN29" s="600"/>
      <c r="KMO29" s="600"/>
      <c r="KMP29" s="600"/>
      <c r="KMQ29" s="600"/>
      <c r="KMR29" s="600"/>
      <c r="KMS29" s="600"/>
      <c r="KMT29" s="600"/>
      <c r="KMU29" s="600"/>
      <c r="KMV29" s="600"/>
      <c r="KMW29" s="600"/>
      <c r="KMX29" s="600"/>
      <c r="KMY29" s="600"/>
      <c r="KMZ29" s="600"/>
      <c r="KNA29" s="600"/>
      <c r="KNB29" s="600"/>
      <c r="KNC29" s="600"/>
      <c r="KND29" s="600"/>
      <c r="KNE29" s="600"/>
      <c r="KNF29" s="600"/>
      <c r="KNG29" s="600"/>
      <c r="KNH29" s="600"/>
      <c r="KNI29" s="600"/>
      <c r="KNJ29" s="600"/>
      <c r="KNK29" s="600"/>
      <c r="KNL29" s="600"/>
      <c r="KNM29" s="600"/>
      <c r="KNN29" s="600"/>
      <c r="KNO29" s="600"/>
      <c r="KNP29" s="600"/>
      <c r="KNQ29" s="600"/>
      <c r="KNR29" s="600"/>
      <c r="KNS29" s="600"/>
      <c r="KNT29" s="600"/>
      <c r="KNU29" s="600"/>
      <c r="KNV29" s="600"/>
      <c r="KNW29" s="600"/>
      <c r="KNX29" s="600"/>
      <c r="KNY29" s="600"/>
      <c r="KNZ29" s="600"/>
      <c r="KOA29" s="600"/>
      <c r="KOB29" s="600"/>
      <c r="KOC29" s="600"/>
      <c r="KOD29" s="600"/>
      <c r="KOE29" s="600"/>
      <c r="KOF29" s="600"/>
      <c r="KOG29" s="600"/>
      <c r="KOH29" s="600"/>
      <c r="KOI29" s="600"/>
      <c r="KOJ29" s="600"/>
      <c r="KOK29" s="600"/>
      <c r="KOL29" s="600"/>
      <c r="KOM29" s="600"/>
      <c r="KON29" s="600"/>
      <c r="KOO29" s="600"/>
      <c r="KOP29" s="600"/>
      <c r="KOQ29" s="600"/>
      <c r="KOR29" s="600"/>
      <c r="KOS29" s="600"/>
      <c r="KOT29" s="600"/>
      <c r="KOU29" s="600"/>
      <c r="KOV29" s="600"/>
      <c r="KOW29" s="600"/>
      <c r="KOX29" s="600"/>
      <c r="KOY29" s="600"/>
      <c r="KOZ29" s="600"/>
      <c r="KPA29" s="600"/>
      <c r="KPB29" s="600"/>
      <c r="KPC29" s="600"/>
      <c r="KPD29" s="600"/>
      <c r="KPE29" s="600"/>
      <c r="KPF29" s="600"/>
      <c r="KPG29" s="600"/>
      <c r="KPH29" s="600"/>
      <c r="KPI29" s="600"/>
      <c r="KPJ29" s="600"/>
      <c r="KPK29" s="600"/>
      <c r="KPL29" s="600"/>
      <c r="KPM29" s="600"/>
      <c r="KPN29" s="600"/>
      <c r="KPO29" s="600"/>
      <c r="KPP29" s="600"/>
      <c r="KPQ29" s="600"/>
      <c r="KPR29" s="600"/>
      <c r="KPS29" s="600"/>
      <c r="KPT29" s="600"/>
      <c r="KPU29" s="600"/>
      <c r="KPV29" s="600"/>
      <c r="KPW29" s="600"/>
      <c r="KPX29" s="600"/>
      <c r="KPY29" s="600"/>
      <c r="KPZ29" s="600"/>
      <c r="KQA29" s="600"/>
      <c r="KQB29" s="600"/>
      <c r="KQC29" s="600"/>
      <c r="KQD29" s="600"/>
      <c r="KQE29" s="600"/>
      <c r="KQF29" s="600"/>
      <c r="KQG29" s="600"/>
      <c r="KQH29" s="600"/>
      <c r="KQI29" s="600"/>
      <c r="KQJ29" s="600"/>
      <c r="KQK29" s="600"/>
      <c r="KQL29" s="600"/>
      <c r="KQM29" s="600"/>
      <c r="KQN29" s="600"/>
      <c r="KQO29" s="600"/>
      <c r="KQP29" s="600"/>
      <c r="KQQ29" s="600"/>
      <c r="KQR29" s="600"/>
      <c r="KQS29" s="600"/>
      <c r="KQT29" s="600"/>
      <c r="KQU29" s="600"/>
      <c r="KQV29" s="600"/>
      <c r="KQW29" s="600"/>
      <c r="KQX29" s="600"/>
      <c r="KQY29" s="600"/>
      <c r="KQZ29" s="600"/>
      <c r="KRA29" s="600"/>
      <c r="KRB29" s="600"/>
      <c r="KRC29" s="600"/>
      <c r="KRD29" s="600"/>
      <c r="KRE29" s="600"/>
      <c r="KRF29" s="600"/>
      <c r="KRG29" s="600"/>
      <c r="KRH29" s="600"/>
      <c r="KRI29" s="600"/>
      <c r="KRJ29" s="600"/>
      <c r="KRK29" s="600"/>
      <c r="KRL29" s="600"/>
      <c r="KRM29" s="600"/>
      <c r="KRN29" s="600"/>
      <c r="KRO29" s="600"/>
      <c r="KRP29" s="600"/>
      <c r="KRQ29" s="600"/>
      <c r="KRR29" s="600"/>
      <c r="KRS29" s="600"/>
      <c r="KRT29" s="600"/>
      <c r="KRU29" s="600"/>
      <c r="KRV29" s="600"/>
      <c r="KRW29" s="600"/>
      <c r="KRX29" s="600"/>
      <c r="KRY29" s="600"/>
      <c r="KRZ29" s="600"/>
      <c r="KSA29" s="600"/>
      <c r="KSB29" s="600"/>
      <c r="KSC29" s="600"/>
      <c r="KSD29" s="600"/>
      <c r="KSE29" s="600"/>
      <c r="KSF29" s="600"/>
      <c r="KSG29" s="600"/>
      <c r="KSH29" s="600"/>
      <c r="KSI29" s="600"/>
      <c r="KSJ29" s="600"/>
      <c r="KSK29" s="600"/>
      <c r="KSL29" s="600"/>
      <c r="KSM29" s="600"/>
      <c r="KSN29" s="600"/>
      <c r="KSO29" s="600"/>
      <c r="KSP29" s="600"/>
      <c r="KSQ29" s="600"/>
      <c r="KSR29" s="600"/>
      <c r="KSS29" s="600"/>
      <c r="KST29" s="600"/>
      <c r="KSU29" s="600"/>
      <c r="KSV29" s="600"/>
      <c r="KSW29" s="600"/>
      <c r="KSX29" s="600"/>
      <c r="KSY29" s="600"/>
      <c r="KSZ29" s="600"/>
      <c r="KTA29" s="600"/>
      <c r="KTB29" s="600"/>
      <c r="KTC29" s="600"/>
      <c r="KTD29" s="600"/>
      <c r="KTE29" s="600"/>
      <c r="KTF29" s="600"/>
      <c r="KTG29" s="600"/>
      <c r="KTH29" s="600"/>
      <c r="KTI29" s="600"/>
      <c r="KTJ29" s="600"/>
      <c r="KTK29" s="600"/>
      <c r="KTL29" s="600"/>
      <c r="KTM29" s="600"/>
      <c r="KTN29" s="600"/>
      <c r="KTO29" s="600"/>
      <c r="KTP29" s="600"/>
      <c r="KTQ29" s="600"/>
      <c r="KTR29" s="600"/>
      <c r="KTS29" s="600"/>
      <c r="KTT29" s="600"/>
      <c r="KTU29" s="600"/>
      <c r="KTV29" s="600"/>
      <c r="KTW29" s="600"/>
      <c r="KTX29" s="600"/>
      <c r="KTY29" s="600"/>
      <c r="KTZ29" s="600"/>
      <c r="KUA29" s="600"/>
      <c r="KUB29" s="600"/>
      <c r="KUC29" s="600"/>
      <c r="KUD29" s="600"/>
      <c r="KUE29" s="600"/>
      <c r="KUF29" s="600"/>
      <c r="KUG29" s="600"/>
      <c r="KUH29" s="600"/>
      <c r="KUI29" s="600"/>
      <c r="KUJ29" s="600"/>
      <c r="KUK29" s="600"/>
      <c r="KUL29" s="600"/>
      <c r="KUM29" s="600"/>
      <c r="KUN29" s="600"/>
      <c r="KUO29" s="600"/>
      <c r="KUP29" s="600"/>
      <c r="KUQ29" s="600"/>
      <c r="KUR29" s="600"/>
      <c r="KUS29" s="600"/>
      <c r="KUT29" s="600"/>
      <c r="KUU29" s="600"/>
      <c r="KUV29" s="600"/>
      <c r="KUW29" s="600"/>
      <c r="KUX29" s="600"/>
      <c r="KUY29" s="600"/>
      <c r="KUZ29" s="600"/>
      <c r="KVA29" s="600"/>
      <c r="KVB29" s="600"/>
      <c r="KVC29" s="600"/>
      <c r="KVD29" s="600"/>
      <c r="KVE29" s="600"/>
      <c r="KVF29" s="600"/>
      <c r="KVG29" s="600"/>
      <c r="KVH29" s="600"/>
      <c r="KVI29" s="600"/>
      <c r="KVJ29" s="600"/>
      <c r="KVK29" s="600"/>
      <c r="KVL29" s="600"/>
      <c r="KVM29" s="600"/>
      <c r="KVN29" s="600"/>
      <c r="KVO29" s="600"/>
      <c r="KVP29" s="600"/>
      <c r="KVQ29" s="600"/>
      <c r="KVR29" s="600"/>
      <c r="KVS29" s="600"/>
      <c r="KVT29" s="600"/>
      <c r="KVU29" s="600"/>
      <c r="KVV29" s="600"/>
      <c r="KVW29" s="600"/>
      <c r="KVX29" s="600"/>
      <c r="KVY29" s="600"/>
      <c r="KVZ29" s="600"/>
      <c r="KWA29" s="600"/>
      <c r="KWB29" s="600"/>
      <c r="KWC29" s="600"/>
      <c r="KWD29" s="600"/>
      <c r="KWE29" s="600"/>
      <c r="KWF29" s="600"/>
      <c r="KWG29" s="600"/>
      <c r="KWH29" s="600"/>
      <c r="KWI29" s="600"/>
      <c r="KWJ29" s="600"/>
      <c r="KWK29" s="600"/>
      <c r="KWL29" s="600"/>
      <c r="KWM29" s="600"/>
      <c r="KWN29" s="600"/>
      <c r="KWO29" s="600"/>
      <c r="KWP29" s="600"/>
      <c r="KWQ29" s="600"/>
      <c r="KWR29" s="600"/>
      <c r="KWS29" s="600"/>
      <c r="KWT29" s="600"/>
      <c r="KWU29" s="600"/>
      <c r="KWV29" s="600"/>
      <c r="KWW29" s="600"/>
      <c r="KWX29" s="600"/>
      <c r="KWY29" s="600"/>
      <c r="KWZ29" s="600"/>
      <c r="KXA29" s="600"/>
      <c r="KXB29" s="600"/>
      <c r="KXC29" s="600"/>
      <c r="KXD29" s="600"/>
      <c r="KXE29" s="600"/>
      <c r="KXF29" s="600"/>
      <c r="KXG29" s="600"/>
      <c r="KXH29" s="600"/>
      <c r="KXI29" s="600"/>
      <c r="KXJ29" s="600"/>
      <c r="KXK29" s="600"/>
      <c r="KXL29" s="600"/>
      <c r="KXM29" s="600"/>
      <c r="KXN29" s="600"/>
      <c r="KXO29" s="600"/>
      <c r="KXP29" s="600"/>
      <c r="KXQ29" s="600"/>
      <c r="KXR29" s="600"/>
      <c r="KXS29" s="600"/>
      <c r="KXT29" s="600"/>
      <c r="KXU29" s="600"/>
      <c r="KXV29" s="600"/>
      <c r="KXW29" s="600"/>
      <c r="KXX29" s="600"/>
      <c r="KXY29" s="600"/>
      <c r="KXZ29" s="600"/>
      <c r="KYA29" s="600"/>
      <c r="KYB29" s="600"/>
      <c r="KYC29" s="600"/>
      <c r="KYD29" s="600"/>
      <c r="KYE29" s="600"/>
      <c r="KYF29" s="600"/>
      <c r="KYG29" s="600"/>
      <c r="KYH29" s="600"/>
      <c r="KYI29" s="600"/>
      <c r="KYJ29" s="600"/>
      <c r="KYK29" s="600"/>
      <c r="KYL29" s="600"/>
      <c r="KYM29" s="600"/>
      <c r="KYN29" s="600"/>
      <c r="KYO29" s="600"/>
      <c r="KYP29" s="600"/>
      <c r="KYQ29" s="600"/>
      <c r="KYR29" s="600"/>
      <c r="KYS29" s="600"/>
      <c r="KYT29" s="600"/>
      <c r="KYU29" s="600"/>
      <c r="KYV29" s="600"/>
      <c r="KYW29" s="600"/>
      <c r="KYX29" s="600"/>
      <c r="KYY29" s="600"/>
      <c r="KYZ29" s="600"/>
      <c r="KZA29" s="600"/>
      <c r="KZB29" s="600"/>
      <c r="KZC29" s="600"/>
      <c r="KZD29" s="600"/>
      <c r="KZE29" s="600"/>
      <c r="KZF29" s="600"/>
      <c r="KZG29" s="600"/>
      <c r="KZH29" s="600"/>
      <c r="KZI29" s="600"/>
      <c r="KZJ29" s="600"/>
      <c r="KZK29" s="600"/>
      <c r="KZL29" s="600"/>
      <c r="KZM29" s="600"/>
      <c r="KZN29" s="600"/>
      <c r="KZO29" s="600"/>
      <c r="KZP29" s="600"/>
      <c r="KZQ29" s="600"/>
      <c r="KZR29" s="600"/>
      <c r="KZS29" s="600"/>
      <c r="KZT29" s="600"/>
      <c r="KZU29" s="600"/>
      <c r="KZV29" s="600"/>
      <c r="KZW29" s="600"/>
      <c r="KZX29" s="600"/>
      <c r="KZY29" s="600"/>
      <c r="KZZ29" s="600"/>
      <c r="LAA29" s="600"/>
      <c r="LAB29" s="600"/>
      <c r="LAC29" s="600"/>
      <c r="LAD29" s="600"/>
      <c r="LAE29" s="600"/>
      <c r="LAF29" s="600"/>
      <c r="LAG29" s="600"/>
      <c r="LAH29" s="600"/>
      <c r="LAI29" s="600"/>
      <c r="LAJ29" s="600"/>
      <c r="LAK29" s="600"/>
      <c r="LAL29" s="600"/>
      <c r="LAM29" s="600"/>
      <c r="LAN29" s="600"/>
      <c r="LAO29" s="600"/>
      <c r="LAP29" s="600"/>
      <c r="LAQ29" s="600"/>
      <c r="LAR29" s="600"/>
      <c r="LAS29" s="600"/>
      <c r="LAT29" s="600"/>
      <c r="LAU29" s="600"/>
      <c r="LAV29" s="600"/>
      <c r="LAW29" s="600"/>
      <c r="LAX29" s="600"/>
      <c r="LAY29" s="600"/>
      <c r="LAZ29" s="600"/>
      <c r="LBA29" s="600"/>
      <c r="LBB29" s="600"/>
      <c r="LBC29" s="600"/>
      <c r="LBD29" s="600"/>
      <c r="LBE29" s="600"/>
      <c r="LBF29" s="600"/>
      <c r="LBG29" s="600"/>
      <c r="LBH29" s="600"/>
      <c r="LBI29" s="600"/>
      <c r="LBJ29" s="600"/>
      <c r="LBK29" s="600"/>
      <c r="LBL29" s="600"/>
      <c r="LBM29" s="600"/>
      <c r="LBN29" s="600"/>
      <c r="LBO29" s="600"/>
      <c r="LBP29" s="600"/>
      <c r="LBQ29" s="600"/>
      <c r="LBR29" s="600"/>
      <c r="LBS29" s="600"/>
      <c r="LBT29" s="600"/>
      <c r="LBU29" s="600"/>
      <c r="LBV29" s="600"/>
      <c r="LBW29" s="600"/>
      <c r="LBX29" s="600"/>
      <c r="LBY29" s="600"/>
      <c r="LBZ29" s="600"/>
      <c r="LCA29" s="600"/>
      <c r="LCB29" s="600"/>
      <c r="LCC29" s="600"/>
      <c r="LCD29" s="600"/>
      <c r="LCE29" s="600"/>
      <c r="LCF29" s="600"/>
      <c r="LCG29" s="600"/>
      <c r="LCH29" s="600"/>
      <c r="LCI29" s="600"/>
      <c r="LCJ29" s="600"/>
      <c r="LCK29" s="600"/>
      <c r="LCL29" s="600"/>
      <c r="LCM29" s="600"/>
      <c r="LCN29" s="600"/>
      <c r="LCO29" s="600"/>
      <c r="LCP29" s="600"/>
      <c r="LCQ29" s="600"/>
      <c r="LCR29" s="600"/>
      <c r="LCS29" s="600"/>
      <c r="LCT29" s="600"/>
      <c r="LCU29" s="600"/>
      <c r="LCV29" s="600"/>
      <c r="LCW29" s="600"/>
      <c r="LCX29" s="600"/>
      <c r="LCY29" s="600"/>
      <c r="LCZ29" s="600"/>
      <c r="LDA29" s="600"/>
      <c r="LDB29" s="600"/>
      <c r="LDC29" s="600"/>
      <c r="LDD29" s="600"/>
      <c r="LDE29" s="600"/>
      <c r="LDF29" s="600"/>
      <c r="LDG29" s="600"/>
      <c r="LDH29" s="600"/>
      <c r="LDI29" s="600"/>
      <c r="LDJ29" s="600"/>
      <c r="LDK29" s="600"/>
      <c r="LDL29" s="600"/>
      <c r="LDM29" s="600"/>
      <c r="LDN29" s="600"/>
      <c r="LDO29" s="600"/>
      <c r="LDP29" s="600"/>
      <c r="LDQ29" s="600"/>
      <c r="LDR29" s="600"/>
      <c r="LDS29" s="600"/>
      <c r="LDT29" s="600"/>
      <c r="LDU29" s="600"/>
      <c r="LDV29" s="600"/>
      <c r="LDW29" s="600"/>
      <c r="LDX29" s="600"/>
      <c r="LDY29" s="600"/>
      <c r="LDZ29" s="600"/>
      <c r="LEA29" s="600"/>
      <c r="LEB29" s="600"/>
      <c r="LEC29" s="600"/>
      <c r="LED29" s="600"/>
      <c r="LEE29" s="600"/>
      <c r="LEF29" s="600"/>
      <c r="LEG29" s="600"/>
      <c r="LEH29" s="600"/>
      <c r="LEI29" s="600"/>
      <c r="LEJ29" s="600"/>
      <c r="LEK29" s="600"/>
      <c r="LEL29" s="600"/>
      <c r="LEM29" s="600"/>
      <c r="LEN29" s="600"/>
      <c r="LEO29" s="600"/>
      <c r="LEP29" s="600"/>
      <c r="LEQ29" s="600"/>
      <c r="LER29" s="600"/>
      <c r="LES29" s="600"/>
      <c r="LET29" s="600"/>
      <c r="LEU29" s="600"/>
      <c r="LEV29" s="600"/>
      <c r="LEW29" s="600"/>
      <c r="LEX29" s="600"/>
      <c r="LEY29" s="600"/>
      <c r="LEZ29" s="600"/>
      <c r="LFA29" s="600"/>
      <c r="LFB29" s="600"/>
      <c r="LFC29" s="600"/>
      <c r="LFD29" s="600"/>
      <c r="LFE29" s="600"/>
      <c r="LFF29" s="600"/>
      <c r="LFG29" s="600"/>
      <c r="LFH29" s="600"/>
      <c r="LFI29" s="600"/>
      <c r="LFJ29" s="600"/>
      <c r="LFK29" s="600"/>
      <c r="LFL29" s="600"/>
      <c r="LFM29" s="600"/>
      <c r="LFN29" s="600"/>
      <c r="LFO29" s="600"/>
      <c r="LFP29" s="600"/>
      <c r="LFQ29" s="600"/>
      <c r="LFR29" s="600"/>
      <c r="LFS29" s="600"/>
      <c r="LFT29" s="600"/>
      <c r="LFU29" s="600"/>
      <c r="LFV29" s="600"/>
      <c r="LFW29" s="600"/>
      <c r="LFX29" s="600"/>
      <c r="LFY29" s="600"/>
      <c r="LFZ29" s="600"/>
      <c r="LGA29" s="600"/>
      <c r="LGB29" s="600"/>
      <c r="LGC29" s="600"/>
      <c r="LGD29" s="600"/>
      <c r="LGE29" s="600"/>
      <c r="LGF29" s="600"/>
      <c r="LGG29" s="600"/>
      <c r="LGH29" s="600"/>
      <c r="LGI29" s="600"/>
      <c r="LGJ29" s="600"/>
      <c r="LGK29" s="600"/>
      <c r="LGL29" s="600"/>
      <c r="LGM29" s="600"/>
      <c r="LGN29" s="600"/>
      <c r="LGO29" s="600"/>
      <c r="LGP29" s="600"/>
      <c r="LGQ29" s="600"/>
      <c r="LGR29" s="600"/>
      <c r="LGS29" s="600"/>
      <c r="LGT29" s="600"/>
      <c r="LGU29" s="600"/>
      <c r="LGV29" s="600"/>
      <c r="LGW29" s="600"/>
      <c r="LGX29" s="600"/>
      <c r="LGY29" s="600"/>
      <c r="LGZ29" s="600"/>
      <c r="LHA29" s="600"/>
      <c r="LHB29" s="600"/>
      <c r="LHC29" s="600"/>
      <c r="LHD29" s="600"/>
      <c r="LHE29" s="600"/>
      <c r="LHF29" s="600"/>
      <c r="LHG29" s="600"/>
      <c r="LHH29" s="600"/>
      <c r="LHI29" s="600"/>
      <c r="LHJ29" s="600"/>
      <c r="LHK29" s="600"/>
      <c r="LHL29" s="600"/>
      <c r="LHM29" s="600"/>
      <c r="LHN29" s="600"/>
      <c r="LHO29" s="600"/>
      <c r="LHP29" s="600"/>
      <c r="LHQ29" s="600"/>
      <c r="LHR29" s="600"/>
      <c r="LHS29" s="600"/>
      <c r="LHT29" s="600"/>
      <c r="LHU29" s="600"/>
      <c r="LHV29" s="600"/>
      <c r="LHW29" s="600"/>
      <c r="LHX29" s="600"/>
      <c r="LHY29" s="600"/>
      <c r="LHZ29" s="600"/>
      <c r="LIA29" s="600"/>
      <c r="LIB29" s="600"/>
      <c r="LIC29" s="600"/>
      <c r="LID29" s="600"/>
      <c r="LIE29" s="600"/>
      <c r="LIF29" s="600"/>
      <c r="LIG29" s="600"/>
      <c r="LIH29" s="600"/>
      <c r="LII29" s="600"/>
      <c r="LIJ29" s="600"/>
      <c r="LIK29" s="600"/>
      <c r="LIL29" s="600"/>
      <c r="LIM29" s="600"/>
      <c r="LIN29" s="600"/>
      <c r="LIO29" s="600"/>
      <c r="LIP29" s="600"/>
      <c r="LIQ29" s="600"/>
      <c r="LIR29" s="600"/>
      <c r="LIS29" s="600"/>
      <c r="LIT29" s="600"/>
      <c r="LIU29" s="600"/>
      <c r="LIV29" s="600"/>
      <c r="LIW29" s="600"/>
      <c r="LIX29" s="600"/>
      <c r="LIY29" s="600"/>
      <c r="LIZ29" s="600"/>
      <c r="LJA29" s="600"/>
      <c r="LJB29" s="600"/>
      <c r="LJC29" s="600"/>
      <c r="LJD29" s="600"/>
      <c r="LJE29" s="600"/>
      <c r="LJF29" s="600"/>
      <c r="LJG29" s="600"/>
      <c r="LJH29" s="600"/>
      <c r="LJI29" s="600"/>
      <c r="LJJ29" s="600"/>
      <c r="LJK29" s="600"/>
      <c r="LJL29" s="600"/>
      <c r="LJM29" s="600"/>
      <c r="LJN29" s="600"/>
      <c r="LJO29" s="600"/>
      <c r="LJP29" s="600"/>
      <c r="LJQ29" s="600"/>
      <c r="LJR29" s="600"/>
      <c r="LJS29" s="600"/>
      <c r="LJT29" s="600"/>
      <c r="LJU29" s="600"/>
      <c r="LJV29" s="600"/>
      <c r="LJW29" s="600"/>
      <c r="LJX29" s="600"/>
      <c r="LJY29" s="600"/>
      <c r="LJZ29" s="600"/>
      <c r="LKA29" s="600"/>
      <c r="LKB29" s="600"/>
      <c r="LKC29" s="600"/>
      <c r="LKD29" s="600"/>
      <c r="LKE29" s="600"/>
      <c r="LKF29" s="600"/>
      <c r="LKG29" s="600"/>
      <c r="LKH29" s="600"/>
      <c r="LKI29" s="600"/>
      <c r="LKJ29" s="600"/>
      <c r="LKK29" s="600"/>
      <c r="LKL29" s="600"/>
      <c r="LKM29" s="600"/>
      <c r="LKN29" s="600"/>
      <c r="LKO29" s="600"/>
      <c r="LKP29" s="600"/>
      <c r="LKQ29" s="600"/>
      <c r="LKR29" s="600"/>
      <c r="LKS29" s="600"/>
      <c r="LKT29" s="600"/>
      <c r="LKU29" s="600"/>
      <c r="LKV29" s="600"/>
      <c r="LKW29" s="600"/>
      <c r="LKX29" s="600"/>
      <c r="LKY29" s="600"/>
      <c r="LKZ29" s="600"/>
      <c r="LLA29" s="600"/>
      <c r="LLB29" s="600"/>
      <c r="LLC29" s="600"/>
      <c r="LLD29" s="600"/>
      <c r="LLE29" s="600"/>
      <c r="LLF29" s="600"/>
      <c r="LLG29" s="600"/>
      <c r="LLH29" s="600"/>
      <c r="LLI29" s="600"/>
      <c r="LLJ29" s="600"/>
      <c r="LLK29" s="600"/>
      <c r="LLL29" s="600"/>
      <c r="LLM29" s="600"/>
      <c r="LLN29" s="600"/>
      <c r="LLO29" s="600"/>
      <c r="LLP29" s="600"/>
      <c r="LLQ29" s="600"/>
      <c r="LLR29" s="600"/>
      <c r="LLS29" s="600"/>
      <c r="LLT29" s="600"/>
      <c r="LLU29" s="600"/>
      <c r="LLV29" s="600"/>
      <c r="LLW29" s="600"/>
      <c r="LLX29" s="600"/>
      <c r="LLY29" s="600"/>
      <c r="LLZ29" s="600"/>
      <c r="LMA29" s="600"/>
      <c r="LMB29" s="600"/>
      <c r="LMC29" s="600"/>
      <c r="LMD29" s="600"/>
      <c r="LME29" s="600"/>
      <c r="LMF29" s="600"/>
      <c r="LMG29" s="600"/>
      <c r="LMH29" s="600"/>
      <c r="LMI29" s="600"/>
      <c r="LMJ29" s="600"/>
      <c r="LMK29" s="600"/>
      <c r="LML29" s="600"/>
      <c r="LMM29" s="600"/>
      <c r="LMN29" s="600"/>
      <c r="LMO29" s="600"/>
      <c r="LMP29" s="600"/>
      <c r="LMQ29" s="600"/>
      <c r="LMR29" s="600"/>
      <c r="LMS29" s="600"/>
      <c r="LMT29" s="600"/>
      <c r="LMU29" s="600"/>
      <c r="LMV29" s="600"/>
      <c r="LMW29" s="600"/>
      <c r="LMX29" s="600"/>
      <c r="LMY29" s="600"/>
      <c r="LMZ29" s="600"/>
      <c r="LNA29" s="600"/>
      <c r="LNB29" s="600"/>
      <c r="LNC29" s="600"/>
      <c r="LND29" s="600"/>
      <c r="LNE29" s="600"/>
      <c r="LNF29" s="600"/>
      <c r="LNG29" s="600"/>
      <c r="LNH29" s="600"/>
      <c r="LNI29" s="600"/>
      <c r="LNJ29" s="600"/>
      <c r="LNK29" s="600"/>
      <c r="LNL29" s="600"/>
      <c r="LNM29" s="600"/>
      <c r="LNN29" s="600"/>
      <c r="LNO29" s="600"/>
      <c r="LNP29" s="600"/>
      <c r="LNQ29" s="600"/>
      <c r="LNR29" s="600"/>
      <c r="LNS29" s="600"/>
      <c r="LNT29" s="600"/>
      <c r="LNU29" s="600"/>
      <c r="LNV29" s="600"/>
      <c r="LNW29" s="600"/>
      <c r="LNX29" s="600"/>
      <c r="LNY29" s="600"/>
      <c r="LNZ29" s="600"/>
      <c r="LOA29" s="600"/>
      <c r="LOB29" s="600"/>
      <c r="LOC29" s="600"/>
      <c r="LOD29" s="600"/>
      <c r="LOE29" s="600"/>
      <c r="LOF29" s="600"/>
      <c r="LOG29" s="600"/>
      <c r="LOH29" s="600"/>
      <c r="LOI29" s="600"/>
      <c r="LOJ29" s="600"/>
      <c r="LOK29" s="600"/>
      <c r="LOL29" s="600"/>
      <c r="LOM29" s="600"/>
      <c r="LON29" s="600"/>
      <c r="LOO29" s="600"/>
      <c r="LOP29" s="600"/>
      <c r="LOQ29" s="600"/>
      <c r="LOR29" s="600"/>
      <c r="LOS29" s="600"/>
      <c r="LOT29" s="600"/>
      <c r="LOU29" s="600"/>
      <c r="LOV29" s="600"/>
      <c r="LOW29" s="600"/>
      <c r="LOX29" s="600"/>
      <c r="LOY29" s="600"/>
      <c r="LOZ29" s="600"/>
      <c r="LPA29" s="600"/>
      <c r="LPB29" s="600"/>
      <c r="LPC29" s="600"/>
      <c r="LPD29" s="600"/>
      <c r="LPE29" s="600"/>
      <c r="LPF29" s="600"/>
      <c r="LPG29" s="600"/>
      <c r="LPH29" s="600"/>
      <c r="LPI29" s="600"/>
      <c r="LPJ29" s="600"/>
      <c r="LPK29" s="600"/>
      <c r="LPL29" s="600"/>
      <c r="LPM29" s="600"/>
      <c r="LPN29" s="600"/>
      <c r="LPO29" s="600"/>
      <c r="LPP29" s="600"/>
      <c r="LPQ29" s="600"/>
      <c r="LPR29" s="600"/>
      <c r="LPS29" s="600"/>
      <c r="LPT29" s="600"/>
      <c r="LPU29" s="600"/>
      <c r="LPV29" s="600"/>
      <c r="LPW29" s="600"/>
      <c r="LPX29" s="600"/>
      <c r="LPY29" s="600"/>
      <c r="LPZ29" s="600"/>
      <c r="LQA29" s="600"/>
      <c r="LQB29" s="600"/>
      <c r="LQC29" s="600"/>
      <c r="LQD29" s="600"/>
      <c r="LQE29" s="600"/>
      <c r="LQF29" s="600"/>
      <c r="LQG29" s="600"/>
      <c r="LQH29" s="600"/>
      <c r="LQI29" s="600"/>
      <c r="LQJ29" s="600"/>
      <c r="LQK29" s="600"/>
      <c r="LQL29" s="600"/>
      <c r="LQM29" s="600"/>
      <c r="LQN29" s="600"/>
      <c r="LQO29" s="600"/>
      <c r="LQP29" s="600"/>
      <c r="LQQ29" s="600"/>
      <c r="LQR29" s="600"/>
      <c r="LQS29" s="600"/>
      <c r="LQT29" s="600"/>
      <c r="LQU29" s="600"/>
      <c r="LQV29" s="600"/>
      <c r="LQW29" s="600"/>
      <c r="LQX29" s="600"/>
      <c r="LQY29" s="600"/>
      <c r="LQZ29" s="600"/>
      <c r="LRA29" s="600"/>
      <c r="LRB29" s="600"/>
      <c r="LRC29" s="600"/>
      <c r="LRD29" s="600"/>
      <c r="LRE29" s="600"/>
      <c r="LRF29" s="600"/>
      <c r="LRG29" s="600"/>
      <c r="LRH29" s="600"/>
      <c r="LRI29" s="600"/>
      <c r="LRJ29" s="600"/>
      <c r="LRK29" s="600"/>
      <c r="LRL29" s="600"/>
      <c r="LRM29" s="600"/>
      <c r="LRN29" s="600"/>
      <c r="LRO29" s="600"/>
      <c r="LRP29" s="600"/>
      <c r="LRQ29" s="600"/>
      <c r="LRR29" s="600"/>
      <c r="LRS29" s="600"/>
      <c r="LRT29" s="600"/>
      <c r="LRU29" s="600"/>
      <c r="LRV29" s="600"/>
      <c r="LRW29" s="600"/>
      <c r="LRX29" s="600"/>
      <c r="LRY29" s="600"/>
      <c r="LRZ29" s="600"/>
      <c r="LSA29" s="600"/>
      <c r="LSB29" s="600"/>
      <c r="LSC29" s="600"/>
      <c r="LSD29" s="600"/>
      <c r="LSE29" s="600"/>
      <c r="LSF29" s="600"/>
      <c r="LSG29" s="600"/>
      <c r="LSH29" s="600"/>
      <c r="LSI29" s="600"/>
      <c r="LSJ29" s="600"/>
      <c r="LSK29" s="600"/>
      <c r="LSL29" s="600"/>
      <c r="LSM29" s="600"/>
      <c r="LSN29" s="600"/>
      <c r="LSO29" s="600"/>
      <c r="LSP29" s="600"/>
      <c r="LSQ29" s="600"/>
      <c r="LSR29" s="600"/>
      <c r="LSS29" s="600"/>
      <c r="LST29" s="600"/>
      <c r="LSU29" s="600"/>
      <c r="LSV29" s="600"/>
      <c r="LSW29" s="600"/>
      <c r="LSX29" s="600"/>
      <c r="LSY29" s="600"/>
      <c r="LSZ29" s="600"/>
      <c r="LTA29" s="600"/>
      <c r="LTB29" s="600"/>
      <c r="LTC29" s="600"/>
      <c r="LTD29" s="600"/>
      <c r="LTE29" s="600"/>
      <c r="LTF29" s="600"/>
      <c r="LTG29" s="600"/>
      <c r="LTH29" s="600"/>
      <c r="LTI29" s="600"/>
      <c r="LTJ29" s="600"/>
      <c r="LTK29" s="600"/>
      <c r="LTL29" s="600"/>
      <c r="LTM29" s="600"/>
      <c r="LTN29" s="600"/>
      <c r="LTO29" s="600"/>
      <c r="LTP29" s="600"/>
      <c r="LTQ29" s="600"/>
      <c r="LTR29" s="600"/>
      <c r="LTS29" s="600"/>
      <c r="LTT29" s="600"/>
      <c r="LTU29" s="600"/>
      <c r="LTV29" s="600"/>
      <c r="LTW29" s="600"/>
      <c r="LTX29" s="600"/>
      <c r="LTY29" s="600"/>
      <c r="LTZ29" s="600"/>
      <c r="LUA29" s="600"/>
      <c r="LUB29" s="600"/>
      <c r="LUC29" s="600"/>
      <c r="LUD29" s="600"/>
      <c r="LUE29" s="600"/>
      <c r="LUF29" s="600"/>
      <c r="LUG29" s="600"/>
      <c r="LUH29" s="600"/>
      <c r="LUI29" s="600"/>
      <c r="LUJ29" s="600"/>
      <c r="LUK29" s="600"/>
      <c r="LUL29" s="600"/>
      <c r="LUM29" s="600"/>
      <c r="LUN29" s="600"/>
      <c r="LUO29" s="600"/>
      <c r="LUP29" s="600"/>
      <c r="LUQ29" s="600"/>
      <c r="LUR29" s="600"/>
      <c r="LUS29" s="600"/>
      <c r="LUT29" s="600"/>
      <c r="LUU29" s="600"/>
      <c r="LUV29" s="600"/>
      <c r="LUW29" s="600"/>
      <c r="LUX29" s="600"/>
      <c r="LUY29" s="600"/>
      <c r="LUZ29" s="600"/>
      <c r="LVA29" s="600"/>
      <c r="LVB29" s="600"/>
      <c r="LVC29" s="600"/>
      <c r="LVD29" s="600"/>
      <c r="LVE29" s="600"/>
      <c r="LVF29" s="600"/>
      <c r="LVG29" s="600"/>
      <c r="LVH29" s="600"/>
      <c r="LVI29" s="600"/>
      <c r="LVJ29" s="600"/>
      <c r="LVK29" s="600"/>
      <c r="LVL29" s="600"/>
      <c r="LVM29" s="600"/>
      <c r="LVN29" s="600"/>
      <c r="LVO29" s="600"/>
      <c r="LVP29" s="600"/>
      <c r="LVQ29" s="600"/>
      <c r="LVR29" s="600"/>
      <c r="LVS29" s="600"/>
      <c r="LVT29" s="600"/>
      <c r="LVU29" s="600"/>
      <c r="LVV29" s="600"/>
      <c r="LVW29" s="600"/>
      <c r="LVX29" s="600"/>
      <c r="LVY29" s="600"/>
      <c r="LVZ29" s="600"/>
      <c r="LWA29" s="600"/>
      <c r="LWB29" s="600"/>
      <c r="LWC29" s="600"/>
      <c r="LWD29" s="600"/>
      <c r="LWE29" s="600"/>
      <c r="LWF29" s="600"/>
      <c r="LWG29" s="600"/>
      <c r="LWH29" s="600"/>
      <c r="LWI29" s="600"/>
      <c r="LWJ29" s="600"/>
      <c r="LWK29" s="600"/>
      <c r="LWL29" s="600"/>
      <c r="LWM29" s="600"/>
      <c r="LWN29" s="600"/>
      <c r="LWO29" s="600"/>
      <c r="LWP29" s="600"/>
      <c r="LWQ29" s="600"/>
      <c r="LWR29" s="600"/>
      <c r="LWS29" s="600"/>
      <c r="LWT29" s="600"/>
      <c r="LWU29" s="600"/>
      <c r="LWV29" s="600"/>
      <c r="LWW29" s="600"/>
      <c r="LWX29" s="600"/>
      <c r="LWY29" s="600"/>
      <c r="LWZ29" s="600"/>
      <c r="LXA29" s="600"/>
      <c r="LXB29" s="600"/>
      <c r="LXC29" s="600"/>
      <c r="LXD29" s="600"/>
      <c r="LXE29" s="600"/>
      <c r="LXF29" s="600"/>
      <c r="LXG29" s="600"/>
      <c r="LXH29" s="600"/>
      <c r="LXI29" s="600"/>
      <c r="LXJ29" s="600"/>
      <c r="LXK29" s="600"/>
      <c r="LXL29" s="600"/>
      <c r="LXM29" s="600"/>
      <c r="LXN29" s="600"/>
      <c r="LXO29" s="600"/>
      <c r="LXP29" s="600"/>
      <c r="LXQ29" s="600"/>
      <c r="LXR29" s="600"/>
      <c r="LXS29" s="600"/>
      <c r="LXT29" s="600"/>
      <c r="LXU29" s="600"/>
      <c r="LXV29" s="600"/>
      <c r="LXW29" s="600"/>
      <c r="LXX29" s="600"/>
      <c r="LXY29" s="600"/>
      <c r="LXZ29" s="600"/>
      <c r="LYA29" s="600"/>
      <c r="LYB29" s="600"/>
      <c r="LYC29" s="600"/>
      <c r="LYD29" s="600"/>
      <c r="LYE29" s="600"/>
      <c r="LYF29" s="600"/>
      <c r="LYG29" s="600"/>
      <c r="LYH29" s="600"/>
      <c r="LYI29" s="600"/>
      <c r="LYJ29" s="600"/>
      <c r="LYK29" s="600"/>
      <c r="LYL29" s="600"/>
      <c r="LYM29" s="600"/>
      <c r="LYN29" s="600"/>
      <c r="LYO29" s="600"/>
      <c r="LYP29" s="600"/>
      <c r="LYQ29" s="600"/>
      <c r="LYR29" s="600"/>
      <c r="LYS29" s="600"/>
      <c r="LYT29" s="600"/>
      <c r="LYU29" s="600"/>
      <c r="LYV29" s="600"/>
      <c r="LYW29" s="600"/>
      <c r="LYX29" s="600"/>
      <c r="LYY29" s="600"/>
      <c r="LYZ29" s="600"/>
      <c r="LZA29" s="600"/>
      <c r="LZB29" s="600"/>
      <c r="LZC29" s="600"/>
      <c r="LZD29" s="600"/>
      <c r="LZE29" s="600"/>
      <c r="LZF29" s="600"/>
      <c r="LZG29" s="600"/>
      <c r="LZH29" s="600"/>
      <c r="LZI29" s="600"/>
      <c r="LZJ29" s="600"/>
      <c r="LZK29" s="600"/>
      <c r="LZL29" s="600"/>
      <c r="LZM29" s="600"/>
      <c r="LZN29" s="600"/>
      <c r="LZO29" s="600"/>
      <c r="LZP29" s="600"/>
      <c r="LZQ29" s="600"/>
      <c r="LZR29" s="600"/>
      <c r="LZS29" s="600"/>
      <c r="LZT29" s="600"/>
      <c r="LZU29" s="600"/>
      <c r="LZV29" s="600"/>
      <c r="LZW29" s="600"/>
      <c r="LZX29" s="600"/>
      <c r="LZY29" s="600"/>
      <c r="LZZ29" s="600"/>
      <c r="MAA29" s="600"/>
      <c r="MAB29" s="600"/>
      <c r="MAC29" s="600"/>
      <c r="MAD29" s="600"/>
      <c r="MAE29" s="600"/>
      <c r="MAF29" s="600"/>
      <c r="MAG29" s="600"/>
      <c r="MAH29" s="600"/>
      <c r="MAI29" s="600"/>
      <c r="MAJ29" s="600"/>
      <c r="MAK29" s="600"/>
      <c r="MAL29" s="600"/>
      <c r="MAM29" s="600"/>
      <c r="MAN29" s="600"/>
      <c r="MAO29" s="600"/>
      <c r="MAP29" s="600"/>
      <c r="MAQ29" s="600"/>
      <c r="MAR29" s="600"/>
      <c r="MAS29" s="600"/>
      <c r="MAT29" s="600"/>
      <c r="MAU29" s="600"/>
      <c r="MAV29" s="600"/>
      <c r="MAW29" s="600"/>
      <c r="MAX29" s="600"/>
      <c r="MAY29" s="600"/>
      <c r="MAZ29" s="600"/>
      <c r="MBA29" s="600"/>
      <c r="MBB29" s="600"/>
      <c r="MBC29" s="600"/>
      <c r="MBD29" s="600"/>
      <c r="MBE29" s="600"/>
      <c r="MBF29" s="600"/>
      <c r="MBG29" s="600"/>
      <c r="MBH29" s="600"/>
      <c r="MBI29" s="600"/>
      <c r="MBJ29" s="600"/>
      <c r="MBK29" s="600"/>
      <c r="MBL29" s="600"/>
      <c r="MBM29" s="600"/>
      <c r="MBN29" s="600"/>
      <c r="MBO29" s="600"/>
      <c r="MBP29" s="600"/>
      <c r="MBQ29" s="600"/>
      <c r="MBR29" s="600"/>
      <c r="MBS29" s="600"/>
      <c r="MBT29" s="600"/>
      <c r="MBU29" s="600"/>
      <c r="MBV29" s="600"/>
      <c r="MBW29" s="600"/>
      <c r="MBX29" s="600"/>
      <c r="MBY29" s="600"/>
      <c r="MBZ29" s="600"/>
      <c r="MCA29" s="600"/>
      <c r="MCB29" s="600"/>
      <c r="MCC29" s="600"/>
      <c r="MCD29" s="600"/>
      <c r="MCE29" s="600"/>
      <c r="MCF29" s="600"/>
      <c r="MCG29" s="600"/>
      <c r="MCH29" s="600"/>
      <c r="MCI29" s="600"/>
      <c r="MCJ29" s="600"/>
      <c r="MCK29" s="600"/>
      <c r="MCL29" s="600"/>
      <c r="MCM29" s="600"/>
      <c r="MCN29" s="600"/>
      <c r="MCO29" s="600"/>
      <c r="MCP29" s="600"/>
      <c r="MCQ29" s="600"/>
      <c r="MCR29" s="600"/>
      <c r="MCS29" s="600"/>
      <c r="MCT29" s="600"/>
      <c r="MCU29" s="600"/>
      <c r="MCV29" s="600"/>
      <c r="MCW29" s="600"/>
      <c r="MCX29" s="600"/>
      <c r="MCY29" s="600"/>
      <c r="MCZ29" s="600"/>
      <c r="MDA29" s="600"/>
      <c r="MDB29" s="600"/>
      <c r="MDC29" s="600"/>
      <c r="MDD29" s="600"/>
      <c r="MDE29" s="600"/>
      <c r="MDF29" s="600"/>
      <c r="MDG29" s="600"/>
      <c r="MDH29" s="600"/>
      <c r="MDI29" s="600"/>
      <c r="MDJ29" s="600"/>
      <c r="MDK29" s="600"/>
      <c r="MDL29" s="600"/>
      <c r="MDM29" s="600"/>
      <c r="MDN29" s="600"/>
      <c r="MDO29" s="600"/>
      <c r="MDP29" s="600"/>
      <c r="MDQ29" s="600"/>
      <c r="MDR29" s="600"/>
      <c r="MDS29" s="600"/>
      <c r="MDT29" s="600"/>
      <c r="MDU29" s="600"/>
      <c r="MDV29" s="600"/>
      <c r="MDW29" s="600"/>
      <c r="MDX29" s="600"/>
      <c r="MDY29" s="600"/>
      <c r="MDZ29" s="600"/>
      <c r="MEA29" s="600"/>
      <c r="MEB29" s="600"/>
      <c r="MEC29" s="600"/>
      <c r="MED29" s="600"/>
      <c r="MEE29" s="600"/>
      <c r="MEF29" s="600"/>
      <c r="MEG29" s="600"/>
      <c r="MEH29" s="600"/>
      <c r="MEI29" s="600"/>
      <c r="MEJ29" s="600"/>
      <c r="MEK29" s="600"/>
      <c r="MEL29" s="600"/>
      <c r="MEM29" s="600"/>
      <c r="MEN29" s="600"/>
      <c r="MEO29" s="600"/>
      <c r="MEP29" s="600"/>
      <c r="MEQ29" s="600"/>
      <c r="MER29" s="600"/>
      <c r="MES29" s="600"/>
      <c r="MET29" s="600"/>
      <c r="MEU29" s="600"/>
      <c r="MEV29" s="600"/>
      <c r="MEW29" s="600"/>
      <c r="MEX29" s="600"/>
      <c r="MEY29" s="600"/>
      <c r="MEZ29" s="600"/>
      <c r="MFA29" s="600"/>
      <c r="MFB29" s="600"/>
      <c r="MFC29" s="600"/>
      <c r="MFD29" s="600"/>
      <c r="MFE29" s="600"/>
      <c r="MFF29" s="600"/>
      <c r="MFG29" s="600"/>
      <c r="MFH29" s="600"/>
      <c r="MFI29" s="600"/>
      <c r="MFJ29" s="600"/>
      <c r="MFK29" s="600"/>
      <c r="MFL29" s="600"/>
      <c r="MFM29" s="600"/>
      <c r="MFN29" s="600"/>
      <c r="MFO29" s="600"/>
      <c r="MFP29" s="600"/>
      <c r="MFQ29" s="600"/>
      <c r="MFR29" s="600"/>
      <c r="MFS29" s="600"/>
      <c r="MFT29" s="600"/>
      <c r="MFU29" s="600"/>
      <c r="MFV29" s="600"/>
      <c r="MFW29" s="600"/>
      <c r="MFX29" s="600"/>
      <c r="MFY29" s="600"/>
      <c r="MFZ29" s="600"/>
      <c r="MGA29" s="600"/>
      <c r="MGB29" s="600"/>
      <c r="MGC29" s="600"/>
      <c r="MGD29" s="600"/>
      <c r="MGE29" s="600"/>
      <c r="MGF29" s="600"/>
      <c r="MGG29" s="600"/>
      <c r="MGH29" s="600"/>
      <c r="MGI29" s="600"/>
      <c r="MGJ29" s="600"/>
      <c r="MGK29" s="600"/>
      <c r="MGL29" s="600"/>
      <c r="MGM29" s="600"/>
      <c r="MGN29" s="600"/>
      <c r="MGO29" s="600"/>
      <c r="MGP29" s="600"/>
      <c r="MGQ29" s="600"/>
      <c r="MGR29" s="600"/>
      <c r="MGS29" s="600"/>
      <c r="MGT29" s="600"/>
      <c r="MGU29" s="600"/>
      <c r="MGV29" s="600"/>
      <c r="MGW29" s="600"/>
      <c r="MGX29" s="600"/>
      <c r="MGY29" s="600"/>
      <c r="MGZ29" s="600"/>
      <c r="MHA29" s="600"/>
      <c r="MHB29" s="600"/>
      <c r="MHC29" s="600"/>
      <c r="MHD29" s="600"/>
      <c r="MHE29" s="600"/>
      <c r="MHF29" s="600"/>
      <c r="MHG29" s="600"/>
      <c r="MHH29" s="600"/>
      <c r="MHI29" s="600"/>
      <c r="MHJ29" s="600"/>
      <c r="MHK29" s="600"/>
      <c r="MHL29" s="600"/>
      <c r="MHM29" s="600"/>
      <c r="MHN29" s="600"/>
      <c r="MHO29" s="600"/>
      <c r="MHP29" s="600"/>
      <c r="MHQ29" s="600"/>
      <c r="MHR29" s="600"/>
      <c r="MHS29" s="600"/>
      <c r="MHT29" s="600"/>
      <c r="MHU29" s="600"/>
      <c r="MHV29" s="600"/>
      <c r="MHW29" s="600"/>
      <c r="MHX29" s="600"/>
      <c r="MHY29" s="600"/>
      <c r="MHZ29" s="600"/>
      <c r="MIA29" s="600"/>
      <c r="MIB29" s="600"/>
      <c r="MIC29" s="600"/>
      <c r="MID29" s="600"/>
      <c r="MIE29" s="600"/>
      <c r="MIF29" s="600"/>
      <c r="MIG29" s="600"/>
      <c r="MIH29" s="600"/>
      <c r="MII29" s="600"/>
      <c r="MIJ29" s="600"/>
      <c r="MIK29" s="600"/>
      <c r="MIL29" s="600"/>
      <c r="MIM29" s="600"/>
      <c r="MIN29" s="600"/>
      <c r="MIO29" s="600"/>
      <c r="MIP29" s="600"/>
      <c r="MIQ29" s="600"/>
      <c r="MIR29" s="600"/>
      <c r="MIS29" s="600"/>
      <c r="MIT29" s="600"/>
      <c r="MIU29" s="600"/>
      <c r="MIV29" s="600"/>
      <c r="MIW29" s="600"/>
      <c r="MIX29" s="600"/>
      <c r="MIY29" s="600"/>
      <c r="MIZ29" s="600"/>
      <c r="MJA29" s="600"/>
      <c r="MJB29" s="600"/>
      <c r="MJC29" s="600"/>
      <c r="MJD29" s="600"/>
      <c r="MJE29" s="600"/>
      <c r="MJF29" s="600"/>
      <c r="MJG29" s="600"/>
      <c r="MJH29" s="600"/>
      <c r="MJI29" s="600"/>
      <c r="MJJ29" s="600"/>
      <c r="MJK29" s="600"/>
      <c r="MJL29" s="600"/>
      <c r="MJM29" s="600"/>
      <c r="MJN29" s="600"/>
      <c r="MJO29" s="600"/>
      <c r="MJP29" s="600"/>
      <c r="MJQ29" s="600"/>
      <c r="MJR29" s="600"/>
      <c r="MJS29" s="600"/>
      <c r="MJT29" s="600"/>
      <c r="MJU29" s="600"/>
      <c r="MJV29" s="600"/>
      <c r="MJW29" s="600"/>
      <c r="MJX29" s="600"/>
      <c r="MJY29" s="600"/>
      <c r="MJZ29" s="600"/>
      <c r="MKA29" s="600"/>
      <c r="MKB29" s="600"/>
      <c r="MKC29" s="600"/>
      <c r="MKD29" s="600"/>
      <c r="MKE29" s="600"/>
      <c r="MKF29" s="600"/>
      <c r="MKG29" s="600"/>
      <c r="MKH29" s="600"/>
      <c r="MKI29" s="600"/>
      <c r="MKJ29" s="600"/>
      <c r="MKK29" s="600"/>
      <c r="MKL29" s="600"/>
      <c r="MKM29" s="600"/>
      <c r="MKN29" s="600"/>
      <c r="MKO29" s="600"/>
      <c r="MKP29" s="600"/>
      <c r="MKQ29" s="600"/>
      <c r="MKR29" s="600"/>
      <c r="MKS29" s="600"/>
      <c r="MKT29" s="600"/>
      <c r="MKU29" s="600"/>
      <c r="MKV29" s="600"/>
      <c r="MKW29" s="600"/>
      <c r="MKX29" s="600"/>
      <c r="MKY29" s="600"/>
      <c r="MKZ29" s="600"/>
      <c r="MLA29" s="600"/>
      <c r="MLB29" s="600"/>
      <c r="MLC29" s="600"/>
      <c r="MLD29" s="600"/>
      <c r="MLE29" s="600"/>
      <c r="MLF29" s="600"/>
      <c r="MLG29" s="600"/>
      <c r="MLH29" s="600"/>
      <c r="MLI29" s="600"/>
      <c r="MLJ29" s="600"/>
      <c r="MLK29" s="600"/>
      <c r="MLL29" s="600"/>
      <c r="MLM29" s="600"/>
      <c r="MLN29" s="600"/>
      <c r="MLO29" s="600"/>
      <c r="MLP29" s="600"/>
      <c r="MLQ29" s="600"/>
      <c r="MLR29" s="600"/>
      <c r="MLS29" s="600"/>
      <c r="MLT29" s="600"/>
      <c r="MLU29" s="600"/>
      <c r="MLV29" s="600"/>
      <c r="MLW29" s="600"/>
      <c r="MLX29" s="600"/>
      <c r="MLY29" s="600"/>
      <c r="MLZ29" s="600"/>
      <c r="MMA29" s="600"/>
      <c r="MMB29" s="600"/>
      <c r="MMC29" s="600"/>
      <c r="MMD29" s="600"/>
      <c r="MME29" s="600"/>
      <c r="MMF29" s="600"/>
      <c r="MMG29" s="600"/>
      <c r="MMH29" s="600"/>
      <c r="MMI29" s="600"/>
      <c r="MMJ29" s="600"/>
      <c r="MMK29" s="600"/>
      <c r="MML29" s="600"/>
      <c r="MMM29" s="600"/>
      <c r="MMN29" s="600"/>
      <c r="MMO29" s="600"/>
      <c r="MMP29" s="600"/>
      <c r="MMQ29" s="600"/>
      <c r="MMR29" s="600"/>
      <c r="MMS29" s="600"/>
      <c r="MMT29" s="600"/>
      <c r="MMU29" s="600"/>
      <c r="MMV29" s="600"/>
      <c r="MMW29" s="600"/>
      <c r="MMX29" s="600"/>
      <c r="MMY29" s="600"/>
      <c r="MMZ29" s="600"/>
      <c r="MNA29" s="600"/>
      <c r="MNB29" s="600"/>
      <c r="MNC29" s="600"/>
      <c r="MND29" s="600"/>
      <c r="MNE29" s="600"/>
      <c r="MNF29" s="600"/>
      <c r="MNG29" s="600"/>
      <c r="MNH29" s="600"/>
      <c r="MNI29" s="600"/>
      <c r="MNJ29" s="600"/>
      <c r="MNK29" s="600"/>
      <c r="MNL29" s="600"/>
      <c r="MNM29" s="600"/>
      <c r="MNN29" s="600"/>
      <c r="MNO29" s="600"/>
      <c r="MNP29" s="600"/>
      <c r="MNQ29" s="600"/>
      <c r="MNR29" s="600"/>
      <c r="MNS29" s="600"/>
      <c r="MNT29" s="600"/>
      <c r="MNU29" s="600"/>
      <c r="MNV29" s="600"/>
      <c r="MNW29" s="600"/>
      <c r="MNX29" s="600"/>
      <c r="MNY29" s="600"/>
      <c r="MNZ29" s="600"/>
      <c r="MOA29" s="600"/>
      <c r="MOB29" s="600"/>
      <c r="MOC29" s="600"/>
      <c r="MOD29" s="600"/>
      <c r="MOE29" s="600"/>
      <c r="MOF29" s="600"/>
      <c r="MOG29" s="600"/>
      <c r="MOH29" s="600"/>
      <c r="MOI29" s="600"/>
      <c r="MOJ29" s="600"/>
      <c r="MOK29" s="600"/>
      <c r="MOL29" s="600"/>
      <c r="MOM29" s="600"/>
      <c r="MON29" s="600"/>
      <c r="MOO29" s="600"/>
      <c r="MOP29" s="600"/>
      <c r="MOQ29" s="600"/>
      <c r="MOR29" s="600"/>
      <c r="MOS29" s="600"/>
      <c r="MOT29" s="600"/>
      <c r="MOU29" s="600"/>
      <c r="MOV29" s="600"/>
      <c r="MOW29" s="600"/>
      <c r="MOX29" s="600"/>
      <c r="MOY29" s="600"/>
      <c r="MOZ29" s="600"/>
      <c r="MPA29" s="600"/>
      <c r="MPB29" s="600"/>
      <c r="MPC29" s="600"/>
      <c r="MPD29" s="600"/>
      <c r="MPE29" s="600"/>
      <c r="MPF29" s="600"/>
      <c r="MPG29" s="600"/>
      <c r="MPH29" s="600"/>
      <c r="MPI29" s="600"/>
      <c r="MPJ29" s="600"/>
      <c r="MPK29" s="600"/>
      <c r="MPL29" s="600"/>
      <c r="MPM29" s="600"/>
      <c r="MPN29" s="600"/>
      <c r="MPO29" s="600"/>
      <c r="MPP29" s="600"/>
      <c r="MPQ29" s="600"/>
      <c r="MPR29" s="600"/>
      <c r="MPS29" s="600"/>
      <c r="MPT29" s="600"/>
      <c r="MPU29" s="600"/>
      <c r="MPV29" s="600"/>
      <c r="MPW29" s="600"/>
      <c r="MPX29" s="600"/>
      <c r="MPY29" s="600"/>
      <c r="MPZ29" s="600"/>
      <c r="MQA29" s="600"/>
      <c r="MQB29" s="600"/>
      <c r="MQC29" s="600"/>
      <c r="MQD29" s="600"/>
      <c r="MQE29" s="600"/>
      <c r="MQF29" s="600"/>
      <c r="MQG29" s="600"/>
      <c r="MQH29" s="600"/>
      <c r="MQI29" s="600"/>
      <c r="MQJ29" s="600"/>
      <c r="MQK29" s="600"/>
      <c r="MQL29" s="600"/>
      <c r="MQM29" s="600"/>
      <c r="MQN29" s="600"/>
      <c r="MQO29" s="600"/>
      <c r="MQP29" s="600"/>
      <c r="MQQ29" s="600"/>
      <c r="MQR29" s="600"/>
      <c r="MQS29" s="600"/>
      <c r="MQT29" s="600"/>
      <c r="MQU29" s="600"/>
      <c r="MQV29" s="600"/>
      <c r="MQW29" s="600"/>
      <c r="MQX29" s="600"/>
      <c r="MQY29" s="600"/>
      <c r="MQZ29" s="600"/>
      <c r="MRA29" s="600"/>
      <c r="MRB29" s="600"/>
      <c r="MRC29" s="600"/>
      <c r="MRD29" s="600"/>
      <c r="MRE29" s="600"/>
      <c r="MRF29" s="600"/>
      <c r="MRG29" s="600"/>
      <c r="MRH29" s="600"/>
      <c r="MRI29" s="600"/>
      <c r="MRJ29" s="600"/>
      <c r="MRK29" s="600"/>
      <c r="MRL29" s="600"/>
      <c r="MRM29" s="600"/>
      <c r="MRN29" s="600"/>
      <c r="MRO29" s="600"/>
      <c r="MRP29" s="600"/>
      <c r="MRQ29" s="600"/>
      <c r="MRR29" s="600"/>
      <c r="MRS29" s="600"/>
      <c r="MRT29" s="600"/>
      <c r="MRU29" s="600"/>
      <c r="MRV29" s="600"/>
      <c r="MRW29" s="600"/>
      <c r="MRX29" s="600"/>
      <c r="MRY29" s="600"/>
      <c r="MRZ29" s="600"/>
      <c r="MSA29" s="600"/>
      <c r="MSB29" s="600"/>
      <c r="MSC29" s="600"/>
      <c r="MSD29" s="600"/>
      <c r="MSE29" s="600"/>
      <c r="MSF29" s="600"/>
      <c r="MSG29" s="600"/>
      <c r="MSH29" s="600"/>
      <c r="MSI29" s="600"/>
      <c r="MSJ29" s="600"/>
      <c r="MSK29" s="600"/>
      <c r="MSL29" s="600"/>
      <c r="MSM29" s="600"/>
      <c r="MSN29" s="600"/>
      <c r="MSO29" s="600"/>
      <c r="MSP29" s="600"/>
      <c r="MSQ29" s="600"/>
      <c r="MSR29" s="600"/>
      <c r="MSS29" s="600"/>
      <c r="MST29" s="600"/>
      <c r="MSU29" s="600"/>
      <c r="MSV29" s="600"/>
      <c r="MSW29" s="600"/>
      <c r="MSX29" s="600"/>
      <c r="MSY29" s="600"/>
      <c r="MSZ29" s="600"/>
      <c r="MTA29" s="600"/>
      <c r="MTB29" s="600"/>
      <c r="MTC29" s="600"/>
      <c r="MTD29" s="600"/>
      <c r="MTE29" s="600"/>
      <c r="MTF29" s="600"/>
      <c r="MTG29" s="600"/>
      <c r="MTH29" s="600"/>
      <c r="MTI29" s="600"/>
      <c r="MTJ29" s="600"/>
      <c r="MTK29" s="600"/>
      <c r="MTL29" s="600"/>
      <c r="MTM29" s="600"/>
      <c r="MTN29" s="600"/>
      <c r="MTO29" s="600"/>
      <c r="MTP29" s="600"/>
      <c r="MTQ29" s="600"/>
      <c r="MTR29" s="600"/>
      <c r="MTS29" s="600"/>
      <c r="MTT29" s="600"/>
      <c r="MTU29" s="600"/>
      <c r="MTV29" s="600"/>
      <c r="MTW29" s="600"/>
      <c r="MTX29" s="600"/>
      <c r="MTY29" s="600"/>
      <c r="MTZ29" s="600"/>
      <c r="MUA29" s="600"/>
      <c r="MUB29" s="600"/>
      <c r="MUC29" s="600"/>
      <c r="MUD29" s="600"/>
      <c r="MUE29" s="600"/>
      <c r="MUF29" s="600"/>
      <c r="MUG29" s="600"/>
      <c r="MUH29" s="600"/>
      <c r="MUI29" s="600"/>
      <c r="MUJ29" s="600"/>
      <c r="MUK29" s="600"/>
      <c r="MUL29" s="600"/>
      <c r="MUM29" s="600"/>
      <c r="MUN29" s="600"/>
      <c r="MUO29" s="600"/>
      <c r="MUP29" s="600"/>
      <c r="MUQ29" s="600"/>
      <c r="MUR29" s="600"/>
      <c r="MUS29" s="600"/>
      <c r="MUT29" s="600"/>
      <c r="MUU29" s="600"/>
      <c r="MUV29" s="600"/>
      <c r="MUW29" s="600"/>
      <c r="MUX29" s="600"/>
      <c r="MUY29" s="600"/>
      <c r="MUZ29" s="600"/>
      <c r="MVA29" s="600"/>
      <c r="MVB29" s="600"/>
      <c r="MVC29" s="600"/>
      <c r="MVD29" s="600"/>
      <c r="MVE29" s="600"/>
      <c r="MVF29" s="600"/>
      <c r="MVG29" s="600"/>
      <c r="MVH29" s="600"/>
      <c r="MVI29" s="600"/>
      <c r="MVJ29" s="600"/>
      <c r="MVK29" s="600"/>
      <c r="MVL29" s="600"/>
      <c r="MVM29" s="600"/>
      <c r="MVN29" s="600"/>
      <c r="MVO29" s="600"/>
      <c r="MVP29" s="600"/>
      <c r="MVQ29" s="600"/>
      <c r="MVR29" s="600"/>
      <c r="MVS29" s="600"/>
      <c r="MVT29" s="600"/>
      <c r="MVU29" s="600"/>
      <c r="MVV29" s="600"/>
      <c r="MVW29" s="600"/>
      <c r="MVX29" s="600"/>
      <c r="MVY29" s="600"/>
      <c r="MVZ29" s="600"/>
      <c r="MWA29" s="600"/>
      <c r="MWB29" s="600"/>
      <c r="MWC29" s="600"/>
      <c r="MWD29" s="600"/>
      <c r="MWE29" s="600"/>
      <c r="MWF29" s="600"/>
      <c r="MWG29" s="600"/>
      <c r="MWH29" s="600"/>
      <c r="MWI29" s="600"/>
      <c r="MWJ29" s="600"/>
      <c r="MWK29" s="600"/>
      <c r="MWL29" s="600"/>
      <c r="MWM29" s="600"/>
      <c r="MWN29" s="600"/>
      <c r="MWO29" s="600"/>
      <c r="MWP29" s="600"/>
      <c r="MWQ29" s="600"/>
      <c r="MWR29" s="600"/>
      <c r="MWS29" s="600"/>
      <c r="MWT29" s="600"/>
      <c r="MWU29" s="600"/>
      <c r="MWV29" s="600"/>
      <c r="MWW29" s="600"/>
      <c r="MWX29" s="600"/>
      <c r="MWY29" s="600"/>
      <c r="MWZ29" s="600"/>
      <c r="MXA29" s="600"/>
      <c r="MXB29" s="600"/>
      <c r="MXC29" s="600"/>
      <c r="MXD29" s="600"/>
      <c r="MXE29" s="600"/>
      <c r="MXF29" s="600"/>
      <c r="MXG29" s="600"/>
      <c r="MXH29" s="600"/>
      <c r="MXI29" s="600"/>
      <c r="MXJ29" s="600"/>
      <c r="MXK29" s="600"/>
      <c r="MXL29" s="600"/>
      <c r="MXM29" s="600"/>
      <c r="MXN29" s="600"/>
      <c r="MXO29" s="600"/>
      <c r="MXP29" s="600"/>
      <c r="MXQ29" s="600"/>
      <c r="MXR29" s="600"/>
      <c r="MXS29" s="600"/>
      <c r="MXT29" s="600"/>
      <c r="MXU29" s="600"/>
      <c r="MXV29" s="600"/>
      <c r="MXW29" s="600"/>
      <c r="MXX29" s="600"/>
      <c r="MXY29" s="600"/>
      <c r="MXZ29" s="600"/>
      <c r="MYA29" s="600"/>
      <c r="MYB29" s="600"/>
      <c r="MYC29" s="600"/>
      <c r="MYD29" s="600"/>
      <c r="MYE29" s="600"/>
      <c r="MYF29" s="600"/>
      <c r="MYG29" s="600"/>
      <c r="MYH29" s="600"/>
      <c r="MYI29" s="600"/>
      <c r="MYJ29" s="600"/>
      <c r="MYK29" s="600"/>
      <c r="MYL29" s="600"/>
      <c r="MYM29" s="600"/>
      <c r="MYN29" s="600"/>
      <c r="MYO29" s="600"/>
      <c r="MYP29" s="600"/>
      <c r="MYQ29" s="600"/>
      <c r="MYR29" s="600"/>
      <c r="MYS29" s="600"/>
      <c r="MYT29" s="600"/>
      <c r="MYU29" s="600"/>
      <c r="MYV29" s="600"/>
      <c r="MYW29" s="600"/>
      <c r="MYX29" s="600"/>
      <c r="MYY29" s="600"/>
      <c r="MYZ29" s="600"/>
      <c r="MZA29" s="600"/>
      <c r="MZB29" s="600"/>
      <c r="MZC29" s="600"/>
      <c r="MZD29" s="600"/>
      <c r="MZE29" s="600"/>
      <c r="MZF29" s="600"/>
      <c r="MZG29" s="600"/>
      <c r="MZH29" s="600"/>
      <c r="MZI29" s="600"/>
      <c r="MZJ29" s="600"/>
      <c r="MZK29" s="600"/>
      <c r="MZL29" s="600"/>
      <c r="MZM29" s="600"/>
      <c r="MZN29" s="600"/>
      <c r="MZO29" s="600"/>
      <c r="MZP29" s="600"/>
      <c r="MZQ29" s="600"/>
      <c r="MZR29" s="600"/>
      <c r="MZS29" s="600"/>
      <c r="MZT29" s="600"/>
      <c r="MZU29" s="600"/>
      <c r="MZV29" s="600"/>
      <c r="MZW29" s="600"/>
      <c r="MZX29" s="600"/>
      <c r="MZY29" s="600"/>
      <c r="MZZ29" s="600"/>
      <c r="NAA29" s="600"/>
      <c r="NAB29" s="600"/>
      <c r="NAC29" s="600"/>
      <c r="NAD29" s="600"/>
      <c r="NAE29" s="600"/>
      <c r="NAF29" s="600"/>
      <c r="NAG29" s="600"/>
      <c r="NAH29" s="600"/>
      <c r="NAI29" s="600"/>
      <c r="NAJ29" s="600"/>
      <c r="NAK29" s="600"/>
      <c r="NAL29" s="600"/>
      <c r="NAM29" s="600"/>
      <c r="NAN29" s="600"/>
      <c r="NAO29" s="600"/>
      <c r="NAP29" s="600"/>
      <c r="NAQ29" s="600"/>
      <c r="NAR29" s="600"/>
      <c r="NAS29" s="600"/>
      <c r="NAT29" s="600"/>
      <c r="NAU29" s="600"/>
      <c r="NAV29" s="600"/>
      <c r="NAW29" s="600"/>
      <c r="NAX29" s="600"/>
      <c r="NAY29" s="600"/>
      <c r="NAZ29" s="600"/>
      <c r="NBA29" s="600"/>
      <c r="NBB29" s="600"/>
      <c r="NBC29" s="600"/>
      <c r="NBD29" s="600"/>
      <c r="NBE29" s="600"/>
      <c r="NBF29" s="600"/>
      <c r="NBG29" s="600"/>
      <c r="NBH29" s="600"/>
      <c r="NBI29" s="600"/>
      <c r="NBJ29" s="600"/>
      <c r="NBK29" s="600"/>
      <c r="NBL29" s="600"/>
      <c r="NBM29" s="600"/>
      <c r="NBN29" s="600"/>
      <c r="NBO29" s="600"/>
      <c r="NBP29" s="600"/>
      <c r="NBQ29" s="600"/>
      <c r="NBR29" s="600"/>
      <c r="NBS29" s="600"/>
      <c r="NBT29" s="600"/>
      <c r="NBU29" s="600"/>
      <c r="NBV29" s="600"/>
      <c r="NBW29" s="600"/>
      <c r="NBX29" s="600"/>
      <c r="NBY29" s="600"/>
      <c r="NBZ29" s="600"/>
      <c r="NCA29" s="600"/>
      <c r="NCB29" s="600"/>
      <c r="NCC29" s="600"/>
      <c r="NCD29" s="600"/>
      <c r="NCE29" s="600"/>
      <c r="NCF29" s="600"/>
      <c r="NCG29" s="600"/>
      <c r="NCH29" s="600"/>
      <c r="NCI29" s="600"/>
      <c r="NCJ29" s="600"/>
      <c r="NCK29" s="600"/>
      <c r="NCL29" s="600"/>
      <c r="NCM29" s="600"/>
      <c r="NCN29" s="600"/>
      <c r="NCO29" s="600"/>
      <c r="NCP29" s="600"/>
      <c r="NCQ29" s="600"/>
      <c r="NCR29" s="600"/>
      <c r="NCS29" s="600"/>
      <c r="NCT29" s="600"/>
      <c r="NCU29" s="600"/>
      <c r="NCV29" s="600"/>
      <c r="NCW29" s="600"/>
      <c r="NCX29" s="600"/>
      <c r="NCY29" s="600"/>
      <c r="NCZ29" s="600"/>
      <c r="NDA29" s="600"/>
      <c r="NDB29" s="600"/>
      <c r="NDC29" s="600"/>
      <c r="NDD29" s="600"/>
      <c r="NDE29" s="600"/>
      <c r="NDF29" s="600"/>
      <c r="NDG29" s="600"/>
      <c r="NDH29" s="600"/>
      <c r="NDI29" s="600"/>
      <c r="NDJ29" s="600"/>
      <c r="NDK29" s="600"/>
      <c r="NDL29" s="600"/>
      <c r="NDM29" s="600"/>
      <c r="NDN29" s="600"/>
      <c r="NDO29" s="600"/>
      <c r="NDP29" s="600"/>
      <c r="NDQ29" s="600"/>
      <c r="NDR29" s="600"/>
      <c r="NDS29" s="600"/>
      <c r="NDT29" s="600"/>
      <c r="NDU29" s="600"/>
      <c r="NDV29" s="600"/>
      <c r="NDW29" s="600"/>
      <c r="NDX29" s="600"/>
      <c r="NDY29" s="600"/>
      <c r="NDZ29" s="600"/>
      <c r="NEA29" s="600"/>
      <c r="NEB29" s="600"/>
      <c r="NEC29" s="600"/>
      <c r="NED29" s="600"/>
      <c r="NEE29" s="600"/>
      <c r="NEF29" s="600"/>
      <c r="NEG29" s="600"/>
      <c r="NEH29" s="600"/>
      <c r="NEI29" s="600"/>
      <c r="NEJ29" s="600"/>
      <c r="NEK29" s="600"/>
      <c r="NEL29" s="600"/>
      <c r="NEM29" s="600"/>
      <c r="NEN29" s="600"/>
      <c r="NEO29" s="600"/>
      <c r="NEP29" s="600"/>
      <c r="NEQ29" s="600"/>
      <c r="NER29" s="600"/>
      <c r="NES29" s="600"/>
      <c r="NET29" s="600"/>
      <c r="NEU29" s="600"/>
      <c r="NEV29" s="600"/>
      <c r="NEW29" s="600"/>
      <c r="NEX29" s="600"/>
      <c r="NEY29" s="600"/>
      <c r="NEZ29" s="600"/>
      <c r="NFA29" s="600"/>
      <c r="NFB29" s="600"/>
      <c r="NFC29" s="600"/>
      <c r="NFD29" s="600"/>
      <c r="NFE29" s="600"/>
      <c r="NFF29" s="600"/>
      <c r="NFG29" s="600"/>
      <c r="NFH29" s="600"/>
      <c r="NFI29" s="600"/>
      <c r="NFJ29" s="600"/>
      <c r="NFK29" s="600"/>
      <c r="NFL29" s="600"/>
      <c r="NFM29" s="600"/>
      <c r="NFN29" s="600"/>
      <c r="NFO29" s="600"/>
      <c r="NFP29" s="600"/>
      <c r="NFQ29" s="600"/>
      <c r="NFR29" s="600"/>
      <c r="NFS29" s="600"/>
      <c r="NFT29" s="600"/>
      <c r="NFU29" s="600"/>
      <c r="NFV29" s="600"/>
      <c r="NFW29" s="600"/>
      <c r="NFX29" s="600"/>
      <c r="NFY29" s="600"/>
      <c r="NFZ29" s="600"/>
      <c r="NGA29" s="600"/>
      <c r="NGB29" s="600"/>
      <c r="NGC29" s="600"/>
      <c r="NGD29" s="600"/>
      <c r="NGE29" s="600"/>
      <c r="NGF29" s="600"/>
      <c r="NGG29" s="600"/>
      <c r="NGH29" s="600"/>
      <c r="NGI29" s="600"/>
      <c r="NGJ29" s="600"/>
      <c r="NGK29" s="600"/>
      <c r="NGL29" s="600"/>
      <c r="NGM29" s="600"/>
      <c r="NGN29" s="600"/>
      <c r="NGO29" s="600"/>
      <c r="NGP29" s="600"/>
      <c r="NGQ29" s="600"/>
      <c r="NGR29" s="600"/>
      <c r="NGS29" s="600"/>
      <c r="NGT29" s="600"/>
      <c r="NGU29" s="600"/>
      <c r="NGV29" s="600"/>
      <c r="NGW29" s="600"/>
      <c r="NGX29" s="600"/>
      <c r="NGY29" s="600"/>
      <c r="NGZ29" s="600"/>
      <c r="NHA29" s="600"/>
      <c r="NHB29" s="600"/>
      <c r="NHC29" s="600"/>
      <c r="NHD29" s="600"/>
      <c r="NHE29" s="600"/>
      <c r="NHF29" s="600"/>
      <c r="NHG29" s="600"/>
      <c r="NHH29" s="600"/>
      <c r="NHI29" s="600"/>
      <c r="NHJ29" s="600"/>
      <c r="NHK29" s="600"/>
      <c r="NHL29" s="600"/>
      <c r="NHM29" s="600"/>
      <c r="NHN29" s="600"/>
      <c r="NHO29" s="600"/>
      <c r="NHP29" s="600"/>
      <c r="NHQ29" s="600"/>
      <c r="NHR29" s="600"/>
      <c r="NHS29" s="600"/>
      <c r="NHT29" s="600"/>
      <c r="NHU29" s="600"/>
      <c r="NHV29" s="600"/>
      <c r="NHW29" s="600"/>
      <c r="NHX29" s="600"/>
      <c r="NHY29" s="600"/>
      <c r="NHZ29" s="600"/>
      <c r="NIA29" s="600"/>
      <c r="NIB29" s="600"/>
      <c r="NIC29" s="600"/>
      <c r="NID29" s="600"/>
      <c r="NIE29" s="600"/>
      <c r="NIF29" s="600"/>
      <c r="NIG29" s="600"/>
      <c r="NIH29" s="600"/>
      <c r="NII29" s="600"/>
      <c r="NIJ29" s="600"/>
      <c r="NIK29" s="600"/>
      <c r="NIL29" s="600"/>
      <c r="NIM29" s="600"/>
      <c r="NIN29" s="600"/>
      <c r="NIO29" s="600"/>
      <c r="NIP29" s="600"/>
      <c r="NIQ29" s="600"/>
      <c r="NIR29" s="600"/>
      <c r="NIS29" s="600"/>
      <c r="NIT29" s="600"/>
      <c r="NIU29" s="600"/>
      <c r="NIV29" s="600"/>
      <c r="NIW29" s="600"/>
      <c r="NIX29" s="600"/>
      <c r="NIY29" s="600"/>
      <c r="NIZ29" s="600"/>
      <c r="NJA29" s="600"/>
      <c r="NJB29" s="600"/>
      <c r="NJC29" s="600"/>
      <c r="NJD29" s="600"/>
      <c r="NJE29" s="600"/>
      <c r="NJF29" s="600"/>
      <c r="NJG29" s="600"/>
      <c r="NJH29" s="600"/>
      <c r="NJI29" s="600"/>
      <c r="NJJ29" s="600"/>
      <c r="NJK29" s="600"/>
      <c r="NJL29" s="600"/>
      <c r="NJM29" s="600"/>
      <c r="NJN29" s="600"/>
      <c r="NJO29" s="600"/>
      <c r="NJP29" s="600"/>
      <c r="NJQ29" s="600"/>
      <c r="NJR29" s="600"/>
      <c r="NJS29" s="600"/>
      <c r="NJT29" s="600"/>
      <c r="NJU29" s="600"/>
      <c r="NJV29" s="600"/>
      <c r="NJW29" s="600"/>
      <c r="NJX29" s="600"/>
      <c r="NJY29" s="600"/>
      <c r="NJZ29" s="600"/>
      <c r="NKA29" s="600"/>
      <c r="NKB29" s="600"/>
      <c r="NKC29" s="600"/>
      <c r="NKD29" s="600"/>
      <c r="NKE29" s="600"/>
      <c r="NKF29" s="600"/>
      <c r="NKG29" s="600"/>
      <c r="NKH29" s="600"/>
      <c r="NKI29" s="600"/>
      <c r="NKJ29" s="600"/>
      <c r="NKK29" s="600"/>
      <c r="NKL29" s="600"/>
      <c r="NKM29" s="600"/>
      <c r="NKN29" s="600"/>
      <c r="NKO29" s="600"/>
      <c r="NKP29" s="600"/>
      <c r="NKQ29" s="600"/>
      <c r="NKR29" s="600"/>
      <c r="NKS29" s="600"/>
      <c r="NKT29" s="600"/>
      <c r="NKU29" s="600"/>
      <c r="NKV29" s="600"/>
      <c r="NKW29" s="600"/>
      <c r="NKX29" s="600"/>
      <c r="NKY29" s="600"/>
      <c r="NKZ29" s="600"/>
      <c r="NLA29" s="600"/>
      <c r="NLB29" s="600"/>
      <c r="NLC29" s="600"/>
      <c r="NLD29" s="600"/>
      <c r="NLE29" s="600"/>
      <c r="NLF29" s="600"/>
      <c r="NLG29" s="600"/>
      <c r="NLH29" s="600"/>
      <c r="NLI29" s="600"/>
      <c r="NLJ29" s="600"/>
      <c r="NLK29" s="600"/>
      <c r="NLL29" s="600"/>
      <c r="NLM29" s="600"/>
      <c r="NLN29" s="600"/>
      <c r="NLO29" s="600"/>
      <c r="NLP29" s="600"/>
      <c r="NLQ29" s="600"/>
      <c r="NLR29" s="600"/>
      <c r="NLS29" s="600"/>
      <c r="NLT29" s="600"/>
      <c r="NLU29" s="600"/>
      <c r="NLV29" s="600"/>
      <c r="NLW29" s="600"/>
      <c r="NLX29" s="600"/>
      <c r="NLY29" s="600"/>
      <c r="NLZ29" s="600"/>
      <c r="NMA29" s="600"/>
      <c r="NMB29" s="600"/>
      <c r="NMC29" s="600"/>
      <c r="NMD29" s="600"/>
      <c r="NME29" s="600"/>
      <c r="NMF29" s="600"/>
      <c r="NMG29" s="600"/>
      <c r="NMH29" s="600"/>
      <c r="NMI29" s="600"/>
      <c r="NMJ29" s="600"/>
      <c r="NMK29" s="600"/>
      <c r="NML29" s="600"/>
      <c r="NMM29" s="600"/>
      <c r="NMN29" s="600"/>
      <c r="NMO29" s="600"/>
      <c r="NMP29" s="600"/>
      <c r="NMQ29" s="600"/>
      <c r="NMR29" s="600"/>
      <c r="NMS29" s="600"/>
      <c r="NMT29" s="600"/>
      <c r="NMU29" s="600"/>
      <c r="NMV29" s="600"/>
      <c r="NMW29" s="600"/>
      <c r="NMX29" s="600"/>
      <c r="NMY29" s="600"/>
      <c r="NMZ29" s="600"/>
      <c r="NNA29" s="600"/>
      <c r="NNB29" s="600"/>
      <c r="NNC29" s="600"/>
      <c r="NND29" s="600"/>
      <c r="NNE29" s="600"/>
      <c r="NNF29" s="600"/>
      <c r="NNG29" s="600"/>
      <c r="NNH29" s="600"/>
      <c r="NNI29" s="600"/>
      <c r="NNJ29" s="600"/>
      <c r="NNK29" s="600"/>
      <c r="NNL29" s="600"/>
      <c r="NNM29" s="600"/>
      <c r="NNN29" s="600"/>
      <c r="NNO29" s="600"/>
      <c r="NNP29" s="600"/>
      <c r="NNQ29" s="600"/>
      <c r="NNR29" s="600"/>
      <c r="NNS29" s="600"/>
      <c r="NNT29" s="600"/>
      <c r="NNU29" s="600"/>
      <c r="NNV29" s="600"/>
      <c r="NNW29" s="600"/>
      <c r="NNX29" s="600"/>
      <c r="NNY29" s="600"/>
      <c r="NNZ29" s="600"/>
      <c r="NOA29" s="600"/>
      <c r="NOB29" s="600"/>
      <c r="NOC29" s="600"/>
      <c r="NOD29" s="600"/>
      <c r="NOE29" s="600"/>
      <c r="NOF29" s="600"/>
      <c r="NOG29" s="600"/>
      <c r="NOH29" s="600"/>
      <c r="NOI29" s="600"/>
      <c r="NOJ29" s="600"/>
      <c r="NOK29" s="600"/>
      <c r="NOL29" s="600"/>
      <c r="NOM29" s="600"/>
      <c r="NON29" s="600"/>
      <c r="NOO29" s="600"/>
      <c r="NOP29" s="600"/>
      <c r="NOQ29" s="600"/>
      <c r="NOR29" s="600"/>
      <c r="NOS29" s="600"/>
      <c r="NOT29" s="600"/>
      <c r="NOU29" s="600"/>
      <c r="NOV29" s="600"/>
      <c r="NOW29" s="600"/>
      <c r="NOX29" s="600"/>
      <c r="NOY29" s="600"/>
      <c r="NOZ29" s="600"/>
      <c r="NPA29" s="600"/>
      <c r="NPB29" s="600"/>
      <c r="NPC29" s="600"/>
      <c r="NPD29" s="600"/>
      <c r="NPE29" s="600"/>
      <c r="NPF29" s="600"/>
      <c r="NPG29" s="600"/>
      <c r="NPH29" s="600"/>
      <c r="NPI29" s="600"/>
      <c r="NPJ29" s="600"/>
      <c r="NPK29" s="600"/>
      <c r="NPL29" s="600"/>
      <c r="NPM29" s="600"/>
      <c r="NPN29" s="600"/>
      <c r="NPO29" s="600"/>
      <c r="NPP29" s="600"/>
      <c r="NPQ29" s="600"/>
      <c r="NPR29" s="600"/>
      <c r="NPS29" s="600"/>
      <c r="NPT29" s="600"/>
      <c r="NPU29" s="600"/>
      <c r="NPV29" s="600"/>
      <c r="NPW29" s="600"/>
      <c r="NPX29" s="600"/>
      <c r="NPY29" s="600"/>
      <c r="NPZ29" s="600"/>
      <c r="NQA29" s="600"/>
      <c r="NQB29" s="600"/>
      <c r="NQC29" s="600"/>
      <c r="NQD29" s="600"/>
      <c r="NQE29" s="600"/>
      <c r="NQF29" s="600"/>
      <c r="NQG29" s="600"/>
      <c r="NQH29" s="600"/>
      <c r="NQI29" s="600"/>
      <c r="NQJ29" s="600"/>
      <c r="NQK29" s="600"/>
      <c r="NQL29" s="600"/>
      <c r="NQM29" s="600"/>
      <c r="NQN29" s="600"/>
      <c r="NQO29" s="600"/>
      <c r="NQP29" s="600"/>
      <c r="NQQ29" s="600"/>
      <c r="NQR29" s="600"/>
      <c r="NQS29" s="600"/>
      <c r="NQT29" s="600"/>
      <c r="NQU29" s="600"/>
      <c r="NQV29" s="600"/>
      <c r="NQW29" s="600"/>
      <c r="NQX29" s="600"/>
      <c r="NQY29" s="600"/>
      <c r="NQZ29" s="600"/>
      <c r="NRA29" s="600"/>
      <c r="NRB29" s="600"/>
      <c r="NRC29" s="600"/>
      <c r="NRD29" s="600"/>
      <c r="NRE29" s="600"/>
      <c r="NRF29" s="600"/>
      <c r="NRG29" s="600"/>
      <c r="NRH29" s="600"/>
      <c r="NRI29" s="600"/>
      <c r="NRJ29" s="600"/>
      <c r="NRK29" s="600"/>
      <c r="NRL29" s="600"/>
      <c r="NRM29" s="600"/>
      <c r="NRN29" s="600"/>
      <c r="NRO29" s="600"/>
      <c r="NRP29" s="600"/>
      <c r="NRQ29" s="600"/>
      <c r="NRR29" s="600"/>
      <c r="NRS29" s="600"/>
      <c r="NRT29" s="600"/>
      <c r="NRU29" s="600"/>
      <c r="NRV29" s="600"/>
      <c r="NRW29" s="600"/>
      <c r="NRX29" s="600"/>
      <c r="NRY29" s="600"/>
      <c r="NRZ29" s="600"/>
      <c r="NSA29" s="600"/>
      <c r="NSB29" s="600"/>
      <c r="NSC29" s="600"/>
      <c r="NSD29" s="600"/>
      <c r="NSE29" s="600"/>
      <c r="NSF29" s="600"/>
      <c r="NSG29" s="600"/>
      <c r="NSH29" s="600"/>
      <c r="NSI29" s="600"/>
      <c r="NSJ29" s="600"/>
      <c r="NSK29" s="600"/>
      <c r="NSL29" s="600"/>
      <c r="NSM29" s="600"/>
      <c r="NSN29" s="600"/>
      <c r="NSO29" s="600"/>
      <c r="NSP29" s="600"/>
      <c r="NSQ29" s="600"/>
      <c r="NSR29" s="600"/>
      <c r="NSS29" s="600"/>
      <c r="NST29" s="600"/>
      <c r="NSU29" s="600"/>
      <c r="NSV29" s="600"/>
      <c r="NSW29" s="600"/>
      <c r="NSX29" s="600"/>
      <c r="NSY29" s="600"/>
      <c r="NSZ29" s="600"/>
      <c r="NTA29" s="600"/>
      <c r="NTB29" s="600"/>
      <c r="NTC29" s="600"/>
      <c r="NTD29" s="600"/>
      <c r="NTE29" s="600"/>
      <c r="NTF29" s="600"/>
      <c r="NTG29" s="600"/>
      <c r="NTH29" s="600"/>
      <c r="NTI29" s="600"/>
      <c r="NTJ29" s="600"/>
      <c r="NTK29" s="600"/>
      <c r="NTL29" s="600"/>
      <c r="NTM29" s="600"/>
      <c r="NTN29" s="600"/>
      <c r="NTO29" s="600"/>
      <c r="NTP29" s="600"/>
      <c r="NTQ29" s="600"/>
      <c r="NTR29" s="600"/>
      <c r="NTS29" s="600"/>
      <c r="NTT29" s="600"/>
      <c r="NTU29" s="600"/>
      <c r="NTV29" s="600"/>
      <c r="NTW29" s="600"/>
      <c r="NTX29" s="600"/>
      <c r="NTY29" s="600"/>
      <c r="NTZ29" s="600"/>
      <c r="NUA29" s="600"/>
      <c r="NUB29" s="600"/>
      <c r="NUC29" s="600"/>
      <c r="NUD29" s="600"/>
      <c r="NUE29" s="600"/>
      <c r="NUF29" s="600"/>
      <c r="NUG29" s="600"/>
      <c r="NUH29" s="600"/>
      <c r="NUI29" s="600"/>
      <c r="NUJ29" s="600"/>
      <c r="NUK29" s="600"/>
      <c r="NUL29" s="600"/>
      <c r="NUM29" s="600"/>
      <c r="NUN29" s="600"/>
      <c r="NUO29" s="600"/>
      <c r="NUP29" s="600"/>
      <c r="NUQ29" s="600"/>
      <c r="NUR29" s="600"/>
      <c r="NUS29" s="600"/>
      <c r="NUT29" s="600"/>
      <c r="NUU29" s="600"/>
      <c r="NUV29" s="600"/>
      <c r="NUW29" s="600"/>
      <c r="NUX29" s="600"/>
      <c r="NUY29" s="600"/>
      <c r="NUZ29" s="600"/>
      <c r="NVA29" s="600"/>
      <c r="NVB29" s="600"/>
      <c r="NVC29" s="600"/>
      <c r="NVD29" s="600"/>
      <c r="NVE29" s="600"/>
      <c r="NVF29" s="600"/>
      <c r="NVG29" s="600"/>
      <c r="NVH29" s="600"/>
      <c r="NVI29" s="600"/>
      <c r="NVJ29" s="600"/>
      <c r="NVK29" s="600"/>
      <c r="NVL29" s="600"/>
      <c r="NVM29" s="600"/>
      <c r="NVN29" s="600"/>
      <c r="NVO29" s="600"/>
      <c r="NVP29" s="600"/>
      <c r="NVQ29" s="600"/>
      <c r="NVR29" s="600"/>
      <c r="NVS29" s="600"/>
      <c r="NVT29" s="600"/>
      <c r="NVU29" s="600"/>
      <c r="NVV29" s="600"/>
      <c r="NVW29" s="600"/>
      <c r="NVX29" s="600"/>
      <c r="NVY29" s="600"/>
      <c r="NVZ29" s="600"/>
      <c r="NWA29" s="600"/>
      <c r="NWB29" s="600"/>
      <c r="NWC29" s="600"/>
      <c r="NWD29" s="600"/>
      <c r="NWE29" s="600"/>
      <c r="NWF29" s="600"/>
      <c r="NWG29" s="600"/>
      <c r="NWH29" s="600"/>
      <c r="NWI29" s="600"/>
      <c r="NWJ29" s="600"/>
      <c r="NWK29" s="600"/>
      <c r="NWL29" s="600"/>
      <c r="NWM29" s="600"/>
      <c r="NWN29" s="600"/>
      <c r="NWO29" s="600"/>
      <c r="NWP29" s="600"/>
      <c r="NWQ29" s="600"/>
      <c r="NWR29" s="600"/>
      <c r="NWS29" s="600"/>
      <c r="NWT29" s="600"/>
      <c r="NWU29" s="600"/>
      <c r="NWV29" s="600"/>
      <c r="NWW29" s="600"/>
      <c r="NWX29" s="600"/>
      <c r="NWY29" s="600"/>
      <c r="NWZ29" s="600"/>
      <c r="NXA29" s="600"/>
      <c r="NXB29" s="600"/>
      <c r="NXC29" s="600"/>
      <c r="NXD29" s="600"/>
      <c r="NXE29" s="600"/>
      <c r="NXF29" s="600"/>
      <c r="NXG29" s="600"/>
      <c r="NXH29" s="600"/>
      <c r="NXI29" s="600"/>
      <c r="NXJ29" s="600"/>
      <c r="NXK29" s="600"/>
      <c r="NXL29" s="600"/>
      <c r="NXM29" s="600"/>
      <c r="NXN29" s="600"/>
      <c r="NXO29" s="600"/>
      <c r="NXP29" s="600"/>
      <c r="NXQ29" s="600"/>
      <c r="NXR29" s="600"/>
      <c r="NXS29" s="600"/>
      <c r="NXT29" s="600"/>
      <c r="NXU29" s="600"/>
      <c r="NXV29" s="600"/>
      <c r="NXW29" s="600"/>
      <c r="NXX29" s="600"/>
      <c r="NXY29" s="600"/>
      <c r="NXZ29" s="600"/>
      <c r="NYA29" s="600"/>
      <c r="NYB29" s="600"/>
      <c r="NYC29" s="600"/>
      <c r="NYD29" s="600"/>
      <c r="NYE29" s="600"/>
      <c r="NYF29" s="600"/>
      <c r="NYG29" s="600"/>
      <c r="NYH29" s="600"/>
      <c r="NYI29" s="600"/>
      <c r="NYJ29" s="600"/>
      <c r="NYK29" s="600"/>
      <c r="NYL29" s="600"/>
      <c r="NYM29" s="600"/>
      <c r="NYN29" s="600"/>
      <c r="NYO29" s="600"/>
      <c r="NYP29" s="600"/>
      <c r="NYQ29" s="600"/>
      <c r="NYR29" s="600"/>
      <c r="NYS29" s="600"/>
      <c r="NYT29" s="600"/>
      <c r="NYU29" s="600"/>
      <c r="NYV29" s="600"/>
      <c r="NYW29" s="600"/>
      <c r="NYX29" s="600"/>
      <c r="NYY29" s="600"/>
      <c r="NYZ29" s="600"/>
      <c r="NZA29" s="600"/>
      <c r="NZB29" s="600"/>
      <c r="NZC29" s="600"/>
      <c r="NZD29" s="600"/>
      <c r="NZE29" s="600"/>
      <c r="NZF29" s="600"/>
      <c r="NZG29" s="600"/>
      <c r="NZH29" s="600"/>
      <c r="NZI29" s="600"/>
      <c r="NZJ29" s="600"/>
      <c r="NZK29" s="600"/>
      <c r="NZL29" s="600"/>
      <c r="NZM29" s="600"/>
      <c r="NZN29" s="600"/>
      <c r="NZO29" s="600"/>
      <c r="NZP29" s="600"/>
      <c r="NZQ29" s="600"/>
      <c r="NZR29" s="600"/>
      <c r="NZS29" s="600"/>
      <c r="NZT29" s="600"/>
      <c r="NZU29" s="600"/>
      <c r="NZV29" s="600"/>
      <c r="NZW29" s="600"/>
      <c r="NZX29" s="600"/>
      <c r="NZY29" s="600"/>
      <c r="NZZ29" s="600"/>
      <c r="OAA29" s="600"/>
      <c r="OAB29" s="600"/>
      <c r="OAC29" s="600"/>
      <c r="OAD29" s="600"/>
      <c r="OAE29" s="600"/>
      <c r="OAF29" s="600"/>
      <c r="OAG29" s="600"/>
      <c r="OAH29" s="600"/>
      <c r="OAI29" s="600"/>
      <c r="OAJ29" s="600"/>
      <c r="OAK29" s="600"/>
      <c r="OAL29" s="600"/>
      <c r="OAM29" s="600"/>
      <c r="OAN29" s="600"/>
      <c r="OAO29" s="600"/>
      <c r="OAP29" s="600"/>
      <c r="OAQ29" s="600"/>
      <c r="OAR29" s="600"/>
      <c r="OAS29" s="600"/>
      <c r="OAT29" s="600"/>
      <c r="OAU29" s="600"/>
      <c r="OAV29" s="600"/>
      <c r="OAW29" s="600"/>
      <c r="OAX29" s="600"/>
      <c r="OAY29" s="600"/>
      <c r="OAZ29" s="600"/>
      <c r="OBA29" s="600"/>
      <c r="OBB29" s="600"/>
      <c r="OBC29" s="600"/>
      <c r="OBD29" s="600"/>
      <c r="OBE29" s="600"/>
      <c r="OBF29" s="600"/>
      <c r="OBG29" s="600"/>
      <c r="OBH29" s="600"/>
      <c r="OBI29" s="600"/>
      <c r="OBJ29" s="600"/>
      <c r="OBK29" s="600"/>
      <c r="OBL29" s="600"/>
      <c r="OBM29" s="600"/>
      <c r="OBN29" s="600"/>
      <c r="OBO29" s="600"/>
      <c r="OBP29" s="600"/>
      <c r="OBQ29" s="600"/>
      <c r="OBR29" s="600"/>
      <c r="OBS29" s="600"/>
      <c r="OBT29" s="600"/>
      <c r="OBU29" s="600"/>
      <c r="OBV29" s="600"/>
      <c r="OBW29" s="600"/>
      <c r="OBX29" s="600"/>
      <c r="OBY29" s="600"/>
      <c r="OBZ29" s="600"/>
      <c r="OCA29" s="600"/>
      <c r="OCB29" s="600"/>
      <c r="OCC29" s="600"/>
      <c r="OCD29" s="600"/>
      <c r="OCE29" s="600"/>
      <c r="OCF29" s="600"/>
      <c r="OCG29" s="600"/>
      <c r="OCH29" s="600"/>
      <c r="OCI29" s="600"/>
      <c r="OCJ29" s="600"/>
      <c r="OCK29" s="600"/>
      <c r="OCL29" s="600"/>
      <c r="OCM29" s="600"/>
      <c r="OCN29" s="600"/>
      <c r="OCO29" s="600"/>
      <c r="OCP29" s="600"/>
      <c r="OCQ29" s="600"/>
      <c r="OCR29" s="600"/>
      <c r="OCS29" s="600"/>
      <c r="OCT29" s="600"/>
      <c r="OCU29" s="600"/>
      <c r="OCV29" s="600"/>
      <c r="OCW29" s="600"/>
      <c r="OCX29" s="600"/>
      <c r="OCY29" s="600"/>
      <c r="OCZ29" s="600"/>
      <c r="ODA29" s="600"/>
      <c r="ODB29" s="600"/>
      <c r="ODC29" s="600"/>
      <c r="ODD29" s="600"/>
      <c r="ODE29" s="600"/>
      <c r="ODF29" s="600"/>
      <c r="ODG29" s="600"/>
      <c r="ODH29" s="600"/>
      <c r="ODI29" s="600"/>
      <c r="ODJ29" s="600"/>
      <c r="ODK29" s="600"/>
      <c r="ODL29" s="600"/>
      <c r="ODM29" s="600"/>
      <c r="ODN29" s="600"/>
      <c r="ODO29" s="600"/>
      <c r="ODP29" s="600"/>
      <c r="ODQ29" s="600"/>
      <c r="ODR29" s="600"/>
      <c r="ODS29" s="600"/>
      <c r="ODT29" s="600"/>
      <c r="ODU29" s="600"/>
      <c r="ODV29" s="600"/>
      <c r="ODW29" s="600"/>
      <c r="ODX29" s="600"/>
      <c r="ODY29" s="600"/>
      <c r="ODZ29" s="600"/>
      <c r="OEA29" s="600"/>
      <c r="OEB29" s="600"/>
      <c r="OEC29" s="600"/>
      <c r="OED29" s="600"/>
      <c r="OEE29" s="600"/>
      <c r="OEF29" s="600"/>
      <c r="OEG29" s="600"/>
      <c r="OEH29" s="600"/>
      <c r="OEI29" s="600"/>
      <c r="OEJ29" s="600"/>
      <c r="OEK29" s="600"/>
      <c r="OEL29" s="600"/>
      <c r="OEM29" s="600"/>
      <c r="OEN29" s="600"/>
      <c r="OEO29" s="600"/>
      <c r="OEP29" s="600"/>
      <c r="OEQ29" s="600"/>
      <c r="OER29" s="600"/>
      <c r="OES29" s="600"/>
      <c r="OET29" s="600"/>
      <c r="OEU29" s="600"/>
      <c r="OEV29" s="600"/>
      <c r="OEW29" s="600"/>
      <c r="OEX29" s="600"/>
      <c r="OEY29" s="600"/>
      <c r="OEZ29" s="600"/>
      <c r="OFA29" s="600"/>
      <c r="OFB29" s="600"/>
      <c r="OFC29" s="600"/>
      <c r="OFD29" s="600"/>
      <c r="OFE29" s="600"/>
      <c r="OFF29" s="600"/>
      <c r="OFG29" s="600"/>
      <c r="OFH29" s="600"/>
      <c r="OFI29" s="600"/>
      <c r="OFJ29" s="600"/>
      <c r="OFK29" s="600"/>
      <c r="OFL29" s="600"/>
      <c r="OFM29" s="600"/>
      <c r="OFN29" s="600"/>
      <c r="OFO29" s="600"/>
      <c r="OFP29" s="600"/>
      <c r="OFQ29" s="600"/>
      <c r="OFR29" s="600"/>
      <c r="OFS29" s="600"/>
      <c r="OFT29" s="600"/>
      <c r="OFU29" s="600"/>
      <c r="OFV29" s="600"/>
      <c r="OFW29" s="600"/>
      <c r="OFX29" s="600"/>
      <c r="OFY29" s="600"/>
      <c r="OFZ29" s="600"/>
      <c r="OGA29" s="600"/>
      <c r="OGB29" s="600"/>
      <c r="OGC29" s="600"/>
      <c r="OGD29" s="600"/>
      <c r="OGE29" s="600"/>
      <c r="OGF29" s="600"/>
      <c r="OGG29" s="600"/>
      <c r="OGH29" s="600"/>
      <c r="OGI29" s="600"/>
      <c r="OGJ29" s="600"/>
      <c r="OGK29" s="600"/>
      <c r="OGL29" s="600"/>
      <c r="OGM29" s="600"/>
      <c r="OGN29" s="600"/>
      <c r="OGO29" s="600"/>
      <c r="OGP29" s="600"/>
      <c r="OGQ29" s="600"/>
      <c r="OGR29" s="600"/>
      <c r="OGS29" s="600"/>
      <c r="OGT29" s="600"/>
      <c r="OGU29" s="600"/>
      <c r="OGV29" s="600"/>
      <c r="OGW29" s="600"/>
      <c r="OGX29" s="600"/>
      <c r="OGY29" s="600"/>
      <c r="OGZ29" s="600"/>
      <c r="OHA29" s="600"/>
      <c r="OHB29" s="600"/>
      <c r="OHC29" s="600"/>
      <c r="OHD29" s="600"/>
      <c r="OHE29" s="600"/>
      <c r="OHF29" s="600"/>
      <c r="OHG29" s="600"/>
      <c r="OHH29" s="600"/>
      <c r="OHI29" s="600"/>
      <c r="OHJ29" s="600"/>
      <c r="OHK29" s="600"/>
      <c r="OHL29" s="600"/>
      <c r="OHM29" s="600"/>
      <c r="OHN29" s="600"/>
      <c r="OHO29" s="600"/>
      <c r="OHP29" s="600"/>
      <c r="OHQ29" s="600"/>
      <c r="OHR29" s="600"/>
      <c r="OHS29" s="600"/>
      <c r="OHT29" s="600"/>
      <c r="OHU29" s="600"/>
      <c r="OHV29" s="600"/>
      <c r="OHW29" s="600"/>
      <c r="OHX29" s="600"/>
      <c r="OHY29" s="600"/>
      <c r="OHZ29" s="600"/>
      <c r="OIA29" s="600"/>
      <c r="OIB29" s="600"/>
      <c r="OIC29" s="600"/>
      <c r="OID29" s="600"/>
      <c r="OIE29" s="600"/>
      <c r="OIF29" s="600"/>
      <c r="OIG29" s="600"/>
      <c r="OIH29" s="600"/>
      <c r="OII29" s="600"/>
      <c r="OIJ29" s="600"/>
      <c r="OIK29" s="600"/>
      <c r="OIL29" s="600"/>
      <c r="OIM29" s="600"/>
      <c r="OIN29" s="600"/>
      <c r="OIO29" s="600"/>
      <c r="OIP29" s="600"/>
      <c r="OIQ29" s="600"/>
      <c r="OIR29" s="600"/>
      <c r="OIS29" s="600"/>
      <c r="OIT29" s="600"/>
      <c r="OIU29" s="600"/>
      <c r="OIV29" s="600"/>
      <c r="OIW29" s="600"/>
      <c r="OIX29" s="600"/>
      <c r="OIY29" s="600"/>
      <c r="OIZ29" s="600"/>
      <c r="OJA29" s="600"/>
      <c r="OJB29" s="600"/>
      <c r="OJC29" s="600"/>
      <c r="OJD29" s="600"/>
      <c r="OJE29" s="600"/>
      <c r="OJF29" s="600"/>
      <c r="OJG29" s="600"/>
      <c r="OJH29" s="600"/>
      <c r="OJI29" s="600"/>
      <c r="OJJ29" s="600"/>
      <c r="OJK29" s="600"/>
      <c r="OJL29" s="600"/>
      <c r="OJM29" s="600"/>
      <c r="OJN29" s="600"/>
      <c r="OJO29" s="600"/>
      <c r="OJP29" s="600"/>
      <c r="OJQ29" s="600"/>
      <c r="OJR29" s="600"/>
      <c r="OJS29" s="600"/>
      <c r="OJT29" s="600"/>
      <c r="OJU29" s="600"/>
      <c r="OJV29" s="600"/>
      <c r="OJW29" s="600"/>
      <c r="OJX29" s="600"/>
      <c r="OJY29" s="600"/>
      <c r="OJZ29" s="600"/>
      <c r="OKA29" s="600"/>
      <c r="OKB29" s="600"/>
      <c r="OKC29" s="600"/>
      <c r="OKD29" s="600"/>
      <c r="OKE29" s="600"/>
      <c r="OKF29" s="600"/>
      <c r="OKG29" s="600"/>
      <c r="OKH29" s="600"/>
      <c r="OKI29" s="600"/>
      <c r="OKJ29" s="600"/>
      <c r="OKK29" s="600"/>
      <c r="OKL29" s="600"/>
      <c r="OKM29" s="600"/>
      <c r="OKN29" s="600"/>
      <c r="OKO29" s="600"/>
      <c r="OKP29" s="600"/>
      <c r="OKQ29" s="600"/>
      <c r="OKR29" s="600"/>
      <c r="OKS29" s="600"/>
      <c r="OKT29" s="600"/>
      <c r="OKU29" s="600"/>
      <c r="OKV29" s="600"/>
      <c r="OKW29" s="600"/>
      <c r="OKX29" s="600"/>
      <c r="OKY29" s="600"/>
      <c r="OKZ29" s="600"/>
      <c r="OLA29" s="600"/>
      <c r="OLB29" s="600"/>
      <c r="OLC29" s="600"/>
      <c r="OLD29" s="600"/>
      <c r="OLE29" s="600"/>
      <c r="OLF29" s="600"/>
      <c r="OLG29" s="600"/>
      <c r="OLH29" s="600"/>
      <c r="OLI29" s="600"/>
      <c r="OLJ29" s="600"/>
      <c r="OLK29" s="600"/>
      <c r="OLL29" s="600"/>
      <c r="OLM29" s="600"/>
      <c r="OLN29" s="600"/>
      <c r="OLO29" s="600"/>
      <c r="OLP29" s="600"/>
      <c r="OLQ29" s="600"/>
      <c r="OLR29" s="600"/>
      <c r="OLS29" s="600"/>
      <c r="OLT29" s="600"/>
      <c r="OLU29" s="600"/>
      <c r="OLV29" s="600"/>
      <c r="OLW29" s="600"/>
      <c r="OLX29" s="600"/>
      <c r="OLY29" s="600"/>
      <c r="OLZ29" s="600"/>
      <c r="OMA29" s="600"/>
      <c r="OMB29" s="600"/>
      <c r="OMC29" s="600"/>
      <c r="OMD29" s="600"/>
      <c r="OME29" s="600"/>
      <c r="OMF29" s="600"/>
      <c r="OMG29" s="600"/>
      <c r="OMH29" s="600"/>
      <c r="OMI29" s="600"/>
      <c r="OMJ29" s="600"/>
      <c r="OMK29" s="600"/>
      <c r="OML29" s="600"/>
      <c r="OMM29" s="600"/>
      <c r="OMN29" s="600"/>
      <c r="OMO29" s="600"/>
      <c r="OMP29" s="600"/>
      <c r="OMQ29" s="600"/>
      <c r="OMR29" s="600"/>
      <c r="OMS29" s="600"/>
      <c r="OMT29" s="600"/>
      <c r="OMU29" s="600"/>
      <c r="OMV29" s="600"/>
      <c r="OMW29" s="600"/>
      <c r="OMX29" s="600"/>
      <c r="OMY29" s="600"/>
      <c r="OMZ29" s="600"/>
      <c r="ONA29" s="600"/>
      <c r="ONB29" s="600"/>
      <c r="ONC29" s="600"/>
      <c r="OND29" s="600"/>
      <c r="ONE29" s="600"/>
      <c r="ONF29" s="600"/>
      <c r="ONG29" s="600"/>
      <c r="ONH29" s="600"/>
      <c r="ONI29" s="600"/>
      <c r="ONJ29" s="600"/>
      <c r="ONK29" s="600"/>
      <c r="ONL29" s="600"/>
      <c r="ONM29" s="600"/>
      <c r="ONN29" s="600"/>
      <c r="ONO29" s="600"/>
      <c r="ONP29" s="600"/>
      <c r="ONQ29" s="600"/>
      <c r="ONR29" s="600"/>
      <c r="ONS29" s="600"/>
      <c r="ONT29" s="600"/>
      <c r="ONU29" s="600"/>
      <c r="ONV29" s="600"/>
      <c r="ONW29" s="600"/>
      <c r="ONX29" s="600"/>
      <c r="ONY29" s="600"/>
      <c r="ONZ29" s="600"/>
      <c r="OOA29" s="600"/>
      <c r="OOB29" s="600"/>
      <c r="OOC29" s="600"/>
      <c r="OOD29" s="600"/>
      <c r="OOE29" s="600"/>
      <c r="OOF29" s="600"/>
      <c r="OOG29" s="600"/>
      <c r="OOH29" s="600"/>
      <c r="OOI29" s="600"/>
      <c r="OOJ29" s="600"/>
      <c r="OOK29" s="600"/>
      <c r="OOL29" s="600"/>
      <c r="OOM29" s="600"/>
      <c r="OON29" s="600"/>
      <c r="OOO29" s="600"/>
      <c r="OOP29" s="600"/>
      <c r="OOQ29" s="600"/>
      <c r="OOR29" s="600"/>
      <c r="OOS29" s="600"/>
      <c r="OOT29" s="600"/>
      <c r="OOU29" s="600"/>
      <c r="OOV29" s="600"/>
      <c r="OOW29" s="600"/>
      <c r="OOX29" s="600"/>
      <c r="OOY29" s="600"/>
      <c r="OOZ29" s="600"/>
      <c r="OPA29" s="600"/>
      <c r="OPB29" s="600"/>
      <c r="OPC29" s="600"/>
      <c r="OPD29" s="600"/>
      <c r="OPE29" s="600"/>
      <c r="OPF29" s="600"/>
      <c r="OPG29" s="600"/>
      <c r="OPH29" s="600"/>
      <c r="OPI29" s="600"/>
      <c r="OPJ29" s="600"/>
      <c r="OPK29" s="600"/>
      <c r="OPL29" s="600"/>
      <c r="OPM29" s="600"/>
      <c r="OPN29" s="600"/>
      <c r="OPO29" s="600"/>
      <c r="OPP29" s="600"/>
      <c r="OPQ29" s="600"/>
      <c r="OPR29" s="600"/>
      <c r="OPS29" s="600"/>
      <c r="OPT29" s="600"/>
      <c r="OPU29" s="600"/>
      <c r="OPV29" s="600"/>
      <c r="OPW29" s="600"/>
      <c r="OPX29" s="600"/>
      <c r="OPY29" s="600"/>
      <c r="OPZ29" s="600"/>
      <c r="OQA29" s="600"/>
      <c r="OQB29" s="600"/>
      <c r="OQC29" s="600"/>
      <c r="OQD29" s="600"/>
      <c r="OQE29" s="600"/>
      <c r="OQF29" s="600"/>
      <c r="OQG29" s="600"/>
      <c r="OQH29" s="600"/>
      <c r="OQI29" s="600"/>
      <c r="OQJ29" s="600"/>
      <c r="OQK29" s="600"/>
      <c r="OQL29" s="600"/>
      <c r="OQM29" s="600"/>
      <c r="OQN29" s="600"/>
      <c r="OQO29" s="600"/>
      <c r="OQP29" s="600"/>
      <c r="OQQ29" s="600"/>
      <c r="OQR29" s="600"/>
      <c r="OQS29" s="600"/>
      <c r="OQT29" s="600"/>
      <c r="OQU29" s="600"/>
      <c r="OQV29" s="600"/>
      <c r="OQW29" s="600"/>
      <c r="OQX29" s="600"/>
      <c r="OQY29" s="600"/>
      <c r="OQZ29" s="600"/>
      <c r="ORA29" s="600"/>
      <c r="ORB29" s="600"/>
      <c r="ORC29" s="600"/>
      <c r="ORD29" s="600"/>
      <c r="ORE29" s="600"/>
      <c r="ORF29" s="600"/>
      <c r="ORG29" s="600"/>
      <c r="ORH29" s="600"/>
      <c r="ORI29" s="600"/>
      <c r="ORJ29" s="600"/>
      <c r="ORK29" s="600"/>
      <c r="ORL29" s="600"/>
      <c r="ORM29" s="600"/>
      <c r="ORN29" s="600"/>
      <c r="ORO29" s="600"/>
      <c r="ORP29" s="600"/>
      <c r="ORQ29" s="600"/>
      <c r="ORR29" s="600"/>
      <c r="ORS29" s="600"/>
      <c r="ORT29" s="600"/>
      <c r="ORU29" s="600"/>
      <c r="ORV29" s="600"/>
      <c r="ORW29" s="600"/>
      <c r="ORX29" s="600"/>
      <c r="ORY29" s="600"/>
      <c r="ORZ29" s="600"/>
      <c r="OSA29" s="600"/>
      <c r="OSB29" s="600"/>
      <c r="OSC29" s="600"/>
      <c r="OSD29" s="600"/>
      <c r="OSE29" s="600"/>
      <c r="OSF29" s="600"/>
      <c r="OSG29" s="600"/>
      <c r="OSH29" s="600"/>
      <c r="OSI29" s="600"/>
      <c r="OSJ29" s="600"/>
      <c r="OSK29" s="600"/>
      <c r="OSL29" s="600"/>
      <c r="OSM29" s="600"/>
      <c r="OSN29" s="600"/>
      <c r="OSO29" s="600"/>
      <c r="OSP29" s="600"/>
      <c r="OSQ29" s="600"/>
      <c r="OSR29" s="600"/>
      <c r="OSS29" s="600"/>
      <c r="OST29" s="600"/>
      <c r="OSU29" s="600"/>
      <c r="OSV29" s="600"/>
      <c r="OSW29" s="600"/>
      <c r="OSX29" s="600"/>
      <c r="OSY29" s="600"/>
      <c r="OSZ29" s="600"/>
      <c r="OTA29" s="600"/>
      <c r="OTB29" s="600"/>
      <c r="OTC29" s="600"/>
      <c r="OTD29" s="600"/>
      <c r="OTE29" s="600"/>
      <c r="OTF29" s="600"/>
      <c r="OTG29" s="600"/>
      <c r="OTH29" s="600"/>
      <c r="OTI29" s="600"/>
      <c r="OTJ29" s="600"/>
      <c r="OTK29" s="600"/>
      <c r="OTL29" s="600"/>
      <c r="OTM29" s="600"/>
      <c r="OTN29" s="600"/>
      <c r="OTO29" s="600"/>
      <c r="OTP29" s="600"/>
      <c r="OTQ29" s="600"/>
      <c r="OTR29" s="600"/>
      <c r="OTS29" s="600"/>
      <c r="OTT29" s="600"/>
      <c r="OTU29" s="600"/>
      <c r="OTV29" s="600"/>
      <c r="OTW29" s="600"/>
      <c r="OTX29" s="600"/>
      <c r="OTY29" s="600"/>
      <c r="OTZ29" s="600"/>
      <c r="OUA29" s="600"/>
      <c r="OUB29" s="600"/>
      <c r="OUC29" s="600"/>
      <c r="OUD29" s="600"/>
      <c r="OUE29" s="600"/>
      <c r="OUF29" s="600"/>
      <c r="OUG29" s="600"/>
      <c r="OUH29" s="600"/>
      <c r="OUI29" s="600"/>
      <c r="OUJ29" s="600"/>
      <c r="OUK29" s="600"/>
      <c r="OUL29" s="600"/>
      <c r="OUM29" s="600"/>
      <c r="OUN29" s="600"/>
      <c r="OUO29" s="600"/>
      <c r="OUP29" s="600"/>
      <c r="OUQ29" s="600"/>
      <c r="OUR29" s="600"/>
      <c r="OUS29" s="600"/>
      <c r="OUT29" s="600"/>
      <c r="OUU29" s="600"/>
      <c r="OUV29" s="600"/>
      <c r="OUW29" s="600"/>
      <c r="OUX29" s="600"/>
      <c r="OUY29" s="600"/>
      <c r="OUZ29" s="600"/>
      <c r="OVA29" s="600"/>
      <c r="OVB29" s="600"/>
      <c r="OVC29" s="600"/>
      <c r="OVD29" s="600"/>
      <c r="OVE29" s="600"/>
      <c r="OVF29" s="600"/>
      <c r="OVG29" s="600"/>
      <c r="OVH29" s="600"/>
      <c r="OVI29" s="600"/>
      <c r="OVJ29" s="600"/>
      <c r="OVK29" s="600"/>
      <c r="OVL29" s="600"/>
      <c r="OVM29" s="600"/>
      <c r="OVN29" s="600"/>
      <c r="OVO29" s="600"/>
      <c r="OVP29" s="600"/>
      <c r="OVQ29" s="600"/>
      <c r="OVR29" s="600"/>
      <c r="OVS29" s="600"/>
      <c r="OVT29" s="600"/>
      <c r="OVU29" s="600"/>
      <c r="OVV29" s="600"/>
      <c r="OVW29" s="600"/>
      <c r="OVX29" s="600"/>
      <c r="OVY29" s="600"/>
      <c r="OVZ29" s="600"/>
      <c r="OWA29" s="600"/>
      <c r="OWB29" s="600"/>
      <c r="OWC29" s="600"/>
      <c r="OWD29" s="600"/>
      <c r="OWE29" s="600"/>
      <c r="OWF29" s="600"/>
      <c r="OWG29" s="600"/>
      <c r="OWH29" s="600"/>
      <c r="OWI29" s="600"/>
      <c r="OWJ29" s="600"/>
      <c r="OWK29" s="600"/>
      <c r="OWL29" s="600"/>
      <c r="OWM29" s="600"/>
      <c r="OWN29" s="600"/>
      <c r="OWO29" s="600"/>
      <c r="OWP29" s="600"/>
      <c r="OWQ29" s="600"/>
      <c r="OWR29" s="600"/>
      <c r="OWS29" s="600"/>
      <c r="OWT29" s="600"/>
      <c r="OWU29" s="600"/>
      <c r="OWV29" s="600"/>
      <c r="OWW29" s="600"/>
      <c r="OWX29" s="600"/>
      <c r="OWY29" s="600"/>
      <c r="OWZ29" s="600"/>
      <c r="OXA29" s="600"/>
      <c r="OXB29" s="600"/>
      <c r="OXC29" s="600"/>
      <c r="OXD29" s="600"/>
      <c r="OXE29" s="600"/>
      <c r="OXF29" s="600"/>
      <c r="OXG29" s="600"/>
      <c r="OXH29" s="600"/>
      <c r="OXI29" s="600"/>
      <c r="OXJ29" s="600"/>
      <c r="OXK29" s="600"/>
      <c r="OXL29" s="600"/>
      <c r="OXM29" s="600"/>
      <c r="OXN29" s="600"/>
      <c r="OXO29" s="600"/>
      <c r="OXP29" s="600"/>
      <c r="OXQ29" s="600"/>
      <c r="OXR29" s="600"/>
      <c r="OXS29" s="600"/>
      <c r="OXT29" s="600"/>
      <c r="OXU29" s="600"/>
      <c r="OXV29" s="600"/>
      <c r="OXW29" s="600"/>
      <c r="OXX29" s="600"/>
      <c r="OXY29" s="600"/>
      <c r="OXZ29" s="600"/>
      <c r="OYA29" s="600"/>
      <c r="OYB29" s="600"/>
      <c r="OYC29" s="600"/>
      <c r="OYD29" s="600"/>
      <c r="OYE29" s="600"/>
      <c r="OYF29" s="600"/>
      <c r="OYG29" s="600"/>
      <c r="OYH29" s="600"/>
      <c r="OYI29" s="600"/>
      <c r="OYJ29" s="600"/>
      <c r="OYK29" s="600"/>
      <c r="OYL29" s="600"/>
      <c r="OYM29" s="600"/>
      <c r="OYN29" s="600"/>
      <c r="OYO29" s="600"/>
      <c r="OYP29" s="600"/>
      <c r="OYQ29" s="600"/>
      <c r="OYR29" s="600"/>
      <c r="OYS29" s="600"/>
      <c r="OYT29" s="600"/>
      <c r="OYU29" s="600"/>
      <c r="OYV29" s="600"/>
      <c r="OYW29" s="600"/>
      <c r="OYX29" s="600"/>
      <c r="OYY29" s="600"/>
      <c r="OYZ29" s="600"/>
      <c r="OZA29" s="600"/>
      <c r="OZB29" s="600"/>
      <c r="OZC29" s="600"/>
      <c r="OZD29" s="600"/>
      <c r="OZE29" s="600"/>
      <c r="OZF29" s="600"/>
      <c r="OZG29" s="600"/>
      <c r="OZH29" s="600"/>
      <c r="OZI29" s="600"/>
      <c r="OZJ29" s="600"/>
      <c r="OZK29" s="600"/>
      <c r="OZL29" s="600"/>
      <c r="OZM29" s="600"/>
      <c r="OZN29" s="600"/>
      <c r="OZO29" s="600"/>
      <c r="OZP29" s="600"/>
      <c r="OZQ29" s="600"/>
      <c r="OZR29" s="600"/>
      <c r="OZS29" s="600"/>
      <c r="OZT29" s="600"/>
      <c r="OZU29" s="600"/>
      <c r="OZV29" s="600"/>
      <c r="OZW29" s="600"/>
      <c r="OZX29" s="600"/>
      <c r="OZY29" s="600"/>
      <c r="OZZ29" s="600"/>
      <c r="PAA29" s="600"/>
      <c r="PAB29" s="600"/>
      <c r="PAC29" s="600"/>
      <c r="PAD29" s="600"/>
      <c r="PAE29" s="600"/>
      <c r="PAF29" s="600"/>
      <c r="PAG29" s="600"/>
      <c r="PAH29" s="600"/>
      <c r="PAI29" s="600"/>
      <c r="PAJ29" s="600"/>
      <c r="PAK29" s="600"/>
      <c r="PAL29" s="600"/>
      <c r="PAM29" s="600"/>
      <c r="PAN29" s="600"/>
      <c r="PAO29" s="600"/>
      <c r="PAP29" s="600"/>
      <c r="PAQ29" s="600"/>
      <c r="PAR29" s="600"/>
      <c r="PAS29" s="600"/>
      <c r="PAT29" s="600"/>
      <c r="PAU29" s="600"/>
      <c r="PAV29" s="600"/>
      <c r="PAW29" s="600"/>
      <c r="PAX29" s="600"/>
      <c r="PAY29" s="600"/>
      <c r="PAZ29" s="600"/>
      <c r="PBA29" s="600"/>
      <c r="PBB29" s="600"/>
      <c r="PBC29" s="600"/>
      <c r="PBD29" s="600"/>
      <c r="PBE29" s="600"/>
      <c r="PBF29" s="600"/>
      <c r="PBG29" s="600"/>
      <c r="PBH29" s="600"/>
      <c r="PBI29" s="600"/>
      <c r="PBJ29" s="600"/>
      <c r="PBK29" s="600"/>
      <c r="PBL29" s="600"/>
      <c r="PBM29" s="600"/>
      <c r="PBN29" s="600"/>
      <c r="PBO29" s="600"/>
      <c r="PBP29" s="600"/>
      <c r="PBQ29" s="600"/>
      <c r="PBR29" s="600"/>
      <c r="PBS29" s="600"/>
      <c r="PBT29" s="600"/>
      <c r="PBU29" s="600"/>
      <c r="PBV29" s="600"/>
      <c r="PBW29" s="600"/>
      <c r="PBX29" s="600"/>
      <c r="PBY29" s="600"/>
      <c r="PBZ29" s="600"/>
      <c r="PCA29" s="600"/>
      <c r="PCB29" s="600"/>
      <c r="PCC29" s="600"/>
      <c r="PCD29" s="600"/>
      <c r="PCE29" s="600"/>
      <c r="PCF29" s="600"/>
      <c r="PCG29" s="600"/>
      <c r="PCH29" s="600"/>
      <c r="PCI29" s="600"/>
      <c r="PCJ29" s="600"/>
      <c r="PCK29" s="600"/>
      <c r="PCL29" s="600"/>
      <c r="PCM29" s="600"/>
      <c r="PCN29" s="600"/>
      <c r="PCO29" s="600"/>
      <c r="PCP29" s="600"/>
      <c r="PCQ29" s="600"/>
      <c r="PCR29" s="600"/>
      <c r="PCS29" s="600"/>
      <c r="PCT29" s="600"/>
      <c r="PCU29" s="600"/>
      <c r="PCV29" s="600"/>
      <c r="PCW29" s="600"/>
      <c r="PCX29" s="600"/>
      <c r="PCY29" s="600"/>
      <c r="PCZ29" s="600"/>
      <c r="PDA29" s="600"/>
      <c r="PDB29" s="600"/>
      <c r="PDC29" s="600"/>
      <c r="PDD29" s="600"/>
      <c r="PDE29" s="600"/>
      <c r="PDF29" s="600"/>
      <c r="PDG29" s="600"/>
      <c r="PDH29" s="600"/>
      <c r="PDI29" s="600"/>
      <c r="PDJ29" s="600"/>
      <c r="PDK29" s="600"/>
      <c r="PDL29" s="600"/>
      <c r="PDM29" s="600"/>
      <c r="PDN29" s="600"/>
      <c r="PDO29" s="600"/>
      <c r="PDP29" s="600"/>
      <c r="PDQ29" s="600"/>
      <c r="PDR29" s="600"/>
      <c r="PDS29" s="600"/>
      <c r="PDT29" s="600"/>
      <c r="PDU29" s="600"/>
      <c r="PDV29" s="600"/>
      <c r="PDW29" s="600"/>
      <c r="PDX29" s="600"/>
      <c r="PDY29" s="600"/>
      <c r="PDZ29" s="600"/>
      <c r="PEA29" s="600"/>
      <c r="PEB29" s="600"/>
      <c r="PEC29" s="600"/>
      <c r="PED29" s="600"/>
      <c r="PEE29" s="600"/>
      <c r="PEF29" s="600"/>
      <c r="PEG29" s="600"/>
      <c r="PEH29" s="600"/>
      <c r="PEI29" s="600"/>
      <c r="PEJ29" s="600"/>
      <c r="PEK29" s="600"/>
      <c r="PEL29" s="600"/>
      <c r="PEM29" s="600"/>
      <c r="PEN29" s="600"/>
      <c r="PEO29" s="600"/>
      <c r="PEP29" s="600"/>
      <c r="PEQ29" s="600"/>
      <c r="PER29" s="600"/>
      <c r="PES29" s="600"/>
      <c r="PET29" s="600"/>
      <c r="PEU29" s="600"/>
      <c r="PEV29" s="600"/>
      <c r="PEW29" s="600"/>
      <c r="PEX29" s="600"/>
      <c r="PEY29" s="600"/>
      <c r="PEZ29" s="600"/>
      <c r="PFA29" s="600"/>
      <c r="PFB29" s="600"/>
      <c r="PFC29" s="600"/>
      <c r="PFD29" s="600"/>
      <c r="PFE29" s="600"/>
      <c r="PFF29" s="600"/>
      <c r="PFG29" s="600"/>
      <c r="PFH29" s="600"/>
      <c r="PFI29" s="600"/>
      <c r="PFJ29" s="600"/>
      <c r="PFK29" s="600"/>
      <c r="PFL29" s="600"/>
      <c r="PFM29" s="600"/>
      <c r="PFN29" s="600"/>
      <c r="PFO29" s="600"/>
      <c r="PFP29" s="600"/>
      <c r="PFQ29" s="600"/>
      <c r="PFR29" s="600"/>
      <c r="PFS29" s="600"/>
      <c r="PFT29" s="600"/>
      <c r="PFU29" s="600"/>
      <c r="PFV29" s="600"/>
      <c r="PFW29" s="600"/>
      <c r="PFX29" s="600"/>
      <c r="PFY29" s="600"/>
      <c r="PFZ29" s="600"/>
      <c r="PGA29" s="600"/>
      <c r="PGB29" s="600"/>
      <c r="PGC29" s="600"/>
      <c r="PGD29" s="600"/>
      <c r="PGE29" s="600"/>
      <c r="PGF29" s="600"/>
      <c r="PGG29" s="600"/>
      <c r="PGH29" s="600"/>
      <c r="PGI29" s="600"/>
      <c r="PGJ29" s="600"/>
      <c r="PGK29" s="600"/>
      <c r="PGL29" s="600"/>
      <c r="PGM29" s="600"/>
      <c r="PGN29" s="600"/>
      <c r="PGO29" s="600"/>
      <c r="PGP29" s="600"/>
      <c r="PGQ29" s="600"/>
      <c r="PGR29" s="600"/>
      <c r="PGS29" s="600"/>
      <c r="PGT29" s="600"/>
      <c r="PGU29" s="600"/>
      <c r="PGV29" s="600"/>
      <c r="PGW29" s="600"/>
      <c r="PGX29" s="600"/>
      <c r="PGY29" s="600"/>
      <c r="PGZ29" s="600"/>
      <c r="PHA29" s="600"/>
      <c r="PHB29" s="600"/>
      <c r="PHC29" s="600"/>
      <c r="PHD29" s="600"/>
      <c r="PHE29" s="600"/>
      <c r="PHF29" s="600"/>
      <c r="PHG29" s="600"/>
      <c r="PHH29" s="600"/>
      <c r="PHI29" s="600"/>
      <c r="PHJ29" s="600"/>
      <c r="PHK29" s="600"/>
      <c r="PHL29" s="600"/>
      <c r="PHM29" s="600"/>
      <c r="PHN29" s="600"/>
      <c r="PHO29" s="600"/>
      <c r="PHP29" s="600"/>
      <c r="PHQ29" s="600"/>
      <c r="PHR29" s="600"/>
      <c r="PHS29" s="600"/>
      <c r="PHT29" s="600"/>
      <c r="PHU29" s="600"/>
      <c r="PHV29" s="600"/>
      <c r="PHW29" s="600"/>
      <c r="PHX29" s="600"/>
      <c r="PHY29" s="600"/>
      <c r="PHZ29" s="600"/>
      <c r="PIA29" s="600"/>
      <c r="PIB29" s="600"/>
      <c r="PIC29" s="600"/>
      <c r="PID29" s="600"/>
      <c r="PIE29" s="600"/>
      <c r="PIF29" s="600"/>
      <c r="PIG29" s="600"/>
      <c r="PIH29" s="600"/>
      <c r="PII29" s="600"/>
      <c r="PIJ29" s="600"/>
      <c r="PIK29" s="600"/>
      <c r="PIL29" s="600"/>
      <c r="PIM29" s="600"/>
      <c r="PIN29" s="600"/>
      <c r="PIO29" s="600"/>
      <c r="PIP29" s="600"/>
      <c r="PIQ29" s="600"/>
      <c r="PIR29" s="600"/>
      <c r="PIS29" s="600"/>
      <c r="PIT29" s="600"/>
      <c r="PIU29" s="600"/>
      <c r="PIV29" s="600"/>
      <c r="PIW29" s="600"/>
      <c r="PIX29" s="600"/>
      <c r="PIY29" s="600"/>
      <c r="PIZ29" s="600"/>
      <c r="PJA29" s="600"/>
      <c r="PJB29" s="600"/>
      <c r="PJC29" s="600"/>
      <c r="PJD29" s="600"/>
      <c r="PJE29" s="600"/>
      <c r="PJF29" s="600"/>
      <c r="PJG29" s="600"/>
      <c r="PJH29" s="600"/>
      <c r="PJI29" s="600"/>
      <c r="PJJ29" s="600"/>
      <c r="PJK29" s="600"/>
      <c r="PJL29" s="600"/>
      <c r="PJM29" s="600"/>
      <c r="PJN29" s="600"/>
      <c r="PJO29" s="600"/>
      <c r="PJP29" s="600"/>
      <c r="PJQ29" s="600"/>
      <c r="PJR29" s="600"/>
      <c r="PJS29" s="600"/>
      <c r="PJT29" s="600"/>
      <c r="PJU29" s="600"/>
      <c r="PJV29" s="600"/>
      <c r="PJW29" s="600"/>
      <c r="PJX29" s="600"/>
      <c r="PJY29" s="600"/>
      <c r="PJZ29" s="600"/>
      <c r="PKA29" s="600"/>
      <c r="PKB29" s="600"/>
      <c r="PKC29" s="600"/>
      <c r="PKD29" s="600"/>
      <c r="PKE29" s="600"/>
      <c r="PKF29" s="600"/>
      <c r="PKG29" s="600"/>
      <c r="PKH29" s="600"/>
      <c r="PKI29" s="600"/>
      <c r="PKJ29" s="600"/>
      <c r="PKK29" s="600"/>
      <c r="PKL29" s="600"/>
      <c r="PKM29" s="600"/>
      <c r="PKN29" s="600"/>
      <c r="PKO29" s="600"/>
      <c r="PKP29" s="600"/>
      <c r="PKQ29" s="600"/>
      <c r="PKR29" s="600"/>
      <c r="PKS29" s="600"/>
      <c r="PKT29" s="600"/>
      <c r="PKU29" s="600"/>
      <c r="PKV29" s="600"/>
      <c r="PKW29" s="600"/>
      <c r="PKX29" s="600"/>
      <c r="PKY29" s="600"/>
      <c r="PKZ29" s="600"/>
      <c r="PLA29" s="600"/>
      <c r="PLB29" s="600"/>
      <c r="PLC29" s="600"/>
      <c r="PLD29" s="600"/>
      <c r="PLE29" s="600"/>
      <c r="PLF29" s="600"/>
      <c r="PLG29" s="600"/>
      <c r="PLH29" s="600"/>
      <c r="PLI29" s="600"/>
      <c r="PLJ29" s="600"/>
      <c r="PLK29" s="600"/>
      <c r="PLL29" s="600"/>
      <c r="PLM29" s="600"/>
      <c r="PLN29" s="600"/>
      <c r="PLO29" s="600"/>
      <c r="PLP29" s="600"/>
      <c r="PLQ29" s="600"/>
      <c r="PLR29" s="600"/>
      <c r="PLS29" s="600"/>
      <c r="PLT29" s="600"/>
      <c r="PLU29" s="600"/>
      <c r="PLV29" s="600"/>
      <c r="PLW29" s="600"/>
      <c r="PLX29" s="600"/>
      <c r="PLY29" s="600"/>
      <c r="PLZ29" s="600"/>
      <c r="PMA29" s="600"/>
      <c r="PMB29" s="600"/>
      <c r="PMC29" s="600"/>
      <c r="PMD29" s="600"/>
      <c r="PME29" s="600"/>
      <c r="PMF29" s="600"/>
      <c r="PMG29" s="600"/>
      <c r="PMH29" s="600"/>
      <c r="PMI29" s="600"/>
      <c r="PMJ29" s="600"/>
      <c r="PMK29" s="600"/>
      <c r="PML29" s="600"/>
      <c r="PMM29" s="600"/>
      <c r="PMN29" s="600"/>
      <c r="PMO29" s="600"/>
      <c r="PMP29" s="600"/>
      <c r="PMQ29" s="600"/>
      <c r="PMR29" s="600"/>
      <c r="PMS29" s="600"/>
      <c r="PMT29" s="600"/>
      <c r="PMU29" s="600"/>
      <c r="PMV29" s="600"/>
      <c r="PMW29" s="600"/>
      <c r="PMX29" s="600"/>
      <c r="PMY29" s="600"/>
      <c r="PMZ29" s="600"/>
      <c r="PNA29" s="600"/>
      <c r="PNB29" s="600"/>
      <c r="PNC29" s="600"/>
      <c r="PND29" s="600"/>
      <c r="PNE29" s="600"/>
      <c r="PNF29" s="600"/>
      <c r="PNG29" s="600"/>
      <c r="PNH29" s="600"/>
      <c r="PNI29" s="600"/>
      <c r="PNJ29" s="600"/>
      <c r="PNK29" s="600"/>
      <c r="PNL29" s="600"/>
      <c r="PNM29" s="600"/>
      <c r="PNN29" s="600"/>
      <c r="PNO29" s="600"/>
      <c r="PNP29" s="600"/>
      <c r="PNQ29" s="600"/>
      <c r="PNR29" s="600"/>
      <c r="PNS29" s="600"/>
      <c r="PNT29" s="600"/>
      <c r="PNU29" s="600"/>
      <c r="PNV29" s="600"/>
      <c r="PNW29" s="600"/>
      <c r="PNX29" s="600"/>
      <c r="PNY29" s="600"/>
      <c r="PNZ29" s="600"/>
      <c r="POA29" s="600"/>
      <c r="POB29" s="600"/>
      <c r="POC29" s="600"/>
      <c r="POD29" s="600"/>
      <c r="POE29" s="600"/>
      <c r="POF29" s="600"/>
      <c r="POG29" s="600"/>
      <c r="POH29" s="600"/>
      <c r="POI29" s="600"/>
      <c r="POJ29" s="600"/>
      <c r="POK29" s="600"/>
      <c r="POL29" s="600"/>
      <c r="POM29" s="600"/>
      <c r="PON29" s="600"/>
      <c r="POO29" s="600"/>
      <c r="POP29" s="600"/>
      <c r="POQ29" s="600"/>
      <c r="POR29" s="600"/>
      <c r="POS29" s="600"/>
      <c r="POT29" s="600"/>
      <c r="POU29" s="600"/>
      <c r="POV29" s="600"/>
      <c r="POW29" s="600"/>
      <c r="POX29" s="600"/>
      <c r="POY29" s="600"/>
      <c r="POZ29" s="600"/>
      <c r="PPA29" s="600"/>
      <c r="PPB29" s="600"/>
      <c r="PPC29" s="600"/>
      <c r="PPD29" s="600"/>
      <c r="PPE29" s="600"/>
      <c r="PPF29" s="600"/>
      <c r="PPG29" s="600"/>
      <c r="PPH29" s="600"/>
      <c r="PPI29" s="600"/>
      <c r="PPJ29" s="600"/>
      <c r="PPK29" s="600"/>
      <c r="PPL29" s="600"/>
      <c r="PPM29" s="600"/>
      <c r="PPN29" s="600"/>
      <c r="PPO29" s="600"/>
      <c r="PPP29" s="600"/>
      <c r="PPQ29" s="600"/>
      <c r="PPR29" s="600"/>
      <c r="PPS29" s="600"/>
      <c r="PPT29" s="600"/>
      <c r="PPU29" s="600"/>
      <c r="PPV29" s="600"/>
      <c r="PPW29" s="600"/>
      <c r="PPX29" s="600"/>
      <c r="PPY29" s="600"/>
      <c r="PPZ29" s="600"/>
      <c r="PQA29" s="600"/>
      <c r="PQB29" s="600"/>
      <c r="PQC29" s="600"/>
      <c r="PQD29" s="600"/>
      <c r="PQE29" s="600"/>
      <c r="PQF29" s="600"/>
      <c r="PQG29" s="600"/>
      <c r="PQH29" s="600"/>
      <c r="PQI29" s="600"/>
      <c r="PQJ29" s="600"/>
      <c r="PQK29" s="600"/>
      <c r="PQL29" s="600"/>
      <c r="PQM29" s="600"/>
      <c r="PQN29" s="600"/>
      <c r="PQO29" s="600"/>
      <c r="PQP29" s="600"/>
      <c r="PQQ29" s="600"/>
      <c r="PQR29" s="600"/>
      <c r="PQS29" s="600"/>
      <c r="PQT29" s="600"/>
      <c r="PQU29" s="600"/>
      <c r="PQV29" s="600"/>
      <c r="PQW29" s="600"/>
      <c r="PQX29" s="600"/>
      <c r="PQY29" s="600"/>
      <c r="PQZ29" s="600"/>
      <c r="PRA29" s="600"/>
      <c r="PRB29" s="600"/>
      <c r="PRC29" s="600"/>
      <c r="PRD29" s="600"/>
      <c r="PRE29" s="600"/>
      <c r="PRF29" s="600"/>
      <c r="PRG29" s="600"/>
      <c r="PRH29" s="600"/>
      <c r="PRI29" s="600"/>
      <c r="PRJ29" s="600"/>
      <c r="PRK29" s="600"/>
      <c r="PRL29" s="600"/>
      <c r="PRM29" s="600"/>
      <c r="PRN29" s="600"/>
      <c r="PRO29" s="600"/>
      <c r="PRP29" s="600"/>
      <c r="PRQ29" s="600"/>
      <c r="PRR29" s="600"/>
      <c r="PRS29" s="600"/>
      <c r="PRT29" s="600"/>
      <c r="PRU29" s="600"/>
      <c r="PRV29" s="600"/>
      <c r="PRW29" s="600"/>
      <c r="PRX29" s="600"/>
      <c r="PRY29" s="600"/>
      <c r="PRZ29" s="600"/>
      <c r="PSA29" s="600"/>
      <c r="PSB29" s="600"/>
      <c r="PSC29" s="600"/>
      <c r="PSD29" s="600"/>
      <c r="PSE29" s="600"/>
      <c r="PSF29" s="600"/>
      <c r="PSG29" s="600"/>
      <c r="PSH29" s="600"/>
      <c r="PSI29" s="600"/>
      <c r="PSJ29" s="600"/>
      <c r="PSK29" s="600"/>
      <c r="PSL29" s="600"/>
      <c r="PSM29" s="600"/>
      <c r="PSN29" s="600"/>
      <c r="PSO29" s="600"/>
      <c r="PSP29" s="600"/>
      <c r="PSQ29" s="600"/>
      <c r="PSR29" s="600"/>
      <c r="PSS29" s="600"/>
      <c r="PST29" s="600"/>
      <c r="PSU29" s="600"/>
      <c r="PSV29" s="600"/>
      <c r="PSW29" s="600"/>
      <c r="PSX29" s="600"/>
      <c r="PSY29" s="600"/>
      <c r="PSZ29" s="600"/>
      <c r="PTA29" s="600"/>
      <c r="PTB29" s="600"/>
      <c r="PTC29" s="600"/>
      <c r="PTD29" s="600"/>
      <c r="PTE29" s="600"/>
      <c r="PTF29" s="600"/>
      <c r="PTG29" s="600"/>
      <c r="PTH29" s="600"/>
      <c r="PTI29" s="600"/>
      <c r="PTJ29" s="600"/>
      <c r="PTK29" s="600"/>
      <c r="PTL29" s="600"/>
      <c r="PTM29" s="600"/>
      <c r="PTN29" s="600"/>
      <c r="PTO29" s="600"/>
      <c r="PTP29" s="600"/>
      <c r="PTQ29" s="600"/>
      <c r="PTR29" s="600"/>
      <c r="PTS29" s="600"/>
      <c r="PTT29" s="600"/>
      <c r="PTU29" s="600"/>
      <c r="PTV29" s="600"/>
      <c r="PTW29" s="600"/>
      <c r="PTX29" s="600"/>
      <c r="PTY29" s="600"/>
      <c r="PTZ29" s="600"/>
      <c r="PUA29" s="600"/>
      <c r="PUB29" s="600"/>
      <c r="PUC29" s="600"/>
      <c r="PUD29" s="600"/>
      <c r="PUE29" s="600"/>
      <c r="PUF29" s="600"/>
      <c r="PUG29" s="600"/>
      <c r="PUH29" s="600"/>
      <c r="PUI29" s="600"/>
      <c r="PUJ29" s="600"/>
      <c r="PUK29" s="600"/>
      <c r="PUL29" s="600"/>
      <c r="PUM29" s="600"/>
      <c r="PUN29" s="600"/>
      <c r="PUO29" s="600"/>
      <c r="PUP29" s="600"/>
      <c r="PUQ29" s="600"/>
      <c r="PUR29" s="600"/>
      <c r="PUS29" s="600"/>
      <c r="PUT29" s="600"/>
      <c r="PUU29" s="600"/>
      <c r="PUV29" s="600"/>
      <c r="PUW29" s="600"/>
      <c r="PUX29" s="600"/>
      <c r="PUY29" s="600"/>
      <c r="PUZ29" s="600"/>
      <c r="PVA29" s="600"/>
      <c r="PVB29" s="600"/>
      <c r="PVC29" s="600"/>
      <c r="PVD29" s="600"/>
      <c r="PVE29" s="600"/>
      <c r="PVF29" s="600"/>
      <c r="PVG29" s="600"/>
      <c r="PVH29" s="600"/>
      <c r="PVI29" s="600"/>
      <c r="PVJ29" s="600"/>
      <c r="PVK29" s="600"/>
      <c r="PVL29" s="600"/>
      <c r="PVM29" s="600"/>
      <c r="PVN29" s="600"/>
      <c r="PVO29" s="600"/>
      <c r="PVP29" s="600"/>
      <c r="PVQ29" s="600"/>
      <c r="PVR29" s="600"/>
      <c r="PVS29" s="600"/>
      <c r="PVT29" s="600"/>
      <c r="PVU29" s="600"/>
      <c r="PVV29" s="600"/>
      <c r="PVW29" s="600"/>
      <c r="PVX29" s="600"/>
      <c r="PVY29" s="600"/>
      <c r="PVZ29" s="600"/>
      <c r="PWA29" s="600"/>
      <c r="PWB29" s="600"/>
      <c r="PWC29" s="600"/>
      <c r="PWD29" s="600"/>
      <c r="PWE29" s="600"/>
      <c r="PWF29" s="600"/>
      <c r="PWG29" s="600"/>
      <c r="PWH29" s="600"/>
      <c r="PWI29" s="600"/>
      <c r="PWJ29" s="600"/>
      <c r="PWK29" s="600"/>
      <c r="PWL29" s="600"/>
      <c r="PWM29" s="600"/>
      <c r="PWN29" s="600"/>
      <c r="PWO29" s="600"/>
      <c r="PWP29" s="600"/>
      <c r="PWQ29" s="600"/>
      <c r="PWR29" s="600"/>
      <c r="PWS29" s="600"/>
      <c r="PWT29" s="600"/>
      <c r="PWU29" s="600"/>
      <c r="PWV29" s="600"/>
      <c r="PWW29" s="600"/>
      <c r="PWX29" s="600"/>
      <c r="PWY29" s="600"/>
      <c r="PWZ29" s="600"/>
      <c r="PXA29" s="600"/>
      <c r="PXB29" s="600"/>
      <c r="PXC29" s="600"/>
      <c r="PXD29" s="600"/>
      <c r="PXE29" s="600"/>
      <c r="PXF29" s="600"/>
      <c r="PXG29" s="600"/>
      <c r="PXH29" s="600"/>
      <c r="PXI29" s="600"/>
      <c r="PXJ29" s="600"/>
      <c r="PXK29" s="600"/>
      <c r="PXL29" s="600"/>
      <c r="PXM29" s="600"/>
      <c r="PXN29" s="600"/>
      <c r="PXO29" s="600"/>
      <c r="PXP29" s="600"/>
      <c r="PXQ29" s="600"/>
      <c r="PXR29" s="600"/>
      <c r="PXS29" s="600"/>
      <c r="PXT29" s="600"/>
      <c r="PXU29" s="600"/>
      <c r="PXV29" s="600"/>
      <c r="PXW29" s="600"/>
      <c r="PXX29" s="600"/>
      <c r="PXY29" s="600"/>
      <c r="PXZ29" s="600"/>
      <c r="PYA29" s="600"/>
      <c r="PYB29" s="600"/>
      <c r="PYC29" s="600"/>
      <c r="PYD29" s="600"/>
      <c r="PYE29" s="600"/>
      <c r="PYF29" s="600"/>
      <c r="PYG29" s="600"/>
      <c r="PYH29" s="600"/>
      <c r="PYI29" s="600"/>
      <c r="PYJ29" s="600"/>
      <c r="PYK29" s="600"/>
      <c r="PYL29" s="600"/>
      <c r="PYM29" s="600"/>
      <c r="PYN29" s="600"/>
      <c r="PYO29" s="600"/>
      <c r="PYP29" s="600"/>
      <c r="PYQ29" s="600"/>
      <c r="PYR29" s="600"/>
      <c r="PYS29" s="600"/>
      <c r="PYT29" s="600"/>
      <c r="PYU29" s="600"/>
      <c r="PYV29" s="600"/>
      <c r="PYW29" s="600"/>
      <c r="PYX29" s="600"/>
      <c r="PYY29" s="600"/>
      <c r="PYZ29" s="600"/>
      <c r="PZA29" s="600"/>
      <c r="PZB29" s="600"/>
      <c r="PZC29" s="600"/>
      <c r="PZD29" s="600"/>
      <c r="PZE29" s="600"/>
      <c r="PZF29" s="600"/>
      <c r="PZG29" s="600"/>
      <c r="PZH29" s="600"/>
      <c r="PZI29" s="600"/>
      <c r="PZJ29" s="600"/>
      <c r="PZK29" s="600"/>
      <c r="PZL29" s="600"/>
      <c r="PZM29" s="600"/>
      <c r="PZN29" s="600"/>
      <c r="PZO29" s="600"/>
      <c r="PZP29" s="600"/>
      <c r="PZQ29" s="600"/>
      <c r="PZR29" s="600"/>
      <c r="PZS29" s="600"/>
      <c r="PZT29" s="600"/>
      <c r="PZU29" s="600"/>
      <c r="PZV29" s="600"/>
      <c r="PZW29" s="600"/>
      <c r="PZX29" s="600"/>
      <c r="PZY29" s="600"/>
      <c r="PZZ29" s="600"/>
      <c r="QAA29" s="600"/>
      <c r="QAB29" s="600"/>
      <c r="QAC29" s="600"/>
      <c r="QAD29" s="600"/>
      <c r="QAE29" s="600"/>
      <c r="QAF29" s="600"/>
      <c r="QAG29" s="600"/>
      <c r="QAH29" s="600"/>
      <c r="QAI29" s="600"/>
      <c r="QAJ29" s="600"/>
      <c r="QAK29" s="600"/>
      <c r="QAL29" s="600"/>
      <c r="QAM29" s="600"/>
      <c r="QAN29" s="600"/>
      <c r="QAO29" s="600"/>
      <c r="QAP29" s="600"/>
      <c r="QAQ29" s="600"/>
      <c r="QAR29" s="600"/>
      <c r="QAS29" s="600"/>
      <c r="QAT29" s="600"/>
      <c r="QAU29" s="600"/>
      <c r="QAV29" s="600"/>
      <c r="QAW29" s="600"/>
      <c r="QAX29" s="600"/>
      <c r="QAY29" s="600"/>
      <c r="QAZ29" s="600"/>
      <c r="QBA29" s="600"/>
      <c r="QBB29" s="600"/>
      <c r="QBC29" s="600"/>
      <c r="QBD29" s="600"/>
      <c r="QBE29" s="600"/>
      <c r="QBF29" s="600"/>
      <c r="QBG29" s="600"/>
      <c r="QBH29" s="600"/>
      <c r="QBI29" s="600"/>
      <c r="QBJ29" s="600"/>
      <c r="QBK29" s="600"/>
      <c r="QBL29" s="600"/>
      <c r="QBM29" s="600"/>
      <c r="QBN29" s="600"/>
      <c r="QBO29" s="600"/>
      <c r="QBP29" s="600"/>
      <c r="QBQ29" s="600"/>
      <c r="QBR29" s="600"/>
      <c r="QBS29" s="600"/>
      <c r="QBT29" s="600"/>
      <c r="QBU29" s="600"/>
      <c r="QBV29" s="600"/>
      <c r="QBW29" s="600"/>
      <c r="QBX29" s="600"/>
      <c r="QBY29" s="600"/>
      <c r="QBZ29" s="600"/>
      <c r="QCA29" s="600"/>
      <c r="QCB29" s="600"/>
      <c r="QCC29" s="600"/>
      <c r="QCD29" s="600"/>
      <c r="QCE29" s="600"/>
      <c r="QCF29" s="600"/>
      <c r="QCG29" s="600"/>
      <c r="QCH29" s="600"/>
      <c r="QCI29" s="600"/>
      <c r="QCJ29" s="600"/>
      <c r="QCK29" s="600"/>
      <c r="QCL29" s="600"/>
      <c r="QCM29" s="600"/>
      <c r="QCN29" s="600"/>
      <c r="QCO29" s="600"/>
      <c r="QCP29" s="600"/>
      <c r="QCQ29" s="600"/>
      <c r="QCR29" s="600"/>
      <c r="QCS29" s="600"/>
      <c r="QCT29" s="600"/>
      <c r="QCU29" s="600"/>
      <c r="QCV29" s="600"/>
      <c r="QCW29" s="600"/>
      <c r="QCX29" s="600"/>
      <c r="QCY29" s="600"/>
      <c r="QCZ29" s="600"/>
      <c r="QDA29" s="600"/>
      <c r="QDB29" s="600"/>
      <c r="QDC29" s="600"/>
      <c r="QDD29" s="600"/>
      <c r="QDE29" s="600"/>
      <c r="QDF29" s="600"/>
      <c r="QDG29" s="600"/>
      <c r="QDH29" s="600"/>
      <c r="QDI29" s="600"/>
      <c r="QDJ29" s="600"/>
      <c r="QDK29" s="600"/>
      <c r="QDL29" s="600"/>
      <c r="QDM29" s="600"/>
      <c r="QDN29" s="600"/>
      <c r="QDO29" s="600"/>
      <c r="QDP29" s="600"/>
      <c r="QDQ29" s="600"/>
      <c r="QDR29" s="600"/>
      <c r="QDS29" s="600"/>
      <c r="QDT29" s="600"/>
      <c r="QDU29" s="600"/>
      <c r="QDV29" s="600"/>
      <c r="QDW29" s="600"/>
      <c r="QDX29" s="600"/>
      <c r="QDY29" s="600"/>
      <c r="QDZ29" s="600"/>
      <c r="QEA29" s="600"/>
      <c r="QEB29" s="600"/>
      <c r="QEC29" s="600"/>
      <c r="QED29" s="600"/>
      <c r="QEE29" s="600"/>
      <c r="QEF29" s="600"/>
      <c r="QEG29" s="600"/>
      <c r="QEH29" s="600"/>
      <c r="QEI29" s="600"/>
      <c r="QEJ29" s="600"/>
      <c r="QEK29" s="600"/>
      <c r="QEL29" s="600"/>
      <c r="QEM29" s="600"/>
      <c r="QEN29" s="600"/>
      <c r="QEO29" s="600"/>
      <c r="QEP29" s="600"/>
      <c r="QEQ29" s="600"/>
      <c r="QER29" s="600"/>
      <c r="QES29" s="600"/>
      <c r="QET29" s="600"/>
      <c r="QEU29" s="600"/>
      <c r="QEV29" s="600"/>
      <c r="QEW29" s="600"/>
      <c r="QEX29" s="600"/>
      <c r="QEY29" s="600"/>
      <c r="QEZ29" s="600"/>
      <c r="QFA29" s="600"/>
      <c r="QFB29" s="600"/>
      <c r="QFC29" s="600"/>
      <c r="QFD29" s="600"/>
      <c r="QFE29" s="600"/>
      <c r="QFF29" s="600"/>
      <c r="QFG29" s="600"/>
      <c r="QFH29" s="600"/>
      <c r="QFI29" s="600"/>
      <c r="QFJ29" s="600"/>
      <c r="QFK29" s="600"/>
      <c r="QFL29" s="600"/>
      <c r="QFM29" s="600"/>
      <c r="QFN29" s="600"/>
      <c r="QFO29" s="600"/>
      <c r="QFP29" s="600"/>
      <c r="QFQ29" s="600"/>
      <c r="QFR29" s="600"/>
      <c r="QFS29" s="600"/>
      <c r="QFT29" s="600"/>
      <c r="QFU29" s="600"/>
      <c r="QFV29" s="600"/>
      <c r="QFW29" s="600"/>
      <c r="QFX29" s="600"/>
      <c r="QFY29" s="600"/>
      <c r="QFZ29" s="600"/>
      <c r="QGA29" s="600"/>
      <c r="QGB29" s="600"/>
      <c r="QGC29" s="600"/>
      <c r="QGD29" s="600"/>
      <c r="QGE29" s="600"/>
      <c r="QGF29" s="600"/>
      <c r="QGG29" s="600"/>
      <c r="QGH29" s="600"/>
      <c r="QGI29" s="600"/>
      <c r="QGJ29" s="600"/>
      <c r="QGK29" s="600"/>
      <c r="QGL29" s="600"/>
      <c r="QGM29" s="600"/>
      <c r="QGN29" s="600"/>
      <c r="QGO29" s="600"/>
      <c r="QGP29" s="600"/>
      <c r="QGQ29" s="600"/>
      <c r="QGR29" s="600"/>
      <c r="QGS29" s="600"/>
      <c r="QGT29" s="600"/>
      <c r="QGU29" s="600"/>
      <c r="QGV29" s="600"/>
      <c r="QGW29" s="600"/>
      <c r="QGX29" s="600"/>
      <c r="QGY29" s="600"/>
      <c r="QGZ29" s="600"/>
      <c r="QHA29" s="600"/>
      <c r="QHB29" s="600"/>
      <c r="QHC29" s="600"/>
      <c r="QHD29" s="600"/>
      <c r="QHE29" s="600"/>
      <c r="QHF29" s="600"/>
      <c r="QHG29" s="600"/>
      <c r="QHH29" s="600"/>
      <c r="QHI29" s="600"/>
      <c r="QHJ29" s="600"/>
      <c r="QHK29" s="600"/>
      <c r="QHL29" s="600"/>
      <c r="QHM29" s="600"/>
      <c r="QHN29" s="600"/>
      <c r="QHO29" s="600"/>
      <c r="QHP29" s="600"/>
      <c r="QHQ29" s="600"/>
      <c r="QHR29" s="600"/>
      <c r="QHS29" s="600"/>
      <c r="QHT29" s="600"/>
      <c r="QHU29" s="600"/>
      <c r="QHV29" s="600"/>
      <c r="QHW29" s="600"/>
      <c r="QHX29" s="600"/>
      <c r="QHY29" s="600"/>
      <c r="QHZ29" s="600"/>
      <c r="QIA29" s="600"/>
      <c r="QIB29" s="600"/>
      <c r="QIC29" s="600"/>
      <c r="QID29" s="600"/>
      <c r="QIE29" s="600"/>
      <c r="QIF29" s="600"/>
      <c r="QIG29" s="600"/>
      <c r="QIH29" s="600"/>
      <c r="QII29" s="600"/>
      <c r="QIJ29" s="600"/>
      <c r="QIK29" s="600"/>
      <c r="QIL29" s="600"/>
      <c r="QIM29" s="600"/>
      <c r="QIN29" s="600"/>
      <c r="QIO29" s="600"/>
      <c r="QIP29" s="600"/>
      <c r="QIQ29" s="600"/>
      <c r="QIR29" s="600"/>
      <c r="QIS29" s="600"/>
      <c r="QIT29" s="600"/>
      <c r="QIU29" s="600"/>
      <c r="QIV29" s="600"/>
      <c r="QIW29" s="600"/>
      <c r="QIX29" s="600"/>
      <c r="QIY29" s="600"/>
      <c r="QIZ29" s="600"/>
      <c r="QJA29" s="600"/>
      <c r="QJB29" s="600"/>
      <c r="QJC29" s="600"/>
      <c r="QJD29" s="600"/>
      <c r="QJE29" s="600"/>
      <c r="QJF29" s="600"/>
      <c r="QJG29" s="600"/>
      <c r="QJH29" s="600"/>
      <c r="QJI29" s="600"/>
      <c r="QJJ29" s="600"/>
      <c r="QJK29" s="600"/>
      <c r="QJL29" s="600"/>
      <c r="QJM29" s="600"/>
      <c r="QJN29" s="600"/>
      <c r="QJO29" s="600"/>
      <c r="QJP29" s="600"/>
      <c r="QJQ29" s="600"/>
      <c r="QJR29" s="600"/>
      <c r="QJS29" s="600"/>
      <c r="QJT29" s="600"/>
      <c r="QJU29" s="600"/>
      <c r="QJV29" s="600"/>
      <c r="QJW29" s="600"/>
      <c r="QJX29" s="600"/>
      <c r="QJY29" s="600"/>
      <c r="QJZ29" s="600"/>
      <c r="QKA29" s="600"/>
      <c r="QKB29" s="600"/>
      <c r="QKC29" s="600"/>
      <c r="QKD29" s="600"/>
      <c r="QKE29" s="600"/>
      <c r="QKF29" s="600"/>
      <c r="QKG29" s="600"/>
      <c r="QKH29" s="600"/>
      <c r="QKI29" s="600"/>
      <c r="QKJ29" s="600"/>
      <c r="QKK29" s="600"/>
      <c r="QKL29" s="600"/>
      <c r="QKM29" s="600"/>
      <c r="QKN29" s="600"/>
      <c r="QKO29" s="600"/>
      <c r="QKP29" s="600"/>
      <c r="QKQ29" s="600"/>
      <c r="QKR29" s="600"/>
      <c r="QKS29" s="600"/>
      <c r="QKT29" s="600"/>
      <c r="QKU29" s="600"/>
      <c r="QKV29" s="600"/>
      <c r="QKW29" s="600"/>
      <c r="QKX29" s="600"/>
      <c r="QKY29" s="600"/>
      <c r="QKZ29" s="600"/>
      <c r="QLA29" s="600"/>
      <c r="QLB29" s="600"/>
      <c r="QLC29" s="600"/>
      <c r="QLD29" s="600"/>
      <c r="QLE29" s="600"/>
      <c r="QLF29" s="600"/>
      <c r="QLG29" s="600"/>
      <c r="QLH29" s="600"/>
      <c r="QLI29" s="600"/>
      <c r="QLJ29" s="600"/>
      <c r="QLK29" s="600"/>
      <c r="QLL29" s="600"/>
      <c r="QLM29" s="600"/>
      <c r="QLN29" s="600"/>
      <c r="QLO29" s="600"/>
      <c r="QLP29" s="600"/>
      <c r="QLQ29" s="600"/>
      <c r="QLR29" s="600"/>
      <c r="QLS29" s="600"/>
      <c r="QLT29" s="600"/>
      <c r="QLU29" s="600"/>
      <c r="QLV29" s="600"/>
      <c r="QLW29" s="600"/>
      <c r="QLX29" s="600"/>
      <c r="QLY29" s="600"/>
      <c r="QLZ29" s="600"/>
      <c r="QMA29" s="600"/>
      <c r="QMB29" s="600"/>
      <c r="QMC29" s="600"/>
      <c r="QMD29" s="600"/>
      <c r="QME29" s="600"/>
      <c r="QMF29" s="600"/>
      <c r="QMG29" s="600"/>
      <c r="QMH29" s="600"/>
      <c r="QMI29" s="600"/>
      <c r="QMJ29" s="600"/>
      <c r="QMK29" s="600"/>
      <c r="QML29" s="600"/>
      <c r="QMM29" s="600"/>
      <c r="QMN29" s="600"/>
      <c r="QMO29" s="600"/>
      <c r="QMP29" s="600"/>
      <c r="QMQ29" s="600"/>
      <c r="QMR29" s="600"/>
      <c r="QMS29" s="600"/>
      <c r="QMT29" s="600"/>
      <c r="QMU29" s="600"/>
      <c r="QMV29" s="600"/>
      <c r="QMW29" s="600"/>
      <c r="QMX29" s="600"/>
      <c r="QMY29" s="600"/>
      <c r="QMZ29" s="600"/>
      <c r="QNA29" s="600"/>
      <c r="QNB29" s="600"/>
      <c r="QNC29" s="600"/>
      <c r="QND29" s="600"/>
      <c r="QNE29" s="600"/>
      <c r="QNF29" s="600"/>
      <c r="QNG29" s="600"/>
      <c r="QNH29" s="600"/>
      <c r="QNI29" s="600"/>
      <c r="QNJ29" s="600"/>
      <c r="QNK29" s="600"/>
      <c r="QNL29" s="600"/>
      <c r="QNM29" s="600"/>
      <c r="QNN29" s="600"/>
      <c r="QNO29" s="600"/>
      <c r="QNP29" s="600"/>
      <c r="QNQ29" s="600"/>
      <c r="QNR29" s="600"/>
      <c r="QNS29" s="600"/>
      <c r="QNT29" s="600"/>
      <c r="QNU29" s="600"/>
      <c r="QNV29" s="600"/>
      <c r="QNW29" s="600"/>
      <c r="QNX29" s="600"/>
      <c r="QNY29" s="600"/>
      <c r="QNZ29" s="600"/>
      <c r="QOA29" s="600"/>
      <c r="QOB29" s="600"/>
      <c r="QOC29" s="600"/>
      <c r="QOD29" s="600"/>
      <c r="QOE29" s="600"/>
      <c r="QOF29" s="600"/>
      <c r="QOG29" s="600"/>
      <c r="QOH29" s="600"/>
      <c r="QOI29" s="600"/>
      <c r="QOJ29" s="600"/>
      <c r="QOK29" s="600"/>
      <c r="QOL29" s="600"/>
      <c r="QOM29" s="600"/>
      <c r="QON29" s="600"/>
      <c r="QOO29" s="600"/>
      <c r="QOP29" s="600"/>
      <c r="QOQ29" s="600"/>
      <c r="QOR29" s="600"/>
      <c r="QOS29" s="600"/>
      <c r="QOT29" s="600"/>
      <c r="QOU29" s="600"/>
      <c r="QOV29" s="600"/>
      <c r="QOW29" s="600"/>
      <c r="QOX29" s="600"/>
      <c r="QOY29" s="600"/>
      <c r="QOZ29" s="600"/>
      <c r="QPA29" s="600"/>
      <c r="QPB29" s="600"/>
      <c r="QPC29" s="600"/>
      <c r="QPD29" s="600"/>
      <c r="QPE29" s="600"/>
      <c r="QPF29" s="600"/>
      <c r="QPG29" s="600"/>
      <c r="QPH29" s="600"/>
      <c r="QPI29" s="600"/>
      <c r="QPJ29" s="600"/>
      <c r="QPK29" s="600"/>
      <c r="QPL29" s="600"/>
      <c r="QPM29" s="600"/>
      <c r="QPN29" s="600"/>
      <c r="QPO29" s="600"/>
      <c r="QPP29" s="600"/>
      <c r="QPQ29" s="600"/>
      <c r="QPR29" s="600"/>
      <c r="QPS29" s="600"/>
      <c r="QPT29" s="600"/>
      <c r="QPU29" s="600"/>
      <c r="QPV29" s="600"/>
      <c r="QPW29" s="600"/>
      <c r="QPX29" s="600"/>
      <c r="QPY29" s="600"/>
      <c r="QPZ29" s="600"/>
      <c r="QQA29" s="600"/>
      <c r="QQB29" s="600"/>
      <c r="QQC29" s="600"/>
      <c r="QQD29" s="600"/>
      <c r="QQE29" s="600"/>
      <c r="QQF29" s="600"/>
      <c r="QQG29" s="600"/>
      <c r="QQH29" s="600"/>
      <c r="QQI29" s="600"/>
      <c r="QQJ29" s="600"/>
      <c r="QQK29" s="600"/>
      <c r="QQL29" s="600"/>
      <c r="QQM29" s="600"/>
      <c r="QQN29" s="600"/>
      <c r="QQO29" s="600"/>
      <c r="QQP29" s="600"/>
      <c r="QQQ29" s="600"/>
      <c r="QQR29" s="600"/>
      <c r="QQS29" s="600"/>
      <c r="QQT29" s="600"/>
      <c r="QQU29" s="600"/>
      <c r="QQV29" s="600"/>
      <c r="QQW29" s="600"/>
      <c r="QQX29" s="600"/>
      <c r="QQY29" s="600"/>
      <c r="QQZ29" s="600"/>
      <c r="QRA29" s="600"/>
      <c r="QRB29" s="600"/>
      <c r="QRC29" s="600"/>
      <c r="QRD29" s="600"/>
      <c r="QRE29" s="600"/>
      <c r="QRF29" s="600"/>
      <c r="QRG29" s="600"/>
      <c r="QRH29" s="600"/>
      <c r="QRI29" s="600"/>
      <c r="QRJ29" s="600"/>
      <c r="QRK29" s="600"/>
      <c r="QRL29" s="600"/>
      <c r="QRM29" s="600"/>
      <c r="QRN29" s="600"/>
      <c r="QRO29" s="600"/>
      <c r="QRP29" s="600"/>
      <c r="QRQ29" s="600"/>
      <c r="QRR29" s="600"/>
      <c r="QRS29" s="600"/>
      <c r="QRT29" s="600"/>
      <c r="QRU29" s="600"/>
      <c r="QRV29" s="600"/>
      <c r="QRW29" s="600"/>
      <c r="QRX29" s="600"/>
      <c r="QRY29" s="600"/>
      <c r="QRZ29" s="600"/>
      <c r="QSA29" s="600"/>
      <c r="QSB29" s="600"/>
      <c r="QSC29" s="600"/>
      <c r="QSD29" s="600"/>
      <c r="QSE29" s="600"/>
      <c r="QSF29" s="600"/>
      <c r="QSG29" s="600"/>
      <c r="QSH29" s="600"/>
      <c r="QSI29" s="600"/>
      <c r="QSJ29" s="600"/>
      <c r="QSK29" s="600"/>
      <c r="QSL29" s="600"/>
      <c r="QSM29" s="600"/>
      <c r="QSN29" s="600"/>
      <c r="QSO29" s="600"/>
      <c r="QSP29" s="600"/>
      <c r="QSQ29" s="600"/>
      <c r="QSR29" s="600"/>
      <c r="QSS29" s="600"/>
      <c r="QST29" s="600"/>
      <c r="QSU29" s="600"/>
      <c r="QSV29" s="600"/>
      <c r="QSW29" s="600"/>
      <c r="QSX29" s="600"/>
      <c r="QSY29" s="600"/>
      <c r="QSZ29" s="600"/>
      <c r="QTA29" s="600"/>
      <c r="QTB29" s="600"/>
      <c r="QTC29" s="600"/>
      <c r="QTD29" s="600"/>
      <c r="QTE29" s="600"/>
      <c r="QTF29" s="600"/>
      <c r="QTG29" s="600"/>
      <c r="QTH29" s="600"/>
      <c r="QTI29" s="600"/>
      <c r="QTJ29" s="600"/>
      <c r="QTK29" s="600"/>
      <c r="QTL29" s="600"/>
      <c r="QTM29" s="600"/>
      <c r="QTN29" s="600"/>
      <c r="QTO29" s="600"/>
      <c r="QTP29" s="600"/>
      <c r="QTQ29" s="600"/>
      <c r="QTR29" s="600"/>
      <c r="QTS29" s="600"/>
      <c r="QTT29" s="600"/>
      <c r="QTU29" s="600"/>
      <c r="QTV29" s="600"/>
      <c r="QTW29" s="600"/>
      <c r="QTX29" s="600"/>
      <c r="QTY29" s="600"/>
      <c r="QTZ29" s="600"/>
      <c r="QUA29" s="600"/>
      <c r="QUB29" s="600"/>
      <c r="QUC29" s="600"/>
      <c r="QUD29" s="600"/>
      <c r="QUE29" s="600"/>
      <c r="QUF29" s="600"/>
      <c r="QUG29" s="600"/>
      <c r="QUH29" s="600"/>
      <c r="QUI29" s="600"/>
      <c r="QUJ29" s="600"/>
      <c r="QUK29" s="600"/>
      <c r="QUL29" s="600"/>
      <c r="QUM29" s="600"/>
      <c r="QUN29" s="600"/>
      <c r="QUO29" s="600"/>
      <c r="QUP29" s="600"/>
      <c r="QUQ29" s="600"/>
      <c r="QUR29" s="600"/>
      <c r="QUS29" s="600"/>
      <c r="QUT29" s="600"/>
      <c r="QUU29" s="600"/>
      <c r="QUV29" s="600"/>
      <c r="QUW29" s="600"/>
      <c r="QUX29" s="600"/>
      <c r="QUY29" s="600"/>
      <c r="QUZ29" s="600"/>
      <c r="QVA29" s="600"/>
      <c r="QVB29" s="600"/>
      <c r="QVC29" s="600"/>
      <c r="QVD29" s="600"/>
      <c r="QVE29" s="600"/>
      <c r="QVF29" s="600"/>
      <c r="QVG29" s="600"/>
      <c r="QVH29" s="600"/>
      <c r="QVI29" s="600"/>
      <c r="QVJ29" s="600"/>
      <c r="QVK29" s="600"/>
      <c r="QVL29" s="600"/>
      <c r="QVM29" s="600"/>
      <c r="QVN29" s="600"/>
      <c r="QVO29" s="600"/>
      <c r="QVP29" s="600"/>
      <c r="QVQ29" s="600"/>
      <c r="QVR29" s="600"/>
      <c r="QVS29" s="600"/>
      <c r="QVT29" s="600"/>
      <c r="QVU29" s="600"/>
      <c r="QVV29" s="600"/>
      <c r="QVW29" s="600"/>
      <c r="QVX29" s="600"/>
      <c r="QVY29" s="600"/>
      <c r="QVZ29" s="600"/>
      <c r="QWA29" s="600"/>
      <c r="QWB29" s="600"/>
      <c r="QWC29" s="600"/>
      <c r="QWD29" s="600"/>
      <c r="QWE29" s="600"/>
      <c r="QWF29" s="600"/>
      <c r="QWG29" s="600"/>
      <c r="QWH29" s="600"/>
      <c r="QWI29" s="600"/>
      <c r="QWJ29" s="600"/>
      <c r="QWK29" s="600"/>
      <c r="QWL29" s="600"/>
      <c r="QWM29" s="600"/>
      <c r="QWN29" s="600"/>
      <c r="QWO29" s="600"/>
      <c r="QWP29" s="600"/>
      <c r="QWQ29" s="600"/>
      <c r="QWR29" s="600"/>
      <c r="QWS29" s="600"/>
      <c r="QWT29" s="600"/>
      <c r="QWU29" s="600"/>
      <c r="QWV29" s="600"/>
      <c r="QWW29" s="600"/>
      <c r="QWX29" s="600"/>
      <c r="QWY29" s="600"/>
      <c r="QWZ29" s="600"/>
      <c r="QXA29" s="600"/>
      <c r="QXB29" s="600"/>
      <c r="QXC29" s="600"/>
      <c r="QXD29" s="600"/>
      <c r="QXE29" s="600"/>
      <c r="QXF29" s="600"/>
      <c r="QXG29" s="600"/>
      <c r="QXH29" s="600"/>
      <c r="QXI29" s="600"/>
      <c r="QXJ29" s="600"/>
      <c r="QXK29" s="600"/>
      <c r="QXL29" s="600"/>
      <c r="QXM29" s="600"/>
      <c r="QXN29" s="600"/>
      <c r="QXO29" s="600"/>
      <c r="QXP29" s="600"/>
      <c r="QXQ29" s="600"/>
      <c r="QXR29" s="600"/>
      <c r="QXS29" s="600"/>
      <c r="QXT29" s="600"/>
      <c r="QXU29" s="600"/>
      <c r="QXV29" s="600"/>
      <c r="QXW29" s="600"/>
      <c r="QXX29" s="600"/>
      <c r="QXY29" s="600"/>
      <c r="QXZ29" s="600"/>
      <c r="QYA29" s="600"/>
      <c r="QYB29" s="600"/>
      <c r="QYC29" s="600"/>
      <c r="QYD29" s="600"/>
      <c r="QYE29" s="600"/>
      <c r="QYF29" s="600"/>
      <c r="QYG29" s="600"/>
      <c r="QYH29" s="600"/>
      <c r="QYI29" s="600"/>
      <c r="QYJ29" s="600"/>
      <c r="QYK29" s="600"/>
      <c r="QYL29" s="600"/>
      <c r="QYM29" s="600"/>
      <c r="QYN29" s="600"/>
      <c r="QYO29" s="600"/>
      <c r="QYP29" s="600"/>
      <c r="QYQ29" s="600"/>
      <c r="QYR29" s="600"/>
      <c r="QYS29" s="600"/>
      <c r="QYT29" s="600"/>
      <c r="QYU29" s="600"/>
      <c r="QYV29" s="600"/>
      <c r="QYW29" s="600"/>
      <c r="QYX29" s="600"/>
      <c r="QYY29" s="600"/>
      <c r="QYZ29" s="600"/>
      <c r="QZA29" s="600"/>
      <c r="QZB29" s="600"/>
      <c r="QZC29" s="600"/>
      <c r="QZD29" s="600"/>
      <c r="QZE29" s="600"/>
      <c r="QZF29" s="600"/>
      <c r="QZG29" s="600"/>
      <c r="QZH29" s="600"/>
      <c r="QZI29" s="600"/>
      <c r="QZJ29" s="600"/>
      <c r="QZK29" s="600"/>
      <c r="QZL29" s="600"/>
      <c r="QZM29" s="600"/>
      <c r="QZN29" s="600"/>
      <c r="QZO29" s="600"/>
      <c r="QZP29" s="600"/>
      <c r="QZQ29" s="600"/>
      <c r="QZR29" s="600"/>
      <c r="QZS29" s="600"/>
      <c r="QZT29" s="600"/>
      <c r="QZU29" s="600"/>
      <c r="QZV29" s="600"/>
      <c r="QZW29" s="600"/>
      <c r="QZX29" s="600"/>
      <c r="QZY29" s="600"/>
      <c r="QZZ29" s="600"/>
      <c r="RAA29" s="600"/>
      <c r="RAB29" s="600"/>
      <c r="RAC29" s="600"/>
      <c r="RAD29" s="600"/>
      <c r="RAE29" s="600"/>
      <c r="RAF29" s="600"/>
      <c r="RAG29" s="600"/>
      <c r="RAH29" s="600"/>
      <c r="RAI29" s="600"/>
      <c r="RAJ29" s="600"/>
      <c r="RAK29" s="600"/>
      <c r="RAL29" s="600"/>
      <c r="RAM29" s="600"/>
      <c r="RAN29" s="600"/>
      <c r="RAO29" s="600"/>
      <c r="RAP29" s="600"/>
      <c r="RAQ29" s="600"/>
      <c r="RAR29" s="600"/>
      <c r="RAS29" s="600"/>
      <c r="RAT29" s="600"/>
      <c r="RAU29" s="600"/>
      <c r="RAV29" s="600"/>
      <c r="RAW29" s="600"/>
      <c r="RAX29" s="600"/>
      <c r="RAY29" s="600"/>
      <c r="RAZ29" s="600"/>
      <c r="RBA29" s="600"/>
      <c r="RBB29" s="600"/>
      <c r="RBC29" s="600"/>
      <c r="RBD29" s="600"/>
      <c r="RBE29" s="600"/>
      <c r="RBF29" s="600"/>
      <c r="RBG29" s="600"/>
      <c r="RBH29" s="600"/>
      <c r="RBI29" s="600"/>
      <c r="RBJ29" s="600"/>
      <c r="RBK29" s="600"/>
      <c r="RBL29" s="600"/>
      <c r="RBM29" s="600"/>
      <c r="RBN29" s="600"/>
      <c r="RBO29" s="600"/>
      <c r="RBP29" s="600"/>
      <c r="RBQ29" s="600"/>
      <c r="RBR29" s="600"/>
      <c r="RBS29" s="600"/>
      <c r="RBT29" s="600"/>
      <c r="RBU29" s="600"/>
      <c r="RBV29" s="600"/>
      <c r="RBW29" s="600"/>
      <c r="RBX29" s="600"/>
      <c r="RBY29" s="600"/>
      <c r="RBZ29" s="600"/>
      <c r="RCA29" s="600"/>
      <c r="RCB29" s="600"/>
      <c r="RCC29" s="600"/>
      <c r="RCD29" s="600"/>
      <c r="RCE29" s="600"/>
      <c r="RCF29" s="600"/>
      <c r="RCG29" s="600"/>
      <c r="RCH29" s="600"/>
      <c r="RCI29" s="600"/>
      <c r="RCJ29" s="600"/>
      <c r="RCK29" s="600"/>
      <c r="RCL29" s="600"/>
      <c r="RCM29" s="600"/>
      <c r="RCN29" s="600"/>
      <c r="RCO29" s="600"/>
      <c r="RCP29" s="600"/>
      <c r="RCQ29" s="600"/>
      <c r="RCR29" s="600"/>
      <c r="RCS29" s="600"/>
      <c r="RCT29" s="600"/>
      <c r="RCU29" s="600"/>
      <c r="RCV29" s="600"/>
      <c r="RCW29" s="600"/>
      <c r="RCX29" s="600"/>
      <c r="RCY29" s="600"/>
      <c r="RCZ29" s="600"/>
      <c r="RDA29" s="600"/>
      <c r="RDB29" s="600"/>
      <c r="RDC29" s="600"/>
      <c r="RDD29" s="600"/>
      <c r="RDE29" s="600"/>
      <c r="RDF29" s="600"/>
      <c r="RDG29" s="600"/>
      <c r="RDH29" s="600"/>
      <c r="RDI29" s="600"/>
      <c r="RDJ29" s="600"/>
      <c r="RDK29" s="600"/>
      <c r="RDL29" s="600"/>
      <c r="RDM29" s="600"/>
      <c r="RDN29" s="600"/>
      <c r="RDO29" s="600"/>
      <c r="RDP29" s="600"/>
      <c r="RDQ29" s="600"/>
      <c r="RDR29" s="600"/>
      <c r="RDS29" s="600"/>
      <c r="RDT29" s="600"/>
      <c r="RDU29" s="600"/>
      <c r="RDV29" s="600"/>
      <c r="RDW29" s="600"/>
      <c r="RDX29" s="600"/>
      <c r="RDY29" s="600"/>
      <c r="RDZ29" s="600"/>
      <c r="REA29" s="600"/>
      <c r="REB29" s="600"/>
      <c r="REC29" s="600"/>
      <c r="RED29" s="600"/>
      <c r="REE29" s="600"/>
      <c r="REF29" s="600"/>
      <c r="REG29" s="600"/>
      <c r="REH29" s="600"/>
      <c r="REI29" s="600"/>
      <c r="REJ29" s="600"/>
      <c r="REK29" s="600"/>
      <c r="REL29" s="600"/>
      <c r="REM29" s="600"/>
      <c r="REN29" s="600"/>
      <c r="REO29" s="600"/>
      <c r="REP29" s="600"/>
      <c r="REQ29" s="600"/>
      <c r="RER29" s="600"/>
      <c r="RES29" s="600"/>
      <c r="RET29" s="600"/>
      <c r="REU29" s="600"/>
      <c r="REV29" s="600"/>
      <c r="REW29" s="600"/>
      <c r="REX29" s="600"/>
      <c r="REY29" s="600"/>
      <c r="REZ29" s="600"/>
      <c r="RFA29" s="600"/>
      <c r="RFB29" s="600"/>
      <c r="RFC29" s="600"/>
      <c r="RFD29" s="600"/>
      <c r="RFE29" s="600"/>
      <c r="RFF29" s="600"/>
      <c r="RFG29" s="600"/>
      <c r="RFH29" s="600"/>
      <c r="RFI29" s="600"/>
      <c r="RFJ29" s="600"/>
      <c r="RFK29" s="600"/>
      <c r="RFL29" s="600"/>
      <c r="RFM29" s="600"/>
      <c r="RFN29" s="600"/>
      <c r="RFO29" s="600"/>
      <c r="RFP29" s="600"/>
      <c r="RFQ29" s="600"/>
      <c r="RFR29" s="600"/>
      <c r="RFS29" s="600"/>
      <c r="RFT29" s="600"/>
      <c r="RFU29" s="600"/>
      <c r="RFV29" s="600"/>
      <c r="RFW29" s="600"/>
      <c r="RFX29" s="600"/>
      <c r="RFY29" s="600"/>
      <c r="RFZ29" s="600"/>
      <c r="RGA29" s="600"/>
      <c r="RGB29" s="600"/>
      <c r="RGC29" s="600"/>
      <c r="RGD29" s="600"/>
      <c r="RGE29" s="600"/>
      <c r="RGF29" s="600"/>
      <c r="RGG29" s="600"/>
      <c r="RGH29" s="600"/>
      <c r="RGI29" s="600"/>
      <c r="RGJ29" s="600"/>
      <c r="RGK29" s="600"/>
      <c r="RGL29" s="600"/>
      <c r="RGM29" s="600"/>
      <c r="RGN29" s="600"/>
      <c r="RGO29" s="600"/>
      <c r="RGP29" s="600"/>
      <c r="RGQ29" s="600"/>
      <c r="RGR29" s="600"/>
      <c r="RGS29" s="600"/>
      <c r="RGT29" s="600"/>
      <c r="RGU29" s="600"/>
      <c r="RGV29" s="600"/>
      <c r="RGW29" s="600"/>
      <c r="RGX29" s="600"/>
      <c r="RGY29" s="600"/>
      <c r="RGZ29" s="600"/>
      <c r="RHA29" s="600"/>
      <c r="RHB29" s="600"/>
      <c r="RHC29" s="600"/>
      <c r="RHD29" s="600"/>
      <c r="RHE29" s="600"/>
      <c r="RHF29" s="600"/>
      <c r="RHG29" s="600"/>
      <c r="RHH29" s="600"/>
      <c r="RHI29" s="600"/>
      <c r="RHJ29" s="600"/>
      <c r="RHK29" s="600"/>
      <c r="RHL29" s="600"/>
      <c r="RHM29" s="600"/>
      <c r="RHN29" s="600"/>
      <c r="RHO29" s="600"/>
      <c r="RHP29" s="600"/>
      <c r="RHQ29" s="600"/>
      <c r="RHR29" s="600"/>
      <c r="RHS29" s="600"/>
      <c r="RHT29" s="600"/>
      <c r="RHU29" s="600"/>
      <c r="RHV29" s="600"/>
      <c r="RHW29" s="600"/>
      <c r="RHX29" s="600"/>
      <c r="RHY29" s="600"/>
      <c r="RHZ29" s="600"/>
      <c r="RIA29" s="600"/>
      <c r="RIB29" s="600"/>
      <c r="RIC29" s="600"/>
      <c r="RID29" s="600"/>
      <c r="RIE29" s="600"/>
      <c r="RIF29" s="600"/>
      <c r="RIG29" s="600"/>
      <c r="RIH29" s="600"/>
      <c r="RII29" s="600"/>
      <c r="RIJ29" s="600"/>
      <c r="RIK29" s="600"/>
      <c r="RIL29" s="600"/>
      <c r="RIM29" s="600"/>
      <c r="RIN29" s="600"/>
      <c r="RIO29" s="600"/>
      <c r="RIP29" s="600"/>
      <c r="RIQ29" s="600"/>
      <c r="RIR29" s="600"/>
      <c r="RIS29" s="600"/>
      <c r="RIT29" s="600"/>
      <c r="RIU29" s="600"/>
      <c r="RIV29" s="600"/>
      <c r="RIW29" s="600"/>
      <c r="RIX29" s="600"/>
      <c r="RIY29" s="600"/>
      <c r="RIZ29" s="600"/>
      <c r="RJA29" s="600"/>
      <c r="RJB29" s="600"/>
      <c r="RJC29" s="600"/>
      <c r="RJD29" s="600"/>
      <c r="RJE29" s="600"/>
      <c r="RJF29" s="600"/>
      <c r="RJG29" s="600"/>
      <c r="RJH29" s="600"/>
      <c r="RJI29" s="600"/>
      <c r="RJJ29" s="600"/>
      <c r="RJK29" s="600"/>
      <c r="RJL29" s="600"/>
      <c r="RJM29" s="600"/>
      <c r="RJN29" s="600"/>
      <c r="RJO29" s="600"/>
      <c r="RJP29" s="600"/>
      <c r="RJQ29" s="600"/>
      <c r="RJR29" s="600"/>
      <c r="RJS29" s="600"/>
      <c r="RJT29" s="600"/>
      <c r="RJU29" s="600"/>
      <c r="RJV29" s="600"/>
      <c r="RJW29" s="600"/>
      <c r="RJX29" s="600"/>
      <c r="RJY29" s="600"/>
      <c r="RJZ29" s="600"/>
      <c r="RKA29" s="600"/>
      <c r="RKB29" s="600"/>
      <c r="RKC29" s="600"/>
      <c r="RKD29" s="600"/>
      <c r="RKE29" s="600"/>
      <c r="RKF29" s="600"/>
      <c r="RKG29" s="600"/>
      <c r="RKH29" s="600"/>
      <c r="RKI29" s="600"/>
      <c r="RKJ29" s="600"/>
      <c r="RKK29" s="600"/>
      <c r="RKL29" s="600"/>
      <c r="RKM29" s="600"/>
      <c r="RKN29" s="600"/>
      <c r="RKO29" s="600"/>
      <c r="RKP29" s="600"/>
      <c r="RKQ29" s="600"/>
      <c r="RKR29" s="600"/>
      <c r="RKS29" s="600"/>
      <c r="RKT29" s="600"/>
      <c r="RKU29" s="600"/>
      <c r="RKV29" s="600"/>
      <c r="RKW29" s="600"/>
      <c r="RKX29" s="600"/>
      <c r="RKY29" s="600"/>
      <c r="RKZ29" s="600"/>
      <c r="RLA29" s="600"/>
      <c r="RLB29" s="600"/>
      <c r="RLC29" s="600"/>
      <c r="RLD29" s="600"/>
      <c r="RLE29" s="600"/>
      <c r="RLF29" s="600"/>
      <c r="RLG29" s="600"/>
      <c r="RLH29" s="600"/>
      <c r="RLI29" s="600"/>
      <c r="RLJ29" s="600"/>
      <c r="RLK29" s="600"/>
      <c r="RLL29" s="600"/>
      <c r="RLM29" s="600"/>
      <c r="RLN29" s="600"/>
      <c r="RLO29" s="600"/>
      <c r="RLP29" s="600"/>
      <c r="RLQ29" s="600"/>
      <c r="RLR29" s="600"/>
      <c r="RLS29" s="600"/>
      <c r="RLT29" s="600"/>
      <c r="RLU29" s="600"/>
      <c r="RLV29" s="600"/>
      <c r="RLW29" s="600"/>
      <c r="RLX29" s="600"/>
      <c r="RLY29" s="600"/>
      <c r="RLZ29" s="600"/>
      <c r="RMA29" s="600"/>
      <c r="RMB29" s="600"/>
      <c r="RMC29" s="600"/>
      <c r="RMD29" s="600"/>
      <c r="RME29" s="600"/>
      <c r="RMF29" s="600"/>
      <c r="RMG29" s="600"/>
      <c r="RMH29" s="600"/>
      <c r="RMI29" s="600"/>
      <c r="RMJ29" s="600"/>
      <c r="RMK29" s="600"/>
      <c r="RML29" s="600"/>
      <c r="RMM29" s="600"/>
      <c r="RMN29" s="600"/>
      <c r="RMO29" s="600"/>
      <c r="RMP29" s="600"/>
      <c r="RMQ29" s="600"/>
      <c r="RMR29" s="600"/>
      <c r="RMS29" s="600"/>
      <c r="RMT29" s="600"/>
      <c r="RMU29" s="600"/>
      <c r="RMV29" s="600"/>
      <c r="RMW29" s="600"/>
      <c r="RMX29" s="600"/>
      <c r="RMY29" s="600"/>
      <c r="RMZ29" s="600"/>
      <c r="RNA29" s="600"/>
      <c r="RNB29" s="600"/>
      <c r="RNC29" s="600"/>
      <c r="RND29" s="600"/>
      <c r="RNE29" s="600"/>
      <c r="RNF29" s="600"/>
      <c r="RNG29" s="600"/>
      <c r="RNH29" s="600"/>
      <c r="RNI29" s="600"/>
      <c r="RNJ29" s="600"/>
      <c r="RNK29" s="600"/>
      <c r="RNL29" s="600"/>
      <c r="RNM29" s="600"/>
      <c r="RNN29" s="600"/>
      <c r="RNO29" s="600"/>
      <c r="RNP29" s="600"/>
      <c r="RNQ29" s="600"/>
      <c r="RNR29" s="600"/>
      <c r="RNS29" s="600"/>
      <c r="RNT29" s="600"/>
      <c r="RNU29" s="600"/>
      <c r="RNV29" s="600"/>
      <c r="RNW29" s="600"/>
      <c r="RNX29" s="600"/>
      <c r="RNY29" s="600"/>
      <c r="RNZ29" s="600"/>
      <c r="ROA29" s="600"/>
      <c r="ROB29" s="600"/>
      <c r="ROC29" s="600"/>
      <c r="ROD29" s="600"/>
      <c r="ROE29" s="600"/>
      <c r="ROF29" s="600"/>
      <c r="ROG29" s="600"/>
      <c r="ROH29" s="600"/>
      <c r="ROI29" s="600"/>
      <c r="ROJ29" s="600"/>
      <c r="ROK29" s="600"/>
      <c r="ROL29" s="600"/>
      <c r="ROM29" s="600"/>
      <c r="RON29" s="600"/>
      <c r="ROO29" s="600"/>
      <c r="ROP29" s="600"/>
      <c r="ROQ29" s="600"/>
      <c r="ROR29" s="600"/>
      <c r="ROS29" s="600"/>
      <c r="ROT29" s="600"/>
      <c r="ROU29" s="600"/>
      <c r="ROV29" s="600"/>
      <c r="ROW29" s="600"/>
      <c r="ROX29" s="600"/>
      <c r="ROY29" s="600"/>
      <c r="ROZ29" s="600"/>
      <c r="RPA29" s="600"/>
      <c r="RPB29" s="600"/>
      <c r="RPC29" s="600"/>
      <c r="RPD29" s="600"/>
      <c r="RPE29" s="600"/>
      <c r="RPF29" s="600"/>
      <c r="RPG29" s="600"/>
      <c r="RPH29" s="600"/>
      <c r="RPI29" s="600"/>
      <c r="RPJ29" s="600"/>
      <c r="RPK29" s="600"/>
      <c r="RPL29" s="600"/>
      <c r="RPM29" s="600"/>
      <c r="RPN29" s="600"/>
      <c r="RPO29" s="600"/>
      <c r="RPP29" s="600"/>
      <c r="RPQ29" s="600"/>
      <c r="RPR29" s="600"/>
      <c r="RPS29" s="600"/>
      <c r="RPT29" s="600"/>
      <c r="RPU29" s="600"/>
      <c r="RPV29" s="600"/>
      <c r="RPW29" s="600"/>
      <c r="RPX29" s="600"/>
      <c r="RPY29" s="600"/>
      <c r="RPZ29" s="600"/>
      <c r="RQA29" s="600"/>
      <c r="RQB29" s="600"/>
      <c r="RQC29" s="600"/>
      <c r="RQD29" s="600"/>
      <c r="RQE29" s="600"/>
      <c r="RQF29" s="600"/>
      <c r="RQG29" s="600"/>
      <c r="RQH29" s="600"/>
      <c r="RQI29" s="600"/>
      <c r="RQJ29" s="600"/>
      <c r="RQK29" s="600"/>
      <c r="RQL29" s="600"/>
      <c r="RQM29" s="600"/>
      <c r="RQN29" s="600"/>
      <c r="RQO29" s="600"/>
      <c r="RQP29" s="600"/>
      <c r="RQQ29" s="600"/>
      <c r="RQR29" s="600"/>
      <c r="RQS29" s="600"/>
      <c r="RQT29" s="600"/>
      <c r="RQU29" s="600"/>
      <c r="RQV29" s="600"/>
      <c r="RQW29" s="600"/>
      <c r="RQX29" s="600"/>
      <c r="RQY29" s="600"/>
      <c r="RQZ29" s="600"/>
      <c r="RRA29" s="600"/>
      <c r="RRB29" s="600"/>
      <c r="RRC29" s="600"/>
      <c r="RRD29" s="600"/>
      <c r="RRE29" s="600"/>
      <c r="RRF29" s="600"/>
      <c r="RRG29" s="600"/>
      <c r="RRH29" s="600"/>
      <c r="RRI29" s="600"/>
      <c r="RRJ29" s="600"/>
      <c r="RRK29" s="600"/>
      <c r="RRL29" s="600"/>
      <c r="RRM29" s="600"/>
      <c r="RRN29" s="600"/>
      <c r="RRO29" s="600"/>
      <c r="RRP29" s="600"/>
      <c r="RRQ29" s="600"/>
      <c r="RRR29" s="600"/>
      <c r="RRS29" s="600"/>
      <c r="RRT29" s="600"/>
      <c r="RRU29" s="600"/>
      <c r="RRV29" s="600"/>
      <c r="RRW29" s="600"/>
      <c r="RRX29" s="600"/>
      <c r="RRY29" s="600"/>
      <c r="RRZ29" s="600"/>
      <c r="RSA29" s="600"/>
      <c r="RSB29" s="600"/>
      <c r="RSC29" s="600"/>
      <c r="RSD29" s="600"/>
      <c r="RSE29" s="600"/>
      <c r="RSF29" s="600"/>
      <c r="RSG29" s="600"/>
      <c r="RSH29" s="600"/>
      <c r="RSI29" s="600"/>
      <c r="RSJ29" s="600"/>
      <c r="RSK29" s="600"/>
      <c r="RSL29" s="600"/>
      <c r="RSM29" s="600"/>
      <c r="RSN29" s="600"/>
      <c r="RSO29" s="600"/>
      <c r="RSP29" s="600"/>
      <c r="RSQ29" s="600"/>
      <c r="RSR29" s="600"/>
      <c r="RSS29" s="600"/>
      <c r="RST29" s="600"/>
      <c r="RSU29" s="600"/>
      <c r="RSV29" s="600"/>
      <c r="RSW29" s="600"/>
      <c r="RSX29" s="600"/>
      <c r="RSY29" s="600"/>
      <c r="RSZ29" s="600"/>
      <c r="RTA29" s="600"/>
      <c r="RTB29" s="600"/>
      <c r="RTC29" s="600"/>
      <c r="RTD29" s="600"/>
      <c r="RTE29" s="600"/>
      <c r="RTF29" s="600"/>
      <c r="RTG29" s="600"/>
      <c r="RTH29" s="600"/>
      <c r="RTI29" s="600"/>
      <c r="RTJ29" s="600"/>
      <c r="RTK29" s="600"/>
      <c r="RTL29" s="600"/>
      <c r="RTM29" s="600"/>
      <c r="RTN29" s="600"/>
      <c r="RTO29" s="600"/>
      <c r="RTP29" s="600"/>
      <c r="RTQ29" s="600"/>
      <c r="RTR29" s="600"/>
      <c r="RTS29" s="600"/>
      <c r="RTT29" s="600"/>
      <c r="RTU29" s="600"/>
      <c r="RTV29" s="600"/>
      <c r="RTW29" s="600"/>
      <c r="RTX29" s="600"/>
      <c r="RTY29" s="600"/>
      <c r="RTZ29" s="600"/>
      <c r="RUA29" s="600"/>
      <c r="RUB29" s="600"/>
      <c r="RUC29" s="600"/>
      <c r="RUD29" s="600"/>
      <c r="RUE29" s="600"/>
      <c r="RUF29" s="600"/>
      <c r="RUG29" s="600"/>
      <c r="RUH29" s="600"/>
      <c r="RUI29" s="600"/>
      <c r="RUJ29" s="600"/>
      <c r="RUK29" s="600"/>
      <c r="RUL29" s="600"/>
      <c r="RUM29" s="600"/>
      <c r="RUN29" s="600"/>
      <c r="RUO29" s="600"/>
      <c r="RUP29" s="600"/>
      <c r="RUQ29" s="600"/>
      <c r="RUR29" s="600"/>
      <c r="RUS29" s="600"/>
      <c r="RUT29" s="600"/>
      <c r="RUU29" s="600"/>
      <c r="RUV29" s="600"/>
      <c r="RUW29" s="600"/>
      <c r="RUX29" s="600"/>
      <c r="RUY29" s="600"/>
      <c r="RUZ29" s="600"/>
      <c r="RVA29" s="600"/>
      <c r="RVB29" s="600"/>
      <c r="RVC29" s="600"/>
      <c r="RVD29" s="600"/>
      <c r="RVE29" s="600"/>
      <c r="RVF29" s="600"/>
      <c r="RVG29" s="600"/>
      <c r="RVH29" s="600"/>
      <c r="RVI29" s="600"/>
      <c r="RVJ29" s="600"/>
      <c r="RVK29" s="600"/>
      <c r="RVL29" s="600"/>
      <c r="RVM29" s="600"/>
      <c r="RVN29" s="600"/>
      <c r="RVO29" s="600"/>
      <c r="RVP29" s="600"/>
      <c r="RVQ29" s="600"/>
      <c r="RVR29" s="600"/>
      <c r="RVS29" s="600"/>
      <c r="RVT29" s="600"/>
      <c r="RVU29" s="600"/>
      <c r="RVV29" s="600"/>
      <c r="RVW29" s="600"/>
      <c r="RVX29" s="600"/>
      <c r="RVY29" s="600"/>
      <c r="RVZ29" s="600"/>
      <c r="RWA29" s="600"/>
      <c r="RWB29" s="600"/>
      <c r="RWC29" s="600"/>
      <c r="RWD29" s="600"/>
      <c r="RWE29" s="600"/>
      <c r="RWF29" s="600"/>
      <c r="RWG29" s="600"/>
      <c r="RWH29" s="600"/>
      <c r="RWI29" s="600"/>
      <c r="RWJ29" s="600"/>
      <c r="RWK29" s="600"/>
      <c r="RWL29" s="600"/>
      <c r="RWM29" s="600"/>
      <c r="RWN29" s="600"/>
      <c r="RWO29" s="600"/>
      <c r="RWP29" s="600"/>
      <c r="RWQ29" s="600"/>
      <c r="RWR29" s="600"/>
      <c r="RWS29" s="600"/>
      <c r="RWT29" s="600"/>
      <c r="RWU29" s="600"/>
      <c r="RWV29" s="600"/>
      <c r="RWW29" s="600"/>
      <c r="RWX29" s="600"/>
      <c r="RWY29" s="600"/>
      <c r="RWZ29" s="600"/>
      <c r="RXA29" s="600"/>
      <c r="RXB29" s="600"/>
      <c r="RXC29" s="600"/>
      <c r="RXD29" s="600"/>
      <c r="RXE29" s="600"/>
      <c r="RXF29" s="600"/>
      <c r="RXG29" s="600"/>
      <c r="RXH29" s="600"/>
      <c r="RXI29" s="600"/>
      <c r="RXJ29" s="600"/>
      <c r="RXK29" s="600"/>
      <c r="RXL29" s="600"/>
      <c r="RXM29" s="600"/>
      <c r="RXN29" s="600"/>
      <c r="RXO29" s="600"/>
      <c r="RXP29" s="600"/>
      <c r="RXQ29" s="600"/>
      <c r="RXR29" s="600"/>
      <c r="RXS29" s="600"/>
      <c r="RXT29" s="600"/>
      <c r="RXU29" s="600"/>
      <c r="RXV29" s="600"/>
      <c r="RXW29" s="600"/>
      <c r="RXX29" s="600"/>
      <c r="RXY29" s="600"/>
      <c r="RXZ29" s="600"/>
      <c r="RYA29" s="600"/>
      <c r="RYB29" s="600"/>
      <c r="RYC29" s="600"/>
      <c r="RYD29" s="600"/>
      <c r="RYE29" s="600"/>
      <c r="RYF29" s="600"/>
      <c r="RYG29" s="600"/>
      <c r="RYH29" s="600"/>
      <c r="RYI29" s="600"/>
      <c r="RYJ29" s="600"/>
      <c r="RYK29" s="600"/>
      <c r="RYL29" s="600"/>
      <c r="RYM29" s="600"/>
      <c r="RYN29" s="600"/>
      <c r="RYO29" s="600"/>
      <c r="RYP29" s="600"/>
      <c r="RYQ29" s="600"/>
      <c r="RYR29" s="600"/>
      <c r="RYS29" s="600"/>
      <c r="RYT29" s="600"/>
      <c r="RYU29" s="600"/>
      <c r="RYV29" s="600"/>
      <c r="RYW29" s="600"/>
      <c r="RYX29" s="600"/>
      <c r="RYY29" s="600"/>
      <c r="RYZ29" s="600"/>
      <c r="RZA29" s="600"/>
      <c r="RZB29" s="600"/>
      <c r="RZC29" s="600"/>
      <c r="RZD29" s="600"/>
      <c r="RZE29" s="600"/>
      <c r="RZF29" s="600"/>
      <c r="RZG29" s="600"/>
      <c r="RZH29" s="600"/>
      <c r="RZI29" s="600"/>
      <c r="RZJ29" s="600"/>
      <c r="RZK29" s="600"/>
      <c r="RZL29" s="600"/>
      <c r="RZM29" s="600"/>
      <c r="RZN29" s="600"/>
      <c r="RZO29" s="600"/>
      <c r="RZP29" s="600"/>
      <c r="RZQ29" s="600"/>
      <c r="RZR29" s="600"/>
      <c r="RZS29" s="600"/>
      <c r="RZT29" s="600"/>
      <c r="RZU29" s="600"/>
      <c r="RZV29" s="600"/>
      <c r="RZW29" s="600"/>
      <c r="RZX29" s="600"/>
      <c r="RZY29" s="600"/>
      <c r="RZZ29" s="600"/>
      <c r="SAA29" s="600"/>
      <c r="SAB29" s="600"/>
      <c r="SAC29" s="600"/>
      <c r="SAD29" s="600"/>
      <c r="SAE29" s="600"/>
      <c r="SAF29" s="600"/>
      <c r="SAG29" s="600"/>
      <c r="SAH29" s="600"/>
      <c r="SAI29" s="600"/>
      <c r="SAJ29" s="600"/>
      <c r="SAK29" s="600"/>
      <c r="SAL29" s="600"/>
      <c r="SAM29" s="600"/>
      <c r="SAN29" s="600"/>
      <c r="SAO29" s="600"/>
      <c r="SAP29" s="600"/>
      <c r="SAQ29" s="600"/>
      <c r="SAR29" s="600"/>
      <c r="SAS29" s="600"/>
      <c r="SAT29" s="600"/>
      <c r="SAU29" s="600"/>
      <c r="SAV29" s="600"/>
      <c r="SAW29" s="600"/>
      <c r="SAX29" s="600"/>
      <c r="SAY29" s="600"/>
      <c r="SAZ29" s="600"/>
      <c r="SBA29" s="600"/>
      <c r="SBB29" s="600"/>
      <c r="SBC29" s="600"/>
      <c r="SBD29" s="600"/>
      <c r="SBE29" s="600"/>
      <c r="SBF29" s="600"/>
      <c r="SBG29" s="600"/>
      <c r="SBH29" s="600"/>
      <c r="SBI29" s="600"/>
      <c r="SBJ29" s="600"/>
      <c r="SBK29" s="600"/>
      <c r="SBL29" s="600"/>
      <c r="SBM29" s="600"/>
      <c r="SBN29" s="600"/>
      <c r="SBO29" s="600"/>
      <c r="SBP29" s="600"/>
      <c r="SBQ29" s="600"/>
      <c r="SBR29" s="600"/>
      <c r="SBS29" s="600"/>
      <c r="SBT29" s="600"/>
      <c r="SBU29" s="600"/>
      <c r="SBV29" s="600"/>
      <c r="SBW29" s="600"/>
      <c r="SBX29" s="600"/>
      <c r="SBY29" s="600"/>
      <c r="SBZ29" s="600"/>
      <c r="SCA29" s="600"/>
      <c r="SCB29" s="600"/>
      <c r="SCC29" s="600"/>
      <c r="SCD29" s="600"/>
      <c r="SCE29" s="600"/>
      <c r="SCF29" s="600"/>
      <c r="SCG29" s="600"/>
      <c r="SCH29" s="600"/>
      <c r="SCI29" s="600"/>
      <c r="SCJ29" s="600"/>
      <c r="SCK29" s="600"/>
      <c r="SCL29" s="600"/>
      <c r="SCM29" s="600"/>
      <c r="SCN29" s="600"/>
      <c r="SCO29" s="600"/>
      <c r="SCP29" s="600"/>
      <c r="SCQ29" s="600"/>
      <c r="SCR29" s="600"/>
      <c r="SCS29" s="600"/>
      <c r="SCT29" s="600"/>
      <c r="SCU29" s="600"/>
      <c r="SCV29" s="600"/>
      <c r="SCW29" s="600"/>
      <c r="SCX29" s="600"/>
      <c r="SCY29" s="600"/>
      <c r="SCZ29" s="600"/>
      <c r="SDA29" s="600"/>
      <c r="SDB29" s="600"/>
      <c r="SDC29" s="600"/>
      <c r="SDD29" s="600"/>
      <c r="SDE29" s="600"/>
      <c r="SDF29" s="600"/>
      <c r="SDG29" s="600"/>
      <c r="SDH29" s="600"/>
      <c r="SDI29" s="600"/>
      <c r="SDJ29" s="600"/>
      <c r="SDK29" s="600"/>
      <c r="SDL29" s="600"/>
      <c r="SDM29" s="600"/>
      <c r="SDN29" s="600"/>
      <c r="SDO29" s="600"/>
      <c r="SDP29" s="600"/>
      <c r="SDQ29" s="600"/>
      <c r="SDR29" s="600"/>
      <c r="SDS29" s="600"/>
      <c r="SDT29" s="600"/>
      <c r="SDU29" s="600"/>
      <c r="SDV29" s="600"/>
      <c r="SDW29" s="600"/>
      <c r="SDX29" s="600"/>
      <c r="SDY29" s="600"/>
      <c r="SDZ29" s="600"/>
      <c r="SEA29" s="600"/>
      <c r="SEB29" s="600"/>
      <c r="SEC29" s="600"/>
      <c r="SED29" s="600"/>
      <c r="SEE29" s="600"/>
      <c r="SEF29" s="600"/>
      <c r="SEG29" s="600"/>
      <c r="SEH29" s="600"/>
      <c r="SEI29" s="600"/>
      <c r="SEJ29" s="600"/>
      <c r="SEK29" s="600"/>
      <c r="SEL29" s="600"/>
      <c r="SEM29" s="600"/>
      <c r="SEN29" s="600"/>
      <c r="SEO29" s="600"/>
      <c r="SEP29" s="600"/>
      <c r="SEQ29" s="600"/>
      <c r="SER29" s="600"/>
      <c r="SES29" s="600"/>
      <c r="SET29" s="600"/>
      <c r="SEU29" s="600"/>
      <c r="SEV29" s="600"/>
      <c r="SEW29" s="600"/>
      <c r="SEX29" s="600"/>
      <c r="SEY29" s="600"/>
      <c r="SEZ29" s="600"/>
      <c r="SFA29" s="600"/>
      <c r="SFB29" s="600"/>
      <c r="SFC29" s="600"/>
      <c r="SFD29" s="600"/>
      <c r="SFE29" s="600"/>
      <c r="SFF29" s="600"/>
      <c r="SFG29" s="600"/>
      <c r="SFH29" s="600"/>
      <c r="SFI29" s="600"/>
      <c r="SFJ29" s="600"/>
      <c r="SFK29" s="600"/>
      <c r="SFL29" s="600"/>
      <c r="SFM29" s="600"/>
      <c r="SFN29" s="600"/>
      <c r="SFO29" s="600"/>
      <c r="SFP29" s="600"/>
      <c r="SFQ29" s="600"/>
      <c r="SFR29" s="600"/>
      <c r="SFS29" s="600"/>
      <c r="SFT29" s="600"/>
      <c r="SFU29" s="600"/>
      <c r="SFV29" s="600"/>
      <c r="SFW29" s="600"/>
      <c r="SFX29" s="600"/>
      <c r="SFY29" s="600"/>
      <c r="SFZ29" s="600"/>
      <c r="SGA29" s="600"/>
      <c r="SGB29" s="600"/>
      <c r="SGC29" s="600"/>
      <c r="SGD29" s="600"/>
      <c r="SGE29" s="600"/>
      <c r="SGF29" s="600"/>
      <c r="SGG29" s="600"/>
      <c r="SGH29" s="600"/>
      <c r="SGI29" s="600"/>
      <c r="SGJ29" s="600"/>
      <c r="SGK29" s="600"/>
      <c r="SGL29" s="600"/>
      <c r="SGM29" s="600"/>
      <c r="SGN29" s="600"/>
      <c r="SGO29" s="600"/>
      <c r="SGP29" s="600"/>
      <c r="SGQ29" s="600"/>
      <c r="SGR29" s="600"/>
      <c r="SGS29" s="600"/>
      <c r="SGT29" s="600"/>
      <c r="SGU29" s="600"/>
      <c r="SGV29" s="600"/>
      <c r="SGW29" s="600"/>
      <c r="SGX29" s="600"/>
      <c r="SGY29" s="600"/>
      <c r="SGZ29" s="600"/>
      <c r="SHA29" s="600"/>
      <c r="SHB29" s="600"/>
      <c r="SHC29" s="600"/>
      <c r="SHD29" s="600"/>
      <c r="SHE29" s="600"/>
      <c r="SHF29" s="600"/>
      <c r="SHG29" s="600"/>
      <c r="SHH29" s="600"/>
      <c r="SHI29" s="600"/>
      <c r="SHJ29" s="600"/>
      <c r="SHK29" s="600"/>
      <c r="SHL29" s="600"/>
      <c r="SHM29" s="600"/>
      <c r="SHN29" s="600"/>
      <c r="SHO29" s="600"/>
      <c r="SHP29" s="600"/>
      <c r="SHQ29" s="600"/>
      <c r="SHR29" s="600"/>
      <c r="SHS29" s="600"/>
      <c r="SHT29" s="600"/>
      <c r="SHU29" s="600"/>
      <c r="SHV29" s="600"/>
      <c r="SHW29" s="600"/>
      <c r="SHX29" s="600"/>
      <c r="SHY29" s="600"/>
      <c r="SHZ29" s="600"/>
      <c r="SIA29" s="600"/>
      <c r="SIB29" s="600"/>
      <c r="SIC29" s="600"/>
      <c r="SID29" s="600"/>
      <c r="SIE29" s="600"/>
      <c r="SIF29" s="600"/>
      <c r="SIG29" s="600"/>
      <c r="SIH29" s="600"/>
      <c r="SII29" s="600"/>
      <c r="SIJ29" s="600"/>
      <c r="SIK29" s="600"/>
      <c r="SIL29" s="600"/>
      <c r="SIM29" s="600"/>
      <c r="SIN29" s="600"/>
      <c r="SIO29" s="600"/>
      <c r="SIP29" s="600"/>
      <c r="SIQ29" s="600"/>
      <c r="SIR29" s="600"/>
      <c r="SIS29" s="600"/>
      <c r="SIT29" s="600"/>
      <c r="SIU29" s="600"/>
      <c r="SIV29" s="600"/>
      <c r="SIW29" s="600"/>
      <c r="SIX29" s="600"/>
      <c r="SIY29" s="600"/>
      <c r="SIZ29" s="600"/>
      <c r="SJA29" s="600"/>
      <c r="SJB29" s="600"/>
      <c r="SJC29" s="600"/>
      <c r="SJD29" s="600"/>
      <c r="SJE29" s="600"/>
      <c r="SJF29" s="600"/>
      <c r="SJG29" s="600"/>
      <c r="SJH29" s="600"/>
      <c r="SJI29" s="600"/>
      <c r="SJJ29" s="600"/>
      <c r="SJK29" s="600"/>
      <c r="SJL29" s="600"/>
      <c r="SJM29" s="600"/>
      <c r="SJN29" s="600"/>
      <c r="SJO29" s="600"/>
      <c r="SJP29" s="600"/>
      <c r="SJQ29" s="600"/>
      <c r="SJR29" s="600"/>
      <c r="SJS29" s="600"/>
      <c r="SJT29" s="600"/>
      <c r="SJU29" s="600"/>
      <c r="SJV29" s="600"/>
      <c r="SJW29" s="600"/>
      <c r="SJX29" s="600"/>
      <c r="SJY29" s="600"/>
      <c r="SJZ29" s="600"/>
      <c r="SKA29" s="600"/>
      <c r="SKB29" s="600"/>
      <c r="SKC29" s="600"/>
      <c r="SKD29" s="600"/>
      <c r="SKE29" s="600"/>
      <c r="SKF29" s="600"/>
      <c r="SKG29" s="600"/>
      <c r="SKH29" s="600"/>
      <c r="SKI29" s="600"/>
      <c r="SKJ29" s="600"/>
      <c r="SKK29" s="600"/>
      <c r="SKL29" s="600"/>
      <c r="SKM29" s="600"/>
      <c r="SKN29" s="600"/>
      <c r="SKO29" s="600"/>
      <c r="SKP29" s="600"/>
      <c r="SKQ29" s="600"/>
      <c r="SKR29" s="600"/>
      <c r="SKS29" s="600"/>
      <c r="SKT29" s="600"/>
      <c r="SKU29" s="600"/>
      <c r="SKV29" s="600"/>
      <c r="SKW29" s="600"/>
      <c r="SKX29" s="600"/>
      <c r="SKY29" s="600"/>
      <c r="SKZ29" s="600"/>
      <c r="SLA29" s="600"/>
      <c r="SLB29" s="600"/>
      <c r="SLC29" s="600"/>
      <c r="SLD29" s="600"/>
      <c r="SLE29" s="600"/>
      <c r="SLF29" s="600"/>
      <c r="SLG29" s="600"/>
      <c r="SLH29" s="600"/>
      <c r="SLI29" s="600"/>
      <c r="SLJ29" s="600"/>
      <c r="SLK29" s="600"/>
      <c r="SLL29" s="600"/>
      <c r="SLM29" s="600"/>
      <c r="SLN29" s="600"/>
      <c r="SLO29" s="600"/>
      <c r="SLP29" s="600"/>
      <c r="SLQ29" s="600"/>
      <c r="SLR29" s="600"/>
      <c r="SLS29" s="600"/>
      <c r="SLT29" s="600"/>
      <c r="SLU29" s="600"/>
      <c r="SLV29" s="600"/>
      <c r="SLW29" s="600"/>
      <c r="SLX29" s="600"/>
      <c r="SLY29" s="600"/>
      <c r="SLZ29" s="600"/>
      <c r="SMA29" s="600"/>
      <c r="SMB29" s="600"/>
      <c r="SMC29" s="600"/>
      <c r="SMD29" s="600"/>
      <c r="SME29" s="600"/>
      <c r="SMF29" s="600"/>
      <c r="SMG29" s="600"/>
      <c r="SMH29" s="600"/>
      <c r="SMI29" s="600"/>
      <c r="SMJ29" s="600"/>
      <c r="SMK29" s="600"/>
      <c r="SML29" s="600"/>
      <c r="SMM29" s="600"/>
      <c r="SMN29" s="600"/>
      <c r="SMO29" s="600"/>
      <c r="SMP29" s="600"/>
      <c r="SMQ29" s="600"/>
      <c r="SMR29" s="600"/>
      <c r="SMS29" s="600"/>
      <c r="SMT29" s="600"/>
      <c r="SMU29" s="600"/>
      <c r="SMV29" s="600"/>
      <c r="SMW29" s="600"/>
      <c r="SMX29" s="600"/>
      <c r="SMY29" s="600"/>
      <c r="SMZ29" s="600"/>
      <c r="SNA29" s="600"/>
      <c r="SNB29" s="600"/>
      <c r="SNC29" s="600"/>
      <c r="SND29" s="600"/>
      <c r="SNE29" s="600"/>
      <c r="SNF29" s="600"/>
      <c r="SNG29" s="600"/>
      <c r="SNH29" s="600"/>
      <c r="SNI29" s="600"/>
      <c r="SNJ29" s="600"/>
      <c r="SNK29" s="600"/>
      <c r="SNL29" s="600"/>
      <c r="SNM29" s="600"/>
      <c r="SNN29" s="600"/>
      <c r="SNO29" s="600"/>
      <c r="SNP29" s="600"/>
      <c r="SNQ29" s="600"/>
      <c r="SNR29" s="600"/>
      <c r="SNS29" s="600"/>
      <c r="SNT29" s="600"/>
      <c r="SNU29" s="600"/>
      <c r="SNV29" s="600"/>
      <c r="SNW29" s="600"/>
      <c r="SNX29" s="600"/>
      <c r="SNY29" s="600"/>
      <c r="SNZ29" s="600"/>
      <c r="SOA29" s="600"/>
      <c r="SOB29" s="600"/>
      <c r="SOC29" s="600"/>
      <c r="SOD29" s="600"/>
      <c r="SOE29" s="600"/>
      <c r="SOF29" s="600"/>
      <c r="SOG29" s="600"/>
      <c r="SOH29" s="600"/>
      <c r="SOI29" s="600"/>
      <c r="SOJ29" s="600"/>
      <c r="SOK29" s="600"/>
      <c r="SOL29" s="600"/>
      <c r="SOM29" s="600"/>
      <c r="SON29" s="600"/>
      <c r="SOO29" s="600"/>
      <c r="SOP29" s="600"/>
      <c r="SOQ29" s="600"/>
      <c r="SOR29" s="600"/>
      <c r="SOS29" s="600"/>
      <c r="SOT29" s="600"/>
      <c r="SOU29" s="600"/>
      <c r="SOV29" s="600"/>
      <c r="SOW29" s="600"/>
      <c r="SOX29" s="600"/>
      <c r="SOY29" s="600"/>
      <c r="SOZ29" s="600"/>
      <c r="SPA29" s="600"/>
      <c r="SPB29" s="600"/>
      <c r="SPC29" s="600"/>
      <c r="SPD29" s="600"/>
      <c r="SPE29" s="600"/>
      <c r="SPF29" s="600"/>
      <c r="SPG29" s="600"/>
      <c r="SPH29" s="600"/>
      <c r="SPI29" s="600"/>
      <c r="SPJ29" s="600"/>
      <c r="SPK29" s="600"/>
      <c r="SPL29" s="600"/>
      <c r="SPM29" s="600"/>
      <c r="SPN29" s="600"/>
      <c r="SPO29" s="600"/>
      <c r="SPP29" s="600"/>
      <c r="SPQ29" s="600"/>
      <c r="SPR29" s="600"/>
      <c r="SPS29" s="600"/>
      <c r="SPT29" s="600"/>
      <c r="SPU29" s="600"/>
      <c r="SPV29" s="600"/>
      <c r="SPW29" s="600"/>
      <c r="SPX29" s="600"/>
      <c r="SPY29" s="600"/>
      <c r="SPZ29" s="600"/>
      <c r="SQA29" s="600"/>
      <c r="SQB29" s="600"/>
      <c r="SQC29" s="600"/>
      <c r="SQD29" s="600"/>
      <c r="SQE29" s="600"/>
      <c r="SQF29" s="600"/>
      <c r="SQG29" s="600"/>
      <c r="SQH29" s="600"/>
      <c r="SQI29" s="600"/>
      <c r="SQJ29" s="600"/>
      <c r="SQK29" s="600"/>
      <c r="SQL29" s="600"/>
      <c r="SQM29" s="600"/>
      <c r="SQN29" s="600"/>
      <c r="SQO29" s="600"/>
      <c r="SQP29" s="600"/>
      <c r="SQQ29" s="600"/>
      <c r="SQR29" s="600"/>
      <c r="SQS29" s="600"/>
      <c r="SQT29" s="600"/>
      <c r="SQU29" s="600"/>
      <c r="SQV29" s="600"/>
      <c r="SQW29" s="600"/>
      <c r="SQX29" s="600"/>
      <c r="SQY29" s="600"/>
      <c r="SQZ29" s="600"/>
      <c r="SRA29" s="600"/>
      <c r="SRB29" s="600"/>
      <c r="SRC29" s="600"/>
      <c r="SRD29" s="600"/>
      <c r="SRE29" s="600"/>
      <c r="SRF29" s="600"/>
      <c r="SRG29" s="600"/>
      <c r="SRH29" s="600"/>
      <c r="SRI29" s="600"/>
      <c r="SRJ29" s="600"/>
      <c r="SRK29" s="600"/>
      <c r="SRL29" s="600"/>
      <c r="SRM29" s="600"/>
      <c r="SRN29" s="600"/>
      <c r="SRO29" s="600"/>
      <c r="SRP29" s="600"/>
      <c r="SRQ29" s="600"/>
      <c r="SRR29" s="600"/>
      <c r="SRS29" s="600"/>
      <c r="SRT29" s="600"/>
      <c r="SRU29" s="600"/>
      <c r="SRV29" s="600"/>
      <c r="SRW29" s="600"/>
      <c r="SRX29" s="600"/>
      <c r="SRY29" s="600"/>
      <c r="SRZ29" s="600"/>
      <c r="SSA29" s="600"/>
      <c r="SSB29" s="600"/>
      <c r="SSC29" s="600"/>
      <c r="SSD29" s="600"/>
      <c r="SSE29" s="600"/>
      <c r="SSF29" s="600"/>
      <c r="SSG29" s="600"/>
      <c r="SSH29" s="600"/>
      <c r="SSI29" s="600"/>
      <c r="SSJ29" s="600"/>
      <c r="SSK29" s="600"/>
      <c r="SSL29" s="600"/>
      <c r="SSM29" s="600"/>
      <c r="SSN29" s="600"/>
      <c r="SSO29" s="600"/>
      <c r="SSP29" s="600"/>
      <c r="SSQ29" s="600"/>
      <c r="SSR29" s="600"/>
      <c r="SSS29" s="600"/>
      <c r="SST29" s="600"/>
      <c r="SSU29" s="600"/>
      <c r="SSV29" s="600"/>
      <c r="SSW29" s="600"/>
      <c r="SSX29" s="600"/>
      <c r="SSY29" s="600"/>
      <c r="SSZ29" s="600"/>
      <c r="STA29" s="600"/>
      <c r="STB29" s="600"/>
      <c r="STC29" s="600"/>
      <c r="STD29" s="600"/>
      <c r="STE29" s="600"/>
      <c r="STF29" s="600"/>
      <c r="STG29" s="600"/>
      <c r="STH29" s="600"/>
      <c r="STI29" s="600"/>
      <c r="STJ29" s="600"/>
      <c r="STK29" s="600"/>
      <c r="STL29" s="600"/>
      <c r="STM29" s="600"/>
      <c r="STN29" s="600"/>
      <c r="STO29" s="600"/>
      <c r="STP29" s="600"/>
      <c r="STQ29" s="600"/>
      <c r="STR29" s="600"/>
      <c r="STS29" s="600"/>
      <c r="STT29" s="600"/>
      <c r="STU29" s="600"/>
      <c r="STV29" s="600"/>
      <c r="STW29" s="600"/>
      <c r="STX29" s="600"/>
      <c r="STY29" s="600"/>
      <c r="STZ29" s="600"/>
      <c r="SUA29" s="600"/>
      <c r="SUB29" s="600"/>
      <c r="SUC29" s="600"/>
      <c r="SUD29" s="600"/>
      <c r="SUE29" s="600"/>
      <c r="SUF29" s="600"/>
      <c r="SUG29" s="600"/>
      <c r="SUH29" s="600"/>
      <c r="SUI29" s="600"/>
      <c r="SUJ29" s="600"/>
      <c r="SUK29" s="600"/>
      <c r="SUL29" s="600"/>
      <c r="SUM29" s="600"/>
      <c r="SUN29" s="600"/>
      <c r="SUO29" s="600"/>
      <c r="SUP29" s="600"/>
      <c r="SUQ29" s="600"/>
      <c r="SUR29" s="600"/>
      <c r="SUS29" s="600"/>
      <c r="SUT29" s="600"/>
      <c r="SUU29" s="600"/>
      <c r="SUV29" s="600"/>
      <c r="SUW29" s="600"/>
      <c r="SUX29" s="600"/>
      <c r="SUY29" s="600"/>
      <c r="SUZ29" s="600"/>
      <c r="SVA29" s="600"/>
      <c r="SVB29" s="600"/>
      <c r="SVC29" s="600"/>
      <c r="SVD29" s="600"/>
      <c r="SVE29" s="600"/>
      <c r="SVF29" s="600"/>
      <c r="SVG29" s="600"/>
      <c r="SVH29" s="600"/>
      <c r="SVI29" s="600"/>
      <c r="SVJ29" s="600"/>
      <c r="SVK29" s="600"/>
      <c r="SVL29" s="600"/>
      <c r="SVM29" s="600"/>
      <c r="SVN29" s="600"/>
      <c r="SVO29" s="600"/>
      <c r="SVP29" s="600"/>
      <c r="SVQ29" s="600"/>
      <c r="SVR29" s="600"/>
      <c r="SVS29" s="600"/>
      <c r="SVT29" s="600"/>
      <c r="SVU29" s="600"/>
      <c r="SVV29" s="600"/>
      <c r="SVW29" s="600"/>
      <c r="SVX29" s="600"/>
      <c r="SVY29" s="600"/>
      <c r="SVZ29" s="600"/>
      <c r="SWA29" s="600"/>
      <c r="SWB29" s="600"/>
      <c r="SWC29" s="600"/>
      <c r="SWD29" s="600"/>
      <c r="SWE29" s="600"/>
      <c r="SWF29" s="600"/>
      <c r="SWG29" s="600"/>
      <c r="SWH29" s="600"/>
      <c r="SWI29" s="600"/>
      <c r="SWJ29" s="600"/>
      <c r="SWK29" s="600"/>
      <c r="SWL29" s="600"/>
      <c r="SWM29" s="600"/>
      <c r="SWN29" s="600"/>
      <c r="SWO29" s="600"/>
      <c r="SWP29" s="600"/>
      <c r="SWQ29" s="600"/>
      <c r="SWR29" s="600"/>
      <c r="SWS29" s="600"/>
      <c r="SWT29" s="600"/>
      <c r="SWU29" s="600"/>
      <c r="SWV29" s="600"/>
      <c r="SWW29" s="600"/>
      <c r="SWX29" s="600"/>
      <c r="SWY29" s="600"/>
      <c r="SWZ29" s="600"/>
      <c r="SXA29" s="600"/>
      <c r="SXB29" s="600"/>
      <c r="SXC29" s="600"/>
      <c r="SXD29" s="600"/>
      <c r="SXE29" s="600"/>
      <c r="SXF29" s="600"/>
      <c r="SXG29" s="600"/>
      <c r="SXH29" s="600"/>
      <c r="SXI29" s="600"/>
      <c r="SXJ29" s="600"/>
      <c r="SXK29" s="600"/>
      <c r="SXL29" s="600"/>
      <c r="SXM29" s="600"/>
      <c r="SXN29" s="600"/>
      <c r="SXO29" s="600"/>
      <c r="SXP29" s="600"/>
      <c r="SXQ29" s="600"/>
      <c r="SXR29" s="600"/>
      <c r="SXS29" s="600"/>
      <c r="SXT29" s="600"/>
      <c r="SXU29" s="600"/>
      <c r="SXV29" s="600"/>
      <c r="SXW29" s="600"/>
      <c r="SXX29" s="600"/>
      <c r="SXY29" s="600"/>
      <c r="SXZ29" s="600"/>
      <c r="SYA29" s="600"/>
      <c r="SYB29" s="600"/>
      <c r="SYC29" s="600"/>
      <c r="SYD29" s="600"/>
      <c r="SYE29" s="600"/>
      <c r="SYF29" s="600"/>
      <c r="SYG29" s="600"/>
      <c r="SYH29" s="600"/>
      <c r="SYI29" s="600"/>
      <c r="SYJ29" s="600"/>
      <c r="SYK29" s="600"/>
      <c r="SYL29" s="600"/>
      <c r="SYM29" s="600"/>
      <c r="SYN29" s="600"/>
      <c r="SYO29" s="600"/>
      <c r="SYP29" s="600"/>
      <c r="SYQ29" s="600"/>
      <c r="SYR29" s="600"/>
      <c r="SYS29" s="600"/>
      <c r="SYT29" s="600"/>
      <c r="SYU29" s="600"/>
      <c r="SYV29" s="600"/>
      <c r="SYW29" s="600"/>
      <c r="SYX29" s="600"/>
      <c r="SYY29" s="600"/>
      <c r="SYZ29" s="600"/>
      <c r="SZA29" s="600"/>
      <c r="SZB29" s="600"/>
      <c r="SZC29" s="600"/>
      <c r="SZD29" s="600"/>
      <c r="SZE29" s="600"/>
      <c r="SZF29" s="600"/>
      <c r="SZG29" s="600"/>
      <c r="SZH29" s="600"/>
      <c r="SZI29" s="600"/>
      <c r="SZJ29" s="600"/>
      <c r="SZK29" s="600"/>
      <c r="SZL29" s="600"/>
      <c r="SZM29" s="600"/>
      <c r="SZN29" s="600"/>
      <c r="SZO29" s="600"/>
      <c r="SZP29" s="600"/>
      <c r="SZQ29" s="600"/>
      <c r="SZR29" s="600"/>
      <c r="SZS29" s="600"/>
      <c r="SZT29" s="600"/>
      <c r="SZU29" s="600"/>
      <c r="SZV29" s="600"/>
      <c r="SZW29" s="600"/>
      <c r="SZX29" s="600"/>
      <c r="SZY29" s="600"/>
      <c r="SZZ29" s="600"/>
      <c r="TAA29" s="600"/>
      <c r="TAB29" s="600"/>
      <c r="TAC29" s="600"/>
      <c r="TAD29" s="600"/>
      <c r="TAE29" s="600"/>
      <c r="TAF29" s="600"/>
      <c r="TAG29" s="600"/>
      <c r="TAH29" s="600"/>
      <c r="TAI29" s="600"/>
      <c r="TAJ29" s="600"/>
      <c r="TAK29" s="600"/>
      <c r="TAL29" s="600"/>
      <c r="TAM29" s="600"/>
      <c r="TAN29" s="600"/>
      <c r="TAO29" s="600"/>
      <c r="TAP29" s="600"/>
      <c r="TAQ29" s="600"/>
      <c r="TAR29" s="600"/>
      <c r="TAS29" s="600"/>
      <c r="TAT29" s="600"/>
      <c r="TAU29" s="600"/>
      <c r="TAV29" s="600"/>
      <c r="TAW29" s="600"/>
      <c r="TAX29" s="600"/>
      <c r="TAY29" s="600"/>
      <c r="TAZ29" s="600"/>
      <c r="TBA29" s="600"/>
      <c r="TBB29" s="600"/>
      <c r="TBC29" s="600"/>
      <c r="TBD29" s="600"/>
      <c r="TBE29" s="600"/>
      <c r="TBF29" s="600"/>
      <c r="TBG29" s="600"/>
      <c r="TBH29" s="600"/>
      <c r="TBI29" s="600"/>
      <c r="TBJ29" s="600"/>
      <c r="TBK29" s="600"/>
      <c r="TBL29" s="600"/>
      <c r="TBM29" s="600"/>
      <c r="TBN29" s="600"/>
      <c r="TBO29" s="600"/>
      <c r="TBP29" s="600"/>
      <c r="TBQ29" s="600"/>
      <c r="TBR29" s="600"/>
      <c r="TBS29" s="600"/>
      <c r="TBT29" s="600"/>
      <c r="TBU29" s="600"/>
      <c r="TBV29" s="600"/>
      <c r="TBW29" s="600"/>
      <c r="TBX29" s="600"/>
      <c r="TBY29" s="600"/>
      <c r="TBZ29" s="600"/>
      <c r="TCA29" s="600"/>
      <c r="TCB29" s="600"/>
      <c r="TCC29" s="600"/>
      <c r="TCD29" s="600"/>
      <c r="TCE29" s="600"/>
      <c r="TCF29" s="600"/>
      <c r="TCG29" s="600"/>
      <c r="TCH29" s="600"/>
      <c r="TCI29" s="600"/>
      <c r="TCJ29" s="600"/>
      <c r="TCK29" s="600"/>
      <c r="TCL29" s="600"/>
      <c r="TCM29" s="600"/>
      <c r="TCN29" s="600"/>
      <c r="TCO29" s="600"/>
      <c r="TCP29" s="600"/>
      <c r="TCQ29" s="600"/>
      <c r="TCR29" s="600"/>
      <c r="TCS29" s="600"/>
      <c r="TCT29" s="600"/>
      <c r="TCU29" s="600"/>
      <c r="TCV29" s="600"/>
      <c r="TCW29" s="600"/>
      <c r="TCX29" s="600"/>
      <c r="TCY29" s="600"/>
      <c r="TCZ29" s="600"/>
      <c r="TDA29" s="600"/>
      <c r="TDB29" s="600"/>
      <c r="TDC29" s="600"/>
      <c r="TDD29" s="600"/>
      <c r="TDE29" s="600"/>
      <c r="TDF29" s="600"/>
      <c r="TDG29" s="600"/>
      <c r="TDH29" s="600"/>
      <c r="TDI29" s="600"/>
      <c r="TDJ29" s="600"/>
      <c r="TDK29" s="600"/>
      <c r="TDL29" s="600"/>
      <c r="TDM29" s="600"/>
      <c r="TDN29" s="600"/>
      <c r="TDO29" s="600"/>
      <c r="TDP29" s="600"/>
      <c r="TDQ29" s="600"/>
      <c r="TDR29" s="600"/>
      <c r="TDS29" s="600"/>
      <c r="TDT29" s="600"/>
      <c r="TDU29" s="600"/>
      <c r="TDV29" s="600"/>
      <c r="TDW29" s="600"/>
      <c r="TDX29" s="600"/>
      <c r="TDY29" s="600"/>
      <c r="TDZ29" s="600"/>
      <c r="TEA29" s="600"/>
      <c r="TEB29" s="600"/>
      <c r="TEC29" s="600"/>
      <c r="TED29" s="600"/>
      <c r="TEE29" s="600"/>
      <c r="TEF29" s="600"/>
      <c r="TEG29" s="600"/>
      <c r="TEH29" s="600"/>
      <c r="TEI29" s="600"/>
      <c r="TEJ29" s="600"/>
      <c r="TEK29" s="600"/>
      <c r="TEL29" s="600"/>
      <c r="TEM29" s="600"/>
      <c r="TEN29" s="600"/>
      <c r="TEO29" s="600"/>
      <c r="TEP29" s="600"/>
      <c r="TEQ29" s="600"/>
      <c r="TER29" s="600"/>
      <c r="TES29" s="600"/>
      <c r="TET29" s="600"/>
      <c r="TEU29" s="600"/>
      <c r="TEV29" s="600"/>
      <c r="TEW29" s="600"/>
      <c r="TEX29" s="600"/>
      <c r="TEY29" s="600"/>
      <c r="TEZ29" s="600"/>
      <c r="TFA29" s="600"/>
      <c r="TFB29" s="600"/>
      <c r="TFC29" s="600"/>
      <c r="TFD29" s="600"/>
      <c r="TFE29" s="600"/>
      <c r="TFF29" s="600"/>
      <c r="TFG29" s="600"/>
      <c r="TFH29" s="600"/>
      <c r="TFI29" s="600"/>
      <c r="TFJ29" s="600"/>
      <c r="TFK29" s="600"/>
      <c r="TFL29" s="600"/>
      <c r="TFM29" s="600"/>
      <c r="TFN29" s="600"/>
      <c r="TFO29" s="600"/>
      <c r="TFP29" s="600"/>
      <c r="TFQ29" s="600"/>
      <c r="TFR29" s="600"/>
      <c r="TFS29" s="600"/>
      <c r="TFT29" s="600"/>
      <c r="TFU29" s="600"/>
      <c r="TFV29" s="600"/>
      <c r="TFW29" s="600"/>
      <c r="TFX29" s="600"/>
      <c r="TFY29" s="600"/>
      <c r="TFZ29" s="600"/>
      <c r="TGA29" s="600"/>
      <c r="TGB29" s="600"/>
      <c r="TGC29" s="600"/>
      <c r="TGD29" s="600"/>
      <c r="TGE29" s="600"/>
      <c r="TGF29" s="600"/>
      <c r="TGG29" s="600"/>
      <c r="TGH29" s="600"/>
      <c r="TGI29" s="600"/>
      <c r="TGJ29" s="600"/>
      <c r="TGK29" s="600"/>
      <c r="TGL29" s="600"/>
      <c r="TGM29" s="600"/>
      <c r="TGN29" s="600"/>
      <c r="TGO29" s="600"/>
      <c r="TGP29" s="600"/>
      <c r="TGQ29" s="600"/>
      <c r="TGR29" s="600"/>
      <c r="TGS29" s="600"/>
      <c r="TGT29" s="600"/>
      <c r="TGU29" s="600"/>
      <c r="TGV29" s="600"/>
      <c r="TGW29" s="600"/>
      <c r="TGX29" s="600"/>
      <c r="TGY29" s="600"/>
      <c r="TGZ29" s="600"/>
      <c r="THA29" s="600"/>
      <c r="THB29" s="600"/>
      <c r="THC29" s="600"/>
      <c r="THD29" s="600"/>
      <c r="THE29" s="600"/>
      <c r="THF29" s="600"/>
      <c r="THG29" s="600"/>
      <c r="THH29" s="600"/>
      <c r="THI29" s="600"/>
      <c r="THJ29" s="600"/>
      <c r="THK29" s="600"/>
      <c r="THL29" s="600"/>
      <c r="THM29" s="600"/>
      <c r="THN29" s="600"/>
      <c r="THO29" s="600"/>
      <c r="THP29" s="600"/>
      <c r="THQ29" s="600"/>
      <c r="THR29" s="600"/>
      <c r="THS29" s="600"/>
      <c r="THT29" s="600"/>
      <c r="THU29" s="600"/>
      <c r="THV29" s="600"/>
      <c r="THW29" s="600"/>
      <c r="THX29" s="600"/>
      <c r="THY29" s="600"/>
      <c r="THZ29" s="600"/>
      <c r="TIA29" s="600"/>
      <c r="TIB29" s="600"/>
      <c r="TIC29" s="600"/>
      <c r="TID29" s="600"/>
      <c r="TIE29" s="600"/>
      <c r="TIF29" s="600"/>
      <c r="TIG29" s="600"/>
      <c r="TIH29" s="600"/>
      <c r="TII29" s="600"/>
      <c r="TIJ29" s="600"/>
      <c r="TIK29" s="600"/>
      <c r="TIL29" s="600"/>
      <c r="TIM29" s="600"/>
      <c r="TIN29" s="600"/>
      <c r="TIO29" s="600"/>
      <c r="TIP29" s="600"/>
      <c r="TIQ29" s="600"/>
      <c r="TIR29" s="600"/>
      <c r="TIS29" s="600"/>
      <c r="TIT29" s="600"/>
      <c r="TIU29" s="600"/>
      <c r="TIV29" s="600"/>
      <c r="TIW29" s="600"/>
      <c r="TIX29" s="600"/>
      <c r="TIY29" s="600"/>
      <c r="TIZ29" s="600"/>
      <c r="TJA29" s="600"/>
      <c r="TJB29" s="600"/>
      <c r="TJC29" s="600"/>
      <c r="TJD29" s="600"/>
      <c r="TJE29" s="600"/>
      <c r="TJF29" s="600"/>
      <c r="TJG29" s="600"/>
      <c r="TJH29" s="600"/>
      <c r="TJI29" s="600"/>
      <c r="TJJ29" s="600"/>
      <c r="TJK29" s="600"/>
      <c r="TJL29" s="600"/>
      <c r="TJM29" s="600"/>
      <c r="TJN29" s="600"/>
      <c r="TJO29" s="600"/>
      <c r="TJP29" s="600"/>
      <c r="TJQ29" s="600"/>
      <c r="TJR29" s="600"/>
      <c r="TJS29" s="600"/>
      <c r="TJT29" s="600"/>
      <c r="TJU29" s="600"/>
      <c r="TJV29" s="600"/>
      <c r="TJW29" s="600"/>
      <c r="TJX29" s="600"/>
      <c r="TJY29" s="600"/>
      <c r="TJZ29" s="600"/>
      <c r="TKA29" s="600"/>
      <c r="TKB29" s="600"/>
      <c r="TKC29" s="600"/>
      <c r="TKD29" s="600"/>
      <c r="TKE29" s="600"/>
      <c r="TKF29" s="600"/>
      <c r="TKG29" s="600"/>
      <c r="TKH29" s="600"/>
      <c r="TKI29" s="600"/>
      <c r="TKJ29" s="600"/>
      <c r="TKK29" s="600"/>
      <c r="TKL29" s="600"/>
      <c r="TKM29" s="600"/>
      <c r="TKN29" s="600"/>
      <c r="TKO29" s="600"/>
      <c r="TKP29" s="600"/>
      <c r="TKQ29" s="600"/>
      <c r="TKR29" s="600"/>
      <c r="TKS29" s="600"/>
      <c r="TKT29" s="600"/>
      <c r="TKU29" s="600"/>
      <c r="TKV29" s="600"/>
      <c r="TKW29" s="600"/>
      <c r="TKX29" s="600"/>
      <c r="TKY29" s="600"/>
      <c r="TKZ29" s="600"/>
      <c r="TLA29" s="600"/>
      <c r="TLB29" s="600"/>
      <c r="TLC29" s="600"/>
      <c r="TLD29" s="600"/>
      <c r="TLE29" s="600"/>
      <c r="TLF29" s="600"/>
      <c r="TLG29" s="600"/>
      <c r="TLH29" s="600"/>
      <c r="TLI29" s="600"/>
      <c r="TLJ29" s="600"/>
      <c r="TLK29" s="600"/>
      <c r="TLL29" s="600"/>
      <c r="TLM29" s="600"/>
      <c r="TLN29" s="600"/>
      <c r="TLO29" s="600"/>
      <c r="TLP29" s="600"/>
      <c r="TLQ29" s="600"/>
      <c r="TLR29" s="600"/>
      <c r="TLS29" s="600"/>
      <c r="TLT29" s="600"/>
      <c r="TLU29" s="600"/>
      <c r="TLV29" s="600"/>
      <c r="TLW29" s="600"/>
      <c r="TLX29" s="600"/>
      <c r="TLY29" s="600"/>
      <c r="TLZ29" s="600"/>
      <c r="TMA29" s="600"/>
      <c r="TMB29" s="600"/>
      <c r="TMC29" s="600"/>
      <c r="TMD29" s="600"/>
      <c r="TME29" s="600"/>
      <c r="TMF29" s="600"/>
      <c r="TMG29" s="600"/>
      <c r="TMH29" s="600"/>
      <c r="TMI29" s="600"/>
      <c r="TMJ29" s="600"/>
      <c r="TMK29" s="600"/>
      <c r="TML29" s="600"/>
      <c r="TMM29" s="600"/>
      <c r="TMN29" s="600"/>
      <c r="TMO29" s="600"/>
      <c r="TMP29" s="600"/>
      <c r="TMQ29" s="600"/>
      <c r="TMR29" s="600"/>
      <c r="TMS29" s="600"/>
      <c r="TMT29" s="600"/>
      <c r="TMU29" s="600"/>
      <c r="TMV29" s="600"/>
      <c r="TMW29" s="600"/>
      <c r="TMX29" s="600"/>
      <c r="TMY29" s="600"/>
      <c r="TMZ29" s="600"/>
      <c r="TNA29" s="600"/>
      <c r="TNB29" s="600"/>
      <c r="TNC29" s="600"/>
      <c r="TND29" s="600"/>
      <c r="TNE29" s="600"/>
      <c r="TNF29" s="600"/>
      <c r="TNG29" s="600"/>
      <c r="TNH29" s="600"/>
      <c r="TNI29" s="600"/>
      <c r="TNJ29" s="600"/>
      <c r="TNK29" s="600"/>
      <c r="TNL29" s="600"/>
      <c r="TNM29" s="600"/>
      <c r="TNN29" s="600"/>
      <c r="TNO29" s="600"/>
      <c r="TNP29" s="600"/>
      <c r="TNQ29" s="600"/>
      <c r="TNR29" s="600"/>
      <c r="TNS29" s="600"/>
      <c r="TNT29" s="600"/>
      <c r="TNU29" s="600"/>
      <c r="TNV29" s="600"/>
      <c r="TNW29" s="600"/>
      <c r="TNX29" s="600"/>
      <c r="TNY29" s="600"/>
      <c r="TNZ29" s="600"/>
      <c r="TOA29" s="600"/>
      <c r="TOB29" s="600"/>
      <c r="TOC29" s="600"/>
      <c r="TOD29" s="600"/>
      <c r="TOE29" s="600"/>
      <c r="TOF29" s="600"/>
      <c r="TOG29" s="600"/>
      <c r="TOH29" s="600"/>
      <c r="TOI29" s="600"/>
      <c r="TOJ29" s="600"/>
      <c r="TOK29" s="600"/>
      <c r="TOL29" s="600"/>
      <c r="TOM29" s="600"/>
      <c r="TON29" s="600"/>
      <c r="TOO29" s="600"/>
      <c r="TOP29" s="600"/>
      <c r="TOQ29" s="600"/>
      <c r="TOR29" s="600"/>
      <c r="TOS29" s="600"/>
      <c r="TOT29" s="600"/>
      <c r="TOU29" s="600"/>
      <c r="TOV29" s="600"/>
      <c r="TOW29" s="600"/>
      <c r="TOX29" s="600"/>
      <c r="TOY29" s="600"/>
      <c r="TOZ29" s="600"/>
      <c r="TPA29" s="600"/>
      <c r="TPB29" s="600"/>
      <c r="TPC29" s="600"/>
      <c r="TPD29" s="600"/>
      <c r="TPE29" s="600"/>
      <c r="TPF29" s="600"/>
      <c r="TPG29" s="600"/>
      <c r="TPH29" s="600"/>
      <c r="TPI29" s="600"/>
      <c r="TPJ29" s="600"/>
      <c r="TPK29" s="600"/>
      <c r="TPL29" s="600"/>
      <c r="TPM29" s="600"/>
      <c r="TPN29" s="600"/>
      <c r="TPO29" s="600"/>
      <c r="TPP29" s="600"/>
      <c r="TPQ29" s="600"/>
      <c r="TPR29" s="600"/>
      <c r="TPS29" s="600"/>
      <c r="TPT29" s="600"/>
      <c r="TPU29" s="600"/>
      <c r="TPV29" s="600"/>
      <c r="TPW29" s="600"/>
      <c r="TPX29" s="600"/>
      <c r="TPY29" s="600"/>
      <c r="TPZ29" s="600"/>
      <c r="TQA29" s="600"/>
      <c r="TQB29" s="600"/>
      <c r="TQC29" s="600"/>
      <c r="TQD29" s="600"/>
      <c r="TQE29" s="600"/>
      <c r="TQF29" s="600"/>
      <c r="TQG29" s="600"/>
      <c r="TQH29" s="600"/>
      <c r="TQI29" s="600"/>
      <c r="TQJ29" s="600"/>
      <c r="TQK29" s="600"/>
      <c r="TQL29" s="600"/>
      <c r="TQM29" s="600"/>
      <c r="TQN29" s="600"/>
      <c r="TQO29" s="600"/>
      <c r="TQP29" s="600"/>
      <c r="TQQ29" s="600"/>
      <c r="TQR29" s="600"/>
      <c r="TQS29" s="600"/>
      <c r="TQT29" s="600"/>
      <c r="TQU29" s="600"/>
      <c r="TQV29" s="600"/>
      <c r="TQW29" s="600"/>
      <c r="TQX29" s="600"/>
      <c r="TQY29" s="600"/>
      <c r="TQZ29" s="600"/>
      <c r="TRA29" s="600"/>
      <c r="TRB29" s="600"/>
      <c r="TRC29" s="600"/>
      <c r="TRD29" s="600"/>
      <c r="TRE29" s="600"/>
      <c r="TRF29" s="600"/>
      <c r="TRG29" s="600"/>
      <c r="TRH29" s="600"/>
      <c r="TRI29" s="600"/>
      <c r="TRJ29" s="600"/>
      <c r="TRK29" s="600"/>
      <c r="TRL29" s="600"/>
      <c r="TRM29" s="600"/>
      <c r="TRN29" s="600"/>
      <c r="TRO29" s="600"/>
      <c r="TRP29" s="600"/>
      <c r="TRQ29" s="600"/>
      <c r="TRR29" s="600"/>
      <c r="TRS29" s="600"/>
      <c r="TRT29" s="600"/>
      <c r="TRU29" s="600"/>
      <c r="TRV29" s="600"/>
      <c r="TRW29" s="600"/>
      <c r="TRX29" s="600"/>
      <c r="TRY29" s="600"/>
      <c r="TRZ29" s="600"/>
      <c r="TSA29" s="600"/>
      <c r="TSB29" s="600"/>
      <c r="TSC29" s="600"/>
      <c r="TSD29" s="600"/>
      <c r="TSE29" s="600"/>
      <c r="TSF29" s="600"/>
      <c r="TSG29" s="600"/>
      <c r="TSH29" s="600"/>
      <c r="TSI29" s="600"/>
      <c r="TSJ29" s="600"/>
      <c r="TSK29" s="600"/>
      <c r="TSL29" s="600"/>
      <c r="TSM29" s="600"/>
      <c r="TSN29" s="600"/>
      <c r="TSO29" s="600"/>
      <c r="TSP29" s="600"/>
      <c r="TSQ29" s="600"/>
      <c r="TSR29" s="600"/>
      <c r="TSS29" s="600"/>
      <c r="TST29" s="600"/>
      <c r="TSU29" s="600"/>
      <c r="TSV29" s="600"/>
      <c r="TSW29" s="600"/>
      <c r="TSX29" s="600"/>
      <c r="TSY29" s="600"/>
      <c r="TSZ29" s="600"/>
      <c r="TTA29" s="600"/>
      <c r="TTB29" s="600"/>
      <c r="TTC29" s="600"/>
      <c r="TTD29" s="600"/>
      <c r="TTE29" s="600"/>
      <c r="TTF29" s="600"/>
      <c r="TTG29" s="600"/>
      <c r="TTH29" s="600"/>
      <c r="TTI29" s="600"/>
      <c r="TTJ29" s="600"/>
      <c r="TTK29" s="600"/>
      <c r="TTL29" s="600"/>
      <c r="TTM29" s="600"/>
      <c r="TTN29" s="600"/>
      <c r="TTO29" s="600"/>
      <c r="TTP29" s="600"/>
      <c r="TTQ29" s="600"/>
      <c r="TTR29" s="600"/>
      <c r="TTS29" s="600"/>
      <c r="TTT29" s="600"/>
      <c r="TTU29" s="600"/>
      <c r="TTV29" s="600"/>
      <c r="TTW29" s="600"/>
      <c r="TTX29" s="600"/>
      <c r="TTY29" s="600"/>
      <c r="TTZ29" s="600"/>
      <c r="TUA29" s="600"/>
      <c r="TUB29" s="600"/>
      <c r="TUC29" s="600"/>
      <c r="TUD29" s="600"/>
      <c r="TUE29" s="600"/>
      <c r="TUF29" s="600"/>
      <c r="TUG29" s="600"/>
      <c r="TUH29" s="600"/>
      <c r="TUI29" s="600"/>
      <c r="TUJ29" s="600"/>
      <c r="TUK29" s="600"/>
      <c r="TUL29" s="600"/>
      <c r="TUM29" s="600"/>
      <c r="TUN29" s="600"/>
      <c r="TUO29" s="600"/>
      <c r="TUP29" s="600"/>
      <c r="TUQ29" s="600"/>
      <c r="TUR29" s="600"/>
      <c r="TUS29" s="600"/>
      <c r="TUT29" s="600"/>
      <c r="TUU29" s="600"/>
      <c r="TUV29" s="600"/>
      <c r="TUW29" s="600"/>
      <c r="TUX29" s="600"/>
      <c r="TUY29" s="600"/>
      <c r="TUZ29" s="600"/>
      <c r="TVA29" s="600"/>
      <c r="TVB29" s="600"/>
      <c r="TVC29" s="600"/>
      <c r="TVD29" s="600"/>
      <c r="TVE29" s="600"/>
      <c r="TVF29" s="600"/>
      <c r="TVG29" s="600"/>
      <c r="TVH29" s="600"/>
      <c r="TVI29" s="600"/>
      <c r="TVJ29" s="600"/>
      <c r="TVK29" s="600"/>
      <c r="TVL29" s="600"/>
      <c r="TVM29" s="600"/>
      <c r="TVN29" s="600"/>
      <c r="TVO29" s="600"/>
      <c r="TVP29" s="600"/>
      <c r="TVQ29" s="600"/>
      <c r="TVR29" s="600"/>
      <c r="TVS29" s="600"/>
      <c r="TVT29" s="600"/>
      <c r="TVU29" s="600"/>
      <c r="TVV29" s="600"/>
      <c r="TVW29" s="600"/>
      <c r="TVX29" s="600"/>
      <c r="TVY29" s="600"/>
      <c r="TVZ29" s="600"/>
      <c r="TWA29" s="600"/>
      <c r="TWB29" s="600"/>
      <c r="TWC29" s="600"/>
      <c r="TWD29" s="600"/>
      <c r="TWE29" s="600"/>
      <c r="TWF29" s="600"/>
      <c r="TWG29" s="600"/>
      <c r="TWH29" s="600"/>
      <c r="TWI29" s="600"/>
      <c r="TWJ29" s="600"/>
      <c r="TWK29" s="600"/>
      <c r="TWL29" s="600"/>
      <c r="TWM29" s="600"/>
      <c r="TWN29" s="600"/>
      <c r="TWO29" s="600"/>
      <c r="TWP29" s="600"/>
      <c r="TWQ29" s="600"/>
      <c r="TWR29" s="600"/>
      <c r="TWS29" s="600"/>
      <c r="TWT29" s="600"/>
      <c r="TWU29" s="600"/>
      <c r="TWV29" s="600"/>
      <c r="TWW29" s="600"/>
      <c r="TWX29" s="600"/>
      <c r="TWY29" s="600"/>
      <c r="TWZ29" s="600"/>
      <c r="TXA29" s="600"/>
      <c r="TXB29" s="600"/>
      <c r="TXC29" s="600"/>
      <c r="TXD29" s="600"/>
      <c r="TXE29" s="600"/>
      <c r="TXF29" s="600"/>
      <c r="TXG29" s="600"/>
      <c r="TXH29" s="600"/>
      <c r="TXI29" s="600"/>
      <c r="TXJ29" s="600"/>
      <c r="TXK29" s="600"/>
      <c r="TXL29" s="600"/>
      <c r="TXM29" s="600"/>
      <c r="TXN29" s="600"/>
      <c r="TXO29" s="600"/>
      <c r="TXP29" s="600"/>
      <c r="TXQ29" s="600"/>
      <c r="TXR29" s="600"/>
      <c r="TXS29" s="600"/>
      <c r="TXT29" s="600"/>
      <c r="TXU29" s="600"/>
      <c r="TXV29" s="600"/>
      <c r="TXW29" s="600"/>
      <c r="TXX29" s="600"/>
      <c r="TXY29" s="600"/>
      <c r="TXZ29" s="600"/>
      <c r="TYA29" s="600"/>
      <c r="TYB29" s="600"/>
      <c r="TYC29" s="600"/>
      <c r="TYD29" s="600"/>
      <c r="TYE29" s="600"/>
      <c r="TYF29" s="600"/>
      <c r="TYG29" s="600"/>
      <c r="TYH29" s="600"/>
      <c r="TYI29" s="600"/>
      <c r="TYJ29" s="600"/>
      <c r="TYK29" s="600"/>
      <c r="TYL29" s="600"/>
      <c r="TYM29" s="600"/>
      <c r="TYN29" s="600"/>
      <c r="TYO29" s="600"/>
      <c r="TYP29" s="600"/>
      <c r="TYQ29" s="600"/>
      <c r="TYR29" s="600"/>
      <c r="TYS29" s="600"/>
      <c r="TYT29" s="600"/>
      <c r="TYU29" s="600"/>
      <c r="TYV29" s="600"/>
      <c r="TYW29" s="600"/>
      <c r="TYX29" s="600"/>
      <c r="TYY29" s="600"/>
      <c r="TYZ29" s="600"/>
      <c r="TZA29" s="600"/>
      <c r="TZB29" s="600"/>
      <c r="TZC29" s="600"/>
      <c r="TZD29" s="600"/>
      <c r="TZE29" s="600"/>
      <c r="TZF29" s="600"/>
      <c r="TZG29" s="600"/>
      <c r="TZH29" s="600"/>
      <c r="TZI29" s="600"/>
      <c r="TZJ29" s="600"/>
      <c r="TZK29" s="600"/>
      <c r="TZL29" s="600"/>
      <c r="TZM29" s="600"/>
      <c r="TZN29" s="600"/>
      <c r="TZO29" s="600"/>
      <c r="TZP29" s="600"/>
      <c r="TZQ29" s="600"/>
      <c r="TZR29" s="600"/>
      <c r="TZS29" s="600"/>
      <c r="TZT29" s="600"/>
      <c r="TZU29" s="600"/>
      <c r="TZV29" s="600"/>
      <c r="TZW29" s="600"/>
      <c r="TZX29" s="600"/>
      <c r="TZY29" s="600"/>
      <c r="TZZ29" s="600"/>
      <c r="UAA29" s="600"/>
      <c r="UAB29" s="600"/>
      <c r="UAC29" s="600"/>
      <c r="UAD29" s="600"/>
      <c r="UAE29" s="600"/>
      <c r="UAF29" s="600"/>
      <c r="UAG29" s="600"/>
      <c r="UAH29" s="600"/>
      <c r="UAI29" s="600"/>
      <c r="UAJ29" s="600"/>
      <c r="UAK29" s="600"/>
      <c r="UAL29" s="600"/>
      <c r="UAM29" s="600"/>
      <c r="UAN29" s="600"/>
      <c r="UAO29" s="600"/>
      <c r="UAP29" s="600"/>
      <c r="UAQ29" s="600"/>
      <c r="UAR29" s="600"/>
      <c r="UAS29" s="600"/>
      <c r="UAT29" s="600"/>
      <c r="UAU29" s="600"/>
      <c r="UAV29" s="600"/>
      <c r="UAW29" s="600"/>
      <c r="UAX29" s="600"/>
      <c r="UAY29" s="600"/>
      <c r="UAZ29" s="600"/>
      <c r="UBA29" s="600"/>
      <c r="UBB29" s="600"/>
      <c r="UBC29" s="600"/>
      <c r="UBD29" s="600"/>
      <c r="UBE29" s="600"/>
      <c r="UBF29" s="600"/>
      <c r="UBG29" s="600"/>
      <c r="UBH29" s="600"/>
      <c r="UBI29" s="600"/>
      <c r="UBJ29" s="600"/>
      <c r="UBK29" s="600"/>
      <c r="UBL29" s="600"/>
      <c r="UBM29" s="600"/>
      <c r="UBN29" s="600"/>
      <c r="UBO29" s="600"/>
      <c r="UBP29" s="600"/>
      <c r="UBQ29" s="600"/>
      <c r="UBR29" s="600"/>
      <c r="UBS29" s="600"/>
      <c r="UBT29" s="600"/>
      <c r="UBU29" s="600"/>
      <c r="UBV29" s="600"/>
      <c r="UBW29" s="600"/>
      <c r="UBX29" s="600"/>
      <c r="UBY29" s="600"/>
      <c r="UBZ29" s="600"/>
      <c r="UCA29" s="600"/>
      <c r="UCB29" s="600"/>
      <c r="UCC29" s="600"/>
      <c r="UCD29" s="600"/>
      <c r="UCE29" s="600"/>
      <c r="UCF29" s="600"/>
      <c r="UCG29" s="600"/>
      <c r="UCH29" s="600"/>
      <c r="UCI29" s="600"/>
      <c r="UCJ29" s="600"/>
      <c r="UCK29" s="600"/>
      <c r="UCL29" s="600"/>
      <c r="UCM29" s="600"/>
      <c r="UCN29" s="600"/>
      <c r="UCO29" s="600"/>
      <c r="UCP29" s="600"/>
      <c r="UCQ29" s="600"/>
      <c r="UCR29" s="600"/>
      <c r="UCS29" s="600"/>
      <c r="UCT29" s="600"/>
      <c r="UCU29" s="600"/>
      <c r="UCV29" s="600"/>
      <c r="UCW29" s="600"/>
      <c r="UCX29" s="600"/>
      <c r="UCY29" s="600"/>
      <c r="UCZ29" s="600"/>
      <c r="UDA29" s="600"/>
      <c r="UDB29" s="600"/>
      <c r="UDC29" s="600"/>
      <c r="UDD29" s="600"/>
      <c r="UDE29" s="600"/>
      <c r="UDF29" s="600"/>
      <c r="UDG29" s="600"/>
      <c r="UDH29" s="600"/>
      <c r="UDI29" s="600"/>
      <c r="UDJ29" s="600"/>
      <c r="UDK29" s="600"/>
      <c r="UDL29" s="600"/>
      <c r="UDM29" s="600"/>
      <c r="UDN29" s="600"/>
      <c r="UDO29" s="600"/>
      <c r="UDP29" s="600"/>
      <c r="UDQ29" s="600"/>
      <c r="UDR29" s="600"/>
      <c r="UDS29" s="600"/>
      <c r="UDT29" s="600"/>
      <c r="UDU29" s="600"/>
      <c r="UDV29" s="600"/>
      <c r="UDW29" s="600"/>
      <c r="UDX29" s="600"/>
      <c r="UDY29" s="600"/>
      <c r="UDZ29" s="600"/>
      <c r="UEA29" s="600"/>
      <c r="UEB29" s="600"/>
      <c r="UEC29" s="600"/>
      <c r="UED29" s="600"/>
      <c r="UEE29" s="600"/>
      <c r="UEF29" s="600"/>
      <c r="UEG29" s="600"/>
      <c r="UEH29" s="600"/>
      <c r="UEI29" s="600"/>
      <c r="UEJ29" s="600"/>
      <c r="UEK29" s="600"/>
      <c r="UEL29" s="600"/>
      <c r="UEM29" s="600"/>
      <c r="UEN29" s="600"/>
      <c r="UEO29" s="600"/>
      <c r="UEP29" s="600"/>
      <c r="UEQ29" s="600"/>
      <c r="UER29" s="600"/>
      <c r="UES29" s="600"/>
      <c r="UET29" s="600"/>
      <c r="UEU29" s="600"/>
      <c r="UEV29" s="600"/>
      <c r="UEW29" s="600"/>
      <c r="UEX29" s="600"/>
      <c r="UEY29" s="600"/>
      <c r="UEZ29" s="600"/>
      <c r="UFA29" s="600"/>
      <c r="UFB29" s="600"/>
      <c r="UFC29" s="600"/>
      <c r="UFD29" s="600"/>
      <c r="UFE29" s="600"/>
      <c r="UFF29" s="600"/>
      <c r="UFG29" s="600"/>
      <c r="UFH29" s="600"/>
      <c r="UFI29" s="600"/>
      <c r="UFJ29" s="600"/>
      <c r="UFK29" s="600"/>
      <c r="UFL29" s="600"/>
      <c r="UFM29" s="600"/>
      <c r="UFN29" s="600"/>
      <c r="UFO29" s="600"/>
      <c r="UFP29" s="600"/>
      <c r="UFQ29" s="600"/>
      <c r="UFR29" s="600"/>
      <c r="UFS29" s="600"/>
      <c r="UFT29" s="600"/>
      <c r="UFU29" s="600"/>
      <c r="UFV29" s="600"/>
      <c r="UFW29" s="600"/>
      <c r="UFX29" s="600"/>
      <c r="UFY29" s="600"/>
      <c r="UFZ29" s="600"/>
      <c r="UGA29" s="600"/>
      <c r="UGB29" s="600"/>
      <c r="UGC29" s="600"/>
      <c r="UGD29" s="600"/>
      <c r="UGE29" s="600"/>
      <c r="UGF29" s="600"/>
      <c r="UGG29" s="600"/>
      <c r="UGH29" s="600"/>
      <c r="UGI29" s="600"/>
      <c r="UGJ29" s="600"/>
      <c r="UGK29" s="600"/>
      <c r="UGL29" s="600"/>
      <c r="UGM29" s="600"/>
      <c r="UGN29" s="600"/>
      <c r="UGO29" s="600"/>
      <c r="UGP29" s="600"/>
      <c r="UGQ29" s="600"/>
      <c r="UGR29" s="600"/>
      <c r="UGS29" s="600"/>
      <c r="UGT29" s="600"/>
      <c r="UGU29" s="600"/>
      <c r="UGV29" s="600"/>
      <c r="UGW29" s="600"/>
      <c r="UGX29" s="600"/>
      <c r="UGY29" s="600"/>
      <c r="UGZ29" s="600"/>
      <c r="UHA29" s="600"/>
      <c r="UHB29" s="600"/>
      <c r="UHC29" s="600"/>
      <c r="UHD29" s="600"/>
      <c r="UHE29" s="600"/>
      <c r="UHF29" s="600"/>
      <c r="UHG29" s="600"/>
      <c r="UHH29" s="600"/>
      <c r="UHI29" s="600"/>
      <c r="UHJ29" s="600"/>
      <c r="UHK29" s="600"/>
      <c r="UHL29" s="600"/>
      <c r="UHM29" s="600"/>
      <c r="UHN29" s="600"/>
      <c r="UHO29" s="600"/>
      <c r="UHP29" s="600"/>
      <c r="UHQ29" s="600"/>
      <c r="UHR29" s="600"/>
      <c r="UHS29" s="600"/>
      <c r="UHT29" s="600"/>
      <c r="UHU29" s="600"/>
      <c r="UHV29" s="600"/>
      <c r="UHW29" s="600"/>
      <c r="UHX29" s="600"/>
      <c r="UHY29" s="600"/>
      <c r="UHZ29" s="600"/>
      <c r="UIA29" s="600"/>
      <c r="UIB29" s="600"/>
      <c r="UIC29" s="600"/>
      <c r="UID29" s="600"/>
      <c r="UIE29" s="600"/>
      <c r="UIF29" s="600"/>
      <c r="UIG29" s="600"/>
      <c r="UIH29" s="600"/>
      <c r="UII29" s="600"/>
      <c r="UIJ29" s="600"/>
      <c r="UIK29" s="600"/>
      <c r="UIL29" s="600"/>
      <c r="UIM29" s="600"/>
      <c r="UIN29" s="600"/>
      <c r="UIO29" s="600"/>
      <c r="UIP29" s="600"/>
      <c r="UIQ29" s="600"/>
      <c r="UIR29" s="600"/>
      <c r="UIS29" s="600"/>
      <c r="UIT29" s="600"/>
      <c r="UIU29" s="600"/>
      <c r="UIV29" s="600"/>
      <c r="UIW29" s="600"/>
      <c r="UIX29" s="600"/>
      <c r="UIY29" s="600"/>
      <c r="UIZ29" s="600"/>
      <c r="UJA29" s="600"/>
      <c r="UJB29" s="600"/>
      <c r="UJC29" s="600"/>
      <c r="UJD29" s="600"/>
      <c r="UJE29" s="600"/>
      <c r="UJF29" s="600"/>
      <c r="UJG29" s="600"/>
      <c r="UJH29" s="600"/>
      <c r="UJI29" s="600"/>
      <c r="UJJ29" s="600"/>
      <c r="UJK29" s="600"/>
      <c r="UJL29" s="600"/>
      <c r="UJM29" s="600"/>
      <c r="UJN29" s="600"/>
      <c r="UJO29" s="600"/>
      <c r="UJP29" s="600"/>
      <c r="UJQ29" s="600"/>
      <c r="UJR29" s="600"/>
      <c r="UJS29" s="600"/>
      <c r="UJT29" s="600"/>
      <c r="UJU29" s="600"/>
      <c r="UJV29" s="600"/>
      <c r="UJW29" s="600"/>
      <c r="UJX29" s="600"/>
      <c r="UJY29" s="600"/>
      <c r="UJZ29" s="600"/>
      <c r="UKA29" s="600"/>
      <c r="UKB29" s="600"/>
      <c r="UKC29" s="600"/>
      <c r="UKD29" s="600"/>
      <c r="UKE29" s="600"/>
      <c r="UKF29" s="600"/>
      <c r="UKG29" s="600"/>
      <c r="UKH29" s="600"/>
      <c r="UKI29" s="600"/>
      <c r="UKJ29" s="600"/>
      <c r="UKK29" s="600"/>
      <c r="UKL29" s="600"/>
      <c r="UKM29" s="600"/>
      <c r="UKN29" s="600"/>
      <c r="UKO29" s="600"/>
      <c r="UKP29" s="600"/>
      <c r="UKQ29" s="600"/>
      <c r="UKR29" s="600"/>
      <c r="UKS29" s="600"/>
      <c r="UKT29" s="600"/>
      <c r="UKU29" s="600"/>
      <c r="UKV29" s="600"/>
      <c r="UKW29" s="600"/>
      <c r="UKX29" s="600"/>
      <c r="UKY29" s="600"/>
      <c r="UKZ29" s="600"/>
      <c r="ULA29" s="600"/>
      <c r="ULB29" s="600"/>
      <c r="ULC29" s="600"/>
      <c r="ULD29" s="600"/>
      <c r="ULE29" s="600"/>
      <c r="ULF29" s="600"/>
      <c r="ULG29" s="600"/>
      <c r="ULH29" s="600"/>
      <c r="ULI29" s="600"/>
      <c r="ULJ29" s="600"/>
      <c r="ULK29" s="600"/>
      <c r="ULL29" s="600"/>
      <c r="ULM29" s="600"/>
      <c r="ULN29" s="600"/>
      <c r="ULO29" s="600"/>
      <c r="ULP29" s="600"/>
      <c r="ULQ29" s="600"/>
      <c r="ULR29" s="600"/>
      <c r="ULS29" s="600"/>
      <c r="ULT29" s="600"/>
      <c r="ULU29" s="600"/>
      <c r="ULV29" s="600"/>
      <c r="ULW29" s="600"/>
      <c r="ULX29" s="600"/>
      <c r="ULY29" s="600"/>
      <c r="ULZ29" s="600"/>
      <c r="UMA29" s="600"/>
      <c r="UMB29" s="600"/>
      <c r="UMC29" s="600"/>
      <c r="UMD29" s="600"/>
      <c r="UME29" s="600"/>
      <c r="UMF29" s="600"/>
      <c r="UMG29" s="600"/>
      <c r="UMH29" s="600"/>
      <c r="UMI29" s="600"/>
      <c r="UMJ29" s="600"/>
      <c r="UMK29" s="600"/>
      <c r="UML29" s="600"/>
      <c r="UMM29" s="600"/>
      <c r="UMN29" s="600"/>
      <c r="UMO29" s="600"/>
      <c r="UMP29" s="600"/>
      <c r="UMQ29" s="600"/>
      <c r="UMR29" s="600"/>
      <c r="UMS29" s="600"/>
      <c r="UMT29" s="600"/>
      <c r="UMU29" s="600"/>
      <c r="UMV29" s="600"/>
      <c r="UMW29" s="600"/>
      <c r="UMX29" s="600"/>
      <c r="UMY29" s="600"/>
      <c r="UMZ29" s="600"/>
      <c r="UNA29" s="600"/>
      <c r="UNB29" s="600"/>
      <c r="UNC29" s="600"/>
      <c r="UND29" s="600"/>
      <c r="UNE29" s="600"/>
      <c r="UNF29" s="600"/>
      <c r="UNG29" s="600"/>
      <c r="UNH29" s="600"/>
      <c r="UNI29" s="600"/>
      <c r="UNJ29" s="600"/>
      <c r="UNK29" s="600"/>
      <c r="UNL29" s="600"/>
      <c r="UNM29" s="600"/>
      <c r="UNN29" s="600"/>
      <c r="UNO29" s="600"/>
      <c r="UNP29" s="600"/>
      <c r="UNQ29" s="600"/>
      <c r="UNR29" s="600"/>
      <c r="UNS29" s="600"/>
      <c r="UNT29" s="600"/>
      <c r="UNU29" s="600"/>
      <c r="UNV29" s="600"/>
      <c r="UNW29" s="600"/>
      <c r="UNX29" s="600"/>
      <c r="UNY29" s="600"/>
      <c r="UNZ29" s="600"/>
      <c r="UOA29" s="600"/>
      <c r="UOB29" s="600"/>
      <c r="UOC29" s="600"/>
      <c r="UOD29" s="600"/>
      <c r="UOE29" s="600"/>
      <c r="UOF29" s="600"/>
      <c r="UOG29" s="600"/>
      <c r="UOH29" s="600"/>
      <c r="UOI29" s="600"/>
      <c r="UOJ29" s="600"/>
      <c r="UOK29" s="600"/>
      <c r="UOL29" s="600"/>
      <c r="UOM29" s="600"/>
      <c r="UON29" s="600"/>
      <c r="UOO29" s="600"/>
      <c r="UOP29" s="600"/>
      <c r="UOQ29" s="600"/>
      <c r="UOR29" s="600"/>
      <c r="UOS29" s="600"/>
      <c r="UOT29" s="600"/>
      <c r="UOU29" s="600"/>
      <c r="UOV29" s="600"/>
      <c r="UOW29" s="600"/>
      <c r="UOX29" s="600"/>
      <c r="UOY29" s="600"/>
      <c r="UOZ29" s="600"/>
      <c r="UPA29" s="600"/>
      <c r="UPB29" s="600"/>
      <c r="UPC29" s="600"/>
      <c r="UPD29" s="600"/>
      <c r="UPE29" s="600"/>
      <c r="UPF29" s="600"/>
      <c r="UPG29" s="600"/>
      <c r="UPH29" s="600"/>
      <c r="UPI29" s="600"/>
      <c r="UPJ29" s="600"/>
      <c r="UPK29" s="600"/>
      <c r="UPL29" s="600"/>
      <c r="UPM29" s="600"/>
      <c r="UPN29" s="600"/>
      <c r="UPO29" s="600"/>
      <c r="UPP29" s="600"/>
      <c r="UPQ29" s="600"/>
      <c r="UPR29" s="600"/>
      <c r="UPS29" s="600"/>
      <c r="UPT29" s="600"/>
      <c r="UPU29" s="600"/>
      <c r="UPV29" s="600"/>
      <c r="UPW29" s="600"/>
      <c r="UPX29" s="600"/>
      <c r="UPY29" s="600"/>
      <c r="UPZ29" s="600"/>
      <c r="UQA29" s="600"/>
      <c r="UQB29" s="600"/>
      <c r="UQC29" s="600"/>
      <c r="UQD29" s="600"/>
      <c r="UQE29" s="600"/>
      <c r="UQF29" s="600"/>
      <c r="UQG29" s="600"/>
      <c r="UQH29" s="600"/>
      <c r="UQI29" s="600"/>
      <c r="UQJ29" s="600"/>
      <c r="UQK29" s="600"/>
      <c r="UQL29" s="600"/>
      <c r="UQM29" s="600"/>
      <c r="UQN29" s="600"/>
      <c r="UQO29" s="600"/>
      <c r="UQP29" s="600"/>
      <c r="UQQ29" s="600"/>
      <c r="UQR29" s="600"/>
      <c r="UQS29" s="600"/>
      <c r="UQT29" s="600"/>
      <c r="UQU29" s="600"/>
      <c r="UQV29" s="600"/>
      <c r="UQW29" s="600"/>
      <c r="UQX29" s="600"/>
      <c r="UQY29" s="600"/>
      <c r="UQZ29" s="600"/>
      <c r="URA29" s="600"/>
      <c r="URB29" s="600"/>
      <c r="URC29" s="600"/>
      <c r="URD29" s="600"/>
      <c r="URE29" s="600"/>
      <c r="URF29" s="600"/>
      <c r="URG29" s="600"/>
      <c r="URH29" s="600"/>
      <c r="URI29" s="600"/>
      <c r="URJ29" s="600"/>
      <c r="URK29" s="600"/>
      <c r="URL29" s="600"/>
      <c r="URM29" s="600"/>
      <c r="URN29" s="600"/>
      <c r="URO29" s="600"/>
      <c r="URP29" s="600"/>
      <c r="URQ29" s="600"/>
      <c r="URR29" s="600"/>
      <c r="URS29" s="600"/>
      <c r="URT29" s="600"/>
      <c r="URU29" s="600"/>
      <c r="URV29" s="600"/>
      <c r="URW29" s="600"/>
      <c r="URX29" s="600"/>
      <c r="URY29" s="600"/>
      <c r="URZ29" s="600"/>
      <c r="USA29" s="600"/>
      <c r="USB29" s="600"/>
      <c r="USC29" s="600"/>
      <c r="USD29" s="600"/>
      <c r="USE29" s="600"/>
      <c r="USF29" s="600"/>
      <c r="USG29" s="600"/>
      <c r="USH29" s="600"/>
      <c r="USI29" s="600"/>
      <c r="USJ29" s="600"/>
      <c r="USK29" s="600"/>
      <c r="USL29" s="600"/>
      <c r="USM29" s="600"/>
      <c r="USN29" s="600"/>
      <c r="USO29" s="600"/>
      <c r="USP29" s="600"/>
      <c r="USQ29" s="600"/>
      <c r="USR29" s="600"/>
      <c r="USS29" s="600"/>
      <c r="UST29" s="600"/>
      <c r="USU29" s="600"/>
      <c r="USV29" s="600"/>
      <c r="USW29" s="600"/>
      <c r="USX29" s="600"/>
      <c r="USY29" s="600"/>
      <c r="USZ29" s="600"/>
      <c r="UTA29" s="600"/>
      <c r="UTB29" s="600"/>
      <c r="UTC29" s="600"/>
      <c r="UTD29" s="600"/>
      <c r="UTE29" s="600"/>
      <c r="UTF29" s="600"/>
      <c r="UTG29" s="600"/>
      <c r="UTH29" s="600"/>
      <c r="UTI29" s="600"/>
      <c r="UTJ29" s="600"/>
      <c r="UTK29" s="600"/>
      <c r="UTL29" s="600"/>
      <c r="UTM29" s="600"/>
      <c r="UTN29" s="600"/>
      <c r="UTO29" s="600"/>
      <c r="UTP29" s="600"/>
      <c r="UTQ29" s="600"/>
      <c r="UTR29" s="600"/>
      <c r="UTS29" s="600"/>
      <c r="UTT29" s="600"/>
      <c r="UTU29" s="600"/>
      <c r="UTV29" s="600"/>
      <c r="UTW29" s="600"/>
      <c r="UTX29" s="600"/>
      <c r="UTY29" s="600"/>
      <c r="UTZ29" s="600"/>
      <c r="UUA29" s="600"/>
      <c r="UUB29" s="600"/>
      <c r="UUC29" s="600"/>
      <c r="UUD29" s="600"/>
      <c r="UUE29" s="600"/>
      <c r="UUF29" s="600"/>
      <c r="UUG29" s="600"/>
      <c r="UUH29" s="600"/>
      <c r="UUI29" s="600"/>
      <c r="UUJ29" s="600"/>
      <c r="UUK29" s="600"/>
      <c r="UUL29" s="600"/>
      <c r="UUM29" s="600"/>
      <c r="UUN29" s="600"/>
      <c r="UUO29" s="600"/>
      <c r="UUP29" s="600"/>
      <c r="UUQ29" s="600"/>
      <c r="UUR29" s="600"/>
      <c r="UUS29" s="600"/>
      <c r="UUT29" s="600"/>
      <c r="UUU29" s="600"/>
      <c r="UUV29" s="600"/>
      <c r="UUW29" s="600"/>
      <c r="UUX29" s="600"/>
      <c r="UUY29" s="600"/>
      <c r="UUZ29" s="600"/>
      <c r="UVA29" s="600"/>
      <c r="UVB29" s="600"/>
      <c r="UVC29" s="600"/>
      <c r="UVD29" s="600"/>
      <c r="UVE29" s="600"/>
      <c r="UVF29" s="600"/>
      <c r="UVG29" s="600"/>
      <c r="UVH29" s="600"/>
      <c r="UVI29" s="600"/>
      <c r="UVJ29" s="600"/>
      <c r="UVK29" s="600"/>
      <c r="UVL29" s="600"/>
      <c r="UVM29" s="600"/>
      <c r="UVN29" s="600"/>
      <c r="UVO29" s="600"/>
      <c r="UVP29" s="600"/>
      <c r="UVQ29" s="600"/>
      <c r="UVR29" s="600"/>
      <c r="UVS29" s="600"/>
      <c r="UVT29" s="600"/>
      <c r="UVU29" s="600"/>
      <c r="UVV29" s="600"/>
      <c r="UVW29" s="600"/>
      <c r="UVX29" s="600"/>
      <c r="UVY29" s="600"/>
      <c r="UVZ29" s="600"/>
      <c r="UWA29" s="600"/>
      <c r="UWB29" s="600"/>
      <c r="UWC29" s="600"/>
      <c r="UWD29" s="600"/>
      <c r="UWE29" s="600"/>
      <c r="UWF29" s="600"/>
      <c r="UWG29" s="600"/>
      <c r="UWH29" s="600"/>
      <c r="UWI29" s="600"/>
      <c r="UWJ29" s="600"/>
      <c r="UWK29" s="600"/>
      <c r="UWL29" s="600"/>
      <c r="UWM29" s="600"/>
      <c r="UWN29" s="600"/>
      <c r="UWO29" s="600"/>
      <c r="UWP29" s="600"/>
      <c r="UWQ29" s="600"/>
      <c r="UWR29" s="600"/>
      <c r="UWS29" s="600"/>
      <c r="UWT29" s="600"/>
      <c r="UWU29" s="600"/>
      <c r="UWV29" s="600"/>
      <c r="UWW29" s="600"/>
      <c r="UWX29" s="600"/>
      <c r="UWY29" s="600"/>
      <c r="UWZ29" s="600"/>
      <c r="UXA29" s="600"/>
      <c r="UXB29" s="600"/>
      <c r="UXC29" s="600"/>
      <c r="UXD29" s="600"/>
      <c r="UXE29" s="600"/>
      <c r="UXF29" s="600"/>
      <c r="UXG29" s="600"/>
      <c r="UXH29" s="600"/>
      <c r="UXI29" s="600"/>
      <c r="UXJ29" s="600"/>
      <c r="UXK29" s="600"/>
      <c r="UXL29" s="600"/>
      <c r="UXM29" s="600"/>
      <c r="UXN29" s="600"/>
      <c r="UXO29" s="600"/>
      <c r="UXP29" s="600"/>
      <c r="UXQ29" s="600"/>
      <c r="UXR29" s="600"/>
      <c r="UXS29" s="600"/>
      <c r="UXT29" s="600"/>
      <c r="UXU29" s="600"/>
      <c r="UXV29" s="600"/>
      <c r="UXW29" s="600"/>
      <c r="UXX29" s="600"/>
      <c r="UXY29" s="600"/>
      <c r="UXZ29" s="600"/>
      <c r="UYA29" s="600"/>
      <c r="UYB29" s="600"/>
      <c r="UYC29" s="600"/>
      <c r="UYD29" s="600"/>
      <c r="UYE29" s="600"/>
      <c r="UYF29" s="600"/>
      <c r="UYG29" s="600"/>
      <c r="UYH29" s="600"/>
      <c r="UYI29" s="600"/>
      <c r="UYJ29" s="600"/>
      <c r="UYK29" s="600"/>
      <c r="UYL29" s="600"/>
      <c r="UYM29" s="600"/>
      <c r="UYN29" s="600"/>
      <c r="UYO29" s="600"/>
      <c r="UYP29" s="600"/>
      <c r="UYQ29" s="600"/>
      <c r="UYR29" s="600"/>
      <c r="UYS29" s="600"/>
      <c r="UYT29" s="600"/>
      <c r="UYU29" s="600"/>
      <c r="UYV29" s="600"/>
      <c r="UYW29" s="600"/>
      <c r="UYX29" s="600"/>
      <c r="UYY29" s="600"/>
      <c r="UYZ29" s="600"/>
      <c r="UZA29" s="600"/>
      <c r="UZB29" s="600"/>
      <c r="UZC29" s="600"/>
      <c r="UZD29" s="600"/>
      <c r="UZE29" s="600"/>
      <c r="UZF29" s="600"/>
      <c r="UZG29" s="600"/>
      <c r="UZH29" s="600"/>
      <c r="UZI29" s="600"/>
      <c r="UZJ29" s="600"/>
      <c r="UZK29" s="600"/>
      <c r="UZL29" s="600"/>
      <c r="UZM29" s="600"/>
      <c r="UZN29" s="600"/>
      <c r="UZO29" s="600"/>
      <c r="UZP29" s="600"/>
      <c r="UZQ29" s="600"/>
      <c r="UZR29" s="600"/>
      <c r="UZS29" s="600"/>
      <c r="UZT29" s="600"/>
      <c r="UZU29" s="600"/>
      <c r="UZV29" s="600"/>
      <c r="UZW29" s="600"/>
      <c r="UZX29" s="600"/>
      <c r="UZY29" s="600"/>
      <c r="UZZ29" s="600"/>
      <c r="VAA29" s="600"/>
      <c r="VAB29" s="600"/>
      <c r="VAC29" s="600"/>
      <c r="VAD29" s="600"/>
      <c r="VAE29" s="600"/>
      <c r="VAF29" s="600"/>
      <c r="VAG29" s="600"/>
      <c r="VAH29" s="600"/>
      <c r="VAI29" s="600"/>
      <c r="VAJ29" s="600"/>
      <c r="VAK29" s="600"/>
      <c r="VAL29" s="600"/>
      <c r="VAM29" s="600"/>
      <c r="VAN29" s="600"/>
      <c r="VAO29" s="600"/>
      <c r="VAP29" s="600"/>
      <c r="VAQ29" s="600"/>
      <c r="VAR29" s="600"/>
      <c r="VAS29" s="600"/>
      <c r="VAT29" s="600"/>
      <c r="VAU29" s="600"/>
      <c r="VAV29" s="600"/>
      <c r="VAW29" s="600"/>
      <c r="VAX29" s="600"/>
      <c r="VAY29" s="600"/>
      <c r="VAZ29" s="600"/>
      <c r="VBA29" s="600"/>
      <c r="VBB29" s="600"/>
      <c r="VBC29" s="600"/>
      <c r="VBD29" s="600"/>
      <c r="VBE29" s="600"/>
      <c r="VBF29" s="600"/>
      <c r="VBG29" s="600"/>
      <c r="VBH29" s="600"/>
      <c r="VBI29" s="600"/>
      <c r="VBJ29" s="600"/>
      <c r="VBK29" s="600"/>
      <c r="VBL29" s="600"/>
      <c r="VBM29" s="600"/>
      <c r="VBN29" s="600"/>
      <c r="VBO29" s="600"/>
      <c r="VBP29" s="600"/>
      <c r="VBQ29" s="600"/>
      <c r="VBR29" s="600"/>
      <c r="VBS29" s="600"/>
      <c r="VBT29" s="600"/>
      <c r="VBU29" s="600"/>
      <c r="VBV29" s="600"/>
      <c r="VBW29" s="600"/>
      <c r="VBX29" s="600"/>
      <c r="VBY29" s="600"/>
      <c r="VBZ29" s="600"/>
      <c r="VCA29" s="600"/>
      <c r="VCB29" s="600"/>
      <c r="VCC29" s="600"/>
      <c r="VCD29" s="600"/>
      <c r="VCE29" s="600"/>
      <c r="VCF29" s="600"/>
      <c r="VCG29" s="600"/>
      <c r="VCH29" s="600"/>
      <c r="VCI29" s="600"/>
      <c r="VCJ29" s="600"/>
      <c r="VCK29" s="600"/>
      <c r="VCL29" s="600"/>
      <c r="VCM29" s="600"/>
      <c r="VCN29" s="600"/>
      <c r="VCO29" s="600"/>
      <c r="VCP29" s="600"/>
      <c r="VCQ29" s="600"/>
      <c r="VCR29" s="600"/>
      <c r="VCS29" s="600"/>
      <c r="VCT29" s="600"/>
      <c r="VCU29" s="600"/>
      <c r="VCV29" s="600"/>
      <c r="VCW29" s="600"/>
      <c r="VCX29" s="600"/>
      <c r="VCY29" s="600"/>
      <c r="VCZ29" s="600"/>
      <c r="VDA29" s="600"/>
      <c r="VDB29" s="600"/>
      <c r="VDC29" s="600"/>
      <c r="VDD29" s="600"/>
      <c r="VDE29" s="600"/>
      <c r="VDF29" s="600"/>
      <c r="VDG29" s="600"/>
      <c r="VDH29" s="600"/>
      <c r="VDI29" s="600"/>
      <c r="VDJ29" s="600"/>
      <c r="VDK29" s="600"/>
      <c r="VDL29" s="600"/>
      <c r="VDM29" s="600"/>
      <c r="VDN29" s="600"/>
      <c r="VDO29" s="600"/>
      <c r="VDP29" s="600"/>
      <c r="VDQ29" s="600"/>
      <c r="VDR29" s="600"/>
      <c r="VDS29" s="600"/>
      <c r="VDT29" s="600"/>
      <c r="VDU29" s="600"/>
      <c r="VDV29" s="600"/>
      <c r="VDW29" s="600"/>
      <c r="VDX29" s="600"/>
      <c r="VDY29" s="600"/>
      <c r="VDZ29" s="600"/>
      <c r="VEA29" s="600"/>
      <c r="VEB29" s="600"/>
      <c r="VEC29" s="600"/>
      <c r="VED29" s="600"/>
      <c r="VEE29" s="600"/>
      <c r="VEF29" s="600"/>
      <c r="VEG29" s="600"/>
      <c r="VEH29" s="600"/>
      <c r="VEI29" s="600"/>
      <c r="VEJ29" s="600"/>
      <c r="VEK29" s="600"/>
      <c r="VEL29" s="600"/>
      <c r="VEM29" s="600"/>
      <c r="VEN29" s="600"/>
      <c r="VEO29" s="600"/>
      <c r="VEP29" s="600"/>
      <c r="VEQ29" s="600"/>
      <c r="VER29" s="600"/>
      <c r="VES29" s="600"/>
      <c r="VET29" s="600"/>
      <c r="VEU29" s="600"/>
      <c r="VEV29" s="600"/>
      <c r="VEW29" s="600"/>
      <c r="VEX29" s="600"/>
      <c r="VEY29" s="600"/>
      <c r="VEZ29" s="600"/>
      <c r="VFA29" s="600"/>
      <c r="VFB29" s="600"/>
      <c r="VFC29" s="600"/>
      <c r="VFD29" s="600"/>
      <c r="VFE29" s="600"/>
      <c r="VFF29" s="600"/>
      <c r="VFG29" s="600"/>
      <c r="VFH29" s="600"/>
      <c r="VFI29" s="600"/>
      <c r="VFJ29" s="600"/>
      <c r="VFK29" s="600"/>
      <c r="VFL29" s="600"/>
      <c r="VFM29" s="600"/>
      <c r="VFN29" s="600"/>
      <c r="VFO29" s="600"/>
      <c r="VFP29" s="600"/>
      <c r="VFQ29" s="600"/>
      <c r="VFR29" s="600"/>
      <c r="VFS29" s="600"/>
      <c r="VFT29" s="600"/>
      <c r="VFU29" s="600"/>
      <c r="VFV29" s="600"/>
      <c r="VFW29" s="600"/>
      <c r="VFX29" s="600"/>
      <c r="VFY29" s="600"/>
      <c r="VFZ29" s="600"/>
      <c r="VGA29" s="600"/>
      <c r="VGB29" s="600"/>
      <c r="VGC29" s="600"/>
      <c r="VGD29" s="600"/>
      <c r="VGE29" s="600"/>
      <c r="VGF29" s="600"/>
      <c r="VGG29" s="600"/>
      <c r="VGH29" s="600"/>
      <c r="VGI29" s="600"/>
      <c r="VGJ29" s="600"/>
      <c r="VGK29" s="600"/>
      <c r="VGL29" s="600"/>
      <c r="VGM29" s="600"/>
      <c r="VGN29" s="600"/>
      <c r="VGO29" s="600"/>
      <c r="VGP29" s="600"/>
      <c r="VGQ29" s="600"/>
      <c r="VGR29" s="600"/>
      <c r="VGS29" s="600"/>
      <c r="VGT29" s="600"/>
      <c r="VGU29" s="600"/>
      <c r="VGV29" s="600"/>
      <c r="VGW29" s="600"/>
      <c r="VGX29" s="600"/>
      <c r="VGY29" s="600"/>
      <c r="VGZ29" s="600"/>
      <c r="VHA29" s="600"/>
      <c r="VHB29" s="600"/>
      <c r="VHC29" s="600"/>
      <c r="VHD29" s="600"/>
      <c r="VHE29" s="600"/>
      <c r="VHF29" s="600"/>
      <c r="VHG29" s="600"/>
      <c r="VHH29" s="600"/>
      <c r="VHI29" s="600"/>
      <c r="VHJ29" s="600"/>
      <c r="VHK29" s="600"/>
      <c r="VHL29" s="600"/>
      <c r="VHM29" s="600"/>
      <c r="VHN29" s="600"/>
      <c r="VHO29" s="600"/>
      <c r="VHP29" s="600"/>
      <c r="VHQ29" s="600"/>
      <c r="VHR29" s="600"/>
      <c r="VHS29" s="600"/>
      <c r="VHT29" s="600"/>
      <c r="VHU29" s="600"/>
      <c r="VHV29" s="600"/>
      <c r="VHW29" s="600"/>
      <c r="VHX29" s="600"/>
      <c r="VHY29" s="600"/>
      <c r="VHZ29" s="600"/>
      <c r="VIA29" s="600"/>
      <c r="VIB29" s="600"/>
      <c r="VIC29" s="600"/>
      <c r="VID29" s="600"/>
      <c r="VIE29" s="600"/>
      <c r="VIF29" s="600"/>
      <c r="VIG29" s="600"/>
      <c r="VIH29" s="600"/>
      <c r="VII29" s="600"/>
      <c r="VIJ29" s="600"/>
      <c r="VIK29" s="600"/>
      <c r="VIL29" s="600"/>
      <c r="VIM29" s="600"/>
      <c r="VIN29" s="600"/>
      <c r="VIO29" s="600"/>
      <c r="VIP29" s="600"/>
      <c r="VIQ29" s="600"/>
      <c r="VIR29" s="600"/>
      <c r="VIS29" s="600"/>
      <c r="VIT29" s="600"/>
      <c r="VIU29" s="600"/>
      <c r="VIV29" s="600"/>
      <c r="VIW29" s="600"/>
      <c r="VIX29" s="600"/>
      <c r="VIY29" s="600"/>
      <c r="VIZ29" s="600"/>
      <c r="VJA29" s="600"/>
      <c r="VJB29" s="600"/>
      <c r="VJC29" s="600"/>
      <c r="VJD29" s="600"/>
      <c r="VJE29" s="600"/>
      <c r="VJF29" s="600"/>
      <c r="VJG29" s="600"/>
      <c r="VJH29" s="600"/>
      <c r="VJI29" s="600"/>
      <c r="VJJ29" s="600"/>
      <c r="VJK29" s="600"/>
      <c r="VJL29" s="600"/>
      <c r="VJM29" s="600"/>
      <c r="VJN29" s="600"/>
      <c r="VJO29" s="600"/>
      <c r="VJP29" s="600"/>
      <c r="VJQ29" s="600"/>
      <c r="VJR29" s="600"/>
      <c r="VJS29" s="600"/>
      <c r="VJT29" s="600"/>
      <c r="VJU29" s="600"/>
      <c r="VJV29" s="600"/>
      <c r="VJW29" s="600"/>
      <c r="VJX29" s="600"/>
      <c r="VJY29" s="600"/>
      <c r="VJZ29" s="600"/>
      <c r="VKA29" s="600"/>
      <c r="VKB29" s="600"/>
      <c r="VKC29" s="600"/>
      <c r="VKD29" s="600"/>
      <c r="VKE29" s="600"/>
      <c r="VKF29" s="600"/>
      <c r="VKG29" s="600"/>
      <c r="VKH29" s="600"/>
      <c r="VKI29" s="600"/>
      <c r="VKJ29" s="600"/>
      <c r="VKK29" s="600"/>
      <c r="VKL29" s="600"/>
      <c r="VKM29" s="600"/>
      <c r="VKN29" s="600"/>
      <c r="VKO29" s="600"/>
      <c r="VKP29" s="600"/>
      <c r="VKQ29" s="600"/>
      <c r="VKR29" s="600"/>
      <c r="VKS29" s="600"/>
      <c r="VKT29" s="600"/>
      <c r="VKU29" s="600"/>
      <c r="VKV29" s="600"/>
      <c r="VKW29" s="600"/>
      <c r="VKX29" s="600"/>
      <c r="VKY29" s="600"/>
      <c r="VKZ29" s="600"/>
      <c r="VLA29" s="600"/>
      <c r="VLB29" s="600"/>
      <c r="VLC29" s="600"/>
      <c r="VLD29" s="600"/>
      <c r="VLE29" s="600"/>
      <c r="VLF29" s="600"/>
      <c r="VLG29" s="600"/>
      <c r="VLH29" s="600"/>
      <c r="VLI29" s="600"/>
      <c r="VLJ29" s="600"/>
      <c r="VLK29" s="600"/>
      <c r="VLL29" s="600"/>
      <c r="VLM29" s="600"/>
      <c r="VLN29" s="600"/>
      <c r="VLO29" s="600"/>
      <c r="VLP29" s="600"/>
      <c r="VLQ29" s="600"/>
      <c r="VLR29" s="600"/>
      <c r="VLS29" s="600"/>
      <c r="VLT29" s="600"/>
      <c r="VLU29" s="600"/>
      <c r="VLV29" s="600"/>
      <c r="VLW29" s="600"/>
      <c r="VLX29" s="600"/>
      <c r="VLY29" s="600"/>
      <c r="VLZ29" s="600"/>
      <c r="VMA29" s="600"/>
      <c r="VMB29" s="600"/>
      <c r="VMC29" s="600"/>
      <c r="VMD29" s="600"/>
      <c r="VME29" s="600"/>
      <c r="VMF29" s="600"/>
      <c r="VMG29" s="600"/>
      <c r="VMH29" s="600"/>
      <c r="VMI29" s="600"/>
      <c r="VMJ29" s="600"/>
      <c r="VMK29" s="600"/>
      <c r="VML29" s="600"/>
      <c r="VMM29" s="600"/>
      <c r="VMN29" s="600"/>
      <c r="VMO29" s="600"/>
      <c r="VMP29" s="600"/>
      <c r="VMQ29" s="600"/>
      <c r="VMR29" s="600"/>
      <c r="VMS29" s="600"/>
      <c r="VMT29" s="600"/>
      <c r="VMU29" s="600"/>
      <c r="VMV29" s="600"/>
      <c r="VMW29" s="600"/>
      <c r="VMX29" s="600"/>
      <c r="VMY29" s="600"/>
      <c r="VMZ29" s="600"/>
      <c r="VNA29" s="600"/>
      <c r="VNB29" s="600"/>
      <c r="VNC29" s="600"/>
      <c r="VND29" s="600"/>
      <c r="VNE29" s="600"/>
      <c r="VNF29" s="600"/>
      <c r="VNG29" s="600"/>
      <c r="VNH29" s="600"/>
      <c r="VNI29" s="600"/>
      <c r="VNJ29" s="600"/>
      <c r="VNK29" s="600"/>
      <c r="VNL29" s="600"/>
      <c r="VNM29" s="600"/>
      <c r="VNN29" s="600"/>
      <c r="VNO29" s="600"/>
      <c r="VNP29" s="600"/>
      <c r="VNQ29" s="600"/>
      <c r="VNR29" s="600"/>
      <c r="VNS29" s="600"/>
      <c r="VNT29" s="600"/>
      <c r="VNU29" s="600"/>
      <c r="VNV29" s="600"/>
      <c r="VNW29" s="600"/>
      <c r="VNX29" s="600"/>
      <c r="VNY29" s="600"/>
      <c r="VNZ29" s="600"/>
      <c r="VOA29" s="600"/>
      <c r="VOB29" s="600"/>
      <c r="VOC29" s="600"/>
      <c r="VOD29" s="600"/>
      <c r="VOE29" s="600"/>
      <c r="VOF29" s="600"/>
      <c r="VOG29" s="600"/>
      <c r="VOH29" s="600"/>
      <c r="VOI29" s="600"/>
      <c r="VOJ29" s="600"/>
      <c r="VOK29" s="600"/>
      <c r="VOL29" s="600"/>
      <c r="VOM29" s="600"/>
      <c r="VON29" s="600"/>
      <c r="VOO29" s="600"/>
      <c r="VOP29" s="600"/>
      <c r="VOQ29" s="600"/>
      <c r="VOR29" s="600"/>
      <c r="VOS29" s="600"/>
      <c r="VOT29" s="600"/>
      <c r="VOU29" s="600"/>
      <c r="VOV29" s="600"/>
      <c r="VOW29" s="600"/>
      <c r="VOX29" s="600"/>
      <c r="VOY29" s="600"/>
      <c r="VOZ29" s="600"/>
      <c r="VPA29" s="600"/>
      <c r="VPB29" s="600"/>
      <c r="VPC29" s="600"/>
      <c r="VPD29" s="600"/>
      <c r="VPE29" s="600"/>
      <c r="VPF29" s="600"/>
      <c r="VPG29" s="600"/>
      <c r="VPH29" s="600"/>
      <c r="VPI29" s="600"/>
      <c r="VPJ29" s="600"/>
      <c r="VPK29" s="600"/>
      <c r="VPL29" s="600"/>
      <c r="VPM29" s="600"/>
      <c r="VPN29" s="600"/>
      <c r="VPO29" s="600"/>
      <c r="VPP29" s="600"/>
      <c r="VPQ29" s="600"/>
      <c r="VPR29" s="600"/>
      <c r="VPS29" s="600"/>
      <c r="VPT29" s="600"/>
      <c r="VPU29" s="600"/>
      <c r="VPV29" s="600"/>
      <c r="VPW29" s="600"/>
      <c r="VPX29" s="600"/>
      <c r="VPY29" s="600"/>
      <c r="VPZ29" s="600"/>
      <c r="VQA29" s="600"/>
      <c r="VQB29" s="600"/>
      <c r="VQC29" s="600"/>
      <c r="VQD29" s="600"/>
      <c r="VQE29" s="600"/>
      <c r="VQF29" s="600"/>
      <c r="VQG29" s="600"/>
      <c r="VQH29" s="600"/>
      <c r="VQI29" s="600"/>
      <c r="VQJ29" s="600"/>
      <c r="VQK29" s="600"/>
      <c r="VQL29" s="600"/>
      <c r="VQM29" s="600"/>
      <c r="VQN29" s="600"/>
      <c r="VQO29" s="600"/>
      <c r="VQP29" s="600"/>
      <c r="VQQ29" s="600"/>
      <c r="VQR29" s="600"/>
      <c r="VQS29" s="600"/>
      <c r="VQT29" s="600"/>
      <c r="VQU29" s="600"/>
      <c r="VQV29" s="600"/>
      <c r="VQW29" s="600"/>
      <c r="VQX29" s="600"/>
      <c r="VQY29" s="600"/>
      <c r="VQZ29" s="600"/>
      <c r="VRA29" s="600"/>
      <c r="VRB29" s="600"/>
      <c r="VRC29" s="600"/>
      <c r="VRD29" s="600"/>
      <c r="VRE29" s="600"/>
      <c r="VRF29" s="600"/>
      <c r="VRG29" s="600"/>
      <c r="VRH29" s="600"/>
      <c r="VRI29" s="600"/>
      <c r="VRJ29" s="600"/>
      <c r="VRK29" s="600"/>
      <c r="VRL29" s="600"/>
      <c r="VRM29" s="600"/>
      <c r="VRN29" s="600"/>
      <c r="VRO29" s="600"/>
      <c r="VRP29" s="600"/>
      <c r="VRQ29" s="600"/>
      <c r="VRR29" s="600"/>
      <c r="VRS29" s="600"/>
      <c r="VRT29" s="600"/>
      <c r="VRU29" s="600"/>
      <c r="VRV29" s="600"/>
      <c r="VRW29" s="600"/>
      <c r="VRX29" s="600"/>
      <c r="VRY29" s="600"/>
      <c r="VRZ29" s="600"/>
      <c r="VSA29" s="600"/>
      <c r="VSB29" s="600"/>
      <c r="VSC29" s="600"/>
      <c r="VSD29" s="600"/>
      <c r="VSE29" s="600"/>
      <c r="VSF29" s="600"/>
      <c r="VSG29" s="600"/>
      <c r="VSH29" s="600"/>
      <c r="VSI29" s="600"/>
      <c r="VSJ29" s="600"/>
      <c r="VSK29" s="600"/>
      <c r="VSL29" s="600"/>
      <c r="VSM29" s="600"/>
      <c r="VSN29" s="600"/>
      <c r="VSO29" s="600"/>
      <c r="VSP29" s="600"/>
      <c r="VSQ29" s="600"/>
      <c r="VSR29" s="600"/>
      <c r="VSS29" s="600"/>
      <c r="VST29" s="600"/>
      <c r="VSU29" s="600"/>
      <c r="VSV29" s="600"/>
      <c r="VSW29" s="600"/>
      <c r="VSX29" s="600"/>
      <c r="VSY29" s="600"/>
      <c r="VSZ29" s="600"/>
      <c r="VTA29" s="600"/>
      <c r="VTB29" s="600"/>
      <c r="VTC29" s="600"/>
      <c r="VTD29" s="600"/>
      <c r="VTE29" s="600"/>
      <c r="VTF29" s="600"/>
      <c r="VTG29" s="600"/>
      <c r="VTH29" s="600"/>
      <c r="VTI29" s="600"/>
      <c r="VTJ29" s="600"/>
      <c r="VTK29" s="600"/>
      <c r="VTL29" s="600"/>
      <c r="VTM29" s="600"/>
      <c r="VTN29" s="600"/>
      <c r="VTO29" s="600"/>
      <c r="VTP29" s="600"/>
      <c r="VTQ29" s="600"/>
      <c r="VTR29" s="600"/>
      <c r="VTS29" s="600"/>
      <c r="VTT29" s="600"/>
      <c r="VTU29" s="600"/>
      <c r="VTV29" s="600"/>
      <c r="VTW29" s="600"/>
      <c r="VTX29" s="600"/>
      <c r="VTY29" s="600"/>
      <c r="VTZ29" s="600"/>
      <c r="VUA29" s="600"/>
      <c r="VUB29" s="600"/>
      <c r="VUC29" s="600"/>
      <c r="VUD29" s="600"/>
      <c r="VUE29" s="600"/>
      <c r="VUF29" s="600"/>
      <c r="VUG29" s="600"/>
      <c r="VUH29" s="600"/>
      <c r="VUI29" s="600"/>
      <c r="VUJ29" s="600"/>
      <c r="VUK29" s="600"/>
      <c r="VUL29" s="600"/>
      <c r="VUM29" s="600"/>
      <c r="VUN29" s="600"/>
      <c r="VUO29" s="600"/>
      <c r="VUP29" s="600"/>
      <c r="VUQ29" s="600"/>
      <c r="VUR29" s="600"/>
      <c r="VUS29" s="600"/>
      <c r="VUT29" s="600"/>
      <c r="VUU29" s="600"/>
      <c r="VUV29" s="600"/>
      <c r="VUW29" s="600"/>
      <c r="VUX29" s="600"/>
      <c r="VUY29" s="600"/>
      <c r="VUZ29" s="600"/>
      <c r="VVA29" s="600"/>
      <c r="VVB29" s="600"/>
      <c r="VVC29" s="600"/>
      <c r="VVD29" s="600"/>
      <c r="VVE29" s="600"/>
      <c r="VVF29" s="600"/>
      <c r="VVG29" s="600"/>
      <c r="VVH29" s="600"/>
      <c r="VVI29" s="600"/>
      <c r="VVJ29" s="600"/>
      <c r="VVK29" s="600"/>
      <c r="VVL29" s="600"/>
      <c r="VVM29" s="600"/>
      <c r="VVN29" s="600"/>
      <c r="VVO29" s="600"/>
      <c r="VVP29" s="600"/>
      <c r="VVQ29" s="600"/>
      <c r="VVR29" s="600"/>
      <c r="VVS29" s="600"/>
      <c r="VVT29" s="600"/>
      <c r="VVU29" s="600"/>
      <c r="VVV29" s="600"/>
      <c r="VVW29" s="600"/>
      <c r="VVX29" s="600"/>
      <c r="VVY29" s="600"/>
      <c r="VVZ29" s="600"/>
      <c r="VWA29" s="600"/>
      <c r="VWB29" s="600"/>
      <c r="VWC29" s="600"/>
      <c r="VWD29" s="600"/>
      <c r="VWE29" s="600"/>
      <c r="VWF29" s="600"/>
      <c r="VWG29" s="600"/>
      <c r="VWH29" s="600"/>
      <c r="VWI29" s="600"/>
      <c r="VWJ29" s="600"/>
      <c r="VWK29" s="600"/>
      <c r="VWL29" s="600"/>
      <c r="VWM29" s="600"/>
      <c r="VWN29" s="600"/>
      <c r="VWO29" s="600"/>
      <c r="VWP29" s="600"/>
      <c r="VWQ29" s="600"/>
      <c r="VWR29" s="600"/>
      <c r="VWS29" s="600"/>
      <c r="VWT29" s="600"/>
      <c r="VWU29" s="600"/>
      <c r="VWV29" s="600"/>
      <c r="VWW29" s="600"/>
      <c r="VWX29" s="600"/>
      <c r="VWY29" s="600"/>
      <c r="VWZ29" s="600"/>
      <c r="VXA29" s="600"/>
      <c r="VXB29" s="600"/>
      <c r="VXC29" s="600"/>
      <c r="VXD29" s="600"/>
      <c r="VXE29" s="600"/>
      <c r="VXF29" s="600"/>
      <c r="VXG29" s="600"/>
      <c r="VXH29" s="600"/>
      <c r="VXI29" s="600"/>
      <c r="VXJ29" s="600"/>
      <c r="VXK29" s="600"/>
      <c r="VXL29" s="600"/>
      <c r="VXM29" s="600"/>
      <c r="VXN29" s="600"/>
      <c r="VXO29" s="600"/>
      <c r="VXP29" s="600"/>
      <c r="VXQ29" s="600"/>
      <c r="VXR29" s="600"/>
      <c r="VXS29" s="600"/>
      <c r="VXT29" s="600"/>
      <c r="VXU29" s="600"/>
      <c r="VXV29" s="600"/>
      <c r="VXW29" s="600"/>
      <c r="VXX29" s="600"/>
      <c r="VXY29" s="600"/>
      <c r="VXZ29" s="600"/>
      <c r="VYA29" s="600"/>
      <c r="VYB29" s="600"/>
      <c r="VYC29" s="600"/>
      <c r="VYD29" s="600"/>
      <c r="VYE29" s="600"/>
      <c r="VYF29" s="600"/>
      <c r="VYG29" s="600"/>
      <c r="VYH29" s="600"/>
      <c r="VYI29" s="600"/>
      <c r="VYJ29" s="600"/>
      <c r="VYK29" s="600"/>
      <c r="VYL29" s="600"/>
      <c r="VYM29" s="600"/>
      <c r="VYN29" s="600"/>
      <c r="VYO29" s="600"/>
      <c r="VYP29" s="600"/>
      <c r="VYQ29" s="600"/>
      <c r="VYR29" s="600"/>
      <c r="VYS29" s="600"/>
      <c r="VYT29" s="600"/>
      <c r="VYU29" s="600"/>
      <c r="VYV29" s="600"/>
      <c r="VYW29" s="600"/>
      <c r="VYX29" s="600"/>
      <c r="VYY29" s="600"/>
      <c r="VYZ29" s="600"/>
      <c r="VZA29" s="600"/>
      <c r="VZB29" s="600"/>
      <c r="VZC29" s="600"/>
      <c r="VZD29" s="600"/>
      <c r="VZE29" s="600"/>
      <c r="VZF29" s="600"/>
      <c r="VZG29" s="600"/>
      <c r="VZH29" s="600"/>
      <c r="VZI29" s="600"/>
      <c r="VZJ29" s="600"/>
      <c r="VZK29" s="600"/>
      <c r="VZL29" s="600"/>
      <c r="VZM29" s="600"/>
      <c r="VZN29" s="600"/>
      <c r="VZO29" s="600"/>
      <c r="VZP29" s="600"/>
      <c r="VZQ29" s="600"/>
      <c r="VZR29" s="600"/>
      <c r="VZS29" s="600"/>
      <c r="VZT29" s="600"/>
      <c r="VZU29" s="600"/>
      <c r="VZV29" s="600"/>
      <c r="VZW29" s="600"/>
      <c r="VZX29" s="600"/>
      <c r="VZY29" s="600"/>
      <c r="VZZ29" s="600"/>
      <c r="WAA29" s="600"/>
      <c r="WAB29" s="600"/>
      <c r="WAC29" s="600"/>
      <c r="WAD29" s="600"/>
      <c r="WAE29" s="600"/>
      <c r="WAF29" s="600"/>
      <c r="WAG29" s="600"/>
      <c r="WAH29" s="600"/>
      <c r="WAI29" s="600"/>
      <c r="WAJ29" s="600"/>
      <c r="WAK29" s="600"/>
      <c r="WAL29" s="600"/>
      <c r="WAM29" s="600"/>
      <c r="WAN29" s="600"/>
      <c r="WAO29" s="600"/>
      <c r="WAP29" s="600"/>
      <c r="WAQ29" s="600"/>
      <c r="WAR29" s="600"/>
      <c r="WAS29" s="600"/>
      <c r="WAT29" s="600"/>
      <c r="WAU29" s="600"/>
      <c r="WAV29" s="600"/>
      <c r="WAW29" s="600"/>
      <c r="WAX29" s="600"/>
      <c r="WAY29" s="600"/>
      <c r="WAZ29" s="600"/>
      <c r="WBA29" s="600"/>
      <c r="WBB29" s="600"/>
      <c r="WBC29" s="600"/>
      <c r="WBD29" s="600"/>
      <c r="WBE29" s="600"/>
      <c r="WBF29" s="600"/>
      <c r="WBG29" s="600"/>
      <c r="WBH29" s="600"/>
      <c r="WBI29" s="600"/>
      <c r="WBJ29" s="600"/>
      <c r="WBK29" s="600"/>
      <c r="WBL29" s="600"/>
      <c r="WBM29" s="600"/>
      <c r="WBN29" s="600"/>
      <c r="WBO29" s="600"/>
      <c r="WBP29" s="600"/>
      <c r="WBQ29" s="600"/>
      <c r="WBR29" s="600"/>
      <c r="WBS29" s="600"/>
      <c r="WBT29" s="600"/>
      <c r="WBU29" s="600"/>
      <c r="WBV29" s="600"/>
      <c r="WBW29" s="600"/>
      <c r="WBX29" s="600"/>
      <c r="WBY29" s="600"/>
      <c r="WBZ29" s="600"/>
      <c r="WCA29" s="600"/>
      <c r="WCB29" s="600"/>
      <c r="WCC29" s="600"/>
      <c r="WCD29" s="600"/>
      <c r="WCE29" s="600"/>
      <c r="WCF29" s="600"/>
      <c r="WCG29" s="600"/>
      <c r="WCH29" s="600"/>
      <c r="WCI29" s="600"/>
      <c r="WCJ29" s="600"/>
      <c r="WCK29" s="600"/>
      <c r="WCL29" s="600"/>
      <c r="WCM29" s="600"/>
      <c r="WCN29" s="600"/>
      <c r="WCO29" s="600"/>
      <c r="WCP29" s="600"/>
      <c r="WCQ29" s="600"/>
      <c r="WCR29" s="600"/>
      <c r="WCS29" s="600"/>
      <c r="WCT29" s="600"/>
      <c r="WCU29" s="600"/>
      <c r="WCV29" s="600"/>
      <c r="WCW29" s="600"/>
      <c r="WCX29" s="600"/>
      <c r="WCY29" s="600"/>
      <c r="WCZ29" s="600"/>
      <c r="WDA29" s="600"/>
      <c r="WDB29" s="600"/>
      <c r="WDC29" s="600"/>
      <c r="WDD29" s="600"/>
      <c r="WDE29" s="600"/>
      <c r="WDF29" s="600"/>
      <c r="WDG29" s="600"/>
      <c r="WDH29" s="600"/>
      <c r="WDI29" s="600"/>
      <c r="WDJ29" s="600"/>
      <c r="WDK29" s="600"/>
      <c r="WDL29" s="600"/>
      <c r="WDM29" s="600"/>
      <c r="WDN29" s="600"/>
      <c r="WDO29" s="600"/>
      <c r="WDP29" s="600"/>
      <c r="WDQ29" s="600"/>
      <c r="WDR29" s="600"/>
      <c r="WDS29" s="600"/>
      <c r="WDT29" s="600"/>
      <c r="WDU29" s="600"/>
      <c r="WDV29" s="600"/>
      <c r="WDW29" s="600"/>
      <c r="WDX29" s="600"/>
      <c r="WDY29" s="600"/>
      <c r="WDZ29" s="600"/>
      <c r="WEA29" s="600"/>
      <c r="WEB29" s="600"/>
      <c r="WEC29" s="600"/>
      <c r="WED29" s="600"/>
      <c r="WEE29" s="600"/>
      <c r="WEF29" s="600"/>
      <c r="WEG29" s="600"/>
      <c r="WEH29" s="600"/>
      <c r="WEI29" s="600"/>
      <c r="WEJ29" s="600"/>
      <c r="WEK29" s="600"/>
      <c r="WEL29" s="600"/>
      <c r="WEM29" s="600"/>
      <c r="WEN29" s="600"/>
      <c r="WEO29" s="600"/>
      <c r="WEP29" s="600"/>
      <c r="WEQ29" s="600"/>
      <c r="WER29" s="600"/>
      <c r="WES29" s="600"/>
      <c r="WET29" s="600"/>
      <c r="WEU29" s="600"/>
      <c r="WEV29" s="600"/>
      <c r="WEW29" s="600"/>
      <c r="WEX29" s="600"/>
      <c r="WEY29" s="600"/>
      <c r="WEZ29" s="600"/>
      <c r="WFA29" s="600"/>
      <c r="WFB29" s="600"/>
      <c r="WFC29" s="600"/>
      <c r="WFD29" s="600"/>
      <c r="WFE29" s="600"/>
      <c r="WFF29" s="600"/>
      <c r="WFG29" s="600"/>
      <c r="WFH29" s="600"/>
      <c r="WFI29" s="600"/>
      <c r="WFJ29" s="600"/>
      <c r="WFK29" s="600"/>
      <c r="WFL29" s="600"/>
      <c r="WFM29" s="600"/>
      <c r="WFN29" s="600"/>
      <c r="WFO29" s="600"/>
      <c r="WFP29" s="600"/>
      <c r="WFQ29" s="600"/>
      <c r="WFR29" s="600"/>
      <c r="WFS29" s="600"/>
      <c r="WFT29" s="600"/>
      <c r="WFU29" s="600"/>
      <c r="WFV29" s="600"/>
      <c r="WFW29" s="600"/>
      <c r="WFX29" s="600"/>
      <c r="WFY29" s="600"/>
      <c r="WFZ29" s="600"/>
      <c r="WGA29" s="600"/>
      <c r="WGB29" s="600"/>
      <c r="WGC29" s="600"/>
      <c r="WGD29" s="600"/>
      <c r="WGE29" s="600"/>
      <c r="WGF29" s="600"/>
      <c r="WGG29" s="600"/>
      <c r="WGH29" s="600"/>
      <c r="WGI29" s="600"/>
      <c r="WGJ29" s="600"/>
      <c r="WGK29" s="600"/>
      <c r="WGL29" s="600"/>
      <c r="WGM29" s="600"/>
      <c r="WGN29" s="600"/>
      <c r="WGO29" s="600"/>
      <c r="WGP29" s="600"/>
      <c r="WGQ29" s="600"/>
      <c r="WGR29" s="600"/>
      <c r="WGS29" s="600"/>
      <c r="WGT29" s="600"/>
      <c r="WGU29" s="600"/>
      <c r="WGV29" s="600"/>
      <c r="WGW29" s="600"/>
      <c r="WGX29" s="600"/>
      <c r="WGY29" s="600"/>
      <c r="WGZ29" s="600"/>
      <c r="WHA29" s="600"/>
      <c r="WHB29" s="600"/>
      <c r="WHC29" s="600"/>
      <c r="WHD29" s="600"/>
      <c r="WHE29" s="600"/>
      <c r="WHF29" s="600"/>
      <c r="WHG29" s="600"/>
      <c r="WHH29" s="600"/>
      <c r="WHI29" s="600"/>
      <c r="WHJ29" s="600"/>
      <c r="WHK29" s="600"/>
      <c r="WHL29" s="600"/>
      <c r="WHM29" s="600"/>
      <c r="WHN29" s="600"/>
      <c r="WHO29" s="600"/>
      <c r="WHP29" s="600"/>
      <c r="WHQ29" s="600"/>
      <c r="WHR29" s="600"/>
      <c r="WHS29" s="600"/>
      <c r="WHT29" s="600"/>
      <c r="WHU29" s="600"/>
      <c r="WHV29" s="600"/>
      <c r="WHW29" s="600"/>
      <c r="WHX29" s="600"/>
      <c r="WHY29" s="600"/>
      <c r="WHZ29" s="600"/>
      <c r="WIA29" s="600"/>
      <c r="WIB29" s="600"/>
      <c r="WIC29" s="600"/>
      <c r="WID29" s="600"/>
      <c r="WIE29" s="600"/>
      <c r="WIF29" s="600"/>
      <c r="WIG29" s="600"/>
      <c r="WIH29" s="600"/>
      <c r="WII29" s="600"/>
      <c r="WIJ29" s="600"/>
      <c r="WIK29" s="600"/>
      <c r="WIL29" s="600"/>
      <c r="WIM29" s="600"/>
      <c r="WIN29" s="600"/>
      <c r="WIO29" s="600"/>
      <c r="WIP29" s="600"/>
      <c r="WIQ29" s="600"/>
      <c r="WIR29" s="600"/>
      <c r="WIS29" s="600"/>
      <c r="WIT29" s="600"/>
      <c r="WIU29" s="600"/>
      <c r="WIV29" s="600"/>
      <c r="WIW29" s="600"/>
      <c r="WIX29" s="600"/>
      <c r="WIY29" s="600"/>
      <c r="WIZ29" s="600"/>
      <c r="WJA29" s="600"/>
      <c r="WJB29" s="600"/>
      <c r="WJC29" s="600"/>
      <c r="WJD29" s="600"/>
      <c r="WJE29" s="600"/>
      <c r="WJF29" s="600"/>
      <c r="WJG29" s="600"/>
      <c r="WJH29" s="600"/>
      <c r="WJI29" s="600"/>
      <c r="WJJ29" s="600"/>
      <c r="WJK29" s="600"/>
      <c r="WJL29" s="600"/>
      <c r="WJM29" s="600"/>
      <c r="WJN29" s="600"/>
      <c r="WJO29" s="600"/>
      <c r="WJP29" s="600"/>
      <c r="WJQ29" s="600"/>
      <c r="WJR29" s="600"/>
      <c r="WJS29" s="600"/>
      <c r="WJT29" s="600"/>
      <c r="WJU29" s="600"/>
      <c r="WJV29" s="600"/>
      <c r="WJW29" s="600"/>
      <c r="WJX29" s="600"/>
      <c r="WJY29" s="600"/>
      <c r="WJZ29" s="600"/>
      <c r="WKA29" s="600"/>
      <c r="WKB29" s="600"/>
      <c r="WKC29" s="600"/>
      <c r="WKD29" s="600"/>
      <c r="WKE29" s="600"/>
      <c r="WKF29" s="600"/>
      <c r="WKG29" s="600"/>
      <c r="WKH29" s="600"/>
      <c r="WKI29" s="600"/>
      <c r="WKJ29" s="600"/>
      <c r="WKK29" s="600"/>
      <c r="WKL29" s="600"/>
      <c r="WKM29" s="600"/>
      <c r="WKN29" s="600"/>
      <c r="WKO29" s="600"/>
      <c r="WKP29" s="600"/>
      <c r="WKQ29" s="600"/>
      <c r="WKR29" s="600"/>
      <c r="WKS29" s="600"/>
      <c r="WKT29" s="600"/>
      <c r="WKU29" s="600"/>
      <c r="WKV29" s="600"/>
      <c r="WKW29" s="600"/>
      <c r="WKX29" s="600"/>
      <c r="WKY29" s="600"/>
      <c r="WKZ29" s="600"/>
      <c r="WLA29" s="600"/>
      <c r="WLB29" s="600"/>
      <c r="WLC29" s="600"/>
      <c r="WLD29" s="600"/>
      <c r="WLE29" s="600"/>
      <c r="WLF29" s="600"/>
      <c r="WLG29" s="600"/>
      <c r="WLH29" s="600"/>
      <c r="WLI29" s="600"/>
      <c r="WLJ29" s="600"/>
      <c r="WLK29" s="600"/>
      <c r="WLL29" s="600"/>
      <c r="WLM29" s="600"/>
      <c r="WLN29" s="600"/>
      <c r="WLO29" s="600"/>
      <c r="WLP29" s="600"/>
      <c r="WLQ29" s="600"/>
      <c r="WLR29" s="600"/>
      <c r="WLS29" s="600"/>
      <c r="WLT29" s="600"/>
      <c r="WLU29" s="600"/>
      <c r="WLV29" s="600"/>
      <c r="WLW29" s="600"/>
      <c r="WLX29" s="600"/>
      <c r="WLY29" s="600"/>
      <c r="WLZ29" s="600"/>
      <c r="WMA29" s="600"/>
      <c r="WMB29" s="600"/>
      <c r="WMC29" s="600"/>
      <c r="WMD29" s="600"/>
      <c r="WME29" s="600"/>
      <c r="WMF29" s="600"/>
      <c r="WMG29" s="600"/>
      <c r="WMH29" s="600"/>
      <c r="WMI29" s="600"/>
      <c r="WMJ29" s="600"/>
      <c r="WMK29" s="600"/>
      <c r="WML29" s="600"/>
      <c r="WMM29" s="600"/>
      <c r="WMN29" s="600"/>
      <c r="WMO29" s="600"/>
      <c r="WMP29" s="600"/>
      <c r="WMQ29" s="600"/>
      <c r="WMR29" s="600"/>
      <c r="WMS29" s="600"/>
      <c r="WMT29" s="600"/>
      <c r="WMU29" s="600"/>
      <c r="WMV29" s="600"/>
      <c r="WMW29" s="600"/>
      <c r="WMX29" s="600"/>
      <c r="WMY29" s="600"/>
      <c r="WMZ29" s="600"/>
      <c r="WNA29" s="600"/>
      <c r="WNB29" s="600"/>
      <c r="WNC29" s="600"/>
      <c r="WND29" s="600"/>
      <c r="WNE29" s="600"/>
      <c r="WNF29" s="600"/>
      <c r="WNG29" s="600"/>
      <c r="WNH29" s="600"/>
      <c r="WNI29" s="600"/>
      <c r="WNJ29" s="600"/>
      <c r="WNK29" s="600"/>
      <c r="WNL29" s="600"/>
      <c r="WNM29" s="600"/>
      <c r="WNN29" s="600"/>
      <c r="WNO29" s="600"/>
      <c r="WNP29" s="600"/>
      <c r="WNQ29" s="600"/>
      <c r="WNR29" s="600"/>
      <c r="WNS29" s="600"/>
      <c r="WNT29" s="600"/>
      <c r="WNU29" s="600"/>
      <c r="WNV29" s="600"/>
      <c r="WNW29" s="600"/>
      <c r="WNX29" s="600"/>
      <c r="WNY29" s="600"/>
      <c r="WNZ29" s="600"/>
      <c r="WOA29" s="600"/>
      <c r="WOB29" s="600"/>
      <c r="WOC29" s="600"/>
      <c r="WOD29" s="600"/>
      <c r="WOE29" s="600"/>
      <c r="WOF29" s="600"/>
      <c r="WOG29" s="600"/>
      <c r="WOH29" s="600"/>
      <c r="WOI29" s="600"/>
      <c r="WOJ29" s="600"/>
      <c r="WOK29" s="600"/>
      <c r="WOL29" s="600"/>
      <c r="WOM29" s="600"/>
      <c r="WON29" s="600"/>
      <c r="WOO29" s="600"/>
      <c r="WOP29" s="600"/>
      <c r="WOQ29" s="600"/>
      <c r="WOR29" s="600"/>
      <c r="WOS29" s="600"/>
      <c r="WOT29" s="600"/>
      <c r="WOU29" s="600"/>
      <c r="WOV29" s="600"/>
      <c r="WOW29" s="600"/>
      <c r="WOX29" s="600"/>
      <c r="WOY29" s="600"/>
      <c r="WOZ29" s="600"/>
      <c r="WPA29" s="600"/>
      <c r="WPB29" s="600"/>
      <c r="WPC29" s="600"/>
      <c r="WPD29" s="600"/>
      <c r="WPE29" s="600"/>
      <c r="WPF29" s="600"/>
      <c r="WPG29" s="600"/>
      <c r="WPH29" s="600"/>
      <c r="WPI29" s="600"/>
      <c r="WPJ29" s="600"/>
      <c r="WPK29" s="600"/>
      <c r="WPL29" s="600"/>
      <c r="WPM29" s="600"/>
      <c r="WPN29" s="600"/>
      <c r="WPO29" s="600"/>
      <c r="WPP29" s="600"/>
      <c r="WPQ29" s="600"/>
      <c r="WPR29" s="600"/>
      <c r="WPS29" s="600"/>
      <c r="WPT29" s="600"/>
      <c r="WPU29" s="600"/>
      <c r="WPV29" s="600"/>
      <c r="WPW29" s="600"/>
      <c r="WPX29" s="600"/>
      <c r="WPY29" s="600"/>
      <c r="WPZ29" s="600"/>
      <c r="WQA29" s="600"/>
      <c r="WQB29" s="600"/>
      <c r="WQC29" s="600"/>
      <c r="WQD29" s="600"/>
      <c r="WQE29" s="600"/>
      <c r="WQF29" s="600"/>
      <c r="WQG29" s="600"/>
      <c r="WQH29" s="600"/>
      <c r="WQI29" s="600"/>
      <c r="WQJ29" s="600"/>
      <c r="WQK29" s="600"/>
      <c r="WQL29" s="600"/>
      <c r="WQM29" s="600"/>
      <c r="WQN29" s="600"/>
      <c r="WQO29" s="600"/>
      <c r="WQP29" s="600"/>
      <c r="WQQ29" s="600"/>
      <c r="WQR29" s="600"/>
      <c r="WQS29" s="600"/>
      <c r="WQT29" s="600"/>
      <c r="WQU29" s="600"/>
      <c r="WQV29" s="600"/>
      <c r="WQW29" s="600"/>
      <c r="WQX29" s="600"/>
      <c r="WQY29" s="600"/>
      <c r="WQZ29" s="600"/>
      <c r="WRA29" s="600"/>
      <c r="WRB29" s="600"/>
      <c r="WRC29" s="600"/>
      <c r="WRD29" s="600"/>
      <c r="WRE29" s="600"/>
      <c r="WRF29" s="600"/>
      <c r="WRG29" s="600"/>
      <c r="WRH29" s="600"/>
      <c r="WRI29" s="600"/>
      <c r="WRJ29" s="600"/>
      <c r="WRK29" s="600"/>
      <c r="WRL29" s="600"/>
      <c r="WRM29" s="600"/>
      <c r="WRN29" s="600"/>
      <c r="WRO29" s="600"/>
      <c r="WRP29" s="600"/>
      <c r="WRQ29" s="600"/>
      <c r="WRR29" s="600"/>
      <c r="WRS29" s="600"/>
      <c r="WRT29" s="600"/>
      <c r="WRU29" s="600"/>
      <c r="WRV29" s="600"/>
      <c r="WRW29" s="600"/>
      <c r="WRX29" s="600"/>
      <c r="WRY29" s="600"/>
      <c r="WRZ29" s="600"/>
      <c r="WSA29" s="600"/>
      <c r="WSB29" s="600"/>
      <c r="WSC29" s="600"/>
      <c r="WSD29" s="600"/>
      <c r="WSE29" s="600"/>
      <c r="WSF29" s="600"/>
      <c r="WSG29" s="600"/>
      <c r="WSH29" s="600"/>
      <c r="WSI29" s="600"/>
      <c r="WSJ29" s="600"/>
      <c r="WSK29" s="600"/>
      <c r="WSL29" s="600"/>
      <c r="WSM29" s="600"/>
      <c r="WSN29" s="600"/>
      <c r="WSO29" s="600"/>
      <c r="WSP29" s="600"/>
      <c r="WSQ29" s="600"/>
      <c r="WSR29" s="600"/>
      <c r="WSS29" s="600"/>
      <c r="WST29" s="600"/>
      <c r="WSU29" s="600"/>
      <c r="WSV29" s="600"/>
      <c r="WSW29" s="600"/>
      <c r="WSX29" s="600"/>
      <c r="WSY29" s="600"/>
      <c r="WSZ29" s="600"/>
      <c r="WTA29" s="600"/>
      <c r="WTB29" s="600"/>
      <c r="WTC29" s="600"/>
      <c r="WTD29" s="600"/>
      <c r="WTE29" s="600"/>
      <c r="WTF29" s="600"/>
      <c r="WTG29" s="600"/>
      <c r="WTH29" s="600"/>
      <c r="WTI29" s="600"/>
      <c r="WTJ29" s="600"/>
      <c r="WTK29" s="600"/>
      <c r="WTL29" s="600"/>
      <c r="WTM29" s="600"/>
      <c r="WTN29" s="600"/>
      <c r="WTO29" s="600"/>
      <c r="WTP29" s="600"/>
      <c r="WTQ29" s="600"/>
      <c r="WTR29" s="600"/>
      <c r="WTS29" s="600"/>
      <c r="WTT29" s="600"/>
      <c r="WTU29" s="600"/>
      <c r="WTV29" s="600"/>
      <c r="WTW29" s="600"/>
      <c r="WTX29" s="600"/>
      <c r="WTY29" s="600"/>
      <c r="WTZ29" s="600"/>
      <c r="WUA29" s="600"/>
      <c r="WUB29" s="600"/>
      <c r="WUC29" s="600"/>
      <c r="WUD29" s="600"/>
      <c r="WUE29" s="600"/>
      <c r="WUF29" s="600"/>
      <c r="WUG29" s="600"/>
      <c r="WUH29" s="600"/>
      <c r="WUI29" s="600"/>
      <c r="WUJ29" s="600"/>
      <c r="WUK29" s="600"/>
      <c r="WUL29" s="600"/>
      <c r="WUM29" s="600"/>
      <c r="WUN29" s="600"/>
      <c r="WUO29" s="600"/>
      <c r="WUP29" s="600"/>
      <c r="WUQ29" s="600"/>
      <c r="WUR29" s="600"/>
      <c r="WUS29" s="600"/>
      <c r="WUT29" s="600"/>
      <c r="WUU29" s="600"/>
      <c r="WUV29" s="600"/>
      <c r="WUW29" s="600"/>
      <c r="WUX29" s="600"/>
      <c r="WUY29" s="600"/>
      <c r="WUZ29" s="600"/>
      <c r="WVA29" s="600"/>
      <c r="WVB29" s="600"/>
      <c r="WVC29" s="600"/>
      <c r="WVD29" s="600"/>
      <c r="WVE29" s="600"/>
      <c r="WVF29" s="600"/>
      <c r="WVG29" s="600"/>
      <c r="WVH29" s="600"/>
      <c r="WVI29" s="600"/>
      <c r="WVJ29" s="600"/>
      <c r="WVK29" s="600"/>
      <c r="WVL29" s="600"/>
      <c r="WVM29" s="600"/>
      <c r="WVN29" s="600"/>
      <c r="WVO29" s="600"/>
      <c r="WVP29" s="600"/>
      <c r="WVQ29" s="600"/>
      <c r="WVR29" s="600"/>
      <c r="WVS29" s="600"/>
      <c r="WVT29" s="600"/>
      <c r="WVU29" s="600"/>
      <c r="WVV29" s="600"/>
      <c r="WVW29" s="600"/>
      <c r="WVX29" s="600"/>
      <c r="WVY29" s="600"/>
      <c r="WVZ29" s="600"/>
      <c r="WWA29" s="600"/>
      <c r="WWB29" s="600"/>
      <c r="WWC29" s="600"/>
      <c r="WWD29" s="600"/>
      <c r="WWE29" s="600"/>
      <c r="WWF29" s="600"/>
      <c r="WWG29" s="600"/>
      <c r="WWH29" s="600"/>
      <c r="WWI29" s="600"/>
      <c r="WWJ29" s="600"/>
      <c r="WWK29" s="600"/>
      <c r="WWL29" s="600"/>
      <c r="WWM29" s="600"/>
      <c r="WWN29" s="600"/>
      <c r="WWO29" s="600"/>
      <c r="WWP29" s="600"/>
      <c r="WWQ29" s="600"/>
      <c r="WWR29" s="600"/>
      <c r="WWS29" s="600"/>
      <c r="WWT29" s="600"/>
      <c r="WWU29" s="600"/>
      <c r="WWV29" s="600"/>
      <c r="WWW29" s="600"/>
      <c r="WWX29" s="600"/>
      <c r="WWY29" s="600"/>
      <c r="WWZ29" s="600"/>
      <c r="WXA29" s="600"/>
      <c r="WXB29" s="600"/>
      <c r="WXC29" s="600"/>
      <c r="WXD29" s="600"/>
      <c r="WXE29" s="600"/>
      <c r="WXF29" s="600"/>
      <c r="WXG29" s="600"/>
      <c r="WXH29" s="600"/>
      <c r="WXI29" s="600"/>
      <c r="WXJ29" s="600"/>
      <c r="WXK29" s="600"/>
      <c r="WXL29" s="600"/>
      <c r="WXM29" s="600"/>
      <c r="WXN29" s="600"/>
      <c r="WXO29" s="600"/>
      <c r="WXP29" s="600"/>
      <c r="WXQ29" s="600"/>
      <c r="WXR29" s="600"/>
      <c r="WXS29" s="600"/>
      <c r="WXT29" s="600"/>
      <c r="WXU29" s="600"/>
      <c r="WXV29" s="600"/>
      <c r="WXW29" s="600"/>
      <c r="WXX29" s="600"/>
      <c r="WXY29" s="600"/>
      <c r="WXZ29" s="600"/>
      <c r="WYA29" s="600"/>
      <c r="WYB29" s="600"/>
      <c r="WYC29" s="600"/>
      <c r="WYD29" s="600"/>
      <c r="WYE29" s="600"/>
      <c r="WYF29" s="600"/>
      <c r="WYG29" s="600"/>
      <c r="WYH29" s="600"/>
      <c r="WYI29" s="600"/>
      <c r="WYJ29" s="600"/>
      <c r="WYK29" s="600"/>
      <c r="WYL29" s="600"/>
      <c r="WYM29" s="600"/>
      <c r="WYN29" s="600"/>
      <c r="WYO29" s="600"/>
      <c r="WYP29" s="600"/>
      <c r="WYQ29" s="600"/>
      <c r="WYR29" s="600"/>
      <c r="WYS29" s="600"/>
      <c r="WYT29" s="600"/>
      <c r="WYU29" s="600"/>
      <c r="WYV29" s="600"/>
      <c r="WYW29" s="600"/>
      <c r="WYX29" s="600"/>
      <c r="WYY29" s="600"/>
      <c r="WYZ29" s="600"/>
      <c r="WZA29" s="600"/>
      <c r="WZB29" s="600"/>
      <c r="WZC29" s="600"/>
      <c r="WZD29" s="600"/>
      <c r="WZE29" s="600"/>
      <c r="WZF29" s="600"/>
      <c r="WZG29" s="600"/>
      <c r="WZH29" s="600"/>
      <c r="WZI29" s="600"/>
      <c r="WZJ29" s="600"/>
      <c r="WZK29" s="600"/>
      <c r="WZL29" s="600"/>
      <c r="WZM29" s="600"/>
      <c r="WZN29" s="600"/>
      <c r="WZO29" s="600"/>
      <c r="WZP29" s="600"/>
      <c r="WZQ29" s="600"/>
      <c r="WZR29" s="600"/>
      <c r="WZS29" s="600"/>
      <c r="WZT29" s="600"/>
      <c r="WZU29" s="600"/>
      <c r="WZV29" s="600"/>
      <c r="WZW29" s="600"/>
      <c r="WZX29" s="600"/>
      <c r="WZY29" s="600"/>
      <c r="WZZ29" s="600"/>
      <c r="XAA29" s="600"/>
      <c r="XAB29" s="600"/>
      <c r="XAC29" s="600"/>
      <c r="XAD29" s="600"/>
      <c r="XAE29" s="600"/>
      <c r="XAF29" s="600"/>
      <c r="XAG29" s="600"/>
      <c r="XAH29" s="600"/>
      <c r="XAI29" s="600"/>
      <c r="XAJ29" s="600"/>
      <c r="XAK29" s="600"/>
      <c r="XAL29" s="600"/>
      <c r="XAM29" s="600"/>
      <c r="XAN29" s="600"/>
      <c r="XAO29" s="600"/>
      <c r="XAP29" s="600"/>
      <c r="XAQ29" s="600"/>
      <c r="XAR29" s="600"/>
      <c r="XAS29" s="600"/>
      <c r="XAT29" s="600"/>
      <c r="XAU29" s="600"/>
      <c r="XAV29" s="600"/>
      <c r="XAW29" s="600"/>
      <c r="XAX29" s="600"/>
      <c r="XAY29" s="600"/>
      <c r="XAZ29" s="600"/>
      <c r="XBA29" s="600"/>
      <c r="XBB29" s="600"/>
      <c r="XBC29" s="600"/>
      <c r="XBD29" s="600"/>
      <c r="XBE29" s="600"/>
      <c r="XBF29" s="600"/>
      <c r="XBG29" s="600"/>
      <c r="XBH29" s="600"/>
      <c r="XBI29" s="600"/>
      <c r="XBJ29" s="600"/>
      <c r="XBK29" s="600"/>
      <c r="XBL29" s="600"/>
      <c r="XBM29" s="600"/>
      <c r="XBN29" s="600"/>
      <c r="XBO29" s="600"/>
      <c r="XBP29" s="600"/>
      <c r="XBQ29" s="600"/>
      <c r="XBR29" s="600"/>
      <c r="XBS29" s="600"/>
      <c r="XBT29" s="600"/>
      <c r="XBU29" s="600"/>
      <c r="XBV29" s="600"/>
      <c r="XBW29" s="600"/>
      <c r="XBX29" s="600"/>
      <c r="XBY29" s="600"/>
      <c r="XBZ29" s="600"/>
      <c r="XCA29" s="600"/>
      <c r="XCB29" s="600"/>
      <c r="XCC29" s="600"/>
      <c r="XCD29" s="600"/>
      <c r="XCE29" s="600"/>
      <c r="XCF29" s="600"/>
      <c r="XCG29" s="600"/>
      <c r="XCH29" s="600"/>
      <c r="XCI29" s="600"/>
      <c r="XCJ29" s="600"/>
      <c r="XCK29" s="600"/>
      <c r="XCL29" s="600"/>
      <c r="XCM29" s="600"/>
      <c r="XCN29" s="600"/>
      <c r="XCO29" s="600"/>
      <c r="XCP29" s="600"/>
      <c r="XCQ29" s="600"/>
      <c r="XCR29" s="600"/>
      <c r="XCS29" s="600"/>
      <c r="XCT29" s="600"/>
      <c r="XCU29" s="600"/>
      <c r="XCV29" s="600"/>
      <c r="XCW29" s="600"/>
      <c r="XCX29" s="600"/>
      <c r="XCY29" s="600"/>
      <c r="XCZ29" s="600"/>
      <c r="XDA29" s="600"/>
      <c r="XDB29" s="600"/>
      <c r="XDC29" s="600"/>
      <c r="XDD29" s="600"/>
      <c r="XDE29" s="600"/>
      <c r="XDF29" s="600"/>
      <c r="XDG29" s="600"/>
      <c r="XDH29" s="600"/>
      <c r="XDI29" s="600"/>
      <c r="XDJ29" s="600"/>
      <c r="XDK29" s="600"/>
      <c r="XDL29" s="600"/>
      <c r="XDM29" s="600"/>
      <c r="XDN29" s="600"/>
      <c r="XDO29" s="600"/>
      <c r="XDP29" s="600"/>
      <c r="XDQ29" s="600"/>
      <c r="XDR29" s="600"/>
      <c r="XDS29" s="600"/>
      <c r="XDT29" s="600"/>
      <c r="XDU29" s="600"/>
      <c r="XDV29" s="600"/>
      <c r="XDW29" s="600"/>
      <c r="XDX29" s="600"/>
      <c r="XDY29" s="600"/>
      <c r="XDZ29" s="600"/>
      <c r="XEA29" s="600"/>
      <c r="XEB29" s="600"/>
      <c r="XEC29" s="600"/>
      <c r="XED29" s="600"/>
      <c r="XEE29" s="600"/>
      <c r="XEF29" s="600"/>
      <c r="XEG29" s="600"/>
      <c r="XEH29" s="600"/>
      <c r="XEI29" s="600"/>
      <c r="XEJ29" s="600"/>
    </row>
    <row r="30" spans="1:16364" s="601" customFormat="1" ht="12.75">
      <c r="A30" s="1563" t="s">
        <v>741</v>
      </c>
      <c r="B30" s="1552">
        <f t="shared" si="6"/>
        <v>0</v>
      </c>
      <c r="C30" s="1313"/>
      <c r="D30" s="1314"/>
      <c r="E30" s="1315"/>
      <c r="F30" s="1313"/>
      <c r="G30" s="1314"/>
      <c r="H30" s="1313"/>
      <c r="I30" s="1311">
        <f t="shared" si="8"/>
        <v>0</v>
      </c>
      <c r="J30" s="1"/>
      <c r="K30" s="1312">
        <f t="shared" si="7"/>
        <v>0</v>
      </c>
      <c r="L30" s="1313"/>
      <c r="M30" s="1314"/>
      <c r="N30" s="1315"/>
      <c r="O30" s="1313"/>
      <c r="P30" s="1314"/>
      <c r="Q30" s="1313"/>
      <c r="R30" s="1311">
        <f t="shared" si="1"/>
        <v>0</v>
      </c>
      <c r="S30" s="1"/>
      <c r="T30" s="1312">
        <f t="shared" si="4"/>
        <v>0</v>
      </c>
      <c r="U30" s="1313"/>
      <c r="V30" s="1314"/>
      <c r="W30" s="1315"/>
      <c r="X30" s="1313"/>
      <c r="Y30" s="1314"/>
      <c r="Z30" s="1313"/>
      <c r="AA30" s="1311">
        <f t="shared" si="2"/>
        <v>0</v>
      </c>
      <c r="AB30" s="1"/>
      <c r="AC30" s="1312">
        <f t="shared" si="3"/>
        <v>0</v>
      </c>
      <c r="AD30" s="1313"/>
      <c r="AE30" s="1314"/>
      <c r="AF30" s="1315"/>
      <c r="AG30" s="1313"/>
      <c r="AH30" s="1314"/>
      <c r="AI30" s="1313"/>
      <c r="AJ30" s="1311"/>
      <c r="AK30" s="1"/>
      <c r="AL30" s="1541"/>
      <c r="AM30" s="1313"/>
      <c r="AN30" s="1314"/>
      <c r="AO30" s="1315"/>
      <c r="AP30" s="1313"/>
      <c r="AQ30" s="1314"/>
      <c r="AR30" s="1313"/>
      <c r="AS30" s="1311">
        <f t="shared" si="5"/>
        <v>0</v>
      </c>
      <c r="AT30" s="600"/>
      <c r="AU30" s="600"/>
      <c r="AV30" s="600"/>
      <c r="AW30" s="600"/>
      <c r="AX30" s="600"/>
      <c r="AY30" s="600"/>
      <c r="AZ30" s="600"/>
      <c r="BA30" s="600"/>
      <c r="BB30" s="600"/>
      <c r="BC30" s="600"/>
      <c r="BD30" s="600"/>
      <c r="BE30" s="600"/>
      <c r="BF30" s="600"/>
      <c r="BG30" s="600"/>
      <c r="BH30" s="600"/>
      <c r="BI30" s="600"/>
      <c r="BJ30" s="600"/>
      <c r="BK30" s="600"/>
      <c r="BL30" s="600"/>
      <c r="BM30" s="600"/>
      <c r="BN30" s="600"/>
      <c r="BO30" s="600"/>
      <c r="BP30" s="600"/>
      <c r="BQ30" s="600"/>
      <c r="BR30" s="600"/>
      <c r="BS30" s="600"/>
      <c r="BT30" s="600"/>
      <c r="BU30" s="600"/>
      <c r="BV30" s="600"/>
      <c r="BW30" s="600"/>
      <c r="BX30" s="600"/>
      <c r="BY30" s="600"/>
      <c r="BZ30" s="600"/>
      <c r="CA30" s="600"/>
      <c r="CB30" s="600"/>
      <c r="CC30" s="600"/>
      <c r="CD30" s="600"/>
      <c r="CE30" s="600"/>
      <c r="CF30" s="600"/>
      <c r="CG30" s="600"/>
      <c r="CH30" s="600"/>
      <c r="CI30" s="600"/>
      <c r="CJ30" s="600"/>
      <c r="CK30" s="600"/>
      <c r="CL30" s="600"/>
      <c r="CM30" s="600"/>
      <c r="CN30" s="600"/>
      <c r="CO30" s="600"/>
      <c r="CP30" s="600"/>
      <c r="CQ30" s="600"/>
      <c r="CR30" s="600"/>
      <c r="CS30" s="600"/>
      <c r="CT30" s="600"/>
      <c r="CU30" s="600"/>
      <c r="CV30" s="600"/>
      <c r="CW30" s="600"/>
      <c r="CX30" s="600"/>
      <c r="CY30" s="600"/>
      <c r="CZ30" s="600"/>
      <c r="DA30" s="600"/>
      <c r="DB30" s="600"/>
      <c r="DC30" s="600"/>
      <c r="DD30" s="600"/>
      <c r="DE30" s="600"/>
      <c r="DF30" s="600"/>
      <c r="DG30" s="600"/>
      <c r="DH30" s="600"/>
      <c r="DI30" s="600"/>
      <c r="DJ30" s="600"/>
      <c r="DK30" s="600"/>
      <c r="DL30" s="600"/>
      <c r="DM30" s="600"/>
      <c r="DN30" s="600"/>
      <c r="DO30" s="600"/>
      <c r="DP30" s="600"/>
      <c r="DQ30" s="600"/>
      <c r="DR30" s="600"/>
      <c r="DS30" s="600"/>
      <c r="DT30" s="600"/>
      <c r="DU30" s="600"/>
      <c r="DV30" s="600"/>
      <c r="DW30" s="600"/>
      <c r="DX30" s="600"/>
      <c r="DY30" s="600"/>
      <c r="DZ30" s="600"/>
      <c r="EA30" s="600"/>
      <c r="EB30" s="600"/>
      <c r="EC30" s="600"/>
      <c r="ED30" s="600"/>
      <c r="EE30" s="600"/>
      <c r="EF30" s="600"/>
      <c r="EG30" s="600"/>
      <c r="EH30" s="600"/>
      <c r="EI30" s="600"/>
      <c r="EJ30" s="600"/>
      <c r="EK30" s="600"/>
      <c r="EL30" s="600"/>
      <c r="EM30" s="600"/>
      <c r="EN30" s="600"/>
      <c r="EO30" s="600"/>
      <c r="EP30" s="600"/>
      <c r="EQ30" s="600"/>
      <c r="ER30" s="600"/>
      <c r="ES30" s="600"/>
      <c r="ET30" s="600"/>
      <c r="EU30" s="600"/>
      <c r="EV30" s="600"/>
      <c r="EW30" s="600"/>
      <c r="EX30" s="600"/>
      <c r="EY30" s="600"/>
      <c r="EZ30" s="600"/>
      <c r="FA30" s="600"/>
      <c r="FB30" s="600"/>
      <c r="FC30" s="600"/>
      <c r="FD30" s="600"/>
      <c r="FE30" s="600"/>
      <c r="FF30" s="600"/>
      <c r="FG30" s="600"/>
      <c r="FH30" s="600"/>
      <c r="FI30" s="600"/>
      <c r="FJ30" s="600"/>
      <c r="FK30" s="600"/>
      <c r="FL30" s="600"/>
      <c r="FM30" s="600"/>
      <c r="FN30" s="600"/>
      <c r="FO30" s="600"/>
      <c r="FP30" s="600"/>
      <c r="FQ30" s="600"/>
      <c r="FR30" s="600"/>
      <c r="FS30" s="600"/>
      <c r="FT30" s="600"/>
      <c r="FU30" s="600"/>
      <c r="FV30" s="600"/>
      <c r="FW30" s="600"/>
      <c r="FX30" s="600"/>
      <c r="FY30" s="600"/>
      <c r="FZ30" s="600"/>
      <c r="GA30" s="600"/>
      <c r="GB30" s="600"/>
      <c r="GC30" s="600"/>
      <c r="GD30" s="600"/>
      <c r="GE30" s="600"/>
      <c r="GF30" s="600"/>
      <c r="GG30" s="600"/>
      <c r="GH30" s="600"/>
      <c r="GI30" s="600"/>
      <c r="GJ30" s="600"/>
      <c r="GK30" s="600"/>
      <c r="GL30" s="600"/>
      <c r="GM30" s="600"/>
      <c r="GN30" s="600"/>
      <c r="GO30" s="600"/>
      <c r="GP30" s="600"/>
      <c r="GQ30" s="600"/>
      <c r="GR30" s="600"/>
      <c r="GS30" s="600"/>
      <c r="GT30" s="600"/>
      <c r="GU30" s="600"/>
      <c r="GV30" s="600"/>
      <c r="GW30" s="600"/>
      <c r="GX30" s="600"/>
      <c r="GY30" s="600"/>
      <c r="GZ30" s="600"/>
      <c r="HA30" s="600"/>
      <c r="HB30" s="600"/>
      <c r="HC30" s="600"/>
      <c r="HD30" s="600"/>
      <c r="HE30" s="600"/>
      <c r="HF30" s="600"/>
      <c r="HG30" s="600"/>
      <c r="HH30" s="600"/>
      <c r="HI30" s="600"/>
      <c r="HJ30" s="600"/>
      <c r="HK30" s="600"/>
      <c r="HL30" s="600"/>
      <c r="HM30" s="600"/>
      <c r="HN30" s="600"/>
      <c r="HO30" s="600"/>
      <c r="HP30" s="600"/>
      <c r="HQ30" s="600"/>
      <c r="HR30" s="600"/>
      <c r="HS30" s="600"/>
      <c r="HT30" s="600"/>
      <c r="HU30" s="600"/>
      <c r="HV30" s="600"/>
      <c r="HW30" s="600"/>
      <c r="HX30" s="600"/>
      <c r="HY30" s="600"/>
      <c r="HZ30" s="600"/>
      <c r="IA30" s="600"/>
      <c r="IB30" s="600"/>
      <c r="IC30" s="600"/>
      <c r="ID30" s="600"/>
      <c r="IE30" s="600"/>
      <c r="IF30" s="600"/>
      <c r="IG30" s="600"/>
      <c r="IH30" s="600"/>
      <c r="II30" s="600"/>
      <c r="IJ30" s="600"/>
      <c r="IK30" s="600"/>
      <c r="IL30" s="600"/>
      <c r="IM30" s="600"/>
      <c r="IN30" s="600"/>
      <c r="IO30" s="600"/>
      <c r="IP30" s="600"/>
      <c r="IQ30" s="600"/>
      <c r="IR30" s="600"/>
      <c r="IS30" s="600"/>
      <c r="IT30" s="600"/>
      <c r="IU30" s="600"/>
      <c r="IV30" s="600"/>
      <c r="IW30" s="600"/>
      <c r="IX30" s="600"/>
      <c r="IY30" s="600"/>
      <c r="IZ30" s="600"/>
      <c r="JA30" s="600"/>
      <c r="JB30" s="600"/>
      <c r="JC30" s="600"/>
      <c r="JD30" s="600"/>
      <c r="JE30" s="600"/>
      <c r="JF30" s="600"/>
      <c r="JG30" s="600"/>
      <c r="JH30" s="600"/>
      <c r="JI30" s="600"/>
      <c r="JJ30" s="600"/>
      <c r="JK30" s="600"/>
      <c r="JL30" s="600"/>
      <c r="JM30" s="600"/>
      <c r="JN30" s="600"/>
      <c r="JO30" s="600"/>
      <c r="JP30" s="600"/>
      <c r="JQ30" s="600"/>
      <c r="JR30" s="600"/>
      <c r="JS30" s="600"/>
      <c r="JT30" s="600"/>
      <c r="JU30" s="600"/>
      <c r="JV30" s="600"/>
      <c r="JW30" s="600"/>
      <c r="JX30" s="600"/>
      <c r="JY30" s="600"/>
      <c r="JZ30" s="600"/>
      <c r="KA30" s="600"/>
      <c r="KB30" s="600"/>
      <c r="KC30" s="600"/>
      <c r="KD30" s="600"/>
      <c r="KE30" s="600"/>
      <c r="KF30" s="600"/>
      <c r="KG30" s="600"/>
      <c r="KH30" s="600"/>
      <c r="KI30" s="600"/>
      <c r="KJ30" s="600"/>
      <c r="KK30" s="600"/>
      <c r="KL30" s="600"/>
      <c r="KM30" s="600"/>
      <c r="KN30" s="600"/>
      <c r="KO30" s="600"/>
      <c r="KP30" s="600"/>
      <c r="KQ30" s="600"/>
      <c r="KR30" s="600"/>
      <c r="KS30" s="600"/>
      <c r="KT30" s="600"/>
      <c r="KU30" s="600"/>
      <c r="KV30" s="600"/>
      <c r="KW30" s="600"/>
      <c r="KX30" s="600"/>
      <c r="KY30" s="600"/>
      <c r="KZ30" s="600"/>
      <c r="LA30" s="600"/>
      <c r="LB30" s="600"/>
      <c r="LC30" s="600"/>
      <c r="LD30" s="600"/>
      <c r="LE30" s="600"/>
      <c r="LF30" s="600"/>
      <c r="LG30" s="600"/>
      <c r="LH30" s="600"/>
      <c r="LI30" s="600"/>
      <c r="LJ30" s="600"/>
      <c r="LK30" s="600"/>
      <c r="LL30" s="600"/>
      <c r="LM30" s="600"/>
      <c r="LN30" s="600"/>
      <c r="LO30" s="600"/>
      <c r="LP30" s="600"/>
      <c r="LQ30" s="600"/>
      <c r="LR30" s="600"/>
      <c r="LS30" s="600"/>
      <c r="LT30" s="600"/>
      <c r="LU30" s="600"/>
      <c r="LV30" s="600"/>
      <c r="LW30" s="600"/>
      <c r="LX30" s="600"/>
      <c r="LY30" s="600"/>
      <c r="LZ30" s="600"/>
      <c r="MA30" s="600"/>
      <c r="MB30" s="600"/>
      <c r="MC30" s="600"/>
      <c r="MD30" s="600"/>
      <c r="ME30" s="600"/>
      <c r="MF30" s="600"/>
      <c r="MG30" s="600"/>
      <c r="MH30" s="600"/>
      <c r="MI30" s="600"/>
      <c r="MJ30" s="600"/>
      <c r="MK30" s="600"/>
      <c r="ML30" s="600"/>
      <c r="MM30" s="600"/>
      <c r="MN30" s="600"/>
      <c r="MO30" s="600"/>
      <c r="MP30" s="600"/>
      <c r="MQ30" s="600"/>
      <c r="MR30" s="600"/>
      <c r="MS30" s="600"/>
      <c r="MT30" s="600"/>
      <c r="MU30" s="600"/>
      <c r="MV30" s="600"/>
      <c r="MW30" s="600"/>
      <c r="MX30" s="600"/>
      <c r="MY30" s="600"/>
      <c r="MZ30" s="600"/>
      <c r="NA30" s="600"/>
      <c r="NB30" s="600"/>
      <c r="NC30" s="600"/>
      <c r="ND30" s="600"/>
      <c r="NE30" s="600"/>
      <c r="NF30" s="600"/>
      <c r="NG30" s="600"/>
      <c r="NH30" s="600"/>
      <c r="NI30" s="600"/>
      <c r="NJ30" s="600"/>
      <c r="NK30" s="600"/>
      <c r="NL30" s="600"/>
      <c r="NM30" s="600"/>
      <c r="NN30" s="600"/>
      <c r="NO30" s="600"/>
      <c r="NP30" s="600"/>
      <c r="NQ30" s="600"/>
      <c r="NR30" s="600"/>
      <c r="NS30" s="600"/>
      <c r="NT30" s="600"/>
      <c r="NU30" s="600"/>
      <c r="NV30" s="600"/>
      <c r="NW30" s="600"/>
      <c r="NX30" s="600"/>
      <c r="NY30" s="600"/>
      <c r="NZ30" s="600"/>
      <c r="OA30" s="600"/>
      <c r="OB30" s="600"/>
      <c r="OC30" s="600"/>
      <c r="OD30" s="600"/>
      <c r="OE30" s="600"/>
      <c r="OF30" s="600"/>
      <c r="OG30" s="600"/>
      <c r="OH30" s="600"/>
      <c r="OI30" s="600"/>
      <c r="OJ30" s="600"/>
      <c r="OK30" s="600"/>
      <c r="OL30" s="600"/>
      <c r="OM30" s="600"/>
      <c r="ON30" s="600"/>
      <c r="OO30" s="600"/>
      <c r="OP30" s="600"/>
      <c r="OQ30" s="600"/>
      <c r="OR30" s="600"/>
      <c r="OS30" s="600"/>
      <c r="OT30" s="600"/>
      <c r="OU30" s="600"/>
      <c r="OV30" s="600"/>
      <c r="OW30" s="600"/>
      <c r="OX30" s="600"/>
      <c r="OY30" s="600"/>
      <c r="OZ30" s="600"/>
      <c r="PA30" s="600"/>
      <c r="PB30" s="600"/>
      <c r="PC30" s="600"/>
      <c r="PD30" s="600"/>
      <c r="PE30" s="600"/>
      <c r="PF30" s="600"/>
      <c r="PG30" s="600"/>
      <c r="PH30" s="600"/>
      <c r="PI30" s="600"/>
      <c r="PJ30" s="600"/>
      <c r="PK30" s="600"/>
      <c r="PL30" s="600"/>
      <c r="PM30" s="600"/>
      <c r="PN30" s="600"/>
      <c r="PO30" s="600"/>
      <c r="PP30" s="600"/>
      <c r="PQ30" s="600"/>
      <c r="PR30" s="600"/>
      <c r="PS30" s="600"/>
      <c r="PT30" s="600"/>
      <c r="PU30" s="600"/>
      <c r="PV30" s="600"/>
      <c r="PW30" s="600"/>
      <c r="PX30" s="600"/>
      <c r="PY30" s="600"/>
      <c r="PZ30" s="600"/>
      <c r="QA30" s="600"/>
      <c r="QB30" s="600"/>
      <c r="QC30" s="600"/>
      <c r="QD30" s="600"/>
      <c r="QE30" s="600"/>
      <c r="QF30" s="600"/>
      <c r="QG30" s="600"/>
      <c r="QH30" s="600"/>
      <c r="QI30" s="600"/>
      <c r="QJ30" s="600"/>
      <c r="QK30" s="600"/>
      <c r="QL30" s="600"/>
      <c r="QM30" s="600"/>
      <c r="QN30" s="600"/>
      <c r="QO30" s="600"/>
      <c r="QP30" s="600"/>
      <c r="QQ30" s="600"/>
      <c r="QR30" s="600"/>
      <c r="QS30" s="600"/>
      <c r="QT30" s="600"/>
      <c r="QU30" s="600"/>
      <c r="QV30" s="600"/>
      <c r="QW30" s="600"/>
      <c r="QX30" s="600"/>
      <c r="QY30" s="600"/>
      <c r="QZ30" s="600"/>
      <c r="RA30" s="600"/>
      <c r="RB30" s="600"/>
      <c r="RC30" s="600"/>
      <c r="RD30" s="600"/>
      <c r="RE30" s="600"/>
      <c r="RF30" s="600"/>
      <c r="RG30" s="600"/>
      <c r="RH30" s="600"/>
      <c r="RI30" s="600"/>
      <c r="RJ30" s="600"/>
      <c r="RK30" s="600"/>
      <c r="RL30" s="600"/>
      <c r="RM30" s="600"/>
      <c r="RN30" s="600"/>
      <c r="RO30" s="600"/>
      <c r="RP30" s="600"/>
      <c r="RQ30" s="600"/>
      <c r="RR30" s="600"/>
      <c r="RS30" s="600"/>
      <c r="RT30" s="600"/>
      <c r="RU30" s="600"/>
      <c r="RV30" s="600"/>
      <c r="RW30" s="600"/>
      <c r="RX30" s="600"/>
      <c r="RY30" s="600"/>
      <c r="RZ30" s="600"/>
      <c r="SA30" s="600"/>
      <c r="SB30" s="600"/>
      <c r="SC30" s="600"/>
      <c r="SD30" s="600"/>
      <c r="SE30" s="600"/>
      <c r="SF30" s="600"/>
      <c r="SG30" s="600"/>
      <c r="SH30" s="600"/>
      <c r="SI30" s="600"/>
      <c r="SJ30" s="600"/>
      <c r="SK30" s="600"/>
      <c r="SL30" s="600"/>
      <c r="SM30" s="600"/>
      <c r="SN30" s="600"/>
      <c r="SO30" s="600"/>
      <c r="SP30" s="600"/>
      <c r="SQ30" s="600"/>
      <c r="SR30" s="600"/>
      <c r="SS30" s="600"/>
      <c r="ST30" s="600"/>
      <c r="SU30" s="600"/>
      <c r="SV30" s="600"/>
      <c r="SW30" s="600"/>
      <c r="SX30" s="600"/>
      <c r="SY30" s="600"/>
      <c r="SZ30" s="600"/>
      <c r="TA30" s="600"/>
      <c r="TB30" s="600"/>
      <c r="TC30" s="600"/>
      <c r="TD30" s="600"/>
      <c r="TE30" s="600"/>
      <c r="TF30" s="600"/>
      <c r="TG30" s="600"/>
      <c r="TH30" s="600"/>
      <c r="TI30" s="600"/>
      <c r="TJ30" s="600"/>
      <c r="TK30" s="600"/>
      <c r="TL30" s="600"/>
      <c r="TM30" s="600"/>
      <c r="TN30" s="600"/>
      <c r="TO30" s="600"/>
      <c r="TP30" s="600"/>
      <c r="TQ30" s="600"/>
      <c r="TR30" s="600"/>
      <c r="TS30" s="600"/>
      <c r="TT30" s="600"/>
      <c r="TU30" s="600"/>
      <c r="TV30" s="600"/>
      <c r="TW30" s="600"/>
      <c r="TX30" s="600"/>
      <c r="TY30" s="600"/>
      <c r="TZ30" s="600"/>
      <c r="UA30" s="600"/>
      <c r="UB30" s="600"/>
      <c r="UC30" s="600"/>
      <c r="UD30" s="600"/>
      <c r="UE30" s="600"/>
      <c r="UF30" s="600"/>
      <c r="UG30" s="600"/>
      <c r="UH30" s="600"/>
      <c r="UI30" s="600"/>
      <c r="UJ30" s="600"/>
      <c r="UK30" s="600"/>
      <c r="UL30" s="600"/>
      <c r="UM30" s="600"/>
      <c r="UN30" s="600"/>
      <c r="UO30" s="600"/>
      <c r="UP30" s="600"/>
      <c r="UQ30" s="600"/>
      <c r="UR30" s="600"/>
      <c r="US30" s="600"/>
      <c r="UT30" s="600"/>
      <c r="UU30" s="600"/>
      <c r="UV30" s="600"/>
      <c r="UW30" s="600"/>
      <c r="UX30" s="600"/>
      <c r="UY30" s="600"/>
      <c r="UZ30" s="600"/>
      <c r="VA30" s="600"/>
      <c r="VB30" s="600"/>
      <c r="VC30" s="600"/>
      <c r="VD30" s="600"/>
      <c r="VE30" s="600"/>
      <c r="VF30" s="600"/>
      <c r="VG30" s="600"/>
      <c r="VH30" s="600"/>
      <c r="VI30" s="600"/>
      <c r="VJ30" s="600"/>
      <c r="VK30" s="600"/>
      <c r="VL30" s="600"/>
      <c r="VM30" s="600"/>
      <c r="VN30" s="600"/>
      <c r="VO30" s="600"/>
      <c r="VP30" s="600"/>
      <c r="VQ30" s="600"/>
      <c r="VR30" s="600"/>
      <c r="VS30" s="600"/>
      <c r="VT30" s="600"/>
      <c r="VU30" s="600"/>
      <c r="VV30" s="600"/>
      <c r="VW30" s="600"/>
      <c r="VX30" s="600"/>
      <c r="VY30" s="600"/>
      <c r="VZ30" s="600"/>
      <c r="WA30" s="600"/>
      <c r="WB30" s="600"/>
      <c r="WC30" s="600"/>
      <c r="WD30" s="600"/>
      <c r="WE30" s="600"/>
      <c r="WF30" s="600"/>
      <c r="WG30" s="600"/>
      <c r="WH30" s="600"/>
      <c r="WI30" s="600"/>
      <c r="WJ30" s="600"/>
      <c r="WK30" s="600"/>
      <c r="WL30" s="600"/>
      <c r="WM30" s="600"/>
      <c r="WN30" s="600"/>
      <c r="WO30" s="600"/>
      <c r="WP30" s="600"/>
      <c r="WQ30" s="600"/>
      <c r="WR30" s="600"/>
      <c r="WS30" s="600"/>
      <c r="WT30" s="600"/>
      <c r="WU30" s="600"/>
      <c r="WV30" s="600"/>
      <c r="WW30" s="600"/>
      <c r="WX30" s="600"/>
      <c r="WY30" s="600"/>
      <c r="WZ30" s="600"/>
      <c r="XA30" s="600"/>
      <c r="XB30" s="600"/>
      <c r="XC30" s="600"/>
      <c r="XD30" s="600"/>
      <c r="XE30" s="600"/>
      <c r="XF30" s="600"/>
      <c r="XG30" s="600"/>
      <c r="XH30" s="600"/>
      <c r="XI30" s="600"/>
      <c r="XJ30" s="600"/>
      <c r="XK30" s="600"/>
      <c r="XL30" s="600"/>
      <c r="XM30" s="600"/>
      <c r="XN30" s="600"/>
      <c r="XO30" s="600"/>
      <c r="XP30" s="600"/>
      <c r="XQ30" s="600"/>
      <c r="XR30" s="600"/>
      <c r="XS30" s="600"/>
      <c r="XT30" s="600"/>
      <c r="XU30" s="600"/>
      <c r="XV30" s="600"/>
      <c r="XW30" s="600"/>
      <c r="XX30" s="600"/>
      <c r="XY30" s="600"/>
      <c r="XZ30" s="600"/>
      <c r="YA30" s="600"/>
      <c r="YB30" s="600"/>
      <c r="YC30" s="600"/>
      <c r="YD30" s="600"/>
      <c r="YE30" s="600"/>
      <c r="YF30" s="600"/>
      <c r="YG30" s="600"/>
      <c r="YH30" s="600"/>
      <c r="YI30" s="600"/>
      <c r="YJ30" s="600"/>
      <c r="YK30" s="600"/>
      <c r="YL30" s="600"/>
      <c r="YM30" s="600"/>
      <c r="YN30" s="600"/>
      <c r="YO30" s="600"/>
      <c r="YP30" s="600"/>
      <c r="YQ30" s="600"/>
      <c r="YR30" s="600"/>
      <c r="YS30" s="600"/>
      <c r="YT30" s="600"/>
      <c r="YU30" s="600"/>
      <c r="YV30" s="600"/>
      <c r="YW30" s="600"/>
      <c r="YX30" s="600"/>
      <c r="YY30" s="600"/>
      <c r="YZ30" s="600"/>
      <c r="ZA30" s="600"/>
      <c r="ZB30" s="600"/>
      <c r="ZC30" s="600"/>
      <c r="ZD30" s="600"/>
      <c r="ZE30" s="600"/>
      <c r="ZF30" s="600"/>
      <c r="ZG30" s="600"/>
      <c r="ZH30" s="600"/>
      <c r="ZI30" s="600"/>
      <c r="ZJ30" s="600"/>
      <c r="ZK30" s="600"/>
      <c r="ZL30" s="600"/>
      <c r="ZM30" s="600"/>
      <c r="ZN30" s="600"/>
      <c r="ZO30" s="600"/>
      <c r="ZP30" s="600"/>
      <c r="ZQ30" s="600"/>
      <c r="ZR30" s="600"/>
      <c r="ZS30" s="600"/>
      <c r="ZT30" s="600"/>
      <c r="ZU30" s="600"/>
      <c r="ZV30" s="600"/>
      <c r="ZW30" s="600"/>
      <c r="ZX30" s="600"/>
      <c r="ZY30" s="600"/>
      <c r="ZZ30" s="600"/>
      <c r="AAA30" s="600"/>
      <c r="AAB30" s="600"/>
      <c r="AAC30" s="600"/>
      <c r="AAD30" s="600"/>
      <c r="AAE30" s="600"/>
      <c r="AAF30" s="600"/>
      <c r="AAG30" s="600"/>
      <c r="AAH30" s="600"/>
      <c r="AAI30" s="600"/>
      <c r="AAJ30" s="600"/>
      <c r="AAK30" s="600"/>
      <c r="AAL30" s="600"/>
      <c r="AAM30" s="600"/>
      <c r="AAN30" s="600"/>
      <c r="AAO30" s="600"/>
      <c r="AAP30" s="600"/>
      <c r="AAQ30" s="600"/>
      <c r="AAR30" s="600"/>
      <c r="AAS30" s="600"/>
      <c r="AAT30" s="600"/>
      <c r="AAU30" s="600"/>
      <c r="AAV30" s="600"/>
      <c r="AAW30" s="600"/>
      <c r="AAX30" s="600"/>
      <c r="AAY30" s="600"/>
      <c r="AAZ30" s="600"/>
      <c r="ABA30" s="600"/>
      <c r="ABB30" s="600"/>
      <c r="ABC30" s="600"/>
      <c r="ABD30" s="600"/>
      <c r="ABE30" s="600"/>
      <c r="ABF30" s="600"/>
      <c r="ABG30" s="600"/>
      <c r="ABH30" s="600"/>
      <c r="ABI30" s="600"/>
      <c r="ABJ30" s="600"/>
      <c r="ABK30" s="600"/>
      <c r="ABL30" s="600"/>
      <c r="ABM30" s="600"/>
      <c r="ABN30" s="600"/>
      <c r="ABO30" s="600"/>
      <c r="ABP30" s="600"/>
      <c r="ABQ30" s="600"/>
      <c r="ABR30" s="600"/>
      <c r="ABS30" s="600"/>
      <c r="ABT30" s="600"/>
      <c r="ABU30" s="600"/>
      <c r="ABV30" s="600"/>
      <c r="ABW30" s="600"/>
      <c r="ABX30" s="600"/>
      <c r="ABY30" s="600"/>
      <c r="ABZ30" s="600"/>
      <c r="ACA30" s="600"/>
      <c r="ACB30" s="600"/>
      <c r="ACC30" s="600"/>
      <c r="ACD30" s="600"/>
      <c r="ACE30" s="600"/>
      <c r="ACF30" s="600"/>
      <c r="ACG30" s="600"/>
      <c r="ACH30" s="600"/>
      <c r="ACI30" s="600"/>
      <c r="ACJ30" s="600"/>
      <c r="ACK30" s="600"/>
      <c r="ACL30" s="600"/>
      <c r="ACM30" s="600"/>
      <c r="ACN30" s="600"/>
      <c r="ACO30" s="600"/>
      <c r="ACP30" s="600"/>
      <c r="ACQ30" s="600"/>
      <c r="ACR30" s="600"/>
      <c r="ACS30" s="600"/>
      <c r="ACT30" s="600"/>
      <c r="ACU30" s="600"/>
      <c r="ACV30" s="600"/>
      <c r="ACW30" s="600"/>
      <c r="ACX30" s="600"/>
      <c r="ACY30" s="600"/>
      <c r="ACZ30" s="600"/>
      <c r="ADA30" s="600"/>
      <c r="ADB30" s="600"/>
      <c r="ADC30" s="600"/>
      <c r="ADD30" s="600"/>
      <c r="ADE30" s="600"/>
      <c r="ADF30" s="600"/>
      <c r="ADG30" s="600"/>
      <c r="ADH30" s="600"/>
      <c r="ADI30" s="600"/>
      <c r="ADJ30" s="600"/>
      <c r="ADK30" s="600"/>
      <c r="ADL30" s="600"/>
      <c r="ADM30" s="600"/>
      <c r="ADN30" s="600"/>
      <c r="ADO30" s="600"/>
      <c r="ADP30" s="600"/>
      <c r="ADQ30" s="600"/>
      <c r="ADR30" s="600"/>
      <c r="ADS30" s="600"/>
      <c r="ADT30" s="600"/>
      <c r="ADU30" s="600"/>
      <c r="ADV30" s="600"/>
      <c r="ADW30" s="600"/>
      <c r="ADX30" s="600"/>
      <c r="ADY30" s="600"/>
      <c r="ADZ30" s="600"/>
      <c r="AEA30" s="600"/>
      <c r="AEB30" s="600"/>
      <c r="AEC30" s="600"/>
      <c r="AED30" s="600"/>
      <c r="AEE30" s="600"/>
      <c r="AEF30" s="600"/>
      <c r="AEG30" s="600"/>
      <c r="AEH30" s="600"/>
      <c r="AEI30" s="600"/>
      <c r="AEJ30" s="600"/>
      <c r="AEK30" s="600"/>
      <c r="AEL30" s="600"/>
      <c r="AEM30" s="600"/>
      <c r="AEN30" s="600"/>
      <c r="AEO30" s="600"/>
      <c r="AEP30" s="600"/>
      <c r="AEQ30" s="600"/>
      <c r="AER30" s="600"/>
      <c r="AES30" s="600"/>
      <c r="AET30" s="600"/>
      <c r="AEU30" s="600"/>
      <c r="AEV30" s="600"/>
      <c r="AEW30" s="600"/>
      <c r="AEX30" s="600"/>
      <c r="AEY30" s="600"/>
      <c r="AEZ30" s="600"/>
      <c r="AFA30" s="600"/>
      <c r="AFB30" s="600"/>
      <c r="AFC30" s="600"/>
      <c r="AFD30" s="600"/>
      <c r="AFE30" s="600"/>
      <c r="AFF30" s="600"/>
      <c r="AFG30" s="600"/>
      <c r="AFH30" s="600"/>
      <c r="AFI30" s="600"/>
      <c r="AFJ30" s="600"/>
      <c r="AFK30" s="600"/>
      <c r="AFL30" s="600"/>
      <c r="AFM30" s="600"/>
      <c r="AFN30" s="600"/>
      <c r="AFO30" s="600"/>
      <c r="AFP30" s="600"/>
      <c r="AFQ30" s="600"/>
      <c r="AFR30" s="600"/>
      <c r="AFS30" s="600"/>
      <c r="AFT30" s="600"/>
      <c r="AFU30" s="600"/>
      <c r="AFV30" s="600"/>
      <c r="AFW30" s="600"/>
      <c r="AFX30" s="600"/>
      <c r="AFY30" s="600"/>
      <c r="AFZ30" s="600"/>
      <c r="AGA30" s="600"/>
      <c r="AGB30" s="600"/>
      <c r="AGC30" s="600"/>
      <c r="AGD30" s="600"/>
      <c r="AGE30" s="600"/>
      <c r="AGF30" s="600"/>
      <c r="AGG30" s="600"/>
      <c r="AGH30" s="600"/>
      <c r="AGI30" s="600"/>
      <c r="AGJ30" s="600"/>
      <c r="AGK30" s="600"/>
      <c r="AGL30" s="600"/>
      <c r="AGM30" s="600"/>
      <c r="AGN30" s="600"/>
      <c r="AGO30" s="600"/>
      <c r="AGP30" s="600"/>
      <c r="AGQ30" s="600"/>
      <c r="AGR30" s="600"/>
      <c r="AGS30" s="600"/>
      <c r="AGT30" s="600"/>
      <c r="AGU30" s="600"/>
      <c r="AGV30" s="600"/>
      <c r="AGW30" s="600"/>
      <c r="AGX30" s="600"/>
      <c r="AGY30" s="600"/>
      <c r="AGZ30" s="600"/>
      <c r="AHA30" s="600"/>
      <c r="AHB30" s="600"/>
      <c r="AHC30" s="600"/>
      <c r="AHD30" s="600"/>
      <c r="AHE30" s="600"/>
      <c r="AHF30" s="600"/>
      <c r="AHG30" s="600"/>
      <c r="AHH30" s="600"/>
      <c r="AHI30" s="600"/>
      <c r="AHJ30" s="600"/>
      <c r="AHK30" s="600"/>
      <c r="AHL30" s="600"/>
      <c r="AHM30" s="600"/>
      <c r="AHN30" s="600"/>
      <c r="AHO30" s="600"/>
      <c r="AHP30" s="600"/>
      <c r="AHQ30" s="600"/>
      <c r="AHR30" s="600"/>
      <c r="AHS30" s="600"/>
      <c r="AHT30" s="600"/>
      <c r="AHU30" s="600"/>
      <c r="AHV30" s="600"/>
      <c r="AHW30" s="600"/>
      <c r="AHX30" s="600"/>
      <c r="AHY30" s="600"/>
      <c r="AHZ30" s="600"/>
      <c r="AIA30" s="600"/>
      <c r="AIB30" s="600"/>
      <c r="AIC30" s="600"/>
      <c r="AID30" s="600"/>
      <c r="AIE30" s="600"/>
      <c r="AIF30" s="600"/>
      <c r="AIG30" s="600"/>
      <c r="AIH30" s="600"/>
      <c r="AII30" s="600"/>
      <c r="AIJ30" s="600"/>
      <c r="AIK30" s="600"/>
      <c r="AIL30" s="600"/>
      <c r="AIM30" s="600"/>
      <c r="AIN30" s="600"/>
      <c r="AIO30" s="600"/>
      <c r="AIP30" s="600"/>
      <c r="AIQ30" s="600"/>
      <c r="AIR30" s="600"/>
      <c r="AIS30" s="600"/>
      <c r="AIT30" s="600"/>
      <c r="AIU30" s="600"/>
      <c r="AIV30" s="600"/>
      <c r="AIW30" s="600"/>
      <c r="AIX30" s="600"/>
      <c r="AIY30" s="600"/>
      <c r="AIZ30" s="600"/>
      <c r="AJA30" s="600"/>
      <c r="AJB30" s="600"/>
      <c r="AJC30" s="600"/>
      <c r="AJD30" s="600"/>
      <c r="AJE30" s="600"/>
      <c r="AJF30" s="600"/>
      <c r="AJG30" s="600"/>
      <c r="AJH30" s="600"/>
      <c r="AJI30" s="600"/>
      <c r="AJJ30" s="600"/>
      <c r="AJK30" s="600"/>
      <c r="AJL30" s="600"/>
      <c r="AJM30" s="600"/>
      <c r="AJN30" s="600"/>
      <c r="AJO30" s="600"/>
      <c r="AJP30" s="600"/>
      <c r="AJQ30" s="600"/>
      <c r="AJR30" s="600"/>
      <c r="AJS30" s="600"/>
      <c r="AJT30" s="600"/>
      <c r="AJU30" s="600"/>
      <c r="AJV30" s="600"/>
      <c r="AJW30" s="600"/>
      <c r="AJX30" s="600"/>
      <c r="AJY30" s="600"/>
      <c r="AJZ30" s="600"/>
      <c r="AKA30" s="600"/>
      <c r="AKB30" s="600"/>
      <c r="AKC30" s="600"/>
      <c r="AKD30" s="600"/>
      <c r="AKE30" s="600"/>
      <c r="AKF30" s="600"/>
      <c r="AKG30" s="600"/>
      <c r="AKH30" s="600"/>
      <c r="AKI30" s="600"/>
      <c r="AKJ30" s="600"/>
      <c r="AKK30" s="600"/>
      <c r="AKL30" s="600"/>
      <c r="AKM30" s="600"/>
      <c r="AKN30" s="600"/>
      <c r="AKO30" s="600"/>
      <c r="AKP30" s="600"/>
      <c r="AKQ30" s="600"/>
      <c r="AKR30" s="600"/>
      <c r="AKS30" s="600"/>
      <c r="AKT30" s="600"/>
      <c r="AKU30" s="600"/>
      <c r="AKV30" s="600"/>
      <c r="AKW30" s="600"/>
      <c r="AKX30" s="600"/>
      <c r="AKY30" s="600"/>
      <c r="AKZ30" s="600"/>
      <c r="ALA30" s="600"/>
      <c r="ALB30" s="600"/>
      <c r="ALC30" s="600"/>
      <c r="ALD30" s="600"/>
      <c r="ALE30" s="600"/>
      <c r="ALF30" s="600"/>
      <c r="ALG30" s="600"/>
      <c r="ALH30" s="600"/>
      <c r="ALI30" s="600"/>
      <c r="ALJ30" s="600"/>
      <c r="ALK30" s="600"/>
      <c r="ALL30" s="600"/>
      <c r="ALM30" s="600"/>
      <c r="ALN30" s="600"/>
      <c r="ALO30" s="600"/>
      <c r="ALP30" s="600"/>
      <c r="ALQ30" s="600"/>
      <c r="ALR30" s="600"/>
      <c r="ALS30" s="600"/>
      <c r="ALT30" s="600"/>
      <c r="ALU30" s="600"/>
      <c r="ALV30" s="600"/>
      <c r="ALW30" s="600"/>
      <c r="ALX30" s="600"/>
      <c r="ALY30" s="600"/>
      <c r="ALZ30" s="600"/>
      <c r="AMA30" s="600"/>
      <c r="AMB30" s="600"/>
      <c r="AMC30" s="600"/>
      <c r="AMD30" s="600"/>
      <c r="AME30" s="600"/>
      <c r="AMF30" s="600"/>
      <c r="AMG30" s="600"/>
      <c r="AMH30" s="600"/>
      <c r="AMI30" s="600"/>
      <c r="AMJ30" s="600"/>
      <c r="AMK30" s="600"/>
      <c r="AML30" s="600"/>
      <c r="AMM30" s="600"/>
      <c r="AMN30" s="600"/>
      <c r="AMO30" s="600"/>
      <c r="AMP30" s="600"/>
      <c r="AMQ30" s="600"/>
      <c r="AMR30" s="600"/>
      <c r="AMS30" s="600"/>
      <c r="AMT30" s="600"/>
      <c r="AMU30" s="600"/>
      <c r="AMV30" s="600"/>
      <c r="AMW30" s="600"/>
      <c r="AMX30" s="600"/>
      <c r="AMY30" s="600"/>
      <c r="AMZ30" s="600"/>
      <c r="ANA30" s="600"/>
      <c r="ANB30" s="600"/>
      <c r="ANC30" s="600"/>
      <c r="AND30" s="600"/>
      <c r="ANE30" s="600"/>
      <c r="ANF30" s="600"/>
      <c r="ANG30" s="600"/>
      <c r="ANH30" s="600"/>
      <c r="ANI30" s="600"/>
      <c r="ANJ30" s="600"/>
      <c r="ANK30" s="600"/>
      <c r="ANL30" s="600"/>
      <c r="ANM30" s="600"/>
      <c r="ANN30" s="600"/>
      <c r="ANO30" s="600"/>
      <c r="ANP30" s="600"/>
      <c r="ANQ30" s="600"/>
      <c r="ANR30" s="600"/>
      <c r="ANS30" s="600"/>
      <c r="ANT30" s="600"/>
      <c r="ANU30" s="600"/>
      <c r="ANV30" s="600"/>
      <c r="ANW30" s="600"/>
      <c r="ANX30" s="600"/>
      <c r="ANY30" s="600"/>
      <c r="ANZ30" s="600"/>
      <c r="AOA30" s="600"/>
      <c r="AOB30" s="600"/>
      <c r="AOC30" s="600"/>
      <c r="AOD30" s="600"/>
      <c r="AOE30" s="600"/>
      <c r="AOF30" s="600"/>
      <c r="AOG30" s="600"/>
      <c r="AOH30" s="600"/>
      <c r="AOI30" s="600"/>
      <c r="AOJ30" s="600"/>
      <c r="AOK30" s="600"/>
      <c r="AOL30" s="600"/>
      <c r="AOM30" s="600"/>
      <c r="AON30" s="600"/>
      <c r="AOO30" s="600"/>
      <c r="AOP30" s="600"/>
      <c r="AOQ30" s="600"/>
      <c r="AOR30" s="600"/>
      <c r="AOS30" s="600"/>
      <c r="AOT30" s="600"/>
      <c r="AOU30" s="600"/>
      <c r="AOV30" s="600"/>
      <c r="AOW30" s="600"/>
      <c r="AOX30" s="600"/>
      <c r="AOY30" s="600"/>
      <c r="AOZ30" s="600"/>
      <c r="APA30" s="600"/>
      <c r="APB30" s="600"/>
      <c r="APC30" s="600"/>
      <c r="APD30" s="600"/>
      <c r="APE30" s="600"/>
      <c r="APF30" s="600"/>
      <c r="APG30" s="600"/>
      <c r="APH30" s="600"/>
      <c r="API30" s="600"/>
      <c r="APJ30" s="600"/>
      <c r="APK30" s="600"/>
      <c r="APL30" s="600"/>
      <c r="APM30" s="600"/>
      <c r="APN30" s="600"/>
      <c r="APO30" s="600"/>
      <c r="APP30" s="600"/>
      <c r="APQ30" s="600"/>
      <c r="APR30" s="600"/>
      <c r="APS30" s="600"/>
      <c r="APT30" s="600"/>
      <c r="APU30" s="600"/>
      <c r="APV30" s="600"/>
      <c r="APW30" s="600"/>
      <c r="APX30" s="600"/>
      <c r="APY30" s="600"/>
      <c r="APZ30" s="600"/>
      <c r="AQA30" s="600"/>
      <c r="AQB30" s="600"/>
      <c r="AQC30" s="600"/>
      <c r="AQD30" s="600"/>
      <c r="AQE30" s="600"/>
      <c r="AQF30" s="600"/>
      <c r="AQG30" s="600"/>
      <c r="AQH30" s="600"/>
      <c r="AQI30" s="600"/>
      <c r="AQJ30" s="600"/>
      <c r="AQK30" s="600"/>
      <c r="AQL30" s="600"/>
      <c r="AQM30" s="600"/>
      <c r="AQN30" s="600"/>
      <c r="AQO30" s="600"/>
      <c r="AQP30" s="600"/>
      <c r="AQQ30" s="600"/>
      <c r="AQR30" s="600"/>
      <c r="AQS30" s="600"/>
      <c r="AQT30" s="600"/>
      <c r="AQU30" s="600"/>
      <c r="AQV30" s="600"/>
      <c r="AQW30" s="600"/>
      <c r="AQX30" s="600"/>
      <c r="AQY30" s="600"/>
      <c r="AQZ30" s="600"/>
      <c r="ARA30" s="600"/>
      <c r="ARB30" s="600"/>
      <c r="ARC30" s="600"/>
      <c r="ARD30" s="600"/>
      <c r="ARE30" s="600"/>
      <c r="ARF30" s="600"/>
      <c r="ARG30" s="600"/>
      <c r="ARH30" s="600"/>
      <c r="ARI30" s="600"/>
      <c r="ARJ30" s="600"/>
      <c r="ARK30" s="600"/>
      <c r="ARL30" s="600"/>
      <c r="ARM30" s="600"/>
      <c r="ARN30" s="600"/>
      <c r="ARO30" s="600"/>
      <c r="ARP30" s="600"/>
      <c r="ARQ30" s="600"/>
      <c r="ARR30" s="600"/>
      <c r="ARS30" s="600"/>
      <c r="ART30" s="600"/>
      <c r="ARU30" s="600"/>
      <c r="ARV30" s="600"/>
      <c r="ARW30" s="600"/>
      <c r="ARX30" s="600"/>
      <c r="ARY30" s="600"/>
      <c r="ARZ30" s="600"/>
      <c r="ASA30" s="600"/>
      <c r="ASB30" s="600"/>
      <c r="ASC30" s="600"/>
      <c r="ASD30" s="600"/>
      <c r="ASE30" s="600"/>
      <c r="ASF30" s="600"/>
      <c r="ASG30" s="600"/>
      <c r="ASH30" s="600"/>
      <c r="ASI30" s="600"/>
      <c r="ASJ30" s="600"/>
      <c r="ASK30" s="600"/>
      <c r="ASL30" s="600"/>
      <c r="ASM30" s="600"/>
      <c r="ASN30" s="600"/>
      <c r="ASO30" s="600"/>
      <c r="ASP30" s="600"/>
      <c r="ASQ30" s="600"/>
      <c r="ASR30" s="600"/>
      <c r="ASS30" s="600"/>
      <c r="AST30" s="600"/>
      <c r="ASU30" s="600"/>
      <c r="ASV30" s="600"/>
      <c r="ASW30" s="600"/>
      <c r="ASX30" s="600"/>
      <c r="ASY30" s="600"/>
      <c r="ASZ30" s="600"/>
      <c r="ATA30" s="600"/>
      <c r="ATB30" s="600"/>
      <c r="ATC30" s="600"/>
      <c r="ATD30" s="600"/>
      <c r="ATE30" s="600"/>
      <c r="ATF30" s="600"/>
      <c r="ATG30" s="600"/>
      <c r="ATH30" s="600"/>
      <c r="ATI30" s="600"/>
      <c r="ATJ30" s="600"/>
      <c r="ATK30" s="600"/>
      <c r="ATL30" s="600"/>
      <c r="ATM30" s="600"/>
      <c r="ATN30" s="600"/>
      <c r="ATO30" s="600"/>
      <c r="ATP30" s="600"/>
      <c r="ATQ30" s="600"/>
      <c r="ATR30" s="600"/>
      <c r="ATS30" s="600"/>
      <c r="ATT30" s="600"/>
      <c r="ATU30" s="600"/>
      <c r="ATV30" s="600"/>
      <c r="ATW30" s="600"/>
      <c r="ATX30" s="600"/>
      <c r="ATY30" s="600"/>
      <c r="ATZ30" s="600"/>
      <c r="AUA30" s="600"/>
      <c r="AUB30" s="600"/>
      <c r="AUC30" s="600"/>
      <c r="AUD30" s="600"/>
      <c r="AUE30" s="600"/>
      <c r="AUF30" s="600"/>
      <c r="AUG30" s="600"/>
      <c r="AUH30" s="600"/>
      <c r="AUI30" s="600"/>
      <c r="AUJ30" s="600"/>
      <c r="AUK30" s="600"/>
      <c r="AUL30" s="600"/>
      <c r="AUM30" s="600"/>
      <c r="AUN30" s="600"/>
      <c r="AUO30" s="600"/>
      <c r="AUP30" s="600"/>
      <c r="AUQ30" s="600"/>
      <c r="AUR30" s="600"/>
      <c r="AUS30" s="600"/>
      <c r="AUT30" s="600"/>
      <c r="AUU30" s="600"/>
      <c r="AUV30" s="600"/>
      <c r="AUW30" s="600"/>
      <c r="AUX30" s="600"/>
      <c r="AUY30" s="600"/>
      <c r="AUZ30" s="600"/>
      <c r="AVA30" s="600"/>
      <c r="AVB30" s="600"/>
      <c r="AVC30" s="600"/>
      <c r="AVD30" s="600"/>
      <c r="AVE30" s="600"/>
      <c r="AVF30" s="600"/>
      <c r="AVG30" s="600"/>
      <c r="AVH30" s="600"/>
      <c r="AVI30" s="600"/>
      <c r="AVJ30" s="600"/>
      <c r="AVK30" s="600"/>
      <c r="AVL30" s="600"/>
      <c r="AVM30" s="600"/>
      <c r="AVN30" s="600"/>
      <c r="AVO30" s="600"/>
      <c r="AVP30" s="600"/>
      <c r="AVQ30" s="600"/>
      <c r="AVR30" s="600"/>
      <c r="AVS30" s="600"/>
      <c r="AVT30" s="600"/>
      <c r="AVU30" s="600"/>
      <c r="AVV30" s="600"/>
      <c r="AVW30" s="600"/>
      <c r="AVX30" s="600"/>
      <c r="AVY30" s="600"/>
      <c r="AVZ30" s="600"/>
      <c r="AWA30" s="600"/>
      <c r="AWB30" s="600"/>
      <c r="AWC30" s="600"/>
      <c r="AWD30" s="600"/>
      <c r="AWE30" s="600"/>
      <c r="AWF30" s="600"/>
      <c r="AWG30" s="600"/>
      <c r="AWH30" s="600"/>
      <c r="AWI30" s="600"/>
      <c r="AWJ30" s="600"/>
      <c r="AWK30" s="600"/>
      <c r="AWL30" s="600"/>
      <c r="AWM30" s="600"/>
      <c r="AWN30" s="600"/>
      <c r="AWO30" s="600"/>
      <c r="AWP30" s="600"/>
      <c r="AWQ30" s="600"/>
      <c r="AWR30" s="600"/>
      <c r="AWS30" s="600"/>
      <c r="AWT30" s="600"/>
      <c r="AWU30" s="600"/>
      <c r="AWV30" s="600"/>
      <c r="AWW30" s="600"/>
      <c r="AWX30" s="600"/>
      <c r="AWY30" s="600"/>
      <c r="AWZ30" s="600"/>
      <c r="AXA30" s="600"/>
      <c r="AXB30" s="600"/>
      <c r="AXC30" s="600"/>
      <c r="AXD30" s="600"/>
      <c r="AXE30" s="600"/>
      <c r="AXF30" s="600"/>
      <c r="AXG30" s="600"/>
      <c r="AXH30" s="600"/>
      <c r="AXI30" s="600"/>
      <c r="AXJ30" s="600"/>
      <c r="AXK30" s="600"/>
      <c r="AXL30" s="600"/>
      <c r="AXM30" s="600"/>
      <c r="AXN30" s="600"/>
      <c r="AXO30" s="600"/>
      <c r="AXP30" s="600"/>
      <c r="AXQ30" s="600"/>
      <c r="AXR30" s="600"/>
      <c r="AXS30" s="600"/>
      <c r="AXT30" s="600"/>
      <c r="AXU30" s="600"/>
      <c r="AXV30" s="600"/>
      <c r="AXW30" s="600"/>
      <c r="AXX30" s="600"/>
      <c r="AXY30" s="600"/>
      <c r="AXZ30" s="600"/>
      <c r="AYA30" s="600"/>
      <c r="AYB30" s="600"/>
      <c r="AYC30" s="600"/>
      <c r="AYD30" s="600"/>
      <c r="AYE30" s="600"/>
      <c r="AYF30" s="600"/>
      <c r="AYG30" s="600"/>
      <c r="AYH30" s="600"/>
      <c r="AYI30" s="600"/>
      <c r="AYJ30" s="600"/>
      <c r="AYK30" s="600"/>
      <c r="AYL30" s="600"/>
      <c r="AYM30" s="600"/>
      <c r="AYN30" s="600"/>
      <c r="AYO30" s="600"/>
      <c r="AYP30" s="600"/>
      <c r="AYQ30" s="600"/>
      <c r="AYR30" s="600"/>
      <c r="AYS30" s="600"/>
      <c r="AYT30" s="600"/>
      <c r="AYU30" s="600"/>
      <c r="AYV30" s="600"/>
      <c r="AYW30" s="600"/>
      <c r="AYX30" s="600"/>
      <c r="AYY30" s="600"/>
      <c r="AYZ30" s="600"/>
      <c r="AZA30" s="600"/>
      <c r="AZB30" s="600"/>
      <c r="AZC30" s="600"/>
      <c r="AZD30" s="600"/>
      <c r="AZE30" s="600"/>
      <c r="AZF30" s="600"/>
      <c r="AZG30" s="600"/>
      <c r="AZH30" s="600"/>
      <c r="AZI30" s="600"/>
      <c r="AZJ30" s="600"/>
      <c r="AZK30" s="600"/>
      <c r="AZL30" s="600"/>
      <c r="AZM30" s="600"/>
      <c r="AZN30" s="600"/>
      <c r="AZO30" s="600"/>
      <c r="AZP30" s="600"/>
      <c r="AZQ30" s="600"/>
      <c r="AZR30" s="600"/>
      <c r="AZS30" s="600"/>
      <c r="AZT30" s="600"/>
      <c r="AZU30" s="600"/>
      <c r="AZV30" s="600"/>
      <c r="AZW30" s="600"/>
      <c r="AZX30" s="600"/>
      <c r="AZY30" s="600"/>
      <c r="AZZ30" s="600"/>
      <c r="BAA30" s="600"/>
      <c r="BAB30" s="600"/>
      <c r="BAC30" s="600"/>
      <c r="BAD30" s="600"/>
      <c r="BAE30" s="600"/>
      <c r="BAF30" s="600"/>
      <c r="BAG30" s="600"/>
      <c r="BAH30" s="600"/>
      <c r="BAI30" s="600"/>
      <c r="BAJ30" s="600"/>
      <c r="BAK30" s="600"/>
      <c r="BAL30" s="600"/>
      <c r="BAM30" s="600"/>
      <c r="BAN30" s="600"/>
      <c r="BAO30" s="600"/>
      <c r="BAP30" s="600"/>
      <c r="BAQ30" s="600"/>
      <c r="BAR30" s="600"/>
      <c r="BAS30" s="600"/>
      <c r="BAT30" s="600"/>
      <c r="BAU30" s="600"/>
      <c r="BAV30" s="600"/>
      <c r="BAW30" s="600"/>
      <c r="BAX30" s="600"/>
      <c r="BAY30" s="600"/>
      <c r="BAZ30" s="600"/>
      <c r="BBA30" s="600"/>
      <c r="BBB30" s="600"/>
      <c r="BBC30" s="600"/>
      <c r="BBD30" s="600"/>
      <c r="BBE30" s="600"/>
      <c r="BBF30" s="600"/>
      <c r="BBG30" s="600"/>
      <c r="BBH30" s="600"/>
      <c r="BBI30" s="600"/>
      <c r="BBJ30" s="600"/>
      <c r="BBK30" s="600"/>
      <c r="BBL30" s="600"/>
      <c r="BBM30" s="600"/>
      <c r="BBN30" s="600"/>
      <c r="BBO30" s="600"/>
      <c r="BBP30" s="600"/>
      <c r="BBQ30" s="600"/>
      <c r="BBR30" s="600"/>
      <c r="BBS30" s="600"/>
      <c r="BBT30" s="600"/>
      <c r="BBU30" s="600"/>
      <c r="BBV30" s="600"/>
      <c r="BBW30" s="600"/>
      <c r="BBX30" s="600"/>
      <c r="BBY30" s="600"/>
      <c r="BBZ30" s="600"/>
      <c r="BCA30" s="600"/>
      <c r="BCB30" s="600"/>
      <c r="BCC30" s="600"/>
      <c r="BCD30" s="600"/>
      <c r="BCE30" s="600"/>
      <c r="BCF30" s="600"/>
      <c r="BCG30" s="600"/>
      <c r="BCH30" s="600"/>
      <c r="BCI30" s="600"/>
      <c r="BCJ30" s="600"/>
      <c r="BCK30" s="600"/>
      <c r="BCL30" s="600"/>
      <c r="BCM30" s="600"/>
      <c r="BCN30" s="600"/>
      <c r="BCO30" s="600"/>
      <c r="BCP30" s="600"/>
      <c r="BCQ30" s="600"/>
      <c r="BCR30" s="600"/>
      <c r="BCS30" s="600"/>
      <c r="BCT30" s="600"/>
      <c r="BCU30" s="600"/>
      <c r="BCV30" s="600"/>
      <c r="BCW30" s="600"/>
      <c r="BCX30" s="600"/>
      <c r="BCY30" s="600"/>
      <c r="BCZ30" s="600"/>
      <c r="BDA30" s="600"/>
      <c r="BDB30" s="600"/>
      <c r="BDC30" s="600"/>
      <c r="BDD30" s="600"/>
      <c r="BDE30" s="600"/>
      <c r="BDF30" s="600"/>
      <c r="BDG30" s="600"/>
      <c r="BDH30" s="600"/>
      <c r="BDI30" s="600"/>
      <c r="BDJ30" s="600"/>
      <c r="BDK30" s="600"/>
      <c r="BDL30" s="600"/>
      <c r="BDM30" s="600"/>
      <c r="BDN30" s="600"/>
      <c r="BDO30" s="600"/>
      <c r="BDP30" s="600"/>
      <c r="BDQ30" s="600"/>
      <c r="BDR30" s="600"/>
      <c r="BDS30" s="600"/>
      <c r="BDT30" s="600"/>
      <c r="BDU30" s="600"/>
      <c r="BDV30" s="600"/>
      <c r="BDW30" s="600"/>
      <c r="BDX30" s="600"/>
      <c r="BDY30" s="600"/>
      <c r="BDZ30" s="600"/>
      <c r="BEA30" s="600"/>
      <c r="BEB30" s="600"/>
      <c r="BEC30" s="600"/>
      <c r="BED30" s="600"/>
      <c r="BEE30" s="600"/>
      <c r="BEF30" s="600"/>
      <c r="BEG30" s="600"/>
      <c r="BEH30" s="600"/>
      <c r="BEI30" s="600"/>
      <c r="BEJ30" s="600"/>
      <c r="BEK30" s="600"/>
      <c r="BEL30" s="600"/>
      <c r="BEM30" s="600"/>
      <c r="BEN30" s="600"/>
      <c r="BEO30" s="600"/>
      <c r="BEP30" s="600"/>
      <c r="BEQ30" s="600"/>
      <c r="BER30" s="600"/>
      <c r="BES30" s="600"/>
      <c r="BET30" s="600"/>
      <c r="BEU30" s="600"/>
      <c r="BEV30" s="600"/>
      <c r="BEW30" s="600"/>
      <c r="BEX30" s="600"/>
      <c r="BEY30" s="600"/>
      <c r="BEZ30" s="600"/>
      <c r="BFA30" s="600"/>
      <c r="BFB30" s="600"/>
      <c r="BFC30" s="600"/>
      <c r="BFD30" s="600"/>
      <c r="BFE30" s="600"/>
      <c r="BFF30" s="600"/>
      <c r="BFG30" s="600"/>
      <c r="BFH30" s="600"/>
      <c r="BFI30" s="600"/>
      <c r="BFJ30" s="600"/>
      <c r="BFK30" s="600"/>
      <c r="BFL30" s="600"/>
      <c r="BFM30" s="600"/>
      <c r="BFN30" s="600"/>
      <c r="BFO30" s="600"/>
      <c r="BFP30" s="600"/>
      <c r="BFQ30" s="600"/>
      <c r="BFR30" s="600"/>
      <c r="BFS30" s="600"/>
      <c r="BFT30" s="600"/>
      <c r="BFU30" s="600"/>
      <c r="BFV30" s="600"/>
      <c r="BFW30" s="600"/>
      <c r="BFX30" s="600"/>
      <c r="BFY30" s="600"/>
      <c r="BFZ30" s="600"/>
      <c r="BGA30" s="600"/>
      <c r="BGB30" s="600"/>
      <c r="BGC30" s="600"/>
      <c r="BGD30" s="600"/>
      <c r="BGE30" s="600"/>
      <c r="BGF30" s="600"/>
      <c r="BGG30" s="600"/>
      <c r="BGH30" s="600"/>
      <c r="BGI30" s="600"/>
      <c r="BGJ30" s="600"/>
      <c r="BGK30" s="600"/>
      <c r="BGL30" s="600"/>
      <c r="BGM30" s="600"/>
      <c r="BGN30" s="600"/>
      <c r="BGO30" s="600"/>
      <c r="BGP30" s="600"/>
      <c r="BGQ30" s="600"/>
      <c r="BGR30" s="600"/>
      <c r="BGS30" s="600"/>
      <c r="BGT30" s="600"/>
      <c r="BGU30" s="600"/>
      <c r="BGV30" s="600"/>
      <c r="BGW30" s="600"/>
      <c r="BGX30" s="600"/>
      <c r="BGY30" s="600"/>
      <c r="BGZ30" s="600"/>
      <c r="BHA30" s="600"/>
      <c r="BHB30" s="600"/>
      <c r="BHC30" s="600"/>
      <c r="BHD30" s="600"/>
      <c r="BHE30" s="600"/>
      <c r="BHF30" s="600"/>
      <c r="BHG30" s="600"/>
      <c r="BHH30" s="600"/>
      <c r="BHI30" s="600"/>
      <c r="BHJ30" s="600"/>
      <c r="BHK30" s="600"/>
      <c r="BHL30" s="600"/>
      <c r="BHM30" s="600"/>
      <c r="BHN30" s="600"/>
      <c r="BHO30" s="600"/>
      <c r="BHP30" s="600"/>
      <c r="BHQ30" s="600"/>
      <c r="BHR30" s="600"/>
      <c r="BHS30" s="600"/>
      <c r="BHT30" s="600"/>
      <c r="BHU30" s="600"/>
      <c r="BHV30" s="600"/>
      <c r="BHW30" s="600"/>
      <c r="BHX30" s="600"/>
      <c r="BHY30" s="600"/>
      <c r="BHZ30" s="600"/>
      <c r="BIA30" s="600"/>
      <c r="BIB30" s="600"/>
      <c r="BIC30" s="600"/>
      <c r="BID30" s="600"/>
      <c r="BIE30" s="600"/>
      <c r="BIF30" s="600"/>
      <c r="BIG30" s="600"/>
      <c r="BIH30" s="600"/>
      <c r="BII30" s="600"/>
      <c r="BIJ30" s="600"/>
      <c r="BIK30" s="600"/>
      <c r="BIL30" s="600"/>
      <c r="BIM30" s="600"/>
      <c r="BIN30" s="600"/>
      <c r="BIO30" s="600"/>
      <c r="BIP30" s="600"/>
      <c r="BIQ30" s="600"/>
      <c r="BIR30" s="600"/>
      <c r="BIS30" s="600"/>
      <c r="BIT30" s="600"/>
      <c r="BIU30" s="600"/>
      <c r="BIV30" s="600"/>
      <c r="BIW30" s="600"/>
      <c r="BIX30" s="600"/>
      <c r="BIY30" s="600"/>
      <c r="BIZ30" s="600"/>
      <c r="BJA30" s="600"/>
      <c r="BJB30" s="600"/>
      <c r="BJC30" s="600"/>
      <c r="BJD30" s="600"/>
      <c r="BJE30" s="600"/>
      <c r="BJF30" s="600"/>
      <c r="BJG30" s="600"/>
      <c r="BJH30" s="600"/>
      <c r="BJI30" s="600"/>
      <c r="BJJ30" s="600"/>
      <c r="BJK30" s="600"/>
      <c r="BJL30" s="600"/>
      <c r="BJM30" s="600"/>
      <c r="BJN30" s="600"/>
      <c r="BJO30" s="600"/>
      <c r="BJP30" s="600"/>
      <c r="BJQ30" s="600"/>
      <c r="BJR30" s="600"/>
      <c r="BJS30" s="600"/>
      <c r="BJT30" s="600"/>
      <c r="BJU30" s="600"/>
      <c r="BJV30" s="600"/>
      <c r="BJW30" s="600"/>
      <c r="BJX30" s="600"/>
      <c r="BJY30" s="600"/>
      <c r="BJZ30" s="600"/>
      <c r="BKA30" s="600"/>
      <c r="BKB30" s="600"/>
      <c r="BKC30" s="600"/>
      <c r="BKD30" s="600"/>
      <c r="BKE30" s="600"/>
      <c r="BKF30" s="600"/>
      <c r="BKG30" s="600"/>
      <c r="BKH30" s="600"/>
      <c r="BKI30" s="600"/>
      <c r="BKJ30" s="600"/>
      <c r="BKK30" s="600"/>
      <c r="BKL30" s="600"/>
      <c r="BKM30" s="600"/>
      <c r="BKN30" s="600"/>
      <c r="BKO30" s="600"/>
      <c r="BKP30" s="600"/>
      <c r="BKQ30" s="600"/>
      <c r="BKR30" s="600"/>
      <c r="BKS30" s="600"/>
      <c r="BKT30" s="600"/>
      <c r="BKU30" s="600"/>
      <c r="BKV30" s="600"/>
      <c r="BKW30" s="600"/>
      <c r="BKX30" s="600"/>
      <c r="BKY30" s="600"/>
      <c r="BKZ30" s="600"/>
      <c r="BLA30" s="600"/>
      <c r="BLB30" s="600"/>
      <c r="BLC30" s="600"/>
      <c r="BLD30" s="600"/>
      <c r="BLE30" s="600"/>
      <c r="BLF30" s="600"/>
      <c r="BLG30" s="600"/>
      <c r="BLH30" s="600"/>
      <c r="BLI30" s="600"/>
      <c r="BLJ30" s="600"/>
      <c r="BLK30" s="600"/>
      <c r="BLL30" s="600"/>
      <c r="BLM30" s="600"/>
      <c r="BLN30" s="600"/>
      <c r="BLO30" s="600"/>
      <c r="BLP30" s="600"/>
      <c r="BLQ30" s="600"/>
      <c r="BLR30" s="600"/>
      <c r="BLS30" s="600"/>
      <c r="BLT30" s="600"/>
      <c r="BLU30" s="600"/>
      <c r="BLV30" s="600"/>
      <c r="BLW30" s="600"/>
      <c r="BLX30" s="600"/>
      <c r="BLY30" s="600"/>
      <c r="BLZ30" s="600"/>
      <c r="BMA30" s="600"/>
      <c r="BMB30" s="600"/>
      <c r="BMC30" s="600"/>
      <c r="BMD30" s="600"/>
      <c r="BME30" s="600"/>
      <c r="BMF30" s="600"/>
      <c r="BMG30" s="600"/>
      <c r="BMH30" s="600"/>
      <c r="BMI30" s="600"/>
      <c r="BMJ30" s="600"/>
      <c r="BMK30" s="600"/>
      <c r="BML30" s="600"/>
      <c r="BMM30" s="600"/>
      <c r="BMN30" s="600"/>
      <c r="BMO30" s="600"/>
      <c r="BMP30" s="600"/>
      <c r="BMQ30" s="600"/>
      <c r="BMR30" s="600"/>
      <c r="BMS30" s="600"/>
      <c r="BMT30" s="600"/>
      <c r="BMU30" s="600"/>
      <c r="BMV30" s="600"/>
      <c r="BMW30" s="600"/>
      <c r="BMX30" s="600"/>
      <c r="BMY30" s="600"/>
      <c r="BMZ30" s="600"/>
      <c r="BNA30" s="600"/>
      <c r="BNB30" s="600"/>
      <c r="BNC30" s="600"/>
      <c r="BND30" s="600"/>
      <c r="BNE30" s="600"/>
      <c r="BNF30" s="600"/>
      <c r="BNG30" s="600"/>
      <c r="BNH30" s="600"/>
      <c r="BNI30" s="600"/>
      <c r="BNJ30" s="600"/>
      <c r="BNK30" s="600"/>
      <c r="BNL30" s="600"/>
      <c r="BNM30" s="600"/>
      <c r="BNN30" s="600"/>
      <c r="BNO30" s="600"/>
      <c r="BNP30" s="600"/>
      <c r="BNQ30" s="600"/>
      <c r="BNR30" s="600"/>
      <c r="BNS30" s="600"/>
      <c r="BNT30" s="600"/>
      <c r="BNU30" s="600"/>
      <c r="BNV30" s="600"/>
      <c r="BNW30" s="600"/>
      <c r="BNX30" s="600"/>
      <c r="BNY30" s="600"/>
      <c r="BNZ30" s="600"/>
      <c r="BOA30" s="600"/>
      <c r="BOB30" s="600"/>
      <c r="BOC30" s="600"/>
      <c r="BOD30" s="600"/>
      <c r="BOE30" s="600"/>
      <c r="BOF30" s="600"/>
      <c r="BOG30" s="600"/>
      <c r="BOH30" s="600"/>
      <c r="BOI30" s="600"/>
      <c r="BOJ30" s="600"/>
      <c r="BOK30" s="600"/>
      <c r="BOL30" s="600"/>
      <c r="BOM30" s="600"/>
      <c r="BON30" s="600"/>
      <c r="BOO30" s="600"/>
      <c r="BOP30" s="600"/>
      <c r="BOQ30" s="600"/>
      <c r="BOR30" s="600"/>
      <c r="BOS30" s="600"/>
      <c r="BOT30" s="600"/>
      <c r="BOU30" s="600"/>
      <c r="BOV30" s="600"/>
      <c r="BOW30" s="600"/>
      <c r="BOX30" s="600"/>
      <c r="BOY30" s="600"/>
      <c r="BOZ30" s="600"/>
      <c r="BPA30" s="600"/>
      <c r="BPB30" s="600"/>
      <c r="BPC30" s="600"/>
      <c r="BPD30" s="600"/>
      <c r="BPE30" s="600"/>
      <c r="BPF30" s="600"/>
      <c r="BPG30" s="600"/>
      <c r="BPH30" s="600"/>
      <c r="BPI30" s="600"/>
      <c r="BPJ30" s="600"/>
      <c r="BPK30" s="600"/>
      <c r="BPL30" s="600"/>
      <c r="BPM30" s="600"/>
      <c r="BPN30" s="600"/>
      <c r="BPO30" s="600"/>
      <c r="BPP30" s="600"/>
      <c r="BPQ30" s="600"/>
      <c r="BPR30" s="600"/>
      <c r="BPS30" s="600"/>
      <c r="BPT30" s="600"/>
      <c r="BPU30" s="600"/>
      <c r="BPV30" s="600"/>
      <c r="BPW30" s="600"/>
      <c r="BPX30" s="600"/>
      <c r="BPY30" s="600"/>
      <c r="BPZ30" s="600"/>
      <c r="BQA30" s="600"/>
      <c r="BQB30" s="600"/>
      <c r="BQC30" s="600"/>
      <c r="BQD30" s="600"/>
      <c r="BQE30" s="600"/>
      <c r="BQF30" s="600"/>
      <c r="BQG30" s="600"/>
      <c r="BQH30" s="600"/>
      <c r="BQI30" s="600"/>
      <c r="BQJ30" s="600"/>
      <c r="BQK30" s="600"/>
      <c r="BQL30" s="600"/>
      <c r="BQM30" s="600"/>
      <c r="BQN30" s="600"/>
      <c r="BQO30" s="600"/>
      <c r="BQP30" s="600"/>
      <c r="BQQ30" s="600"/>
      <c r="BQR30" s="600"/>
      <c r="BQS30" s="600"/>
      <c r="BQT30" s="600"/>
      <c r="BQU30" s="600"/>
      <c r="BQV30" s="600"/>
      <c r="BQW30" s="600"/>
      <c r="BQX30" s="600"/>
      <c r="BQY30" s="600"/>
      <c r="BQZ30" s="600"/>
      <c r="BRA30" s="600"/>
      <c r="BRB30" s="600"/>
      <c r="BRC30" s="600"/>
      <c r="BRD30" s="600"/>
      <c r="BRE30" s="600"/>
      <c r="BRF30" s="600"/>
      <c r="BRG30" s="600"/>
      <c r="BRH30" s="600"/>
      <c r="BRI30" s="600"/>
      <c r="BRJ30" s="600"/>
      <c r="BRK30" s="600"/>
      <c r="BRL30" s="600"/>
      <c r="BRM30" s="600"/>
      <c r="BRN30" s="600"/>
      <c r="BRO30" s="600"/>
      <c r="BRP30" s="600"/>
      <c r="BRQ30" s="600"/>
      <c r="BRR30" s="600"/>
      <c r="BRS30" s="600"/>
      <c r="BRT30" s="600"/>
      <c r="BRU30" s="600"/>
      <c r="BRV30" s="600"/>
      <c r="BRW30" s="600"/>
      <c r="BRX30" s="600"/>
      <c r="BRY30" s="600"/>
      <c r="BRZ30" s="600"/>
      <c r="BSA30" s="600"/>
      <c r="BSB30" s="600"/>
      <c r="BSC30" s="600"/>
      <c r="BSD30" s="600"/>
      <c r="BSE30" s="600"/>
      <c r="BSF30" s="600"/>
      <c r="BSG30" s="600"/>
      <c r="BSH30" s="600"/>
      <c r="BSI30" s="600"/>
      <c r="BSJ30" s="600"/>
      <c r="BSK30" s="600"/>
      <c r="BSL30" s="600"/>
      <c r="BSM30" s="600"/>
      <c r="BSN30" s="600"/>
      <c r="BSO30" s="600"/>
      <c r="BSP30" s="600"/>
      <c r="BSQ30" s="600"/>
      <c r="BSR30" s="600"/>
      <c r="BSS30" s="600"/>
      <c r="BST30" s="600"/>
      <c r="BSU30" s="600"/>
      <c r="BSV30" s="600"/>
      <c r="BSW30" s="600"/>
      <c r="BSX30" s="600"/>
      <c r="BSY30" s="600"/>
      <c r="BSZ30" s="600"/>
      <c r="BTA30" s="600"/>
      <c r="BTB30" s="600"/>
      <c r="BTC30" s="600"/>
      <c r="BTD30" s="600"/>
      <c r="BTE30" s="600"/>
      <c r="BTF30" s="600"/>
      <c r="BTG30" s="600"/>
      <c r="BTH30" s="600"/>
      <c r="BTI30" s="600"/>
      <c r="BTJ30" s="600"/>
      <c r="BTK30" s="600"/>
      <c r="BTL30" s="600"/>
      <c r="BTM30" s="600"/>
      <c r="BTN30" s="600"/>
      <c r="BTO30" s="600"/>
      <c r="BTP30" s="600"/>
      <c r="BTQ30" s="600"/>
      <c r="BTR30" s="600"/>
      <c r="BTS30" s="600"/>
      <c r="BTT30" s="600"/>
      <c r="BTU30" s="600"/>
      <c r="BTV30" s="600"/>
      <c r="BTW30" s="600"/>
      <c r="BTX30" s="600"/>
      <c r="BTY30" s="600"/>
      <c r="BTZ30" s="600"/>
      <c r="BUA30" s="600"/>
      <c r="BUB30" s="600"/>
      <c r="BUC30" s="600"/>
      <c r="BUD30" s="600"/>
      <c r="BUE30" s="600"/>
      <c r="BUF30" s="600"/>
      <c r="BUG30" s="600"/>
      <c r="BUH30" s="600"/>
      <c r="BUI30" s="600"/>
      <c r="BUJ30" s="600"/>
      <c r="BUK30" s="600"/>
      <c r="BUL30" s="600"/>
      <c r="BUM30" s="600"/>
      <c r="BUN30" s="600"/>
      <c r="BUO30" s="600"/>
      <c r="BUP30" s="600"/>
      <c r="BUQ30" s="600"/>
      <c r="BUR30" s="600"/>
      <c r="BUS30" s="600"/>
      <c r="BUT30" s="600"/>
      <c r="BUU30" s="600"/>
      <c r="BUV30" s="600"/>
      <c r="BUW30" s="600"/>
      <c r="BUX30" s="600"/>
      <c r="BUY30" s="600"/>
      <c r="BUZ30" s="600"/>
      <c r="BVA30" s="600"/>
      <c r="BVB30" s="600"/>
      <c r="BVC30" s="600"/>
      <c r="BVD30" s="600"/>
      <c r="BVE30" s="600"/>
      <c r="BVF30" s="600"/>
      <c r="BVG30" s="600"/>
      <c r="BVH30" s="600"/>
      <c r="BVI30" s="600"/>
      <c r="BVJ30" s="600"/>
      <c r="BVK30" s="600"/>
      <c r="BVL30" s="600"/>
      <c r="BVM30" s="600"/>
      <c r="BVN30" s="600"/>
      <c r="BVO30" s="600"/>
      <c r="BVP30" s="600"/>
      <c r="BVQ30" s="600"/>
      <c r="BVR30" s="600"/>
      <c r="BVS30" s="600"/>
      <c r="BVT30" s="600"/>
      <c r="BVU30" s="600"/>
      <c r="BVV30" s="600"/>
      <c r="BVW30" s="600"/>
      <c r="BVX30" s="600"/>
      <c r="BVY30" s="600"/>
      <c r="BVZ30" s="600"/>
      <c r="BWA30" s="600"/>
      <c r="BWB30" s="600"/>
      <c r="BWC30" s="600"/>
      <c r="BWD30" s="600"/>
      <c r="BWE30" s="600"/>
      <c r="BWF30" s="600"/>
      <c r="BWG30" s="600"/>
      <c r="BWH30" s="600"/>
      <c r="BWI30" s="600"/>
      <c r="BWJ30" s="600"/>
      <c r="BWK30" s="600"/>
      <c r="BWL30" s="600"/>
      <c r="BWM30" s="600"/>
      <c r="BWN30" s="600"/>
      <c r="BWO30" s="600"/>
      <c r="BWP30" s="600"/>
      <c r="BWQ30" s="600"/>
      <c r="BWR30" s="600"/>
      <c r="BWS30" s="600"/>
      <c r="BWT30" s="600"/>
      <c r="BWU30" s="600"/>
      <c r="BWV30" s="600"/>
      <c r="BWW30" s="600"/>
      <c r="BWX30" s="600"/>
      <c r="BWY30" s="600"/>
      <c r="BWZ30" s="600"/>
      <c r="BXA30" s="600"/>
      <c r="BXB30" s="600"/>
      <c r="BXC30" s="600"/>
      <c r="BXD30" s="600"/>
      <c r="BXE30" s="600"/>
      <c r="BXF30" s="600"/>
      <c r="BXG30" s="600"/>
      <c r="BXH30" s="600"/>
      <c r="BXI30" s="600"/>
      <c r="BXJ30" s="600"/>
      <c r="BXK30" s="600"/>
      <c r="BXL30" s="600"/>
      <c r="BXM30" s="600"/>
      <c r="BXN30" s="600"/>
      <c r="BXO30" s="600"/>
      <c r="BXP30" s="600"/>
      <c r="BXQ30" s="600"/>
      <c r="BXR30" s="600"/>
      <c r="BXS30" s="600"/>
      <c r="BXT30" s="600"/>
      <c r="BXU30" s="600"/>
      <c r="BXV30" s="600"/>
      <c r="BXW30" s="600"/>
      <c r="BXX30" s="600"/>
      <c r="BXY30" s="600"/>
      <c r="BXZ30" s="600"/>
      <c r="BYA30" s="600"/>
      <c r="BYB30" s="600"/>
      <c r="BYC30" s="600"/>
      <c r="BYD30" s="600"/>
      <c r="BYE30" s="600"/>
      <c r="BYF30" s="600"/>
      <c r="BYG30" s="600"/>
      <c r="BYH30" s="600"/>
      <c r="BYI30" s="600"/>
      <c r="BYJ30" s="600"/>
      <c r="BYK30" s="600"/>
      <c r="BYL30" s="600"/>
      <c r="BYM30" s="600"/>
      <c r="BYN30" s="600"/>
      <c r="BYO30" s="600"/>
      <c r="BYP30" s="600"/>
      <c r="BYQ30" s="600"/>
      <c r="BYR30" s="600"/>
      <c r="BYS30" s="600"/>
      <c r="BYT30" s="600"/>
      <c r="BYU30" s="600"/>
      <c r="BYV30" s="600"/>
      <c r="BYW30" s="600"/>
      <c r="BYX30" s="600"/>
      <c r="BYY30" s="600"/>
      <c r="BYZ30" s="600"/>
      <c r="BZA30" s="600"/>
      <c r="BZB30" s="600"/>
      <c r="BZC30" s="600"/>
      <c r="BZD30" s="600"/>
      <c r="BZE30" s="600"/>
      <c r="BZF30" s="600"/>
      <c r="BZG30" s="600"/>
      <c r="BZH30" s="600"/>
      <c r="BZI30" s="600"/>
      <c r="BZJ30" s="600"/>
      <c r="BZK30" s="600"/>
      <c r="BZL30" s="600"/>
      <c r="BZM30" s="600"/>
      <c r="BZN30" s="600"/>
      <c r="BZO30" s="600"/>
      <c r="BZP30" s="600"/>
      <c r="BZQ30" s="600"/>
      <c r="BZR30" s="600"/>
      <c r="BZS30" s="600"/>
      <c r="BZT30" s="600"/>
      <c r="BZU30" s="600"/>
      <c r="BZV30" s="600"/>
      <c r="BZW30" s="600"/>
      <c r="BZX30" s="600"/>
      <c r="BZY30" s="600"/>
      <c r="BZZ30" s="600"/>
      <c r="CAA30" s="600"/>
      <c r="CAB30" s="600"/>
      <c r="CAC30" s="600"/>
      <c r="CAD30" s="600"/>
      <c r="CAE30" s="600"/>
      <c r="CAF30" s="600"/>
      <c r="CAG30" s="600"/>
      <c r="CAH30" s="600"/>
      <c r="CAI30" s="600"/>
      <c r="CAJ30" s="600"/>
      <c r="CAK30" s="600"/>
      <c r="CAL30" s="600"/>
      <c r="CAM30" s="600"/>
      <c r="CAN30" s="600"/>
      <c r="CAO30" s="600"/>
      <c r="CAP30" s="600"/>
      <c r="CAQ30" s="600"/>
      <c r="CAR30" s="600"/>
      <c r="CAS30" s="600"/>
      <c r="CAT30" s="600"/>
      <c r="CAU30" s="600"/>
      <c r="CAV30" s="600"/>
      <c r="CAW30" s="600"/>
      <c r="CAX30" s="600"/>
      <c r="CAY30" s="600"/>
      <c r="CAZ30" s="600"/>
      <c r="CBA30" s="600"/>
      <c r="CBB30" s="600"/>
      <c r="CBC30" s="600"/>
      <c r="CBD30" s="600"/>
      <c r="CBE30" s="600"/>
      <c r="CBF30" s="600"/>
      <c r="CBG30" s="600"/>
      <c r="CBH30" s="600"/>
      <c r="CBI30" s="600"/>
      <c r="CBJ30" s="600"/>
      <c r="CBK30" s="600"/>
      <c r="CBL30" s="600"/>
      <c r="CBM30" s="600"/>
      <c r="CBN30" s="600"/>
      <c r="CBO30" s="600"/>
      <c r="CBP30" s="600"/>
      <c r="CBQ30" s="600"/>
      <c r="CBR30" s="600"/>
      <c r="CBS30" s="600"/>
      <c r="CBT30" s="600"/>
      <c r="CBU30" s="600"/>
      <c r="CBV30" s="600"/>
      <c r="CBW30" s="600"/>
      <c r="CBX30" s="600"/>
      <c r="CBY30" s="600"/>
      <c r="CBZ30" s="600"/>
      <c r="CCA30" s="600"/>
      <c r="CCB30" s="600"/>
      <c r="CCC30" s="600"/>
      <c r="CCD30" s="600"/>
      <c r="CCE30" s="600"/>
      <c r="CCF30" s="600"/>
      <c r="CCG30" s="600"/>
      <c r="CCH30" s="600"/>
      <c r="CCI30" s="600"/>
      <c r="CCJ30" s="600"/>
      <c r="CCK30" s="600"/>
      <c r="CCL30" s="600"/>
      <c r="CCM30" s="600"/>
      <c r="CCN30" s="600"/>
      <c r="CCO30" s="600"/>
      <c r="CCP30" s="600"/>
      <c r="CCQ30" s="600"/>
      <c r="CCR30" s="600"/>
      <c r="CCS30" s="600"/>
      <c r="CCT30" s="600"/>
      <c r="CCU30" s="600"/>
      <c r="CCV30" s="600"/>
      <c r="CCW30" s="600"/>
      <c r="CCX30" s="600"/>
      <c r="CCY30" s="600"/>
      <c r="CCZ30" s="600"/>
      <c r="CDA30" s="600"/>
      <c r="CDB30" s="600"/>
      <c r="CDC30" s="600"/>
      <c r="CDD30" s="600"/>
      <c r="CDE30" s="600"/>
      <c r="CDF30" s="600"/>
      <c r="CDG30" s="600"/>
      <c r="CDH30" s="600"/>
      <c r="CDI30" s="600"/>
      <c r="CDJ30" s="600"/>
      <c r="CDK30" s="600"/>
      <c r="CDL30" s="600"/>
      <c r="CDM30" s="600"/>
      <c r="CDN30" s="600"/>
      <c r="CDO30" s="600"/>
      <c r="CDP30" s="600"/>
      <c r="CDQ30" s="600"/>
      <c r="CDR30" s="600"/>
      <c r="CDS30" s="600"/>
      <c r="CDT30" s="600"/>
      <c r="CDU30" s="600"/>
      <c r="CDV30" s="600"/>
      <c r="CDW30" s="600"/>
      <c r="CDX30" s="600"/>
      <c r="CDY30" s="600"/>
      <c r="CDZ30" s="600"/>
      <c r="CEA30" s="600"/>
      <c r="CEB30" s="600"/>
      <c r="CEC30" s="600"/>
      <c r="CED30" s="600"/>
      <c r="CEE30" s="600"/>
      <c r="CEF30" s="600"/>
      <c r="CEG30" s="600"/>
      <c r="CEH30" s="600"/>
      <c r="CEI30" s="600"/>
      <c r="CEJ30" s="600"/>
      <c r="CEK30" s="600"/>
      <c r="CEL30" s="600"/>
      <c r="CEM30" s="600"/>
      <c r="CEN30" s="600"/>
      <c r="CEO30" s="600"/>
      <c r="CEP30" s="600"/>
      <c r="CEQ30" s="600"/>
      <c r="CER30" s="600"/>
      <c r="CES30" s="600"/>
      <c r="CET30" s="600"/>
      <c r="CEU30" s="600"/>
      <c r="CEV30" s="600"/>
      <c r="CEW30" s="600"/>
      <c r="CEX30" s="600"/>
      <c r="CEY30" s="600"/>
      <c r="CEZ30" s="600"/>
      <c r="CFA30" s="600"/>
      <c r="CFB30" s="600"/>
      <c r="CFC30" s="600"/>
      <c r="CFD30" s="600"/>
      <c r="CFE30" s="600"/>
      <c r="CFF30" s="600"/>
      <c r="CFG30" s="600"/>
      <c r="CFH30" s="600"/>
      <c r="CFI30" s="600"/>
      <c r="CFJ30" s="600"/>
      <c r="CFK30" s="600"/>
      <c r="CFL30" s="600"/>
      <c r="CFM30" s="600"/>
      <c r="CFN30" s="600"/>
      <c r="CFO30" s="600"/>
      <c r="CFP30" s="600"/>
      <c r="CFQ30" s="600"/>
      <c r="CFR30" s="600"/>
      <c r="CFS30" s="600"/>
      <c r="CFT30" s="600"/>
      <c r="CFU30" s="600"/>
      <c r="CFV30" s="600"/>
      <c r="CFW30" s="600"/>
      <c r="CFX30" s="600"/>
      <c r="CFY30" s="600"/>
      <c r="CFZ30" s="600"/>
      <c r="CGA30" s="600"/>
      <c r="CGB30" s="600"/>
      <c r="CGC30" s="600"/>
      <c r="CGD30" s="600"/>
      <c r="CGE30" s="600"/>
      <c r="CGF30" s="600"/>
      <c r="CGG30" s="600"/>
      <c r="CGH30" s="600"/>
      <c r="CGI30" s="600"/>
      <c r="CGJ30" s="600"/>
      <c r="CGK30" s="600"/>
      <c r="CGL30" s="600"/>
      <c r="CGM30" s="600"/>
      <c r="CGN30" s="600"/>
      <c r="CGO30" s="600"/>
      <c r="CGP30" s="600"/>
      <c r="CGQ30" s="600"/>
      <c r="CGR30" s="600"/>
      <c r="CGS30" s="600"/>
      <c r="CGT30" s="600"/>
      <c r="CGU30" s="600"/>
      <c r="CGV30" s="600"/>
      <c r="CGW30" s="600"/>
      <c r="CGX30" s="600"/>
      <c r="CGY30" s="600"/>
      <c r="CGZ30" s="600"/>
      <c r="CHA30" s="600"/>
      <c r="CHB30" s="600"/>
      <c r="CHC30" s="600"/>
      <c r="CHD30" s="600"/>
      <c r="CHE30" s="600"/>
      <c r="CHF30" s="600"/>
      <c r="CHG30" s="600"/>
      <c r="CHH30" s="600"/>
      <c r="CHI30" s="600"/>
      <c r="CHJ30" s="600"/>
      <c r="CHK30" s="600"/>
      <c r="CHL30" s="600"/>
      <c r="CHM30" s="600"/>
      <c r="CHN30" s="600"/>
      <c r="CHO30" s="600"/>
      <c r="CHP30" s="600"/>
      <c r="CHQ30" s="600"/>
      <c r="CHR30" s="600"/>
      <c r="CHS30" s="600"/>
      <c r="CHT30" s="600"/>
      <c r="CHU30" s="600"/>
      <c r="CHV30" s="600"/>
      <c r="CHW30" s="600"/>
      <c r="CHX30" s="600"/>
      <c r="CHY30" s="600"/>
      <c r="CHZ30" s="600"/>
      <c r="CIA30" s="600"/>
      <c r="CIB30" s="600"/>
      <c r="CIC30" s="600"/>
      <c r="CID30" s="600"/>
      <c r="CIE30" s="600"/>
      <c r="CIF30" s="600"/>
      <c r="CIG30" s="600"/>
      <c r="CIH30" s="600"/>
      <c r="CII30" s="600"/>
      <c r="CIJ30" s="600"/>
      <c r="CIK30" s="600"/>
      <c r="CIL30" s="600"/>
      <c r="CIM30" s="600"/>
      <c r="CIN30" s="600"/>
      <c r="CIO30" s="600"/>
      <c r="CIP30" s="600"/>
      <c r="CIQ30" s="600"/>
      <c r="CIR30" s="600"/>
      <c r="CIS30" s="600"/>
      <c r="CIT30" s="600"/>
      <c r="CIU30" s="600"/>
      <c r="CIV30" s="600"/>
      <c r="CIW30" s="600"/>
      <c r="CIX30" s="600"/>
      <c r="CIY30" s="600"/>
      <c r="CIZ30" s="600"/>
      <c r="CJA30" s="600"/>
      <c r="CJB30" s="600"/>
      <c r="CJC30" s="600"/>
      <c r="CJD30" s="600"/>
      <c r="CJE30" s="600"/>
      <c r="CJF30" s="600"/>
      <c r="CJG30" s="600"/>
      <c r="CJH30" s="600"/>
      <c r="CJI30" s="600"/>
      <c r="CJJ30" s="600"/>
      <c r="CJK30" s="600"/>
      <c r="CJL30" s="600"/>
      <c r="CJM30" s="600"/>
      <c r="CJN30" s="600"/>
      <c r="CJO30" s="600"/>
      <c r="CJP30" s="600"/>
      <c r="CJQ30" s="600"/>
      <c r="CJR30" s="600"/>
      <c r="CJS30" s="600"/>
      <c r="CJT30" s="600"/>
      <c r="CJU30" s="600"/>
      <c r="CJV30" s="600"/>
      <c r="CJW30" s="600"/>
      <c r="CJX30" s="600"/>
      <c r="CJY30" s="600"/>
      <c r="CJZ30" s="600"/>
      <c r="CKA30" s="600"/>
      <c r="CKB30" s="600"/>
      <c r="CKC30" s="600"/>
      <c r="CKD30" s="600"/>
      <c r="CKE30" s="600"/>
      <c r="CKF30" s="600"/>
      <c r="CKG30" s="600"/>
      <c r="CKH30" s="600"/>
      <c r="CKI30" s="600"/>
      <c r="CKJ30" s="600"/>
      <c r="CKK30" s="600"/>
      <c r="CKL30" s="600"/>
      <c r="CKM30" s="600"/>
      <c r="CKN30" s="600"/>
      <c r="CKO30" s="600"/>
      <c r="CKP30" s="600"/>
      <c r="CKQ30" s="600"/>
      <c r="CKR30" s="600"/>
      <c r="CKS30" s="600"/>
      <c r="CKT30" s="600"/>
      <c r="CKU30" s="600"/>
      <c r="CKV30" s="600"/>
      <c r="CKW30" s="600"/>
      <c r="CKX30" s="600"/>
      <c r="CKY30" s="600"/>
      <c r="CKZ30" s="600"/>
      <c r="CLA30" s="600"/>
      <c r="CLB30" s="600"/>
      <c r="CLC30" s="600"/>
      <c r="CLD30" s="600"/>
      <c r="CLE30" s="600"/>
      <c r="CLF30" s="600"/>
      <c r="CLG30" s="600"/>
      <c r="CLH30" s="600"/>
      <c r="CLI30" s="600"/>
      <c r="CLJ30" s="600"/>
      <c r="CLK30" s="600"/>
      <c r="CLL30" s="600"/>
      <c r="CLM30" s="600"/>
      <c r="CLN30" s="600"/>
      <c r="CLO30" s="600"/>
      <c r="CLP30" s="600"/>
      <c r="CLQ30" s="600"/>
      <c r="CLR30" s="600"/>
      <c r="CLS30" s="600"/>
      <c r="CLT30" s="600"/>
      <c r="CLU30" s="600"/>
      <c r="CLV30" s="600"/>
      <c r="CLW30" s="600"/>
      <c r="CLX30" s="600"/>
      <c r="CLY30" s="600"/>
      <c r="CLZ30" s="600"/>
      <c r="CMA30" s="600"/>
      <c r="CMB30" s="600"/>
      <c r="CMC30" s="600"/>
      <c r="CMD30" s="600"/>
      <c r="CME30" s="600"/>
      <c r="CMF30" s="600"/>
      <c r="CMG30" s="600"/>
      <c r="CMH30" s="600"/>
      <c r="CMI30" s="600"/>
      <c r="CMJ30" s="600"/>
      <c r="CMK30" s="600"/>
      <c r="CML30" s="600"/>
      <c r="CMM30" s="600"/>
      <c r="CMN30" s="600"/>
      <c r="CMO30" s="600"/>
      <c r="CMP30" s="600"/>
      <c r="CMQ30" s="600"/>
      <c r="CMR30" s="600"/>
      <c r="CMS30" s="600"/>
      <c r="CMT30" s="600"/>
      <c r="CMU30" s="600"/>
      <c r="CMV30" s="600"/>
      <c r="CMW30" s="600"/>
      <c r="CMX30" s="600"/>
      <c r="CMY30" s="600"/>
      <c r="CMZ30" s="600"/>
      <c r="CNA30" s="600"/>
      <c r="CNB30" s="600"/>
      <c r="CNC30" s="600"/>
      <c r="CND30" s="600"/>
      <c r="CNE30" s="600"/>
      <c r="CNF30" s="600"/>
      <c r="CNG30" s="600"/>
      <c r="CNH30" s="600"/>
      <c r="CNI30" s="600"/>
      <c r="CNJ30" s="600"/>
      <c r="CNK30" s="600"/>
      <c r="CNL30" s="600"/>
      <c r="CNM30" s="600"/>
      <c r="CNN30" s="600"/>
      <c r="CNO30" s="600"/>
      <c r="CNP30" s="600"/>
      <c r="CNQ30" s="600"/>
      <c r="CNR30" s="600"/>
      <c r="CNS30" s="600"/>
      <c r="CNT30" s="600"/>
      <c r="CNU30" s="600"/>
      <c r="CNV30" s="600"/>
      <c r="CNW30" s="600"/>
      <c r="CNX30" s="600"/>
      <c r="CNY30" s="600"/>
      <c r="CNZ30" s="600"/>
      <c r="COA30" s="600"/>
      <c r="COB30" s="600"/>
      <c r="COC30" s="600"/>
      <c r="COD30" s="600"/>
      <c r="COE30" s="600"/>
      <c r="COF30" s="600"/>
      <c r="COG30" s="600"/>
      <c r="COH30" s="600"/>
      <c r="COI30" s="600"/>
      <c r="COJ30" s="600"/>
      <c r="COK30" s="600"/>
      <c r="COL30" s="600"/>
      <c r="COM30" s="600"/>
      <c r="CON30" s="600"/>
      <c r="COO30" s="600"/>
      <c r="COP30" s="600"/>
      <c r="COQ30" s="600"/>
      <c r="COR30" s="600"/>
      <c r="COS30" s="600"/>
      <c r="COT30" s="600"/>
      <c r="COU30" s="600"/>
      <c r="COV30" s="600"/>
      <c r="COW30" s="600"/>
      <c r="COX30" s="600"/>
      <c r="COY30" s="600"/>
      <c r="COZ30" s="600"/>
      <c r="CPA30" s="600"/>
      <c r="CPB30" s="600"/>
      <c r="CPC30" s="600"/>
      <c r="CPD30" s="600"/>
      <c r="CPE30" s="600"/>
      <c r="CPF30" s="600"/>
      <c r="CPG30" s="600"/>
      <c r="CPH30" s="600"/>
      <c r="CPI30" s="600"/>
      <c r="CPJ30" s="600"/>
      <c r="CPK30" s="600"/>
      <c r="CPL30" s="600"/>
      <c r="CPM30" s="600"/>
      <c r="CPN30" s="600"/>
      <c r="CPO30" s="600"/>
      <c r="CPP30" s="600"/>
      <c r="CPQ30" s="600"/>
      <c r="CPR30" s="600"/>
      <c r="CPS30" s="600"/>
      <c r="CPT30" s="600"/>
      <c r="CPU30" s="600"/>
      <c r="CPV30" s="600"/>
      <c r="CPW30" s="600"/>
      <c r="CPX30" s="600"/>
      <c r="CPY30" s="600"/>
      <c r="CPZ30" s="600"/>
      <c r="CQA30" s="600"/>
      <c r="CQB30" s="600"/>
      <c r="CQC30" s="600"/>
      <c r="CQD30" s="600"/>
      <c r="CQE30" s="600"/>
      <c r="CQF30" s="600"/>
      <c r="CQG30" s="600"/>
      <c r="CQH30" s="600"/>
      <c r="CQI30" s="600"/>
      <c r="CQJ30" s="600"/>
      <c r="CQK30" s="600"/>
      <c r="CQL30" s="600"/>
      <c r="CQM30" s="600"/>
      <c r="CQN30" s="600"/>
      <c r="CQO30" s="600"/>
      <c r="CQP30" s="600"/>
      <c r="CQQ30" s="600"/>
      <c r="CQR30" s="600"/>
      <c r="CQS30" s="600"/>
      <c r="CQT30" s="600"/>
      <c r="CQU30" s="600"/>
      <c r="CQV30" s="600"/>
      <c r="CQW30" s="600"/>
      <c r="CQX30" s="600"/>
      <c r="CQY30" s="600"/>
      <c r="CQZ30" s="600"/>
      <c r="CRA30" s="600"/>
      <c r="CRB30" s="600"/>
      <c r="CRC30" s="600"/>
      <c r="CRD30" s="600"/>
      <c r="CRE30" s="600"/>
      <c r="CRF30" s="600"/>
      <c r="CRG30" s="600"/>
      <c r="CRH30" s="600"/>
      <c r="CRI30" s="600"/>
      <c r="CRJ30" s="600"/>
      <c r="CRK30" s="600"/>
      <c r="CRL30" s="600"/>
      <c r="CRM30" s="600"/>
      <c r="CRN30" s="600"/>
      <c r="CRO30" s="600"/>
      <c r="CRP30" s="600"/>
      <c r="CRQ30" s="600"/>
      <c r="CRR30" s="600"/>
      <c r="CRS30" s="600"/>
      <c r="CRT30" s="600"/>
      <c r="CRU30" s="600"/>
      <c r="CRV30" s="600"/>
      <c r="CRW30" s="600"/>
      <c r="CRX30" s="600"/>
      <c r="CRY30" s="600"/>
      <c r="CRZ30" s="600"/>
      <c r="CSA30" s="600"/>
      <c r="CSB30" s="600"/>
      <c r="CSC30" s="600"/>
      <c r="CSD30" s="600"/>
      <c r="CSE30" s="600"/>
      <c r="CSF30" s="600"/>
      <c r="CSG30" s="600"/>
      <c r="CSH30" s="600"/>
      <c r="CSI30" s="600"/>
      <c r="CSJ30" s="600"/>
      <c r="CSK30" s="600"/>
      <c r="CSL30" s="600"/>
      <c r="CSM30" s="600"/>
      <c r="CSN30" s="600"/>
      <c r="CSO30" s="600"/>
      <c r="CSP30" s="600"/>
      <c r="CSQ30" s="600"/>
      <c r="CSR30" s="600"/>
      <c r="CSS30" s="600"/>
      <c r="CST30" s="600"/>
      <c r="CSU30" s="600"/>
      <c r="CSV30" s="600"/>
      <c r="CSW30" s="600"/>
      <c r="CSX30" s="600"/>
      <c r="CSY30" s="600"/>
      <c r="CSZ30" s="600"/>
      <c r="CTA30" s="600"/>
      <c r="CTB30" s="600"/>
      <c r="CTC30" s="600"/>
      <c r="CTD30" s="600"/>
      <c r="CTE30" s="600"/>
      <c r="CTF30" s="600"/>
      <c r="CTG30" s="600"/>
      <c r="CTH30" s="600"/>
      <c r="CTI30" s="600"/>
      <c r="CTJ30" s="600"/>
      <c r="CTK30" s="600"/>
      <c r="CTL30" s="600"/>
      <c r="CTM30" s="600"/>
      <c r="CTN30" s="600"/>
      <c r="CTO30" s="600"/>
      <c r="CTP30" s="600"/>
      <c r="CTQ30" s="600"/>
      <c r="CTR30" s="600"/>
      <c r="CTS30" s="600"/>
      <c r="CTT30" s="600"/>
      <c r="CTU30" s="600"/>
      <c r="CTV30" s="600"/>
      <c r="CTW30" s="600"/>
      <c r="CTX30" s="600"/>
      <c r="CTY30" s="600"/>
      <c r="CTZ30" s="600"/>
      <c r="CUA30" s="600"/>
      <c r="CUB30" s="600"/>
      <c r="CUC30" s="600"/>
      <c r="CUD30" s="600"/>
      <c r="CUE30" s="600"/>
      <c r="CUF30" s="600"/>
      <c r="CUG30" s="600"/>
      <c r="CUH30" s="600"/>
      <c r="CUI30" s="600"/>
      <c r="CUJ30" s="600"/>
      <c r="CUK30" s="600"/>
      <c r="CUL30" s="600"/>
      <c r="CUM30" s="600"/>
      <c r="CUN30" s="600"/>
      <c r="CUO30" s="600"/>
      <c r="CUP30" s="600"/>
      <c r="CUQ30" s="600"/>
      <c r="CUR30" s="600"/>
      <c r="CUS30" s="600"/>
      <c r="CUT30" s="600"/>
      <c r="CUU30" s="600"/>
      <c r="CUV30" s="600"/>
      <c r="CUW30" s="600"/>
      <c r="CUX30" s="600"/>
      <c r="CUY30" s="600"/>
      <c r="CUZ30" s="600"/>
      <c r="CVA30" s="600"/>
      <c r="CVB30" s="600"/>
      <c r="CVC30" s="600"/>
      <c r="CVD30" s="600"/>
      <c r="CVE30" s="600"/>
      <c r="CVF30" s="600"/>
      <c r="CVG30" s="600"/>
      <c r="CVH30" s="600"/>
      <c r="CVI30" s="600"/>
      <c r="CVJ30" s="600"/>
      <c r="CVK30" s="600"/>
      <c r="CVL30" s="600"/>
      <c r="CVM30" s="600"/>
      <c r="CVN30" s="600"/>
      <c r="CVO30" s="600"/>
      <c r="CVP30" s="600"/>
      <c r="CVQ30" s="600"/>
      <c r="CVR30" s="600"/>
      <c r="CVS30" s="600"/>
      <c r="CVT30" s="600"/>
      <c r="CVU30" s="600"/>
      <c r="CVV30" s="600"/>
      <c r="CVW30" s="600"/>
      <c r="CVX30" s="600"/>
      <c r="CVY30" s="600"/>
      <c r="CVZ30" s="600"/>
      <c r="CWA30" s="600"/>
      <c r="CWB30" s="600"/>
      <c r="CWC30" s="600"/>
      <c r="CWD30" s="600"/>
      <c r="CWE30" s="600"/>
      <c r="CWF30" s="600"/>
      <c r="CWG30" s="600"/>
      <c r="CWH30" s="600"/>
      <c r="CWI30" s="600"/>
      <c r="CWJ30" s="600"/>
      <c r="CWK30" s="600"/>
      <c r="CWL30" s="600"/>
      <c r="CWM30" s="600"/>
      <c r="CWN30" s="600"/>
      <c r="CWO30" s="600"/>
      <c r="CWP30" s="600"/>
      <c r="CWQ30" s="600"/>
      <c r="CWR30" s="600"/>
      <c r="CWS30" s="600"/>
      <c r="CWT30" s="600"/>
      <c r="CWU30" s="600"/>
      <c r="CWV30" s="600"/>
      <c r="CWW30" s="600"/>
      <c r="CWX30" s="600"/>
      <c r="CWY30" s="600"/>
      <c r="CWZ30" s="600"/>
      <c r="CXA30" s="600"/>
      <c r="CXB30" s="600"/>
      <c r="CXC30" s="600"/>
      <c r="CXD30" s="600"/>
      <c r="CXE30" s="600"/>
      <c r="CXF30" s="600"/>
      <c r="CXG30" s="600"/>
      <c r="CXH30" s="600"/>
      <c r="CXI30" s="600"/>
      <c r="CXJ30" s="600"/>
      <c r="CXK30" s="600"/>
      <c r="CXL30" s="600"/>
      <c r="CXM30" s="600"/>
      <c r="CXN30" s="600"/>
      <c r="CXO30" s="600"/>
      <c r="CXP30" s="600"/>
      <c r="CXQ30" s="600"/>
      <c r="CXR30" s="600"/>
      <c r="CXS30" s="600"/>
      <c r="CXT30" s="600"/>
      <c r="CXU30" s="600"/>
      <c r="CXV30" s="600"/>
      <c r="CXW30" s="600"/>
      <c r="CXX30" s="600"/>
      <c r="CXY30" s="600"/>
      <c r="CXZ30" s="600"/>
      <c r="CYA30" s="600"/>
      <c r="CYB30" s="600"/>
      <c r="CYC30" s="600"/>
      <c r="CYD30" s="600"/>
      <c r="CYE30" s="600"/>
      <c r="CYF30" s="600"/>
      <c r="CYG30" s="600"/>
      <c r="CYH30" s="600"/>
      <c r="CYI30" s="600"/>
      <c r="CYJ30" s="600"/>
      <c r="CYK30" s="600"/>
      <c r="CYL30" s="600"/>
      <c r="CYM30" s="600"/>
      <c r="CYN30" s="600"/>
      <c r="CYO30" s="600"/>
      <c r="CYP30" s="600"/>
      <c r="CYQ30" s="600"/>
      <c r="CYR30" s="600"/>
      <c r="CYS30" s="600"/>
      <c r="CYT30" s="600"/>
      <c r="CYU30" s="600"/>
      <c r="CYV30" s="600"/>
      <c r="CYW30" s="600"/>
      <c r="CYX30" s="600"/>
      <c r="CYY30" s="600"/>
      <c r="CYZ30" s="600"/>
      <c r="CZA30" s="600"/>
      <c r="CZB30" s="600"/>
      <c r="CZC30" s="600"/>
      <c r="CZD30" s="600"/>
      <c r="CZE30" s="600"/>
      <c r="CZF30" s="600"/>
      <c r="CZG30" s="600"/>
      <c r="CZH30" s="600"/>
      <c r="CZI30" s="600"/>
      <c r="CZJ30" s="600"/>
      <c r="CZK30" s="600"/>
      <c r="CZL30" s="600"/>
      <c r="CZM30" s="600"/>
      <c r="CZN30" s="600"/>
      <c r="CZO30" s="600"/>
      <c r="CZP30" s="600"/>
      <c r="CZQ30" s="600"/>
      <c r="CZR30" s="600"/>
      <c r="CZS30" s="600"/>
      <c r="CZT30" s="600"/>
      <c r="CZU30" s="600"/>
      <c r="CZV30" s="600"/>
      <c r="CZW30" s="600"/>
      <c r="CZX30" s="600"/>
      <c r="CZY30" s="600"/>
      <c r="CZZ30" s="600"/>
      <c r="DAA30" s="600"/>
      <c r="DAB30" s="600"/>
      <c r="DAC30" s="600"/>
      <c r="DAD30" s="600"/>
      <c r="DAE30" s="600"/>
      <c r="DAF30" s="600"/>
      <c r="DAG30" s="600"/>
      <c r="DAH30" s="600"/>
      <c r="DAI30" s="600"/>
      <c r="DAJ30" s="600"/>
      <c r="DAK30" s="600"/>
      <c r="DAL30" s="600"/>
      <c r="DAM30" s="600"/>
      <c r="DAN30" s="600"/>
      <c r="DAO30" s="600"/>
      <c r="DAP30" s="600"/>
      <c r="DAQ30" s="600"/>
      <c r="DAR30" s="600"/>
      <c r="DAS30" s="600"/>
      <c r="DAT30" s="600"/>
      <c r="DAU30" s="600"/>
      <c r="DAV30" s="600"/>
      <c r="DAW30" s="600"/>
      <c r="DAX30" s="600"/>
      <c r="DAY30" s="600"/>
      <c r="DAZ30" s="600"/>
      <c r="DBA30" s="600"/>
      <c r="DBB30" s="600"/>
      <c r="DBC30" s="600"/>
      <c r="DBD30" s="600"/>
      <c r="DBE30" s="600"/>
      <c r="DBF30" s="600"/>
      <c r="DBG30" s="600"/>
      <c r="DBH30" s="600"/>
      <c r="DBI30" s="600"/>
      <c r="DBJ30" s="600"/>
      <c r="DBK30" s="600"/>
      <c r="DBL30" s="600"/>
      <c r="DBM30" s="600"/>
      <c r="DBN30" s="600"/>
      <c r="DBO30" s="600"/>
      <c r="DBP30" s="600"/>
      <c r="DBQ30" s="600"/>
      <c r="DBR30" s="600"/>
      <c r="DBS30" s="600"/>
      <c r="DBT30" s="600"/>
      <c r="DBU30" s="600"/>
      <c r="DBV30" s="600"/>
      <c r="DBW30" s="600"/>
      <c r="DBX30" s="600"/>
      <c r="DBY30" s="600"/>
      <c r="DBZ30" s="600"/>
      <c r="DCA30" s="600"/>
      <c r="DCB30" s="600"/>
      <c r="DCC30" s="600"/>
      <c r="DCD30" s="600"/>
      <c r="DCE30" s="600"/>
      <c r="DCF30" s="600"/>
      <c r="DCG30" s="600"/>
      <c r="DCH30" s="600"/>
      <c r="DCI30" s="600"/>
      <c r="DCJ30" s="600"/>
      <c r="DCK30" s="600"/>
      <c r="DCL30" s="600"/>
      <c r="DCM30" s="600"/>
      <c r="DCN30" s="600"/>
      <c r="DCO30" s="600"/>
      <c r="DCP30" s="600"/>
      <c r="DCQ30" s="600"/>
      <c r="DCR30" s="600"/>
      <c r="DCS30" s="600"/>
      <c r="DCT30" s="600"/>
      <c r="DCU30" s="600"/>
      <c r="DCV30" s="600"/>
      <c r="DCW30" s="600"/>
      <c r="DCX30" s="600"/>
      <c r="DCY30" s="600"/>
      <c r="DCZ30" s="600"/>
      <c r="DDA30" s="600"/>
      <c r="DDB30" s="600"/>
      <c r="DDC30" s="600"/>
      <c r="DDD30" s="600"/>
      <c r="DDE30" s="600"/>
      <c r="DDF30" s="600"/>
      <c r="DDG30" s="600"/>
      <c r="DDH30" s="600"/>
      <c r="DDI30" s="600"/>
      <c r="DDJ30" s="600"/>
      <c r="DDK30" s="600"/>
      <c r="DDL30" s="600"/>
      <c r="DDM30" s="600"/>
      <c r="DDN30" s="600"/>
      <c r="DDO30" s="600"/>
      <c r="DDP30" s="600"/>
      <c r="DDQ30" s="600"/>
      <c r="DDR30" s="600"/>
      <c r="DDS30" s="600"/>
      <c r="DDT30" s="600"/>
      <c r="DDU30" s="600"/>
      <c r="DDV30" s="600"/>
      <c r="DDW30" s="600"/>
      <c r="DDX30" s="600"/>
      <c r="DDY30" s="600"/>
      <c r="DDZ30" s="600"/>
      <c r="DEA30" s="600"/>
      <c r="DEB30" s="600"/>
      <c r="DEC30" s="600"/>
      <c r="DED30" s="600"/>
      <c r="DEE30" s="600"/>
      <c r="DEF30" s="600"/>
      <c r="DEG30" s="600"/>
      <c r="DEH30" s="600"/>
      <c r="DEI30" s="600"/>
      <c r="DEJ30" s="600"/>
      <c r="DEK30" s="600"/>
      <c r="DEL30" s="600"/>
      <c r="DEM30" s="600"/>
      <c r="DEN30" s="600"/>
      <c r="DEO30" s="600"/>
      <c r="DEP30" s="600"/>
      <c r="DEQ30" s="600"/>
      <c r="DER30" s="600"/>
      <c r="DES30" s="600"/>
      <c r="DET30" s="600"/>
      <c r="DEU30" s="600"/>
      <c r="DEV30" s="600"/>
      <c r="DEW30" s="600"/>
      <c r="DEX30" s="600"/>
      <c r="DEY30" s="600"/>
      <c r="DEZ30" s="600"/>
      <c r="DFA30" s="600"/>
      <c r="DFB30" s="600"/>
      <c r="DFC30" s="600"/>
      <c r="DFD30" s="600"/>
      <c r="DFE30" s="600"/>
      <c r="DFF30" s="600"/>
      <c r="DFG30" s="600"/>
      <c r="DFH30" s="600"/>
      <c r="DFI30" s="600"/>
      <c r="DFJ30" s="600"/>
      <c r="DFK30" s="600"/>
      <c r="DFL30" s="600"/>
      <c r="DFM30" s="600"/>
      <c r="DFN30" s="600"/>
      <c r="DFO30" s="600"/>
      <c r="DFP30" s="600"/>
      <c r="DFQ30" s="600"/>
      <c r="DFR30" s="600"/>
      <c r="DFS30" s="600"/>
      <c r="DFT30" s="600"/>
      <c r="DFU30" s="600"/>
      <c r="DFV30" s="600"/>
      <c r="DFW30" s="600"/>
      <c r="DFX30" s="600"/>
      <c r="DFY30" s="600"/>
      <c r="DFZ30" s="600"/>
      <c r="DGA30" s="600"/>
      <c r="DGB30" s="600"/>
      <c r="DGC30" s="600"/>
      <c r="DGD30" s="600"/>
      <c r="DGE30" s="600"/>
      <c r="DGF30" s="600"/>
      <c r="DGG30" s="600"/>
      <c r="DGH30" s="600"/>
      <c r="DGI30" s="600"/>
      <c r="DGJ30" s="600"/>
      <c r="DGK30" s="600"/>
      <c r="DGL30" s="600"/>
      <c r="DGM30" s="600"/>
      <c r="DGN30" s="600"/>
      <c r="DGO30" s="600"/>
      <c r="DGP30" s="600"/>
      <c r="DGQ30" s="600"/>
      <c r="DGR30" s="600"/>
      <c r="DGS30" s="600"/>
      <c r="DGT30" s="600"/>
      <c r="DGU30" s="600"/>
      <c r="DGV30" s="600"/>
      <c r="DGW30" s="600"/>
      <c r="DGX30" s="600"/>
      <c r="DGY30" s="600"/>
      <c r="DGZ30" s="600"/>
      <c r="DHA30" s="600"/>
      <c r="DHB30" s="600"/>
      <c r="DHC30" s="600"/>
      <c r="DHD30" s="600"/>
      <c r="DHE30" s="600"/>
      <c r="DHF30" s="600"/>
      <c r="DHG30" s="600"/>
      <c r="DHH30" s="600"/>
      <c r="DHI30" s="600"/>
      <c r="DHJ30" s="600"/>
      <c r="DHK30" s="600"/>
      <c r="DHL30" s="600"/>
      <c r="DHM30" s="600"/>
      <c r="DHN30" s="600"/>
      <c r="DHO30" s="600"/>
      <c r="DHP30" s="600"/>
      <c r="DHQ30" s="600"/>
      <c r="DHR30" s="600"/>
      <c r="DHS30" s="600"/>
      <c r="DHT30" s="600"/>
      <c r="DHU30" s="600"/>
      <c r="DHV30" s="600"/>
      <c r="DHW30" s="600"/>
      <c r="DHX30" s="600"/>
      <c r="DHY30" s="600"/>
      <c r="DHZ30" s="600"/>
      <c r="DIA30" s="600"/>
      <c r="DIB30" s="600"/>
      <c r="DIC30" s="600"/>
      <c r="DID30" s="600"/>
      <c r="DIE30" s="600"/>
      <c r="DIF30" s="600"/>
      <c r="DIG30" s="600"/>
      <c r="DIH30" s="600"/>
      <c r="DII30" s="600"/>
      <c r="DIJ30" s="600"/>
      <c r="DIK30" s="600"/>
      <c r="DIL30" s="600"/>
      <c r="DIM30" s="600"/>
      <c r="DIN30" s="600"/>
      <c r="DIO30" s="600"/>
      <c r="DIP30" s="600"/>
      <c r="DIQ30" s="600"/>
      <c r="DIR30" s="600"/>
      <c r="DIS30" s="600"/>
      <c r="DIT30" s="600"/>
      <c r="DIU30" s="600"/>
      <c r="DIV30" s="600"/>
      <c r="DIW30" s="600"/>
      <c r="DIX30" s="600"/>
      <c r="DIY30" s="600"/>
      <c r="DIZ30" s="600"/>
      <c r="DJA30" s="600"/>
      <c r="DJB30" s="600"/>
      <c r="DJC30" s="600"/>
      <c r="DJD30" s="600"/>
      <c r="DJE30" s="600"/>
      <c r="DJF30" s="600"/>
      <c r="DJG30" s="600"/>
      <c r="DJH30" s="600"/>
      <c r="DJI30" s="600"/>
      <c r="DJJ30" s="600"/>
      <c r="DJK30" s="600"/>
      <c r="DJL30" s="600"/>
      <c r="DJM30" s="600"/>
      <c r="DJN30" s="600"/>
      <c r="DJO30" s="600"/>
      <c r="DJP30" s="600"/>
      <c r="DJQ30" s="600"/>
      <c r="DJR30" s="600"/>
      <c r="DJS30" s="600"/>
      <c r="DJT30" s="600"/>
      <c r="DJU30" s="600"/>
      <c r="DJV30" s="600"/>
      <c r="DJW30" s="600"/>
      <c r="DJX30" s="600"/>
      <c r="DJY30" s="600"/>
      <c r="DJZ30" s="600"/>
      <c r="DKA30" s="600"/>
      <c r="DKB30" s="600"/>
      <c r="DKC30" s="600"/>
      <c r="DKD30" s="600"/>
      <c r="DKE30" s="600"/>
      <c r="DKF30" s="600"/>
      <c r="DKG30" s="600"/>
      <c r="DKH30" s="600"/>
      <c r="DKI30" s="600"/>
      <c r="DKJ30" s="600"/>
      <c r="DKK30" s="600"/>
      <c r="DKL30" s="600"/>
      <c r="DKM30" s="600"/>
      <c r="DKN30" s="600"/>
      <c r="DKO30" s="600"/>
      <c r="DKP30" s="600"/>
      <c r="DKQ30" s="600"/>
      <c r="DKR30" s="600"/>
      <c r="DKS30" s="600"/>
      <c r="DKT30" s="600"/>
      <c r="DKU30" s="600"/>
      <c r="DKV30" s="600"/>
      <c r="DKW30" s="600"/>
      <c r="DKX30" s="600"/>
      <c r="DKY30" s="600"/>
      <c r="DKZ30" s="600"/>
      <c r="DLA30" s="600"/>
      <c r="DLB30" s="600"/>
      <c r="DLC30" s="600"/>
      <c r="DLD30" s="600"/>
      <c r="DLE30" s="600"/>
      <c r="DLF30" s="600"/>
      <c r="DLG30" s="600"/>
      <c r="DLH30" s="600"/>
      <c r="DLI30" s="600"/>
      <c r="DLJ30" s="600"/>
      <c r="DLK30" s="600"/>
      <c r="DLL30" s="600"/>
      <c r="DLM30" s="600"/>
      <c r="DLN30" s="600"/>
      <c r="DLO30" s="600"/>
      <c r="DLP30" s="600"/>
      <c r="DLQ30" s="600"/>
      <c r="DLR30" s="600"/>
      <c r="DLS30" s="600"/>
      <c r="DLT30" s="600"/>
      <c r="DLU30" s="600"/>
      <c r="DLV30" s="600"/>
      <c r="DLW30" s="600"/>
      <c r="DLX30" s="600"/>
      <c r="DLY30" s="600"/>
      <c r="DLZ30" s="600"/>
      <c r="DMA30" s="600"/>
      <c r="DMB30" s="600"/>
      <c r="DMC30" s="600"/>
      <c r="DMD30" s="600"/>
      <c r="DME30" s="600"/>
      <c r="DMF30" s="600"/>
      <c r="DMG30" s="600"/>
      <c r="DMH30" s="600"/>
      <c r="DMI30" s="600"/>
      <c r="DMJ30" s="600"/>
      <c r="DMK30" s="600"/>
      <c r="DML30" s="600"/>
      <c r="DMM30" s="600"/>
      <c r="DMN30" s="600"/>
      <c r="DMO30" s="600"/>
      <c r="DMP30" s="600"/>
      <c r="DMQ30" s="600"/>
      <c r="DMR30" s="600"/>
      <c r="DMS30" s="600"/>
      <c r="DMT30" s="600"/>
      <c r="DMU30" s="600"/>
      <c r="DMV30" s="600"/>
      <c r="DMW30" s="600"/>
      <c r="DMX30" s="600"/>
      <c r="DMY30" s="600"/>
      <c r="DMZ30" s="600"/>
      <c r="DNA30" s="600"/>
      <c r="DNB30" s="600"/>
      <c r="DNC30" s="600"/>
      <c r="DND30" s="600"/>
      <c r="DNE30" s="600"/>
      <c r="DNF30" s="600"/>
      <c r="DNG30" s="600"/>
      <c r="DNH30" s="600"/>
      <c r="DNI30" s="600"/>
      <c r="DNJ30" s="600"/>
      <c r="DNK30" s="600"/>
      <c r="DNL30" s="600"/>
      <c r="DNM30" s="600"/>
      <c r="DNN30" s="600"/>
      <c r="DNO30" s="600"/>
      <c r="DNP30" s="600"/>
      <c r="DNQ30" s="600"/>
      <c r="DNR30" s="600"/>
      <c r="DNS30" s="600"/>
      <c r="DNT30" s="600"/>
      <c r="DNU30" s="600"/>
      <c r="DNV30" s="600"/>
      <c r="DNW30" s="600"/>
      <c r="DNX30" s="600"/>
      <c r="DNY30" s="600"/>
      <c r="DNZ30" s="600"/>
      <c r="DOA30" s="600"/>
      <c r="DOB30" s="600"/>
      <c r="DOC30" s="600"/>
      <c r="DOD30" s="600"/>
      <c r="DOE30" s="600"/>
      <c r="DOF30" s="600"/>
      <c r="DOG30" s="600"/>
      <c r="DOH30" s="600"/>
      <c r="DOI30" s="600"/>
      <c r="DOJ30" s="600"/>
      <c r="DOK30" s="600"/>
      <c r="DOL30" s="600"/>
      <c r="DOM30" s="600"/>
      <c r="DON30" s="600"/>
      <c r="DOO30" s="600"/>
      <c r="DOP30" s="600"/>
      <c r="DOQ30" s="600"/>
      <c r="DOR30" s="600"/>
      <c r="DOS30" s="600"/>
      <c r="DOT30" s="600"/>
      <c r="DOU30" s="600"/>
      <c r="DOV30" s="600"/>
      <c r="DOW30" s="600"/>
      <c r="DOX30" s="600"/>
      <c r="DOY30" s="600"/>
      <c r="DOZ30" s="600"/>
      <c r="DPA30" s="600"/>
      <c r="DPB30" s="600"/>
      <c r="DPC30" s="600"/>
      <c r="DPD30" s="600"/>
      <c r="DPE30" s="600"/>
      <c r="DPF30" s="600"/>
      <c r="DPG30" s="600"/>
      <c r="DPH30" s="600"/>
      <c r="DPI30" s="600"/>
      <c r="DPJ30" s="600"/>
      <c r="DPK30" s="600"/>
      <c r="DPL30" s="600"/>
      <c r="DPM30" s="600"/>
      <c r="DPN30" s="600"/>
      <c r="DPO30" s="600"/>
      <c r="DPP30" s="600"/>
      <c r="DPQ30" s="600"/>
      <c r="DPR30" s="600"/>
      <c r="DPS30" s="600"/>
      <c r="DPT30" s="600"/>
      <c r="DPU30" s="600"/>
      <c r="DPV30" s="600"/>
      <c r="DPW30" s="600"/>
      <c r="DPX30" s="600"/>
      <c r="DPY30" s="600"/>
      <c r="DPZ30" s="600"/>
      <c r="DQA30" s="600"/>
      <c r="DQB30" s="600"/>
      <c r="DQC30" s="600"/>
      <c r="DQD30" s="600"/>
      <c r="DQE30" s="600"/>
      <c r="DQF30" s="600"/>
      <c r="DQG30" s="600"/>
      <c r="DQH30" s="600"/>
      <c r="DQI30" s="600"/>
      <c r="DQJ30" s="600"/>
      <c r="DQK30" s="600"/>
      <c r="DQL30" s="600"/>
      <c r="DQM30" s="600"/>
      <c r="DQN30" s="600"/>
      <c r="DQO30" s="600"/>
      <c r="DQP30" s="600"/>
      <c r="DQQ30" s="600"/>
      <c r="DQR30" s="600"/>
      <c r="DQS30" s="600"/>
      <c r="DQT30" s="600"/>
      <c r="DQU30" s="600"/>
      <c r="DQV30" s="600"/>
      <c r="DQW30" s="600"/>
      <c r="DQX30" s="600"/>
      <c r="DQY30" s="600"/>
      <c r="DQZ30" s="600"/>
      <c r="DRA30" s="600"/>
      <c r="DRB30" s="600"/>
      <c r="DRC30" s="600"/>
      <c r="DRD30" s="600"/>
      <c r="DRE30" s="600"/>
      <c r="DRF30" s="600"/>
      <c r="DRG30" s="600"/>
      <c r="DRH30" s="600"/>
      <c r="DRI30" s="600"/>
      <c r="DRJ30" s="600"/>
      <c r="DRK30" s="600"/>
      <c r="DRL30" s="600"/>
      <c r="DRM30" s="600"/>
      <c r="DRN30" s="600"/>
      <c r="DRO30" s="600"/>
      <c r="DRP30" s="600"/>
      <c r="DRQ30" s="600"/>
      <c r="DRR30" s="600"/>
      <c r="DRS30" s="600"/>
      <c r="DRT30" s="600"/>
      <c r="DRU30" s="600"/>
      <c r="DRV30" s="600"/>
      <c r="DRW30" s="600"/>
      <c r="DRX30" s="600"/>
      <c r="DRY30" s="600"/>
      <c r="DRZ30" s="600"/>
      <c r="DSA30" s="600"/>
      <c r="DSB30" s="600"/>
      <c r="DSC30" s="600"/>
      <c r="DSD30" s="600"/>
      <c r="DSE30" s="600"/>
      <c r="DSF30" s="600"/>
      <c r="DSG30" s="600"/>
      <c r="DSH30" s="600"/>
      <c r="DSI30" s="600"/>
      <c r="DSJ30" s="600"/>
      <c r="DSK30" s="600"/>
      <c r="DSL30" s="600"/>
      <c r="DSM30" s="600"/>
      <c r="DSN30" s="600"/>
      <c r="DSO30" s="600"/>
      <c r="DSP30" s="600"/>
      <c r="DSQ30" s="600"/>
      <c r="DSR30" s="600"/>
      <c r="DSS30" s="600"/>
      <c r="DST30" s="600"/>
      <c r="DSU30" s="600"/>
      <c r="DSV30" s="600"/>
      <c r="DSW30" s="600"/>
      <c r="DSX30" s="600"/>
      <c r="DSY30" s="600"/>
      <c r="DSZ30" s="600"/>
      <c r="DTA30" s="600"/>
      <c r="DTB30" s="600"/>
      <c r="DTC30" s="600"/>
      <c r="DTD30" s="600"/>
      <c r="DTE30" s="600"/>
      <c r="DTF30" s="600"/>
      <c r="DTG30" s="600"/>
      <c r="DTH30" s="600"/>
      <c r="DTI30" s="600"/>
      <c r="DTJ30" s="600"/>
      <c r="DTK30" s="600"/>
      <c r="DTL30" s="600"/>
      <c r="DTM30" s="600"/>
      <c r="DTN30" s="600"/>
      <c r="DTO30" s="600"/>
      <c r="DTP30" s="600"/>
      <c r="DTQ30" s="600"/>
      <c r="DTR30" s="600"/>
      <c r="DTS30" s="600"/>
      <c r="DTT30" s="600"/>
      <c r="DTU30" s="600"/>
      <c r="DTV30" s="600"/>
      <c r="DTW30" s="600"/>
      <c r="DTX30" s="600"/>
      <c r="DTY30" s="600"/>
      <c r="DTZ30" s="600"/>
      <c r="DUA30" s="600"/>
      <c r="DUB30" s="600"/>
      <c r="DUC30" s="600"/>
      <c r="DUD30" s="600"/>
      <c r="DUE30" s="600"/>
      <c r="DUF30" s="600"/>
      <c r="DUG30" s="600"/>
      <c r="DUH30" s="600"/>
      <c r="DUI30" s="600"/>
      <c r="DUJ30" s="600"/>
      <c r="DUK30" s="600"/>
      <c r="DUL30" s="600"/>
      <c r="DUM30" s="600"/>
      <c r="DUN30" s="600"/>
      <c r="DUO30" s="600"/>
      <c r="DUP30" s="600"/>
      <c r="DUQ30" s="600"/>
      <c r="DUR30" s="600"/>
      <c r="DUS30" s="600"/>
      <c r="DUT30" s="600"/>
      <c r="DUU30" s="600"/>
      <c r="DUV30" s="600"/>
      <c r="DUW30" s="600"/>
      <c r="DUX30" s="600"/>
      <c r="DUY30" s="600"/>
      <c r="DUZ30" s="600"/>
      <c r="DVA30" s="600"/>
      <c r="DVB30" s="600"/>
      <c r="DVC30" s="600"/>
      <c r="DVD30" s="600"/>
      <c r="DVE30" s="600"/>
      <c r="DVF30" s="600"/>
      <c r="DVG30" s="600"/>
      <c r="DVH30" s="600"/>
      <c r="DVI30" s="600"/>
      <c r="DVJ30" s="600"/>
      <c r="DVK30" s="600"/>
      <c r="DVL30" s="600"/>
      <c r="DVM30" s="600"/>
      <c r="DVN30" s="600"/>
      <c r="DVO30" s="600"/>
      <c r="DVP30" s="600"/>
      <c r="DVQ30" s="600"/>
      <c r="DVR30" s="600"/>
      <c r="DVS30" s="600"/>
      <c r="DVT30" s="600"/>
      <c r="DVU30" s="600"/>
      <c r="DVV30" s="600"/>
      <c r="DVW30" s="600"/>
      <c r="DVX30" s="600"/>
      <c r="DVY30" s="600"/>
      <c r="DVZ30" s="600"/>
      <c r="DWA30" s="600"/>
      <c r="DWB30" s="600"/>
      <c r="DWC30" s="600"/>
      <c r="DWD30" s="600"/>
      <c r="DWE30" s="600"/>
      <c r="DWF30" s="600"/>
      <c r="DWG30" s="600"/>
      <c r="DWH30" s="600"/>
      <c r="DWI30" s="600"/>
      <c r="DWJ30" s="600"/>
      <c r="DWK30" s="600"/>
      <c r="DWL30" s="600"/>
      <c r="DWM30" s="600"/>
      <c r="DWN30" s="600"/>
      <c r="DWO30" s="600"/>
      <c r="DWP30" s="600"/>
      <c r="DWQ30" s="600"/>
      <c r="DWR30" s="600"/>
      <c r="DWS30" s="600"/>
      <c r="DWT30" s="600"/>
      <c r="DWU30" s="600"/>
      <c r="DWV30" s="600"/>
      <c r="DWW30" s="600"/>
      <c r="DWX30" s="600"/>
      <c r="DWY30" s="600"/>
      <c r="DWZ30" s="600"/>
      <c r="DXA30" s="600"/>
      <c r="DXB30" s="600"/>
      <c r="DXC30" s="600"/>
      <c r="DXD30" s="600"/>
      <c r="DXE30" s="600"/>
      <c r="DXF30" s="600"/>
      <c r="DXG30" s="600"/>
      <c r="DXH30" s="600"/>
      <c r="DXI30" s="600"/>
      <c r="DXJ30" s="600"/>
      <c r="DXK30" s="600"/>
      <c r="DXL30" s="600"/>
      <c r="DXM30" s="600"/>
      <c r="DXN30" s="600"/>
      <c r="DXO30" s="600"/>
      <c r="DXP30" s="600"/>
      <c r="DXQ30" s="600"/>
      <c r="DXR30" s="600"/>
      <c r="DXS30" s="600"/>
      <c r="DXT30" s="600"/>
      <c r="DXU30" s="600"/>
      <c r="DXV30" s="600"/>
      <c r="DXW30" s="600"/>
      <c r="DXX30" s="600"/>
      <c r="DXY30" s="600"/>
      <c r="DXZ30" s="600"/>
      <c r="DYA30" s="600"/>
      <c r="DYB30" s="600"/>
      <c r="DYC30" s="600"/>
      <c r="DYD30" s="600"/>
      <c r="DYE30" s="600"/>
      <c r="DYF30" s="600"/>
      <c r="DYG30" s="600"/>
      <c r="DYH30" s="600"/>
      <c r="DYI30" s="600"/>
      <c r="DYJ30" s="600"/>
      <c r="DYK30" s="600"/>
      <c r="DYL30" s="600"/>
      <c r="DYM30" s="600"/>
      <c r="DYN30" s="600"/>
      <c r="DYO30" s="600"/>
      <c r="DYP30" s="600"/>
      <c r="DYQ30" s="600"/>
      <c r="DYR30" s="600"/>
      <c r="DYS30" s="600"/>
      <c r="DYT30" s="600"/>
      <c r="DYU30" s="600"/>
      <c r="DYV30" s="600"/>
      <c r="DYW30" s="600"/>
      <c r="DYX30" s="600"/>
      <c r="DYY30" s="600"/>
      <c r="DYZ30" s="600"/>
      <c r="DZA30" s="600"/>
      <c r="DZB30" s="600"/>
      <c r="DZC30" s="600"/>
      <c r="DZD30" s="600"/>
      <c r="DZE30" s="600"/>
      <c r="DZF30" s="600"/>
      <c r="DZG30" s="600"/>
      <c r="DZH30" s="600"/>
      <c r="DZI30" s="600"/>
      <c r="DZJ30" s="600"/>
      <c r="DZK30" s="600"/>
      <c r="DZL30" s="600"/>
      <c r="DZM30" s="600"/>
      <c r="DZN30" s="600"/>
      <c r="DZO30" s="600"/>
      <c r="DZP30" s="600"/>
      <c r="DZQ30" s="600"/>
      <c r="DZR30" s="600"/>
      <c r="DZS30" s="600"/>
      <c r="DZT30" s="600"/>
      <c r="DZU30" s="600"/>
      <c r="DZV30" s="600"/>
      <c r="DZW30" s="600"/>
      <c r="DZX30" s="600"/>
      <c r="DZY30" s="600"/>
      <c r="DZZ30" s="600"/>
      <c r="EAA30" s="600"/>
      <c r="EAB30" s="600"/>
      <c r="EAC30" s="600"/>
      <c r="EAD30" s="600"/>
      <c r="EAE30" s="600"/>
      <c r="EAF30" s="600"/>
      <c r="EAG30" s="600"/>
      <c r="EAH30" s="600"/>
      <c r="EAI30" s="600"/>
      <c r="EAJ30" s="600"/>
      <c r="EAK30" s="600"/>
      <c r="EAL30" s="600"/>
      <c r="EAM30" s="600"/>
      <c r="EAN30" s="600"/>
      <c r="EAO30" s="600"/>
      <c r="EAP30" s="600"/>
      <c r="EAQ30" s="600"/>
      <c r="EAR30" s="600"/>
      <c r="EAS30" s="600"/>
      <c r="EAT30" s="600"/>
      <c r="EAU30" s="600"/>
      <c r="EAV30" s="600"/>
      <c r="EAW30" s="600"/>
      <c r="EAX30" s="600"/>
      <c r="EAY30" s="600"/>
      <c r="EAZ30" s="600"/>
      <c r="EBA30" s="600"/>
      <c r="EBB30" s="600"/>
      <c r="EBC30" s="600"/>
      <c r="EBD30" s="600"/>
      <c r="EBE30" s="600"/>
      <c r="EBF30" s="600"/>
      <c r="EBG30" s="600"/>
      <c r="EBH30" s="600"/>
      <c r="EBI30" s="600"/>
      <c r="EBJ30" s="600"/>
      <c r="EBK30" s="600"/>
      <c r="EBL30" s="600"/>
      <c r="EBM30" s="600"/>
      <c r="EBN30" s="600"/>
      <c r="EBO30" s="600"/>
      <c r="EBP30" s="600"/>
      <c r="EBQ30" s="600"/>
      <c r="EBR30" s="600"/>
      <c r="EBS30" s="600"/>
      <c r="EBT30" s="600"/>
      <c r="EBU30" s="600"/>
      <c r="EBV30" s="600"/>
      <c r="EBW30" s="600"/>
      <c r="EBX30" s="600"/>
      <c r="EBY30" s="600"/>
      <c r="EBZ30" s="600"/>
      <c r="ECA30" s="600"/>
      <c r="ECB30" s="600"/>
      <c r="ECC30" s="600"/>
      <c r="ECD30" s="600"/>
      <c r="ECE30" s="600"/>
      <c r="ECF30" s="600"/>
      <c r="ECG30" s="600"/>
      <c r="ECH30" s="600"/>
      <c r="ECI30" s="600"/>
      <c r="ECJ30" s="600"/>
      <c r="ECK30" s="600"/>
      <c r="ECL30" s="600"/>
      <c r="ECM30" s="600"/>
      <c r="ECN30" s="600"/>
      <c r="ECO30" s="600"/>
      <c r="ECP30" s="600"/>
      <c r="ECQ30" s="600"/>
      <c r="ECR30" s="600"/>
      <c r="ECS30" s="600"/>
      <c r="ECT30" s="600"/>
      <c r="ECU30" s="600"/>
      <c r="ECV30" s="600"/>
      <c r="ECW30" s="600"/>
      <c r="ECX30" s="600"/>
      <c r="ECY30" s="600"/>
      <c r="ECZ30" s="600"/>
      <c r="EDA30" s="600"/>
      <c r="EDB30" s="600"/>
      <c r="EDC30" s="600"/>
      <c r="EDD30" s="600"/>
      <c r="EDE30" s="600"/>
      <c r="EDF30" s="600"/>
      <c r="EDG30" s="600"/>
      <c r="EDH30" s="600"/>
      <c r="EDI30" s="600"/>
      <c r="EDJ30" s="600"/>
      <c r="EDK30" s="600"/>
      <c r="EDL30" s="600"/>
      <c r="EDM30" s="600"/>
      <c r="EDN30" s="600"/>
      <c r="EDO30" s="600"/>
      <c r="EDP30" s="600"/>
      <c r="EDQ30" s="600"/>
      <c r="EDR30" s="600"/>
      <c r="EDS30" s="600"/>
      <c r="EDT30" s="600"/>
      <c r="EDU30" s="600"/>
      <c r="EDV30" s="600"/>
      <c r="EDW30" s="600"/>
      <c r="EDX30" s="600"/>
      <c r="EDY30" s="600"/>
      <c r="EDZ30" s="600"/>
      <c r="EEA30" s="600"/>
      <c r="EEB30" s="600"/>
      <c r="EEC30" s="600"/>
      <c r="EED30" s="600"/>
      <c r="EEE30" s="600"/>
      <c r="EEF30" s="600"/>
      <c r="EEG30" s="600"/>
      <c r="EEH30" s="600"/>
      <c r="EEI30" s="600"/>
      <c r="EEJ30" s="600"/>
      <c r="EEK30" s="600"/>
      <c r="EEL30" s="600"/>
      <c r="EEM30" s="600"/>
      <c r="EEN30" s="600"/>
      <c r="EEO30" s="600"/>
      <c r="EEP30" s="600"/>
      <c r="EEQ30" s="600"/>
      <c r="EER30" s="600"/>
      <c r="EES30" s="600"/>
      <c r="EET30" s="600"/>
      <c r="EEU30" s="600"/>
      <c r="EEV30" s="600"/>
      <c r="EEW30" s="600"/>
      <c r="EEX30" s="600"/>
      <c r="EEY30" s="600"/>
      <c r="EEZ30" s="600"/>
      <c r="EFA30" s="600"/>
      <c r="EFB30" s="600"/>
      <c r="EFC30" s="600"/>
      <c r="EFD30" s="600"/>
      <c r="EFE30" s="600"/>
      <c r="EFF30" s="600"/>
      <c r="EFG30" s="600"/>
      <c r="EFH30" s="600"/>
      <c r="EFI30" s="600"/>
      <c r="EFJ30" s="600"/>
      <c r="EFK30" s="600"/>
      <c r="EFL30" s="600"/>
      <c r="EFM30" s="600"/>
      <c r="EFN30" s="600"/>
      <c r="EFO30" s="600"/>
      <c r="EFP30" s="600"/>
      <c r="EFQ30" s="600"/>
      <c r="EFR30" s="600"/>
      <c r="EFS30" s="600"/>
      <c r="EFT30" s="600"/>
      <c r="EFU30" s="600"/>
      <c r="EFV30" s="600"/>
      <c r="EFW30" s="600"/>
      <c r="EFX30" s="600"/>
      <c r="EFY30" s="600"/>
      <c r="EFZ30" s="600"/>
      <c r="EGA30" s="600"/>
      <c r="EGB30" s="600"/>
      <c r="EGC30" s="600"/>
      <c r="EGD30" s="600"/>
      <c r="EGE30" s="600"/>
      <c r="EGF30" s="600"/>
      <c r="EGG30" s="600"/>
      <c r="EGH30" s="600"/>
      <c r="EGI30" s="600"/>
      <c r="EGJ30" s="600"/>
      <c r="EGK30" s="600"/>
      <c r="EGL30" s="600"/>
      <c r="EGM30" s="600"/>
      <c r="EGN30" s="600"/>
      <c r="EGO30" s="600"/>
      <c r="EGP30" s="600"/>
      <c r="EGQ30" s="600"/>
      <c r="EGR30" s="600"/>
      <c r="EGS30" s="600"/>
      <c r="EGT30" s="600"/>
      <c r="EGU30" s="600"/>
      <c r="EGV30" s="600"/>
      <c r="EGW30" s="600"/>
      <c r="EGX30" s="600"/>
      <c r="EGY30" s="600"/>
      <c r="EGZ30" s="600"/>
      <c r="EHA30" s="600"/>
      <c r="EHB30" s="600"/>
      <c r="EHC30" s="600"/>
      <c r="EHD30" s="600"/>
      <c r="EHE30" s="600"/>
      <c r="EHF30" s="600"/>
      <c r="EHG30" s="600"/>
      <c r="EHH30" s="600"/>
      <c r="EHI30" s="600"/>
      <c r="EHJ30" s="600"/>
      <c r="EHK30" s="600"/>
      <c r="EHL30" s="600"/>
      <c r="EHM30" s="600"/>
      <c r="EHN30" s="600"/>
      <c r="EHO30" s="600"/>
      <c r="EHP30" s="600"/>
      <c r="EHQ30" s="600"/>
      <c r="EHR30" s="600"/>
      <c r="EHS30" s="600"/>
      <c r="EHT30" s="600"/>
      <c r="EHU30" s="600"/>
      <c r="EHV30" s="600"/>
      <c r="EHW30" s="600"/>
      <c r="EHX30" s="600"/>
      <c r="EHY30" s="600"/>
      <c r="EHZ30" s="600"/>
      <c r="EIA30" s="600"/>
      <c r="EIB30" s="600"/>
      <c r="EIC30" s="600"/>
      <c r="EID30" s="600"/>
      <c r="EIE30" s="600"/>
      <c r="EIF30" s="600"/>
      <c r="EIG30" s="600"/>
      <c r="EIH30" s="600"/>
      <c r="EII30" s="600"/>
      <c r="EIJ30" s="600"/>
      <c r="EIK30" s="600"/>
      <c r="EIL30" s="600"/>
      <c r="EIM30" s="600"/>
      <c r="EIN30" s="600"/>
      <c r="EIO30" s="600"/>
      <c r="EIP30" s="600"/>
      <c r="EIQ30" s="600"/>
      <c r="EIR30" s="600"/>
      <c r="EIS30" s="600"/>
      <c r="EIT30" s="600"/>
      <c r="EIU30" s="600"/>
      <c r="EIV30" s="600"/>
      <c r="EIW30" s="600"/>
      <c r="EIX30" s="600"/>
      <c r="EIY30" s="600"/>
      <c r="EIZ30" s="600"/>
      <c r="EJA30" s="600"/>
      <c r="EJB30" s="600"/>
      <c r="EJC30" s="600"/>
      <c r="EJD30" s="600"/>
      <c r="EJE30" s="600"/>
      <c r="EJF30" s="600"/>
      <c r="EJG30" s="600"/>
      <c r="EJH30" s="600"/>
      <c r="EJI30" s="600"/>
      <c r="EJJ30" s="600"/>
      <c r="EJK30" s="600"/>
      <c r="EJL30" s="600"/>
      <c r="EJM30" s="600"/>
      <c r="EJN30" s="600"/>
      <c r="EJO30" s="600"/>
      <c r="EJP30" s="600"/>
      <c r="EJQ30" s="600"/>
      <c r="EJR30" s="600"/>
      <c r="EJS30" s="600"/>
      <c r="EJT30" s="600"/>
      <c r="EJU30" s="600"/>
      <c r="EJV30" s="600"/>
      <c r="EJW30" s="600"/>
      <c r="EJX30" s="600"/>
      <c r="EJY30" s="600"/>
      <c r="EJZ30" s="600"/>
      <c r="EKA30" s="600"/>
      <c r="EKB30" s="600"/>
      <c r="EKC30" s="600"/>
      <c r="EKD30" s="600"/>
      <c r="EKE30" s="600"/>
      <c r="EKF30" s="600"/>
      <c r="EKG30" s="600"/>
      <c r="EKH30" s="600"/>
      <c r="EKI30" s="600"/>
      <c r="EKJ30" s="600"/>
      <c r="EKK30" s="600"/>
      <c r="EKL30" s="600"/>
      <c r="EKM30" s="600"/>
      <c r="EKN30" s="600"/>
      <c r="EKO30" s="600"/>
      <c r="EKP30" s="600"/>
      <c r="EKQ30" s="600"/>
      <c r="EKR30" s="600"/>
      <c r="EKS30" s="600"/>
      <c r="EKT30" s="600"/>
      <c r="EKU30" s="600"/>
      <c r="EKV30" s="600"/>
      <c r="EKW30" s="600"/>
      <c r="EKX30" s="600"/>
      <c r="EKY30" s="600"/>
      <c r="EKZ30" s="600"/>
      <c r="ELA30" s="600"/>
      <c r="ELB30" s="600"/>
      <c r="ELC30" s="600"/>
      <c r="ELD30" s="600"/>
      <c r="ELE30" s="600"/>
      <c r="ELF30" s="600"/>
      <c r="ELG30" s="600"/>
      <c r="ELH30" s="600"/>
      <c r="ELI30" s="600"/>
      <c r="ELJ30" s="600"/>
      <c r="ELK30" s="600"/>
      <c r="ELL30" s="600"/>
      <c r="ELM30" s="600"/>
      <c r="ELN30" s="600"/>
      <c r="ELO30" s="600"/>
      <c r="ELP30" s="600"/>
      <c r="ELQ30" s="600"/>
      <c r="ELR30" s="600"/>
      <c r="ELS30" s="600"/>
      <c r="ELT30" s="600"/>
      <c r="ELU30" s="600"/>
      <c r="ELV30" s="600"/>
      <c r="ELW30" s="600"/>
      <c r="ELX30" s="600"/>
      <c r="ELY30" s="600"/>
      <c r="ELZ30" s="600"/>
      <c r="EMA30" s="600"/>
      <c r="EMB30" s="600"/>
      <c r="EMC30" s="600"/>
      <c r="EMD30" s="600"/>
      <c r="EME30" s="600"/>
      <c r="EMF30" s="600"/>
      <c r="EMG30" s="600"/>
      <c r="EMH30" s="600"/>
      <c r="EMI30" s="600"/>
      <c r="EMJ30" s="600"/>
      <c r="EMK30" s="600"/>
      <c r="EML30" s="600"/>
      <c r="EMM30" s="600"/>
      <c r="EMN30" s="600"/>
      <c r="EMO30" s="600"/>
      <c r="EMP30" s="600"/>
      <c r="EMQ30" s="600"/>
      <c r="EMR30" s="600"/>
      <c r="EMS30" s="600"/>
      <c r="EMT30" s="600"/>
      <c r="EMU30" s="600"/>
      <c r="EMV30" s="600"/>
      <c r="EMW30" s="600"/>
      <c r="EMX30" s="600"/>
      <c r="EMY30" s="600"/>
      <c r="EMZ30" s="600"/>
      <c r="ENA30" s="600"/>
      <c r="ENB30" s="600"/>
      <c r="ENC30" s="600"/>
      <c r="END30" s="600"/>
      <c r="ENE30" s="600"/>
      <c r="ENF30" s="600"/>
      <c r="ENG30" s="600"/>
      <c r="ENH30" s="600"/>
      <c r="ENI30" s="600"/>
      <c r="ENJ30" s="600"/>
      <c r="ENK30" s="600"/>
      <c r="ENL30" s="600"/>
      <c r="ENM30" s="600"/>
      <c r="ENN30" s="600"/>
      <c r="ENO30" s="600"/>
      <c r="ENP30" s="600"/>
      <c r="ENQ30" s="600"/>
      <c r="ENR30" s="600"/>
      <c r="ENS30" s="600"/>
      <c r="ENT30" s="600"/>
      <c r="ENU30" s="600"/>
      <c r="ENV30" s="600"/>
      <c r="ENW30" s="600"/>
      <c r="ENX30" s="600"/>
      <c r="ENY30" s="600"/>
      <c r="ENZ30" s="600"/>
      <c r="EOA30" s="600"/>
      <c r="EOB30" s="600"/>
      <c r="EOC30" s="600"/>
      <c r="EOD30" s="600"/>
      <c r="EOE30" s="600"/>
      <c r="EOF30" s="600"/>
      <c r="EOG30" s="600"/>
      <c r="EOH30" s="600"/>
      <c r="EOI30" s="600"/>
      <c r="EOJ30" s="600"/>
      <c r="EOK30" s="600"/>
      <c r="EOL30" s="600"/>
      <c r="EOM30" s="600"/>
      <c r="EON30" s="600"/>
      <c r="EOO30" s="600"/>
      <c r="EOP30" s="600"/>
      <c r="EOQ30" s="600"/>
      <c r="EOR30" s="600"/>
      <c r="EOS30" s="600"/>
      <c r="EOT30" s="600"/>
      <c r="EOU30" s="600"/>
      <c r="EOV30" s="600"/>
      <c r="EOW30" s="600"/>
      <c r="EOX30" s="600"/>
      <c r="EOY30" s="600"/>
      <c r="EOZ30" s="600"/>
      <c r="EPA30" s="600"/>
      <c r="EPB30" s="600"/>
      <c r="EPC30" s="600"/>
      <c r="EPD30" s="600"/>
      <c r="EPE30" s="600"/>
      <c r="EPF30" s="600"/>
      <c r="EPG30" s="600"/>
      <c r="EPH30" s="600"/>
      <c r="EPI30" s="600"/>
      <c r="EPJ30" s="600"/>
      <c r="EPK30" s="600"/>
      <c r="EPL30" s="600"/>
      <c r="EPM30" s="600"/>
      <c r="EPN30" s="600"/>
      <c r="EPO30" s="600"/>
      <c r="EPP30" s="600"/>
      <c r="EPQ30" s="600"/>
      <c r="EPR30" s="600"/>
      <c r="EPS30" s="600"/>
      <c r="EPT30" s="600"/>
      <c r="EPU30" s="600"/>
      <c r="EPV30" s="600"/>
      <c r="EPW30" s="600"/>
      <c r="EPX30" s="600"/>
      <c r="EPY30" s="600"/>
      <c r="EPZ30" s="600"/>
      <c r="EQA30" s="600"/>
      <c r="EQB30" s="600"/>
      <c r="EQC30" s="600"/>
      <c r="EQD30" s="600"/>
      <c r="EQE30" s="600"/>
      <c r="EQF30" s="600"/>
      <c r="EQG30" s="600"/>
      <c r="EQH30" s="600"/>
      <c r="EQI30" s="600"/>
      <c r="EQJ30" s="600"/>
      <c r="EQK30" s="600"/>
      <c r="EQL30" s="600"/>
      <c r="EQM30" s="600"/>
      <c r="EQN30" s="600"/>
      <c r="EQO30" s="600"/>
      <c r="EQP30" s="600"/>
      <c r="EQQ30" s="600"/>
      <c r="EQR30" s="600"/>
      <c r="EQS30" s="600"/>
      <c r="EQT30" s="600"/>
      <c r="EQU30" s="600"/>
      <c r="EQV30" s="600"/>
      <c r="EQW30" s="600"/>
      <c r="EQX30" s="600"/>
      <c r="EQY30" s="600"/>
      <c r="EQZ30" s="600"/>
      <c r="ERA30" s="600"/>
      <c r="ERB30" s="600"/>
      <c r="ERC30" s="600"/>
      <c r="ERD30" s="600"/>
      <c r="ERE30" s="600"/>
      <c r="ERF30" s="600"/>
      <c r="ERG30" s="600"/>
      <c r="ERH30" s="600"/>
      <c r="ERI30" s="600"/>
      <c r="ERJ30" s="600"/>
      <c r="ERK30" s="600"/>
      <c r="ERL30" s="600"/>
      <c r="ERM30" s="600"/>
      <c r="ERN30" s="600"/>
      <c r="ERO30" s="600"/>
      <c r="ERP30" s="600"/>
      <c r="ERQ30" s="600"/>
      <c r="ERR30" s="600"/>
      <c r="ERS30" s="600"/>
      <c r="ERT30" s="600"/>
      <c r="ERU30" s="600"/>
      <c r="ERV30" s="600"/>
      <c r="ERW30" s="600"/>
      <c r="ERX30" s="600"/>
      <c r="ERY30" s="600"/>
      <c r="ERZ30" s="600"/>
      <c r="ESA30" s="600"/>
      <c r="ESB30" s="600"/>
      <c r="ESC30" s="600"/>
      <c r="ESD30" s="600"/>
      <c r="ESE30" s="600"/>
      <c r="ESF30" s="600"/>
      <c r="ESG30" s="600"/>
      <c r="ESH30" s="600"/>
      <c r="ESI30" s="600"/>
      <c r="ESJ30" s="600"/>
      <c r="ESK30" s="600"/>
      <c r="ESL30" s="600"/>
      <c r="ESM30" s="600"/>
      <c r="ESN30" s="600"/>
      <c r="ESO30" s="600"/>
      <c r="ESP30" s="600"/>
      <c r="ESQ30" s="600"/>
      <c r="ESR30" s="600"/>
      <c r="ESS30" s="600"/>
      <c r="EST30" s="600"/>
      <c r="ESU30" s="600"/>
      <c r="ESV30" s="600"/>
      <c r="ESW30" s="600"/>
      <c r="ESX30" s="600"/>
      <c r="ESY30" s="600"/>
      <c r="ESZ30" s="600"/>
      <c r="ETA30" s="600"/>
      <c r="ETB30" s="600"/>
      <c r="ETC30" s="600"/>
      <c r="ETD30" s="600"/>
      <c r="ETE30" s="600"/>
      <c r="ETF30" s="600"/>
      <c r="ETG30" s="600"/>
      <c r="ETH30" s="600"/>
      <c r="ETI30" s="600"/>
      <c r="ETJ30" s="600"/>
      <c r="ETK30" s="600"/>
      <c r="ETL30" s="600"/>
      <c r="ETM30" s="600"/>
      <c r="ETN30" s="600"/>
      <c r="ETO30" s="600"/>
      <c r="ETP30" s="600"/>
      <c r="ETQ30" s="600"/>
      <c r="ETR30" s="600"/>
      <c r="ETS30" s="600"/>
      <c r="ETT30" s="600"/>
      <c r="ETU30" s="600"/>
      <c r="ETV30" s="600"/>
      <c r="ETW30" s="600"/>
      <c r="ETX30" s="600"/>
      <c r="ETY30" s="600"/>
      <c r="ETZ30" s="600"/>
      <c r="EUA30" s="600"/>
      <c r="EUB30" s="600"/>
      <c r="EUC30" s="600"/>
      <c r="EUD30" s="600"/>
      <c r="EUE30" s="600"/>
      <c r="EUF30" s="600"/>
      <c r="EUG30" s="600"/>
      <c r="EUH30" s="600"/>
      <c r="EUI30" s="600"/>
      <c r="EUJ30" s="600"/>
      <c r="EUK30" s="600"/>
      <c r="EUL30" s="600"/>
      <c r="EUM30" s="600"/>
      <c r="EUN30" s="600"/>
      <c r="EUO30" s="600"/>
      <c r="EUP30" s="600"/>
      <c r="EUQ30" s="600"/>
      <c r="EUR30" s="600"/>
      <c r="EUS30" s="600"/>
      <c r="EUT30" s="600"/>
      <c r="EUU30" s="600"/>
      <c r="EUV30" s="600"/>
      <c r="EUW30" s="600"/>
      <c r="EUX30" s="600"/>
      <c r="EUY30" s="600"/>
      <c r="EUZ30" s="600"/>
      <c r="EVA30" s="600"/>
      <c r="EVB30" s="600"/>
      <c r="EVC30" s="600"/>
      <c r="EVD30" s="600"/>
      <c r="EVE30" s="600"/>
      <c r="EVF30" s="600"/>
      <c r="EVG30" s="600"/>
      <c r="EVH30" s="600"/>
      <c r="EVI30" s="600"/>
      <c r="EVJ30" s="600"/>
      <c r="EVK30" s="600"/>
      <c r="EVL30" s="600"/>
      <c r="EVM30" s="600"/>
      <c r="EVN30" s="600"/>
      <c r="EVO30" s="600"/>
      <c r="EVP30" s="600"/>
      <c r="EVQ30" s="600"/>
      <c r="EVR30" s="600"/>
      <c r="EVS30" s="600"/>
      <c r="EVT30" s="600"/>
      <c r="EVU30" s="600"/>
      <c r="EVV30" s="600"/>
      <c r="EVW30" s="600"/>
      <c r="EVX30" s="600"/>
      <c r="EVY30" s="600"/>
      <c r="EVZ30" s="600"/>
      <c r="EWA30" s="600"/>
      <c r="EWB30" s="600"/>
      <c r="EWC30" s="600"/>
      <c r="EWD30" s="600"/>
      <c r="EWE30" s="600"/>
      <c r="EWF30" s="600"/>
      <c r="EWG30" s="600"/>
      <c r="EWH30" s="600"/>
      <c r="EWI30" s="600"/>
      <c r="EWJ30" s="600"/>
      <c r="EWK30" s="600"/>
      <c r="EWL30" s="600"/>
      <c r="EWM30" s="600"/>
      <c r="EWN30" s="600"/>
      <c r="EWO30" s="600"/>
      <c r="EWP30" s="600"/>
      <c r="EWQ30" s="600"/>
      <c r="EWR30" s="600"/>
      <c r="EWS30" s="600"/>
      <c r="EWT30" s="600"/>
      <c r="EWU30" s="600"/>
      <c r="EWV30" s="600"/>
      <c r="EWW30" s="600"/>
      <c r="EWX30" s="600"/>
      <c r="EWY30" s="600"/>
      <c r="EWZ30" s="600"/>
      <c r="EXA30" s="600"/>
      <c r="EXB30" s="600"/>
      <c r="EXC30" s="600"/>
      <c r="EXD30" s="600"/>
      <c r="EXE30" s="600"/>
      <c r="EXF30" s="600"/>
      <c r="EXG30" s="600"/>
      <c r="EXH30" s="600"/>
      <c r="EXI30" s="600"/>
      <c r="EXJ30" s="600"/>
      <c r="EXK30" s="600"/>
      <c r="EXL30" s="600"/>
      <c r="EXM30" s="600"/>
      <c r="EXN30" s="600"/>
      <c r="EXO30" s="600"/>
      <c r="EXP30" s="600"/>
      <c r="EXQ30" s="600"/>
      <c r="EXR30" s="600"/>
      <c r="EXS30" s="600"/>
      <c r="EXT30" s="600"/>
      <c r="EXU30" s="600"/>
      <c r="EXV30" s="600"/>
      <c r="EXW30" s="600"/>
      <c r="EXX30" s="600"/>
      <c r="EXY30" s="600"/>
      <c r="EXZ30" s="600"/>
      <c r="EYA30" s="600"/>
      <c r="EYB30" s="600"/>
      <c r="EYC30" s="600"/>
      <c r="EYD30" s="600"/>
      <c r="EYE30" s="600"/>
      <c r="EYF30" s="600"/>
      <c r="EYG30" s="600"/>
      <c r="EYH30" s="600"/>
      <c r="EYI30" s="600"/>
      <c r="EYJ30" s="600"/>
      <c r="EYK30" s="600"/>
      <c r="EYL30" s="600"/>
      <c r="EYM30" s="600"/>
      <c r="EYN30" s="600"/>
      <c r="EYO30" s="600"/>
      <c r="EYP30" s="600"/>
      <c r="EYQ30" s="600"/>
      <c r="EYR30" s="600"/>
      <c r="EYS30" s="600"/>
      <c r="EYT30" s="600"/>
      <c r="EYU30" s="600"/>
      <c r="EYV30" s="600"/>
      <c r="EYW30" s="600"/>
      <c r="EYX30" s="600"/>
      <c r="EYY30" s="600"/>
      <c r="EYZ30" s="600"/>
      <c r="EZA30" s="600"/>
      <c r="EZB30" s="600"/>
      <c r="EZC30" s="600"/>
      <c r="EZD30" s="600"/>
      <c r="EZE30" s="600"/>
      <c r="EZF30" s="600"/>
      <c r="EZG30" s="600"/>
      <c r="EZH30" s="600"/>
      <c r="EZI30" s="600"/>
      <c r="EZJ30" s="600"/>
      <c r="EZK30" s="600"/>
      <c r="EZL30" s="600"/>
      <c r="EZM30" s="600"/>
      <c r="EZN30" s="600"/>
      <c r="EZO30" s="600"/>
      <c r="EZP30" s="600"/>
      <c r="EZQ30" s="600"/>
      <c r="EZR30" s="600"/>
      <c r="EZS30" s="600"/>
      <c r="EZT30" s="600"/>
      <c r="EZU30" s="600"/>
      <c r="EZV30" s="600"/>
      <c r="EZW30" s="600"/>
      <c r="EZX30" s="600"/>
      <c r="EZY30" s="600"/>
      <c r="EZZ30" s="600"/>
      <c r="FAA30" s="600"/>
      <c r="FAB30" s="600"/>
      <c r="FAC30" s="600"/>
      <c r="FAD30" s="600"/>
      <c r="FAE30" s="600"/>
      <c r="FAF30" s="600"/>
      <c r="FAG30" s="600"/>
      <c r="FAH30" s="600"/>
      <c r="FAI30" s="600"/>
      <c r="FAJ30" s="600"/>
      <c r="FAK30" s="600"/>
      <c r="FAL30" s="600"/>
      <c r="FAM30" s="600"/>
      <c r="FAN30" s="600"/>
      <c r="FAO30" s="600"/>
      <c r="FAP30" s="600"/>
      <c r="FAQ30" s="600"/>
      <c r="FAR30" s="600"/>
      <c r="FAS30" s="600"/>
      <c r="FAT30" s="600"/>
      <c r="FAU30" s="600"/>
      <c r="FAV30" s="600"/>
      <c r="FAW30" s="600"/>
      <c r="FAX30" s="600"/>
      <c r="FAY30" s="600"/>
      <c r="FAZ30" s="600"/>
      <c r="FBA30" s="600"/>
      <c r="FBB30" s="600"/>
      <c r="FBC30" s="600"/>
      <c r="FBD30" s="600"/>
      <c r="FBE30" s="600"/>
      <c r="FBF30" s="600"/>
      <c r="FBG30" s="600"/>
      <c r="FBH30" s="600"/>
      <c r="FBI30" s="600"/>
      <c r="FBJ30" s="600"/>
      <c r="FBK30" s="600"/>
      <c r="FBL30" s="600"/>
      <c r="FBM30" s="600"/>
      <c r="FBN30" s="600"/>
      <c r="FBO30" s="600"/>
      <c r="FBP30" s="600"/>
      <c r="FBQ30" s="600"/>
      <c r="FBR30" s="600"/>
      <c r="FBS30" s="600"/>
      <c r="FBT30" s="600"/>
      <c r="FBU30" s="600"/>
      <c r="FBV30" s="600"/>
      <c r="FBW30" s="600"/>
      <c r="FBX30" s="600"/>
      <c r="FBY30" s="600"/>
      <c r="FBZ30" s="600"/>
      <c r="FCA30" s="600"/>
      <c r="FCB30" s="600"/>
      <c r="FCC30" s="600"/>
      <c r="FCD30" s="600"/>
      <c r="FCE30" s="600"/>
      <c r="FCF30" s="600"/>
      <c r="FCG30" s="600"/>
      <c r="FCH30" s="600"/>
      <c r="FCI30" s="600"/>
      <c r="FCJ30" s="600"/>
      <c r="FCK30" s="600"/>
      <c r="FCL30" s="600"/>
      <c r="FCM30" s="600"/>
      <c r="FCN30" s="600"/>
      <c r="FCO30" s="600"/>
      <c r="FCP30" s="600"/>
      <c r="FCQ30" s="600"/>
      <c r="FCR30" s="600"/>
      <c r="FCS30" s="600"/>
      <c r="FCT30" s="600"/>
      <c r="FCU30" s="600"/>
      <c r="FCV30" s="600"/>
      <c r="FCW30" s="600"/>
      <c r="FCX30" s="600"/>
      <c r="FCY30" s="600"/>
      <c r="FCZ30" s="600"/>
      <c r="FDA30" s="600"/>
      <c r="FDB30" s="600"/>
      <c r="FDC30" s="600"/>
      <c r="FDD30" s="600"/>
      <c r="FDE30" s="600"/>
      <c r="FDF30" s="600"/>
      <c r="FDG30" s="600"/>
      <c r="FDH30" s="600"/>
      <c r="FDI30" s="600"/>
      <c r="FDJ30" s="600"/>
      <c r="FDK30" s="600"/>
      <c r="FDL30" s="600"/>
      <c r="FDM30" s="600"/>
      <c r="FDN30" s="600"/>
      <c r="FDO30" s="600"/>
      <c r="FDP30" s="600"/>
      <c r="FDQ30" s="600"/>
      <c r="FDR30" s="600"/>
      <c r="FDS30" s="600"/>
      <c r="FDT30" s="600"/>
      <c r="FDU30" s="600"/>
      <c r="FDV30" s="600"/>
      <c r="FDW30" s="600"/>
      <c r="FDX30" s="600"/>
      <c r="FDY30" s="600"/>
      <c r="FDZ30" s="600"/>
      <c r="FEA30" s="600"/>
      <c r="FEB30" s="600"/>
      <c r="FEC30" s="600"/>
      <c r="FED30" s="600"/>
      <c r="FEE30" s="600"/>
      <c r="FEF30" s="600"/>
      <c r="FEG30" s="600"/>
      <c r="FEH30" s="600"/>
      <c r="FEI30" s="600"/>
      <c r="FEJ30" s="600"/>
      <c r="FEK30" s="600"/>
      <c r="FEL30" s="600"/>
      <c r="FEM30" s="600"/>
      <c r="FEN30" s="600"/>
      <c r="FEO30" s="600"/>
      <c r="FEP30" s="600"/>
      <c r="FEQ30" s="600"/>
      <c r="FER30" s="600"/>
      <c r="FES30" s="600"/>
      <c r="FET30" s="600"/>
      <c r="FEU30" s="600"/>
      <c r="FEV30" s="600"/>
      <c r="FEW30" s="600"/>
      <c r="FEX30" s="600"/>
      <c r="FEY30" s="600"/>
      <c r="FEZ30" s="600"/>
      <c r="FFA30" s="600"/>
      <c r="FFB30" s="600"/>
      <c r="FFC30" s="600"/>
      <c r="FFD30" s="600"/>
      <c r="FFE30" s="600"/>
      <c r="FFF30" s="600"/>
      <c r="FFG30" s="600"/>
      <c r="FFH30" s="600"/>
      <c r="FFI30" s="600"/>
      <c r="FFJ30" s="600"/>
      <c r="FFK30" s="600"/>
      <c r="FFL30" s="600"/>
      <c r="FFM30" s="600"/>
      <c r="FFN30" s="600"/>
      <c r="FFO30" s="600"/>
      <c r="FFP30" s="600"/>
      <c r="FFQ30" s="600"/>
      <c r="FFR30" s="600"/>
      <c r="FFS30" s="600"/>
      <c r="FFT30" s="600"/>
      <c r="FFU30" s="600"/>
      <c r="FFV30" s="600"/>
      <c r="FFW30" s="600"/>
      <c r="FFX30" s="600"/>
      <c r="FFY30" s="600"/>
      <c r="FFZ30" s="600"/>
      <c r="FGA30" s="600"/>
      <c r="FGB30" s="600"/>
      <c r="FGC30" s="600"/>
      <c r="FGD30" s="600"/>
      <c r="FGE30" s="600"/>
      <c r="FGF30" s="600"/>
      <c r="FGG30" s="600"/>
      <c r="FGH30" s="600"/>
      <c r="FGI30" s="600"/>
      <c r="FGJ30" s="600"/>
      <c r="FGK30" s="600"/>
      <c r="FGL30" s="600"/>
      <c r="FGM30" s="600"/>
      <c r="FGN30" s="600"/>
      <c r="FGO30" s="600"/>
      <c r="FGP30" s="600"/>
      <c r="FGQ30" s="600"/>
      <c r="FGR30" s="600"/>
      <c r="FGS30" s="600"/>
      <c r="FGT30" s="600"/>
      <c r="FGU30" s="600"/>
      <c r="FGV30" s="600"/>
      <c r="FGW30" s="600"/>
      <c r="FGX30" s="600"/>
      <c r="FGY30" s="600"/>
      <c r="FGZ30" s="600"/>
      <c r="FHA30" s="600"/>
      <c r="FHB30" s="600"/>
      <c r="FHC30" s="600"/>
      <c r="FHD30" s="600"/>
      <c r="FHE30" s="600"/>
      <c r="FHF30" s="600"/>
      <c r="FHG30" s="600"/>
      <c r="FHH30" s="600"/>
      <c r="FHI30" s="600"/>
      <c r="FHJ30" s="600"/>
      <c r="FHK30" s="600"/>
      <c r="FHL30" s="600"/>
      <c r="FHM30" s="600"/>
      <c r="FHN30" s="600"/>
      <c r="FHO30" s="600"/>
      <c r="FHP30" s="600"/>
      <c r="FHQ30" s="600"/>
      <c r="FHR30" s="600"/>
      <c r="FHS30" s="600"/>
      <c r="FHT30" s="600"/>
      <c r="FHU30" s="600"/>
      <c r="FHV30" s="600"/>
      <c r="FHW30" s="600"/>
      <c r="FHX30" s="600"/>
      <c r="FHY30" s="600"/>
      <c r="FHZ30" s="600"/>
      <c r="FIA30" s="600"/>
      <c r="FIB30" s="600"/>
      <c r="FIC30" s="600"/>
      <c r="FID30" s="600"/>
      <c r="FIE30" s="600"/>
      <c r="FIF30" s="600"/>
      <c r="FIG30" s="600"/>
      <c r="FIH30" s="600"/>
      <c r="FII30" s="600"/>
      <c r="FIJ30" s="600"/>
      <c r="FIK30" s="600"/>
      <c r="FIL30" s="600"/>
      <c r="FIM30" s="600"/>
      <c r="FIN30" s="600"/>
      <c r="FIO30" s="600"/>
      <c r="FIP30" s="600"/>
      <c r="FIQ30" s="600"/>
      <c r="FIR30" s="600"/>
      <c r="FIS30" s="600"/>
      <c r="FIT30" s="600"/>
      <c r="FIU30" s="600"/>
      <c r="FIV30" s="600"/>
      <c r="FIW30" s="600"/>
      <c r="FIX30" s="600"/>
      <c r="FIY30" s="600"/>
      <c r="FIZ30" s="600"/>
      <c r="FJA30" s="600"/>
      <c r="FJB30" s="600"/>
      <c r="FJC30" s="600"/>
      <c r="FJD30" s="600"/>
      <c r="FJE30" s="600"/>
      <c r="FJF30" s="600"/>
      <c r="FJG30" s="600"/>
      <c r="FJH30" s="600"/>
      <c r="FJI30" s="600"/>
      <c r="FJJ30" s="600"/>
      <c r="FJK30" s="600"/>
      <c r="FJL30" s="600"/>
      <c r="FJM30" s="600"/>
      <c r="FJN30" s="600"/>
      <c r="FJO30" s="600"/>
      <c r="FJP30" s="600"/>
      <c r="FJQ30" s="600"/>
      <c r="FJR30" s="600"/>
      <c r="FJS30" s="600"/>
      <c r="FJT30" s="600"/>
      <c r="FJU30" s="600"/>
      <c r="FJV30" s="600"/>
      <c r="FJW30" s="600"/>
      <c r="FJX30" s="600"/>
      <c r="FJY30" s="600"/>
      <c r="FJZ30" s="600"/>
      <c r="FKA30" s="600"/>
      <c r="FKB30" s="600"/>
      <c r="FKC30" s="600"/>
      <c r="FKD30" s="600"/>
      <c r="FKE30" s="600"/>
      <c r="FKF30" s="600"/>
      <c r="FKG30" s="600"/>
      <c r="FKH30" s="600"/>
      <c r="FKI30" s="600"/>
      <c r="FKJ30" s="600"/>
      <c r="FKK30" s="600"/>
      <c r="FKL30" s="600"/>
      <c r="FKM30" s="600"/>
      <c r="FKN30" s="600"/>
      <c r="FKO30" s="600"/>
      <c r="FKP30" s="600"/>
      <c r="FKQ30" s="600"/>
      <c r="FKR30" s="600"/>
      <c r="FKS30" s="600"/>
      <c r="FKT30" s="600"/>
      <c r="FKU30" s="600"/>
      <c r="FKV30" s="600"/>
      <c r="FKW30" s="600"/>
      <c r="FKX30" s="600"/>
      <c r="FKY30" s="600"/>
      <c r="FKZ30" s="600"/>
      <c r="FLA30" s="600"/>
      <c r="FLB30" s="600"/>
      <c r="FLC30" s="600"/>
      <c r="FLD30" s="600"/>
      <c r="FLE30" s="600"/>
      <c r="FLF30" s="600"/>
      <c r="FLG30" s="600"/>
      <c r="FLH30" s="600"/>
      <c r="FLI30" s="600"/>
      <c r="FLJ30" s="600"/>
      <c r="FLK30" s="600"/>
      <c r="FLL30" s="600"/>
      <c r="FLM30" s="600"/>
      <c r="FLN30" s="600"/>
      <c r="FLO30" s="600"/>
      <c r="FLP30" s="600"/>
      <c r="FLQ30" s="600"/>
      <c r="FLR30" s="600"/>
      <c r="FLS30" s="600"/>
      <c r="FLT30" s="600"/>
      <c r="FLU30" s="600"/>
      <c r="FLV30" s="600"/>
      <c r="FLW30" s="600"/>
      <c r="FLX30" s="600"/>
      <c r="FLY30" s="600"/>
      <c r="FLZ30" s="600"/>
      <c r="FMA30" s="600"/>
      <c r="FMB30" s="600"/>
      <c r="FMC30" s="600"/>
      <c r="FMD30" s="600"/>
      <c r="FME30" s="600"/>
      <c r="FMF30" s="600"/>
      <c r="FMG30" s="600"/>
      <c r="FMH30" s="600"/>
      <c r="FMI30" s="600"/>
      <c r="FMJ30" s="600"/>
      <c r="FMK30" s="600"/>
      <c r="FML30" s="600"/>
      <c r="FMM30" s="600"/>
      <c r="FMN30" s="600"/>
      <c r="FMO30" s="600"/>
      <c r="FMP30" s="600"/>
      <c r="FMQ30" s="600"/>
      <c r="FMR30" s="600"/>
      <c r="FMS30" s="600"/>
      <c r="FMT30" s="600"/>
      <c r="FMU30" s="600"/>
      <c r="FMV30" s="600"/>
      <c r="FMW30" s="600"/>
      <c r="FMX30" s="600"/>
      <c r="FMY30" s="600"/>
      <c r="FMZ30" s="600"/>
      <c r="FNA30" s="600"/>
      <c r="FNB30" s="600"/>
      <c r="FNC30" s="600"/>
      <c r="FND30" s="600"/>
      <c r="FNE30" s="600"/>
      <c r="FNF30" s="600"/>
      <c r="FNG30" s="600"/>
      <c r="FNH30" s="600"/>
      <c r="FNI30" s="600"/>
      <c r="FNJ30" s="600"/>
      <c r="FNK30" s="600"/>
      <c r="FNL30" s="600"/>
      <c r="FNM30" s="600"/>
      <c r="FNN30" s="600"/>
      <c r="FNO30" s="600"/>
      <c r="FNP30" s="600"/>
      <c r="FNQ30" s="600"/>
      <c r="FNR30" s="600"/>
      <c r="FNS30" s="600"/>
      <c r="FNT30" s="600"/>
      <c r="FNU30" s="600"/>
      <c r="FNV30" s="600"/>
      <c r="FNW30" s="600"/>
      <c r="FNX30" s="600"/>
      <c r="FNY30" s="600"/>
      <c r="FNZ30" s="600"/>
      <c r="FOA30" s="600"/>
      <c r="FOB30" s="600"/>
      <c r="FOC30" s="600"/>
      <c r="FOD30" s="600"/>
      <c r="FOE30" s="600"/>
      <c r="FOF30" s="600"/>
      <c r="FOG30" s="600"/>
      <c r="FOH30" s="600"/>
      <c r="FOI30" s="600"/>
      <c r="FOJ30" s="600"/>
      <c r="FOK30" s="600"/>
      <c r="FOL30" s="600"/>
      <c r="FOM30" s="600"/>
      <c r="FON30" s="600"/>
      <c r="FOO30" s="600"/>
      <c r="FOP30" s="600"/>
      <c r="FOQ30" s="600"/>
      <c r="FOR30" s="600"/>
      <c r="FOS30" s="600"/>
      <c r="FOT30" s="600"/>
      <c r="FOU30" s="600"/>
      <c r="FOV30" s="600"/>
      <c r="FOW30" s="600"/>
      <c r="FOX30" s="600"/>
      <c r="FOY30" s="600"/>
      <c r="FOZ30" s="600"/>
      <c r="FPA30" s="600"/>
      <c r="FPB30" s="600"/>
      <c r="FPC30" s="600"/>
      <c r="FPD30" s="600"/>
      <c r="FPE30" s="600"/>
      <c r="FPF30" s="600"/>
      <c r="FPG30" s="600"/>
      <c r="FPH30" s="600"/>
      <c r="FPI30" s="600"/>
      <c r="FPJ30" s="600"/>
      <c r="FPK30" s="600"/>
      <c r="FPL30" s="600"/>
      <c r="FPM30" s="600"/>
      <c r="FPN30" s="600"/>
      <c r="FPO30" s="600"/>
      <c r="FPP30" s="600"/>
      <c r="FPQ30" s="600"/>
      <c r="FPR30" s="600"/>
      <c r="FPS30" s="600"/>
      <c r="FPT30" s="600"/>
      <c r="FPU30" s="600"/>
      <c r="FPV30" s="600"/>
      <c r="FPW30" s="600"/>
      <c r="FPX30" s="600"/>
      <c r="FPY30" s="600"/>
      <c r="FPZ30" s="600"/>
      <c r="FQA30" s="600"/>
      <c r="FQB30" s="600"/>
      <c r="FQC30" s="600"/>
      <c r="FQD30" s="600"/>
      <c r="FQE30" s="600"/>
      <c r="FQF30" s="600"/>
      <c r="FQG30" s="600"/>
      <c r="FQH30" s="600"/>
      <c r="FQI30" s="600"/>
      <c r="FQJ30" s="600"/>
      <c r="FQK30" s="600"/>
      <c r="FQL30" s="600"/>
      <c r="FQM30" s="600"/>
      <c r="FQN30" s="600"/>
      <c r="FQO30" s="600"/>
      <c r="FQP30" s="600"/>
      <c r="FQQ30" s="600"/>
      <c r="FQR30" s="600"/>
      <c r="FQS30" s="600"/>
      <c r="FQT30" s="600"/>
      <c r="FQU30" s="600"/>
      <c r="FQV30" s="600"/>
      <c r="FQW30" s="600"/>
      <c r="FQX30" s="600"/>
      <c r="FQY30" s="600"/>
      <c r="FQZ30" s="600"/>
      <c r="FRA30" s="600"/>
      <c r="FRB30" s="600"/>
      <c r="FRC30" s="600"/>
      <c r="FRD30" s="600"/>
      <c r="FRE30" s="600"/>
      <c r="FRF30" s="600"/>
      <c r="FRG30" s="600"/>
      <c r="FRH30" s="600"/>
      <c r="FRI30" s="600"/>
      <c r="FRJ30" s="600"/>
      <c r="FRK30" s="600"/>
      <c r="FRL30" s="600"/>
      <c r="FRM30" s="600"/>
      <c r="FRN30" s="600"/>
      <c r="FRO30" s="600"/>
      <c r="FRP30" s="600"/>
      <c r="FRQ30" s="600"/>
      <c r="FRR30" s="600"/>
      <c r="FRS30" s="600"/>
      <c r="FRT30" s="600"/>
      <c r="FRU30" s="600"/>
      <c r="FRV30" s="600"/>
      <c r="FRW30" s="600"/>
      <c r="FRX30" s="600"/>
      <c r="FRY30" s="600"/>
      <c r="FRZ30" s="600"/>
      <c r="FSA30" s="600"/>
      <c r="FSB30" s="600"/>
      <c r="FSC30" s="600"/>
      <c r="FSD30" s="600"/>
      <c r="FSE30" s="600"/>
      <c r="FSF30" s="600"/>
      <c r="FSG30" s="600"/>
      <c r="FSH30" s="600"/>
      <c r="FSI30" s="600"/>
      <c r="FSJ30" s="600"/>
      <c r="FSK30" s="600"/>
      <c r="FSL30" s="600"/>
      <c r="FSM30" s="600"/>
      <c r="FSN30" s="600"/>
      <c r="FSO30" s="600"/>
      <c r="FSP30" s="600"/>
      <c r="FSQ30" s="600"/>
      <c r="FSR30" s="600"/>
      <c r="FSS30" s="600"/>
      <c r="FST30" s="600"/>
      <c r="FSU30" s="600"/>
      <c r="FSV30" s="600"/>
      <c r="FSW30" s="600"/>
      <c r="FSX30" s="600"/>
      <c r="FSY30" s="600"/>
      <c r="FSZ30" s="600"/>
      <c r="FTA30" s="600"/>
      <c r="FTB30" s="600"/>
      <c r="FTC30" s="600"/>
      <c r="FTD30" s="600"/>
      <c r="FTE30" s="600"/>
      <c r="FTF30" s="600"/>
      <c r="FTG30" s="600"/>
      <c r="FTH30" s="600"/>
      <c r="FTI30" s="600"/>
      <c r="FTJ30" s="600"/>
      <c r="FTK30" s="600"/>
      <c r="FTL30" s="600"/>
      <c r="FTM30" s="600"/>
      <c r="FTN30" s="600"/>
      <c r="FTO30" s="600"/>
      <c r="FTP30" s="600"/>
      <c r="FTQ30" s="600"/>
      <c r="FTR30" s="600"/>
      <c r="FTS30" s="600"/>
      <c r="FTT30" s="600"/>
      <c r="FTU30" s="600"/>
      <c r="FTV30" s="600"/>
      <c r="FTW30" s="600"/>
      <c r="FTX30" s="600"/>
      <c r="FTY30" s="600"/>
      <c r="FTZ30" s="600"/>
      <c r="FUA30" s="600"/>
      <c r="FUB30" s="600"/>
      <c r="FUC30" s="600"/>
      <c r="FUD30" s="600"/>
      <c r="FUE30" s="600"/>
      <c r="FUF30" s="600"/>
      <c r="FUG30" s="600"/>
      <c r="FUH30" s="600"/>
      <c r="FUI30" s="600"/>
      <c r="FUJ30" s="600"/>
      <c r="FUK30" s="600"/>
      <c r="FUL30" s="600"/>
      <c r="FUM30" s="600"/>
      <c r="FUN30" s="600"/>
      <c r="FUO30" s="600"/>
      <c r="FUP30" s="600"/>
      <c r="FUQ30" s="600"/>
      <c r="FUR30" s="600"/>
      <c r="FUS30" s="600"/>
      <c r="FUT30" s="600"/>
      <c r="FUU30" s="600"/>
      <c r="FUV30" s="600"/>
      <c r="FUW30" s="600"/>
      <c r="FUX30" s="600"/>
      <c r="FUY30" s="600"/>
      <c r="FUZ30" s="600"/>
      <c r="FVA30" s="600"/>
      <c r="FVB30" s="600"/>
      <c r="FVC30" s="600"/>
      <c r="FVD30" s="600"/>
      <c r="FVE30" s="600"/>
      <c r="FVF30" s="600"/>
      <c r="FVG30" s="600"/>
      <c r="FVH30" s="600"/>
      <c r="FVI30" s="600"/>
      <c r="FVJ30" s="600"/>
      <c r="FVK30" s="600"/>
      <c r="FVL30" s="600"/>
      <c r="FVM30" s="600"/>
      <c r="FVN30" s="600"/>
      <c r="FVO30" s="600"/>
      <c r="FVP30" s="600"/>
      <c r="FVQ30" s="600"/>
      <c r="FVR30" s="600"/>
      <c r="FVS30" s="600"/>
      <c r="FVT30" s="600"/>
      <c r="FVU30" s="600"/>
      <c r="FVV30" s="600"/>
      <c r="FVW30" s="600"/>
      <c r="FVX30" s="600"/>
      <c r="FVY30" s="600"/>
      <c r="FVZ30" s="600"/>
      <c r="FWA30" s="600"/>
      <c r="FWB30" s="600"/>
      <c r="FWC30" s="600"/>
      <c r="FWD30" s="600"/>
      <c r="FWE30" s="600"/>
      <c r="FWF30" s="600"/>
      <c r="FWG30" s="600"/>
      <c r="FWH30" s="600"/>
      <c r="FWI30" s="600"/>
      <c r="FWJ30" s="600"/>
      <c r="FWK30" s="600"/>
      <c r="FWL30" s="600"/>
      <c r="FWM30" s="600"/>
      <c r="FWN30" s="600"/>
      <c r="FWO30" s="600"/>
      <c r="FWP30" s="600"/>
      <c r="FWQ30" s="600"/>
      <c r="FWR30" s="600"/>
      <c r="FWS30" s="600"/>
      <c r="FWT30" s="600"/>
      <c r="FWU30" s="600"/>
      <c r="FWV30" s="600"/>
      <c r="FWW30" s="600"/>
      <c r="FWX30" s="600"/>
      <c r="FWY30" s="600"/>
      <c r="FWZ30" s="600"/>
      <c r="FXA30" s="600"/>
      <c r="FXB30" s="600"/>
      <c r="FXC30" s="600"/>
      <c r="FXD30" s="600"/>
      <c r="FXE30" s="600"/>
      <c r="FXF30" s="600"/>
      <c r="FXG30" s="600"/>
      <c r="FXH30" s="600"/>
      <c r="FXI30" s="600"/>
      <c r="FXJ30" s="600"/>
      <c r="FXK30" s="600"/>
      <c r="FXL30" s="600"/>
      <c r="FXM30" s="600"/>
      <c r="FXN30" s="600"/>
      <c r="FXO30" s="600"/>
      <c r="FXP30" s="600"/>
      <c r="FXQ30" s="600"/>
      <c r="FXR30" s="600"/>
      <c r="FXS30" s="600"/>
      <c r="FXT30" s="600"/>
      <c r="FXU30" s="600"/>
      <c r="FXV30" s="600"/>
      <c r="FXW30" s="600"/>
      <c r="FXX30" s="600"/>
      <c r="FXY30" s="600"/>
      <c r="FXZ30" s="600"/>
      <c r="FYA30" s="600"/>
      <c r="FYB30" s="600"/>
      <c r="FYC30" s="600"/>
      <c r="FYD30" s="600"/>
      <c r="FYE30" s="600"/>
      <c r="FYF30" s="600"/>
      <c r="FYG30" s="600"/>
      <c r="FYH30" s="600"/>
      <c r="FYI30" s="600"/>
      <c r="FYJ30" s="600"/>
      <c r="FYK30" s="600"/>
      <c r="FYL30" s="600"/>
      <c r="FYM30" s="600"/>
      <c r="FYN30" s="600"/>
      <c r="FYO30" s="600"/>
      <c r="FYP30" s="600"/>
      <c r="FYQ30" s="600"/>
      <c r="FYR30" s="600"/>
      <c r="FYS30" s="600"/>
      <c r="FYT30" s="600"/>
      <c r="FYU30" s="600"/>
      <c r="FYV30" s="600"/>
      <c r="FYW30" s="600"/>
      <c r="FYX30" s="600"/>
      <c r="FYY30" s="600"/>
      <c r="FYZ30" s="600"/>
      <c r="FZA30" s="600"/>
      <c r="FZB30" s="600"/>
      <c r="FZC30" s="600"/>
      <c r="FZD30" s="600"/>
      <c r="FZE30" s="600"/>
      <c r="FZF30" s="600"/>
      <c r="FZG30" s="600"/>
      <c r="FZH30" s="600"/>
      <c r="FZI30" s="600"/>
      <c r="FZJ30" s="600"/>
      <c r="FZK30" s="600"/>
      <c r="FZL30" s="600"/>
      <c r="FZM30" s="600"/>
      <c r="FZN30" s="600"/>
      <c r="FZO30" s="600"/>
      <c r="FZP30" s="600"/>
      <c r="FZQ30" s="600"/>
      <c r="FZR30" s="600"/>
      <c r="FZS30" s="600"/>
      <c r="FZT30" s="600"/>
      <c r="FZU30" s="600"/>
      <c r="FZV30" s="600"/>
      <c r="FZW30" s="600"/>
      <c r="FZX30" s="600"/>
      <c r="FZY30" s="600"/>
      <c r="FZZ30" s="600"/>
      <c r="GAA30" s="600"/>
      <c r="GAB30" s="600"/>
      <c r="GAC30" s="600"/>
      <c r="GAD30" s="600"/>
      <c r="GAE30" s="600"/>
      <c r="GAF30" s="600"/>
      <c r="GAG30" s="600"/>
      <c r="GAH30" s="600"/>
      <c r="GAI30" s="600"/>
      <c r="GAJ30" s="600"/>
      <c r="GAK30" s="600"/>
      <c r="GAL30" s="600"/>
      <c r="GAM30" s="600"/>
      <c r="GAN30" s="600"/>
      <c r="GAO30" s="600"/>
      <c r="GAP30" s="600"/>
      <c r="GAQ30" s="600"/>
      <c r="GAR30" s="600"/>
      <c r="GAS30" s="600"/>
      <c r="GAT30" s="600"/>
      <c r="GAU30" s="600"/>
      <c r="GAV30" s="600"/>
      <c r="GAW30" s="600"/>
      <c r="GAX30" s="600"/>
      <c r="GAY30" s="600"/>
      <c r="GAZ30" s="600"/>
      <c r="GBA30" s="600"/>
      <c r="GBB30" s="600"/>
      <c r="GBC30" s="600"/>
      <c r="GBD30" s="600"/>
      <c r="GBE30" s="600"/>
      <c r="GBF30" s="600"/>
      <c r="GBG30" s="600"/>
      <c r="GBH30" s="600"/>
      <c r="GBI30" s="600"/>
      <c r="GBJ30" s="600"/>
      <c r="GBK30" s="600"/>
      <c r="GBL30" s="600"/>
      <c r="GBM30" s="600"/>
      <c r="GBN30" s="600"/>
      <c r="GBO30" s="600"/>
      <c r="GBP30" s="600"/>
      <c r="GBQ30" s="600"/>
      <c r="GBR30" s="600"/>
      <c r="GBS30" s="600"/>
      <c r="GBT30" s="600"/>
      <c r="GBU30" s="600"/>
      <c r="GBV30" s="600"/>
      <c r="GBW30" s="600"/>
      <c r="GBX30" s="600"/>
      <c r="GBY30" s="600"/>
      <c r="GBZ30" s="600"/>
      <c r="GCA30" s="600"/>
      <c r="GCB30" s="600"/>
      <c r="GCC30" s="600"/>
      <c r="GCD30" s="600"/>
      <c r="GCE30" s="600"/>
      <c r="GCF30" s="600"/>
      <c r="GCG30" s="600"/>
      <c r="GCH30" s="600"/>
      <c r="GCI30" s="600"/>
      <c r="GCJ30" s="600"/>
      <c r="GCK30" s="600"/>
      <c r="GCL30" s="600"/>
      <c r="GCM30" s="600"/>
      <c r="GCN30" s="600"/>
      <c r="GCO30" s="600"/>
      <c r="GCP30" s="600"/>
      <c r="GCQ30" s="600"/>
      <c r="GCR30" s="600"/>
      <c r="GCS30" s="600"/>
      <c r="GCT30" s="600"/>
      <c r="GCU30" s="600"/>
      <c r="GCV30" s="600"/>
      <c r="GCW30" s="600"/>
      <c r="GCX30" s="600"/>
      <c r="GCY30" s="600"/>
      <c r="GCZ30" s="600"/>
      <c r="GDA30" s="600"/>
      <c r="GDB30" s="600"/>
      <c r="GDC30" s="600"/>
      <c r="GDD30" s="600"/>
      <c r="GDE30" s="600"/>
      <c r="GDF30" s="600"/>
      <c r="GDG30" s="600"/>
      <c r="GDH30" s="600"/>
      <c r="GDI30" s="600"/>
      <c r="GDJ30" s="600"/>
      <c r="GDK30" s="600"/>
      <c r="GDL30" s="600"/>
      <c r="GDM30" s="600"/>
      <c r="GDN30" s="600"/>
      <c r="GDO30" s="600"/>
      <c r="GDP30" s="600"/>
      <c r="GDQ30" s="600"/>
      <c r="GDR30" s="600"/>
      <c r="GDS30" s="600"/>
      <c r="GDT30" s="600"/>
      <c r="GDU30" s="600"/>
      <c r="GDV30" s="600"/>
      <c r="GDW30" s="600"/>
      <c r="GDX30" s="600"/>
      <c r="GDY30" s="600"/>
      <c r="GDZ30" s="600"/>
      <c r="GEA30" s="600"/>
      <c r="GEB30" s="600"/>
      <c r="GEC30" s="600"/>
      <c r="GED30" s="600"/>
      <c r="GEE30" s="600"/>
      <c r="GEF30" s="600"/>
      <c r="GEG30" s="600"/>
      <c r="GEH30" s="600"/>
      <c r="GEI30" s="600"/>
      <c r="GEJ30" s="600"/>
      <c r="GEK30" s="600"/>
      <c r="GEL30" s="600"/>
      <c r="GEM30" s="600"/>
      <c r="GEN30" s="600"/>
      <c r="GEO30" s="600"/>
      <c r="GEP30" s="600"/>
      <c r="GEQ30" s="600"/>
      <c r="GER30" s="600"/>
      <c r="GES30" s="600"/>
      <c r="GET30" s="600"/>
      <c r="GEU30" s="600"/>
      <c r="GEV30" s="600"/>
      <c r="GEW30" s="600"/>
      <c r="GEX30" s="600"/>
      <c r="GEY30" s="600"/>
      <c r="GEZ30" s="600"/>
      <c r="GFA30" s="600"/>
      <c r="GFB30" s="600"/>
      <c r="GFC30" s="600"/>
      <c r="GFD30" s="600"/>
      <c r="GFE30" s="600"/>
      <c r="GFF30" s="600"/>
      <c r="GFG30" s="600"/>
      <c r="GFH30" s="600"/>
      <c r="GFI30" s="600"/>
      <c r="GFJ30" s="600"/>
      <c r="GFK30" s="600"/>
      <c r="GFL30" s="600"/>
      <c r="GFM30" s="600"/>
      <c r="GFN30" s="600"/>
      <c r="GFO30" s="600"/>
      <c r="GFP30" s="600"/>
      <c r="GFQ30" s="600"/>
      <c r="GFR30" s="600"/>
      <c r="GFS30" s="600"/>
      <c r="GFT30" s="600"/>
      <c r="GFU30" s="600"/>
      <c r="GFV30" s="600"/>
      <c r="GFW30" s="600"/>
      <c r="GFX30" s="600"/>
      <c r="GFY30" s="600"/>
      <c r="GFZ30" s="600"/>
      <c r="GGA30" s="600"/>
      <c r="GGB30" s="600"/>
      <c r="GGC30" s="600"/>
      <c r="GGD30" s="600"/>
      <c r="GGE30" s="600"/>
      <c r="GGF30" s="600"/>
      <c r="GGG30" s="600"/>
      <c r="GGH30" s="600"/>
      <c r="GGI30" s="600"/>
      <c r="GGJ30" s="600"/>
      <c r="GGK30" s="600"/>
      <c r="GGL30" s="600"/>
      <c r="GGM30" s="600"/>
      <c r="GGN30" s="600"/>
      <c r="GGO30" s="600"/>
      <c r="GGP30" s="600"/>
      <c r="GGQ30" s="600"/>
      <c r="GGR30" s="600"/>
      <c r="GGS30" s="600"/>
      <c r="GGT30" s="600"/>
      <c r="GGU30" s="600"/>
      <c r="GGV30" s="600"/>
      <c r="GGW30" s="600"/>
      <c r="GGX30" s="600"/>
      <c r="GGY30" s="600"/>
      <c r="GGZ30" s="600"/>
      <c r="GHA30" s="600"/>
      <c r="GHB30" s="600"/>
      <c r="GHC30" s="600"/>
      <c r="GHD30" s="600"/>
      <c r="GHE30" s="600"/>
      <c r="GHF30" s="600"/>
      <c r="GHG30" s="600"/>
      <c r="GHH30" s="600"/>
      <c r="GHI30" s="600"/>
      <c r="GHJ30" s="600"/>
      <c r="GHK30" s="600"/>
      <c r="GHL30" s="600"/>
      <c r="GHM30" s="600"/>
      <c r="GHN30" s="600"/>
      <c r="GHO30" s="600"/>
      <c r="GHP30" s="600"/>
      <c r="GHQ30" s="600"/>
      <c r="GHR30" s="600"/>
      <c r="GHS30" s="600"/>
      <c r="GHT30" s="600"/>
      <c r="GHU30" s="600"/>
      <c r="GHV30" s="600"/>
      <c r="GHW30" s="600"/>
      <c r="GHX30" s="600"/>
      <c r="GHY30" s="600"/>
      <c r="GHZ30" s="600"/>
      <c r="GIA30" s="600"/>
      <c r="GIB30" s="600"/>
      <c r="GIC30" s="600"/>
      <c r="GID30" s="600"/>
      <c r="GIE30" s="600"/>
      <c r="GIF30" s="600"/>
      <c r="GIG30" s="600"/>
      <c r="GIH30" s="600"/>
      <c r="GII30" s="600"/>
      <c r="GIJ30" s="600"/>
      <c r="GIK30" s="600"/>
      <c r="GIL30" s="600"/>
      <c r="GIM30" s="600"/>
      <c r="GIN30" s="600"/>
      <c r="GIO30" s="600"/>
      <c r="GIP30" s="600"/>
      <c r="GIQ30" s="600"/>
      <c r="GIR30" s="600"/>
      <c r="GIS30" s="600"/>
      <c r="GIT30" s="600"/>
      <c r="GIU30" s="600"/>
      <c r="GIV30" s="600"/>
      <c r="GIW30" s="600"/>
      <c r="GIX30" s="600"/>
      <c r="GIY30" s="600"/>
      <c r="GIZ30" s="600"/>
      <c r="GJA30" s="600"/>
      <c r="GJB30" s="600"/>
      <c r="GJC30" s="600"/>
      <c r="GJD30" s="600"/>
      <c r="GJE30" s="600"/>
      <c r="GJF30" s="600"/>
      <c r="GJG30" s="600"/>
      <c r="GJH30" s="600"/>
      <c r="GJI30" s="600"/>
      <c r="GJJ30" s="600"/>
      <c r="GJK30" s="600"/>
      <c r="GJL30" s="600"/>
      <c r="GJM30" s="600"/>
      <c r="GJN30" s="600"/>
      <c r="GJO30" s="600"/>
      <c r="GJP30" s="600"/>
      <c r="GJQ30" s="600"/>
      <c r="GJR30" s="600"/>
      <c r="GJS30" s="600"/>
      <c r="GJT30" s="600"/>
      <c r="GJU30" s="600"/>
      <c r="GJV30" s="600"/>
      <c r="GJW30" s="600"/>
      <c r="GJX30" s="600"/>
      <c r="GJY30" s="600"/>
      <c r="GJZ30" s="600"/>
      <c r="GKA30" s="600"/>
      <c r="GKB30" s="600"/>
      <c r="GKC30" s="600"/>
      <c r="GKD30" s="600"/>
      <c r="GKE30" s="600"/>
      <c r="GKF30" s="600"/>
      <c r="GKG30" s="600"/>
      <c r="GKH30" s="600"/>
      <c r="GKI30" s="600"/>
      <c r="GKJ30" s="600"/>
      <c r="GKK30" s="600"/>
      <c r="GKL30" s="600"/>
      <c r="GKM30" s="600"/>
      <c r="GKN30" s="600"/>
      <c r="GKO30" s="600"/>
      <c r="GKP30" s="600"/>
      <c r="GKQ30" s="600"/>
      <c r="GKR30" s="600"/>
      <c r="GKS30" s="600"/>
      <c r="GKT30" s="600"/>
      <c r="GKU30" s="600"/>
      <c r="GKV30" s="600"/>
      <c r="GKW30" s="600"/>
      <c r="GKX30" s="600"/>
      <c r="GKY30" s="600"/>
      <c r="GKZ30" s="600"/>
      <c r="GLA30" s="600"/>
      <c r="GLB30" s="600"/>
      <c r="GLC30" s="600"/>
      <c r="GLD30" s="600"/>
      <c r="GLE30" s="600"/>
      <c r="GLF30" s="600"/>
      <c r="GLG30" s="600"/>
      <c r="GLH30" s="600"/>
      <c r="GLI30" s="600"/>
      <c r="GLJ30" s="600"/>
      <c r="GLK30" s="600"/>
      <c r="GLL30" s="600"/>
      <c r="GLM30" s="600"/>
      <c r="GLN30" s="600"/>
      <c r="GLO30" s="600"/>
      <c r="GLP30" s="600"/>
      <c r="GLQ30" s="600"/>
      <c r="GLR30" s="600"/>
      <c r="GLS30" s="600"/>
      <c r="GLT30" s="600"/>
      <c r="GLU30" s="600"/>
      <c r="GLV30" s="600"/>
      <c r="GLW30" s="600"/>
      <c r="GLX30" s="600"/>
      <c r="GLY30" s="600"/>
      <c r="GLZ30" s="600"/>
      <c r="GMA30" s="600"/>
      <c r="GMB30" s="600"/>
      <c r="GMC30" s="600"/>
      <c r="GMD30" s="600"/>
      <c r="GME30" s="600"/>
      <c r="GMF30" s="600"/>
      <c r="GMG30" s="600"/>
      <c r="GMH30" s="600"/>
      <c r="GMI30" s="600"/>
      <c r="GMJ30" s="600"/>
      <c r="GMK30" s="600"/>
      <c r="GML30" s="600"/>
      <c r="GMM30" s="600"/>
      <c r="GMN30" s="600"/>
      <c r="GMO30" s="600"/>
      <c r="GMP30" s="600"/>
      <c r="GMQ30" s="600"/>
      <c r="GMR30" s="600"/>
      <c r="GMS30" s="600"/>
      <c r="GMT30" s="600"/>
      <c r="GMU30" s="600"/>
      <c r="GMV30" s="600"/>
      <c r="GMW30" s="600"/>
      <c r="GMX30" s="600"/>
      <c r="GMY30" s="600"/>
      <c r="GMZ30" s="600"/>
      <c r="GNA30" s="600"/>
      <c r="GNB30" s="600"/>
      <c r="GNC30" s="600"/>
      <c r="GND30" s="600"/>
      <c r="GNE30" s="600"/>
      <c r="GNF30" s="600"/>
      <c r="GNG30" s="600"/>
      <c r="GNH30" s="600"/>
      <c r="GNI30" s="600"/>
      <c r="GNJ30" s="600"/>
      <c r="GNK30" s="600"/>
      <c r="GNL30" s="600"/>
      <c r="GNM30" s="600"/>
      <c r="GNN30" s="600"/>
      <c r="GNO30" s="600"/>
      <c r="GNP30" s="600"/>
      <c r="GNQ30" s="600"/>
      <c r="GNR30" s="600"/>
      <c r="GNS30" s="600"/>
      <c r="GNT30" s="600"/>
      <c r="GNU30" s="600"/>
      <c r="GNV30" s="600"/>
      <c r="GNW30" s="600"/>
      <c r="GNX30" s="600"/>
      <c r="GNY30" s="600"/>
      <c r="GNZ30" s="600"/>
      <c r="GOA30" s="600"/>
      <c r="GOB30" s="600"/>
      <c r="GOC30" s="600"/>
      <c r="GOD30" s="600"/>
      <c r="GOE30" s="600"/>
      <c r="GOF30" s="600"/>
      <c r="GOG30" s="600"/>
      <c r="GOH30" s="600"/>
      <c r="GOI30" s="600"/>
      <c r="GOJ30" s="600"/>
      <c r="GOK30" s="600"/>
      <c r="GOL30" s="600"/>
      <c r="GOM30" s="600"/>
      <c r="GON30" s="600"/>
      <c r="GOO30" s="600"/>
      <c r="GOP30" s="600"/>
      <c r="GOQ30" s="600"/>
      <c r="GOR30" s="600"/>
      <c r="GOS30" s="600"/>
      <c r="GOT30" s="600"/>
      <c r="GOU30" s="600"/>
      <c r="GOV30" s="600"/>
      <c r="GOW30" s="600"/>
      <c r="GOX30" s="600"/>
      <c r="GOY30" s="600"/>
      <c r="GOZ30" s="600"/>
      <c r="GPA30" s="600"/>
      <c r="GPB30" s="600"/>
      <c r="GPC30" s="600"/>
      <c r="GPD30" s="600"/>
      <c r="GPE30" s="600"/>
      <c r="GPF30" s="600"/>
      <c r="GPG30" s="600"/>
      <c r="GPH30" s="600"/>
      <c r="GPI30" s="600"/>
      <c r="GPJ30" s="600"/>
      <c r="GPK30" s="600"/>
      <c r="GPL30" s="600"/>
      <c r="GPM30" s="600"/>
      <c r="GPN30" s="600"/>
      <c r="GPO30" s="600"/>
      <c r="GPP30" s="600"/>
      <c r="GPQ30" s="600"/>
      <c r="GPR30" s="600"/>
      <c r="GPS30" s="600"/>
      <c r="GPT30" s="600"/>
      <c r="GPU30" s="600"/>
      <c r="GPV30" s="600"/>
      <c r="GPW30" s="600"/>
      <c r="GPX30" s="600"/>
      <c r="GPY30" s="600"/>
      <c r="GPZ30" s="600"/>
      <c r="GQA30" s="600"/>
      <c r="GQB30" s="600"/>
      <c r="GQC30" s="600"/>
      <c r="GQD30" s="600"/>
      <c r="GQE30" s="600"/>
      <c r="GQF30" s="600"/>
      <c r="GQG30" s="600"/>
      <c r="GQH30" s="600"/>
      <c r="GQI30" s="600"/>
      <c r="GQJ30" s="600"/>
      <c r="GQK30" s="600"/>
      <c r="GQL30" s="600"/>
      <c r="GQM30" s="600"/>
      <c r="GQN30" s="600"/>
      <c r="GQO30" s="600"/>
      <c r="GQP30" s="600"/>
      <c r="GQQ30" s="600"/>
      <c r="GQR30" s="600"/>
      <c r="GQS30" s="600"/>
      <c r="GQT30" s="600"/>
      <c r="GQU30" s="600"/>
      <c r="GQV30" s="600"/>
      <c r="GQW30" s="600"/>
      <c r="GQX30" s="600"/>
      <c r="GQY30" s="600"/>
      <c r="GQZ30" s="600"/>
      <c r="GRA30" s="600"/>
      <c r="GRB30" s="600"/>
      <c r="GRC30" s="600"/>
      <c r="GRD30" s="600"/>
      <c r="GRE30" s="600"/>
      <c r="GRF30" s="600"/>
      <c r="GRG30" s="600"/>
      <c r="GRH30" s="600"/>
      <c r="GRI30" s="600"/>
      <c r="GRJ30" s="600"/>
      <c r="GRK30" s="600"/>
      <c r="GRL30" s="600"/>
      <c r="GRM30" s="600"/>
      <c r="GRN30" s="600"/>
      <c r="GRO30" s="600"/>
      <c r="GRP30" s="600"/>
      <c r="GRQ30" s="600"/>
      <c r="GRR30" s="600"/>
      <c r="GRS30" s="600"/>
      <c r="GRT30" s="600"/>
      <c r="GRU30" s="600"/>
      <c r="GRV30" s="600"/>
      <c r="GRW30" s="600"/>
      <c r="GRX30" s="600"/>
      <c r="GRY30" s="600"/>
      <c r="GRZ30" s="600"/>
      <c r="GSA30" s="600"/>
      <c r="GSB30" s="600"/>
      <c r="GSC30" s="600"/>
      <c r="GSD30" s="600"/>
      <c r="GSE30" s="600"/>
      <c r="GSF30" s="600"/>
      <c r="GSG30" s="600"/>
      <c r="GSH30" s="600"/>
      <c r="GSI30" s="600"/>
      <c r="GSJ30" s="600"/>
      <c r="GSK30" s="600"/>
      <c r="GSL30" s="600"/>
      <c r="GSM30" s="600"/>
      <c r="GSN30" s="600"/>
      <c r="GSO30" s="600"/>
      <c r="GSP30" s="600"/>
      <c r="GSQ30" s="600"/>
      <c r="GSR30" s="600"/>
      <c r="GSS30" s="600"/>
      <c r="GST30" s="600"/>
      <c r="GSU30" s="600"/>
      <c r="GSV30" s="600"/>
      <c r="GSW30" s="600"/>
      <c r="GSX30" s="600"/>
      <c r="GSY30" s="600"/>
      <c r="GSZ30" s="600"/>
      <c r="GTA30" s="600"/>
      <c r="GTB30" s="600"/>
      <c r="GTC30" s="600"/>
      <c r="GTD30" s="600"/>
      <c r="GTE30" s="600"/>
      <c r="GTF30" s="600"/>
      <c r="GTG30" s="600"/>
      <c r="GTH30" s="600"/>
      <c r="GTI30" s="600"/>
      <c r="GTJ30" s="600"/>
      <c r="GTK30" s="600"/>
      <c r="GTL30" s="600"/>
      <c r="GTM30" s="600"/>
      <c r="GTN30" s="600"/>
      <c r="GTO30" s="600"/>
      <c r="GTP30" s="600"/>
      <c r="GTQ30" s="600"/>
      <c r="GTR30" s="600"/>
      <c r="GTS30" s="600"/>
      <c r="GTT30" s="600"/>
      <c r="GTU30" s="600"/>
      <c r="GTV30" s="600"/>
      <c r="GTW30" s="600"/>
      <c r="GTX30" s="600"/>
      <c r="GTY30" s="600"/>
      <c r="GTZ30" s="600"/>
      <c r="GUA30" s="600"/>
      <c r="GUB30" s="600"/>
      <c r="GUC30" s="600"/>
      <c r="GUD30" s="600"/>
      <c r="GUE30" s="600"/>
      <c r="GUF30" s="600"/>
      <c r="GUG30" s="600"/>
      <c r="GUH30" s="600"/>
      <c r="GUI30" s="600"/>
      <c r="GUJ30" s="600"/>
      <c r="GUK30" s="600"/>
      <c r="GUL30" s="600"/>
      <c r="GUM30" s="600"/>
      <c r="GUN30" s="600"/>
      <c r="GUO30" s="600"/>
      <c r="GUP30" s="600"/>
      <c r="GUQ30" s="600"/>
      <c r="GUR30" s="600"/>
      <c r="GUS30" s="600"/>
      <c r="GUT30" s="600"/>
      <c r="GUU30" s="600"/>
      <c r="GUV30" s="600"/>
      <c r="GUW30" s="600"/>
      <c r="GUX30" s="600"/>
      <c r="GUY30" s="600"/>
      <c r="GUZ30" s="600"/>
      <c r="GVA30" s="600"/>
      <c r="GVB30" s="600"/>
      <c r="GVC30" s="600"/>
      <c r="GVD30" s="600"/>
      <c r="GVE30" s="600"/>
      <c r="GVF30" s="600"/>
      <c r="GVG30" s="600"/>
      <c r="GVH30" s="600"/>
      <c r="GVI30" s="600"/>
      <c r="GVJ30" s="600"/>
      <c r="GVK30" s="600"/>
      <c r="GVL30" s="600"/>
      <c r="GVM30" s="600"/>
      <c r="GVN30" s="600"/>
      <c r="GVO30" s="600"/>
      <c r="GVP30" s="600"/>
      <c r="GVQ30" s="600"/>
      <c r="GVR30" s="600"/>
      <c r="GVS30" s="600"/>
      <c r="GVT30" s="600"/>
      <c r="GVU30" s="600"/>
      <c r="GVV30" s="600"/>
      <c r="GVW30" s="600"/>
      <c r="GVX30" s="600"/>
      <c r="GVY30" s="600"/>
      <c r="GVZ30" s="600"/>
      <c r="GWA30" s="600"/>
      <c r="GWB30" s="600"/>
      <c r="GWC30" s="600"/>
      <c r="GWD30" s="600"/>
      <c r="GWE30" s="600"/>
      <c r="GWF30" s="600"/>
      <c r="GWG30" s="600"/>
      <c r="GWH30" s="600"/>
      <c r="GWI30" s="600"/>
      <c r="GWJ30" s="600"/>
      <c r="GWK30" s="600"/>
      <c r="GWL30" s="600"/>
      <c r="GWM30" s="600"/>
      <c r="GWN30" s="600"/>
      <c r="GWO30" s="600"/>
      <c r="GWP30" s="600"/>
      <c r="GWQ30" s="600"/>
      <c r="GWR30" s="600"/>
      <c r="GWS30" s="600"/>
      <c r="GWT30" s="600"/>
      <c r="GWU30" s="600"/>
      <c r="GWV30" s="600"/>
      <c r="GWW30" s="600"/>
      <c r="GWX30" s="600"/>
      <c r="GWY30" s="600"/>
      <c r="GWZ30" s="600"/>
      <c r="GXA30" s="600"/>
      <c r="GXB30" s="600"/>
      <c r="GXC30" s="600"/>
      <c r="GXD30" s="600"/>
      <c r="GXE30" s="600"/>
      <c r="GXF30" s="600"/>
      <c r="GXG30" s="600"/>
      <c r="GXH30" s="600"/>
      <c r="GXI30" s="600"/>
      <c r="GXJ30" s="600"/>
      <c r="GXK30" s="600"/>
      <c r="GXL30" s="600"/>
      <c r="GXM30" s="600"/>
      <c r="GXN30" s="600"/>
      <c r="GXO30" s="600"/>
      <c r="GXP30" s="600"/>
      <c r="GXQ30" s="600"/>
      <c r="GXR30" s="600"/>
      <c r="GXS30" s="600"/>
      <c r="GXT30" s="600"/>
      <c r="GXU30" s="600"/>
      <c r="GXV30" s="600"/>
      <c r="GXW30" s="600"/>
      <c r="GXX30" s="600"/>
      <c r="GXY30" s="600"/>
      <c r="GXZ30" s="600"/>
      <c r="GYA30" s="600"/>
      <c r="GYB30" s="600"/>
      <c r="GYC30" s="600"/>
      <c r="GYD30" s="600"/>
      <c r="GYE30" s="600"/>
      <c r="GYF30" s="600"/>
      <c r="GYG30" s="600"/>
      <c r="GYH30" s="600"/>
      <c r="GYI30" s="600"/>
      <c r="GYJ30" s="600"/>
      <c r="GYK30" s="600"/>
      <c r="GYL30" s="600"/>
      <c r="GYM30" s="600"/>
      <c r="GYN30" s="600"/>
      <c r="GYO30" s="600"/>
      <c r="GYP30" s="600"/>
      <c r="GYQ30" s="600"/>
      <c r="GYR30" s="600"/>
      <c r="GYS30" s="600"/>
      <c r="GYT30" s="600"/>
      <c r="GYU30" s="600"/>
      <c r="GYV30" s="600"/>
      <c r="GYW30" s="600"/>
      <c r="GYX30" s="600"/>
      <c r="GYY30" s="600"/>
      <c r="GYZ30" s="600"/>
      <c r="GZA30" s="600"/>
      <c r="GZB30" s="600"/>
      <c r="GZC30" s="600"/>
      <c r="GZD30" s="600"/>
      <c r="GZE30" s="600"/>
      <c r="GZF30" s="600"/>
      <c r="GZG30" s="600"/>
      <c r="GZH30" s="600"/>
      <c r="GZI30" s="600"/>
      <c r="GZJ30" s="600"/>
      <c r="GZK30" s="600"/>
      <c r="GZL30" s="600"/>
      <c r="GZM30" s="600"/>
      <c r="GZN30" s="600"/>
      <c r="GZO30" s="600"/>
      <c r="GZP30" s="600"/>
      <c r="GZQ30" s="600"/>
      <c r="GZR30" s="600"/>
      <c r="GZS30" s="600"/>
      <c r="GZT30" s="600"/>
      <c r="GZU30" s="600"/>
      <c r="GZV30" s="600"/>
      <c r="GZW30" s="600"/>
      <c r="GZX30" s="600"/>
      <c r="GZY30" s="600"/>
      <c r="GZZ30" s="600"/>
      <c r="HAA30" s="600"/>
      <c r="HAB30" s="600"/>
      <c r="HAC30" s="600"/>
      <c r="HAD30" s="600"/>
      <c r="HAE30" s="600"/>
      <c r="HAF30" s="600"/>
      <c r="HAG30" s="600"/>
      <c r="HAH30" s="600"/>
      <c r="HAI30" s="600"/>
      <c r="HAJ30" s="600"/>
      <c r="HAK30" s="600"/>
      <c r="HAL30" s="600"/>
      <c r="HAM30" s="600"/>
      <c r="HAN30" s="600"/>
      <c r="HAO30" s="600"/>
      <c r="HAP30" s="600"/>
      <c r="HAQ30" s="600"/>
      <c r="HAR30" s="600"/>
      <c r="HAS30" s="600"/>
      <c r="HAT30" s="600"/>
      <c r="HAU30" s="600"/>
      <c r="HAV30" s="600"/>
      <c r="HAW30" s="600"/>
      <c r="HAX30" s="600"/>
      <c r="HAY30" s="600"/>
      <c r="HAZ30" s="600"/>
      <c r="HBA30" s="600"/>
      <c r="HBB30" s="600"/>
      <c r="HBC30" s="600"/>
      <c r="HBD30" s="600"/>
      <c r="HBE30" s="600"/>
      <c r="HBF30" s="600"/>
      <c r="HBG30" s="600"/>
      <c r="HBH30" s="600"/>
      <c r="HBI30" s="600"/>
      <c r="HBJ30" s="600"/>
      <c r="HBK30" s="600"/>
      <c r="HBL30" s="600"/>
      <c r="HBM30" s="600"/>
      <c r="HBN30" s="600"/>
      <c r="HBO30" s="600"/>
      <c r="HBP30" s="600"/>
      <c r="HBQ30" s="600"/>
      <c r="HBR30" s="600"/>
      <c r="HBS30" s="600"/>
      <c r="HBT30" s="600"/>
      <c r="HBU30" s="600"/>
      <c r="HBV30" s="600"/>
      <c r="HBW30" s="600"/>
      <c r="HBX30" s="600"/>
      <c r="HBY30" s="600"/>
      <c r="HBZ30" s="600"/>
      <c r="HCA30" s="600"/>
      <c r="HCB30" s="600"/>
      <c r="HCC30" s="600"/>
      <c r="HCD30" s="600"/>
      <c r="HCE30" s="600"/>
      <c r="HCF30" s="600"/>
      <c r="HCG30" s="600"/>
      <c r="HCH30" s="600"/>
      <c r="HCI30" s="600"/>
      <c r="HCJ30" s="600"/>
      <c r="HCK30" s="600"/>
      <c r="HCL30" s="600"/>
      <c r="HCM30" s="600"/>
      <c r="HCN30" s="600"/>
      <c r="HCO30" s="600"/>
      <c r="HCP30" s="600"/>
      <c r="HCQ30" s="600"/>
      <c r="HCR30" s="600"/>
      <c r="HCS30" s="600"/>
      <c r="HCT30" s="600"/>
      <c r="HCU30" s="600"/>
      <c r="HCV30" s="600"/>
      <c r="HCW30" s="600"/>
      <c r="HCX30" s="600"/>
      <c r="HCY30" s="600"/>
      <c r="HCZ30" s="600"/>
      <c r="HDA30" s="600"/>
      <c r="HDB30" s="600"/>
      <c r="HDC30" s="600"/>
      <c r="HDD30" s="600"/>
      <c r="HDE30" s="600"/>
      <c r="HDF30" s="600"/>
      <c r="HDG30" s="600"/>
      <c r="HDH30" s="600"/>
      <c r="HDI30" s="600"/>
      <c r="HDJ30" s="600"/>
      <c r="HDK30" s="600"/>
      <c r="HDL30" s="600"/>
      <c r="HDM30" s="600"/>
      <c r="HDN30" s="600"/>
      <c r="HDO30" s="600"/>
      <c r="HDP30" s="600"/>
      <c r="HDQ30" s="600"/>
      <c r="HDR30" s="600"/>
      <c r="HDS30" s="600"/>
      <c r="HDT30" s="600"/>
      <c r="HDU30" s="600"/>
      <c r="HDV30" s="600"/>
      <c r="HDW30" s="600"/>
      <c r="HDX30" s="600"/>
      <c r="HDY30" s="600"/>
      <c r="HDZ30" s="600"/>
      <c r="HEA30" s="600"/>
      <c r="HEB30" s="600"/>
      <c r="HEC30" s="600"/>
      <c r="HED30" s="600"/>
      <c r="HEE30" s="600"/>
      <c r="HEF30" s="600"/>
      <c r="HEG30" s="600"/>
      <c r="HEH30" s="600"/>
      <c r="HEI30" s="600"/>
      <c r="HEJ30" s="600"/>
      <c r="HEK30" s="600"/>
      <c r="HEL30" s="600"/>
      <c r="HEM30" s="600"/>
      <c r="HEN30" s="600"/>
      <c r="HEO30" s="600"/>
      <c r="HEP30" s="600"/>
      <c r="HEQ30" s="600"/>
      <c r="HER30" s="600"/>
      <c r="HES30" s="600"/>
      <c r="HET30" s="600"/>
      <c r="HEU30" s="600"/>
      <c r="HEV30" s="600"/>
      <c r="HEW30" s="600"/>
      <c r="HEX30" s="600"/>
      <c r="HEY30" s="600"/>
      <c r="HEZ30" s="600"/>
      <c r="HFA30" s="600"/>
      <c r="HFB30" s="600"/>
      <c r="HFC30" s="600"/>
      <c r="HFD30" s="600"/>
      <c r="HFE30" s="600"/>
      <c r="HFF30" s="600"/>
      <c r="HFG30" s="600"/>
      <c r="HFH30" s="600"/>
      <c r="HFI30" s="600"/>
      <c r="HFJ30" s="600"/>
      <c r="HFK30" s="600"/>
      <c r="HFL30" s="600"/>
      <c r="HFM30" s="600"/>
      <c r="HFN30" s="600"/>
      <c r="HFO30" s="600"/>
      <c r="HFP30" s="600"/>
      <c r="HFQ30" s="600"/>
      <c r="HFR30" s="600"/>
      <c r="HFS30" s="600"/>
      <c r="HFT30" s="600"/>
      <c r="HFU30" s="600"/>
      <c r="HFV30" s="600"/>
      <c r="HFW30" s="600"/>
      <c r="HFX30" s="600"/>
      <c r="HFY30" s="600"/>
      <c r="HFZ30" s="600"/>
      <c r="HGA30" s="600"/>
      <c r="HGB30" s="600"/>
      <c r="HGC30" s="600"/>
      <c r="HGD30" s="600"/>
      <c r="HGE30" s="600"/>
      <c r="HGF30" s="600"/>
      <c r="HGG30" s="600"/>
      <c r="HGH30" s="600"/>
      <c r="HGI30" s="600"/>
      <c r="HGJ30" s="600"/>
      <c r="HGK30" s="600"/>
      <c r="HGL30" s="600"/>
      <c r="HGM30" s="600"/>
      <c r="HGN30" s="600"/>
      <c r="HGO30" s="600"/>
      <c r="HGP30" s="600"/>
      <c r="HGQ30" s="600"/>
      <c r="HGR30" s="600"/>
      <c r="HGS30" s="600"/>
      <c r="HGT30" s="600"/>
      <c r="HGU30" s="600"/>
      <c r="HGV30" s="600"/>
      <c r="HGW30" s="600"/>
      <c r="HGX30" s="600"/>
      <c r="HGY30" s="600"/>
      <c r="HGZ30" s="600"/>
      <c r="HHA30" s="600"/>
      <c r="HHB30" s="600"/>
      <c r="HHC30" s="600"/>
      <c r="HHD30" s="600"/>
      <c r="HHE30" s="600"/>
      <c r="HHF30" s="600"/>
      <c r="HHG30" s="600"/>
      <c r="HHH30" s="600"/>
      <c r="HHI30" s="600"/>
      <c r="HHJ30" s="600"/>
      <c r="HHK30" s="600"/>
      <c r="HHL30" s="600"/>
      <c r="HHM30" s="600"/>
      <c r="HHN30" s="600"/>
      <c r="HHO30" s="600"/>
      <c r="HHP30" s="600"/>
      <c r="HHQ30" s="600"/>
      <c r="HHR30" s="600"/>
      <c r="HHS30" s="600"/>
      <c r="HHT30" s="600"/>
      <c r="HHU30" s="600"/>
      <c r="HHV30" s="600"/>
      <c r="HHW30" s="600"/>
      <c r="HHX30" s="600"/>
      <c r="HHY30" s="600"/>
      <c r="HHZ30" s="600"/>
      <c r="HIA30" s="600"/>
      <c r="HIB30" s="600"/>
      <c r="HIC30" s="600"/>
      <c r="HID30" s="600"/>
      <c r="HIE30" s="600"/>
      <c r="HIF30" s="600"/>
      <c r="HIG30" s="600"/>
      <c r="HIH30" s="600"/>
      <c r="HII30" s="600"/>
      <c r="HIJ30" s="600"/>
      <c r="HIK30" s="600"/>
      <c r="HIL30" s="600"/>
      <c r="HIM30" s="600"/>
      <c r="HIN30" s="600"/>
      <c r="HIO30" s="600"/>
      <c r="HIP30" s="600"/>
      <c r="HIQ30" s="600"/>
      <c r="HIR30" s="600"/>
      <c r="HIS30" s="600"/>
      <c r="HIT30" s="600"/>
      <c r="HIU30" s="600"/>
      <c r="HIV30" s="600"/>
      <c r="HIW30" s="600"/>
      <c r="HIX30" s="600"/>
      <c r="HIY30" s="600"/>
      <c r="HIZ30" s="600"/>
      <c r="HJA30" s="600"/>
      <c r="HJB30" s="600"/>
      <c r="HJC30" s="600"/>
      <c r="HJD30" s="600"/>
      <c r="HJE30" s="600"/>
      <c r="HJF30" s="600"/>
      <c r="HJG30" s="600"/>
      <c r="HJH30" s="600"/>
      <c r="HJI30" s="600"/>
      <c r="HJJ30" s="600"/>
      <c r="HJK30" s="600"/>
      <c r="HJL30" s="600"/>
      <c r="HJM30" s="600"/>
      <c r="HJN30" s="600"/>
      <c r="HJO30" s="600"/>
      <c r="HJP30" s="600"/>
      <c r="HJQ30" s="600"/>
      <c r="HJR30" s="600"/>
      <c r="HJS30" s="600"/>
      <c r="HJT30" s="600"/>
      <c r="HJU30" s="600"/>
      <c r="HJV30" s="600"/>
      <c r="HJW30" s="600"/>
      <c r="HJX30" s="600"/>
      <c r="HJY30" s="600"/>
      <c r="HJZ30" s="600"/>
      <c r="HKA30" s="600"/>
      <c r="HKB30" s="600"/>
      <c r="HKC30" s="600"/>
      <c r="HKD30" s="600"/>
      <c r="HKE30" s="600"/>
      <c r="HKF30" s="600"/>
      <c r="HKG30" s="600"/>
      <c r="HKH30" s="600"/>
      <c r="HKI30" s="600"/>
      <c r="HKJ30" s="600"/>
      <c r="HKK30" s="600"/>
      <c r="HKL30" s="600"/>
      <c r="HKM30" s="600"/>
      <c r="HKN30" s="600"/>
      <c r="HKO30" s="600"/>
      <c r="HKP30" s="600"/>
      <c r="HKQ30" s="600"/>
      <c r="HKR30" s="600"/>
      <c r="HKS30" s="600"/>
      <c r="HKT30" s="600"/>
      <c r="HKU30" s="600"/>
      <c r="HKV30" s="600"/>
      <c r="HKW30" s="600"/>
      <c r="HKX30" s="600"/>
      <c r="HKY30" s="600"/>
      <c r="HKZ30" s="600"/>
      <c r="HLA30" s="600"/>
      <c r="HLB30" s="600"/>
      <c r="HLC30" s="600"/>
      <c r="HLD30" s="600"/>
      <c r="HLE30" s="600"/>
      <c r="HLF30" s="600"/>
      <c r="HLG30" s="600"/>
      <c r="HLH30" s="600"/>
      <c r="HLI30" s="600"/>
      <c r="HLJ30" s="600"/>
      <c r="HLK30" s="600"/>
      <c r="HLL30" s="600"/>
      <c r="HLM30" s="600"/>
      <c r="HLN30" s="600"/>
      <c r="HLO30" s="600"/>
      <c r="HLP30" s="600"/>
      <c r="HLQ30" s="600"/>
      <c r="HLR30" s="600"/>
      <c r="HLS30" s="600"/>
      <c r="HLT30" s="600"/>
      <c r="HLU30" s="600"/>
      <c r="HLV30" s="600"/>
      <c r="HLW30" s="600"/>
      <c r="HLX30" s="600"/>
      <c r="HLY30" s="600"/>
      <c r="HLZ30" s="600"/>
      <c r="HMA30" s="600"/>
      <c r="HMB30" s="600"/>
      <c r="HMC30" s="600"/>
      <c r="HMD30" s="600"/>
      <c r="HME30" s="600"/>
      <c r="HMF30" s="600"/>
      <c r="HMG30" s="600"/>
      <c r="HMH30" s="600"/>
      <c r="HMI30" s="600"/>
      <c r="HMJ30" s="600"/>
      <c r="HMK30" s="600"/>
      <c r="HML30" s="600"/>
      <c r="HMM30" s="600"/>
      <c r="HMN30" s="600"/>
      <c r="HMO30" s="600"/>
      <c r="HMP30" s="600"/>
      <c r="HMQ30" s="600"/>
      <c r="HMR30" s="600"/>
      <c r="HMS30" s="600"/>
      <c r="HMT30" s="600"/>
      <c r="HMU30" s="600"/>
      <c r="HMV30" s="600"/>
      <c r="HMW30" s="600"/>
      <c r="HMX30" s="600"/>
      <c r="HMY30" s="600"/>
      <c r="HMZ30" s="600"/>
      <c r="HNA30" s="600"/>
      <c r="HNB30" s="600"/>
      <c r="HNC30" s="600"/>
      <c r="HND30" s="600"/>
      <c r="HNE30" s="600"/>
      <c r="HNF30" s="600"/>
      <c r="HNG30" s="600"/>
      <c r="HNH30" s="600"/>
      <c r="HNI30" s="600"/>
      <c r="HNJ30" s="600"/>
      <c r="HNK30" s="600"/>
      <c r="HNL30" s="600"/>
      <c r="HNM30" s="600"/>
      <c r="HNN30" s="600"/>
      <c r="HNO30" s="600"/>
      <c r="HNP30" s="600"/>
      <c r="HNQ30" s="600"/>
      <c r="HNR30" s="600"/>
      <c r="HNS30" s="600"/>
      <c r="HNT30" s="600"/>
      <c r="HNU30" s="600"/>
      <c r="HNV30" s="600"/>
      <c r="HNW30" s="600"/>
      <c r="HNX30" s="600"/>
      <c r="HNY30" s="600"/>
      <c r="HNZ30" s="600"/>
      <c r="HOA30" s="600"/>
      <c r="HOB30" s="600"/>
      <c r="HOC30" s="600"/>
      <c r="HOD30" s="600"/>
      <c r="HOE30" s="600"/>
      <c r="HOF30" s="600"/>
      <c r="HOG30" s="600"/>
      <c r="HOH30" s="600"/>
      <c r="HOI30" s="600"/>
      <c r="HOJ30" s="600"/>
      <c r="HOK30" s="600"/>
      <c r="HOL30" s="600"/>
      <c r="HOM30" s="600"/>
      <c r="HON30" s="600"/>
      <c r="HOO30" s="600"/>
      <c r="HOP30" s="600"/>
      <c r="HOQ30" s="600"/>
      <c r="HOR30" s="600"/>
      <c r="HOS30" s="600"/>
      <c r="HOT30" s="600"/>
      <c r="HOU30" s="600"/>
      <c r="HOV30" s="600"/>
      <c r="HOW30" s="600"/>
      <c r="HOX30" s="600"/>
      <c r="HOY30" s="600"/>
      <c r="HOZ30" s="600"/>
      <c r="HPA30" s="600"/>
      <c r="HPB30" s="600"/>
      <c r="HPC30" s="600"/>
      <c r="HPD30" s="600"/>
      <c r="HPE30" s="600"/>
      <c r="HPF30" s="600"/>
      <c r="HPG30" s="600"/>
      <c r="HPH30" s="600"/>
      <c r="HPI30" s="600"/>
      <c r="HPJ30" s="600"/>
      <c r="HPK30" s="600"/>
      <c r="HPL30" s="600"/>
      <c r="HPM30" s="600"/>
      <c r="HPN30" s="600"/>
      <c r="HPO30" s="600"/>
      <c r="HPP30" s="600"/>
      <c r="HPQ30" s="600"/>
      <c r="HPR30" s="600"/>
      <c r="HPS30" s="600"/>
      <c r="HPT30" s="600"/>
      <c r="HPU30" s="600"/>
      <c r="HPV30" s="600"/>
      <c r="HPW30" s="600"/>
      <c r="HPX30" s="600"/>
      <c r="HPY30" s="600"/>
      <c r="HPZ30" s="600"/>
      <c r="HQA30" s="600"/>
      <c r="HQB30" s="600"/>
      <c r="HQC30" s="600"/>
      <c r="HQD30" s="600"/>
      <c r="HQE30" s="600"/>
      <c r="HQF30" s="600"/>
      <c r="HQG30" s="600"/>
      <c r="HQH30" s="600"/>
      <c r="HQI30" s="600"/>
      <c r="HQJ30" s="600"/>
      <c r="HQK30" s="600"/>
      <c r="HQL30" s="600"/>
      <c r="HQM30" s="600"/>
      <c r="HQN30" s="600"/>
      <c r="HQO30" s="600"/>
      <c r="HQP30" s="600"/>
      <c r="HQQ30" s="600"/>
      <c r="HQR30" s="600"/>
      <c r="HQS30" s="600"/>
      <c r="HQT30" s="600"/>
      <c r="HQU30" s="600"/>
      <c r="HQV30" s="600"/>
      <c r="HQW30" s="600"/>
      <c r="HQX30" s="600"/>
      <c r="HQY30" s="600"/>
      <c r="HQZ30" s="600"/>
      <c r="HRA30" s="600"/>
      <c r="HRB30" s="600"/>
      <c r="HRC30" s="600"/>
      <c r="HRD30" s="600"/>
      <c r="HRE30" s="600"/>
      <c r="HRF30" s="600"/>
      <c r="HRG30" s="600"/>
      <c r="HRH30" s="600"/>
      <c r="HRI30" s="600"/>
      <c r="HRJ30" s="600"/>
      <c r="HRK30" s="600"/>
      <c r="HRL30" s="600"/>
      <c r="HRM30" s="600"/>
      <c r="HRN30" s="600"/>
      <c r="HRO30" s="600"/>
      <c r="HRP30" s="600"/>
      <c r="HRQ30" s="600"/>
      <c r="HRR30" s="600"/>
      <c r="HRS30" s="600"/>
      <c r="HRT30" s="600"/>
      <c r="HRU30" s="600"/>
      <c r="HRV30" s="600"/>
      <c r="HRW30" s="600"/>
      <c r="HRX30" s="600"/>
      <c r="HRY30" s="600"/>
      <c r="HRZ30" s="600"/>
      <c r="HSA30" s="600"/>
      <c r="HSB30" s="600"/>
      <c r="HSC30" s="600"/>
      <c r="HSD30" s="600"/>
      <c r="HSE30" s="600"/>
      <c r="HSF30" s="600"/>
      <c r="HSG30" s="600"/>
      <c r="HSH30" s="600"/>
      <c r="HSI30" s="600"/>
      <c r="HSJ30" s="600"/>
      <c r="HSK30" s="600"/>
      <c r="HSL30" s="600"/>
      <c r="HSM30" s="600"/>
      <c r="HSN30" s="600"/>
      <c r="HSO30" s="600"/>
      <c r="HSP30" s="600"/>
      <c r="HSQ30" s="600"/>
      <c r="HSR30" s="600"/>
      <c r="HSS30" s="600"/>
      <c r="HST30" s="600"/>
      <c r="HSU30" s="600"/>
      <c r="HSV30" s="600"/>
      <c r="HSW30" s="600"/>
      <c r="HSX30" s="600"/>
      <c r="HSY30" s="600"/>
      <c r="HSZ30" s="600"/>
      <c r="HTA30" s="600"/>
      <c r="HTB30" s="600"/>
      <c r="HTC30" s="600"/>
      <c r="HTD30" s="600"/>
      <c r="HTE30" s="600"/>
      <c r="HTF30" s="600"/>
      <c r="HTG30" s="600"/>
      <c r="HTH30" s="600"/>
      <c r="HTI30" s="600"/>
      <c r="HTJ30" s="600"/>
      <c r="HTK30" s="600"/>
      <c r="HTL30" s="600"/>
      <c r="HTM30" s="600"/>
      <c r="HTN30" s="600"/>
      <c r="HTO30" s="600"/>
      <c r="HTP30" s="600"/>
      <c r="HTQ30" s="600"/>
      <c r="HTR30" s="600"/>
      <c r="HTS30" s="600"/>
      <c r="HTT30" s="600"/>
      <c r="HTU30" s="600"/>
      <c r="HTV30" s="600"/>
      <c r="HTW30" s="600"/>
      <c r="HTX30" s="600"/>
      <c r="HTY30" s="600"/>
      <c r="HTZ30" s="600"/>
      <c r="HUA30" s="600"/>
      <c r="HUB30" s="600"/>
      <c r="HUC30" s="600"/>
      <c r="HUD30" s="600"/>
      <c r="HUE30" s="600"/>
      <c r="HUF30" s="600"/>
      <c r="HUG30" s="600"/>
      <c r="HUH30" s="600"/>
      <c r="HUI30" s="600"/>
      <c r="HUJ30" s="600"/>
      <c r="HUK30" s="600"/>
      <c r="HUL30" s="600"/>
      <c r="HUM30" s="600"/>
      <c r="HUN30" s="600"/>
      <c r="HUO30" s="600"/>
      <c r="HUP30" s="600"/>
      <c r="HUQ30" s="600"/>
      <c r="HUR30" s="600"/>
      <c r="HUS30" s="600"/>
      <c r="HUT30" s="600"/>
      <c r="HUU30" s="600"/>
      <c r="HUV30" s="600"/>
      <c r="HUW30" s="600"/>
      <c r="HUX30" s="600"/>
      <c r="HUY30" s="600"/>
      <c r="HUZ30" s="600"/>
      <c r="HVA30" s="600"/>
      <c r="HVB30" s="600"/>
      <c r="HVC30" s="600"/>
      <c r="HVD30" s="600"/>
      <c r="HVE30" s="600"/>
      <c r="HVF30" s="600"/>
      <c r="HVG30" s="600"/>
      <c r="HVH30" s="600"/>
      <c r="HVI30" s="600"/>
      <c r="HVJ30" s="600"/>
      <c r="HVK30" s="600"/>
      <c r="HVL30" s="600"/>
      <c r="HVM30" s="600"/>
      <c r="HVN30" s="600"/>
      <c r="HVO30" s="600"/>
      <c r="HVP30" s="600"/>
      <c r="HVQ30" s="600"/>
      <c r="HVR30" s="600"/>
      <c r="HVS30" s="600"/>
      <c r="HVT30" s="600"/>
      <c r="HVU30" s="600"/>
      <c r="HVV30" s="600"/>
      <c r="HVW30" s="600"/>
      <c r="HVX30" s="600"/>
      <c r="HVY30" s="600"/>
      <c r="HVZ30" s="600"/>
      <c r="HWA30" s="600"/>
      <c r="HWB30" s="600"/>
      <c r="HWC30" s="600"/>
      <c r="HWD30" s="600"/>
      <c r="HWE30" s="600"/>
      <c r="HWF30" s="600"/>
      <c r="HWG30" s="600"/>
      <c r="HWH30" s="600"/>
      <c r="HWI30" s="600"/>
      <c r="HWJ30" s="600"/>
      <c r="HWK30" s="600"/>
      <c r="HWL30" s="600"/>
      <c r="HWM30" s="600"/>
      <c r="HWN30" s="600"/>
      <c r="HWO30" s="600"/>
      <c r="HWP30" s="600"/>
      <c r="HWQ30" s="600"/>
      <c r="HWR30" s="600"/>
      <c r="HWS30" s="600"/>
      <c r="HWT30" s="600"/>
      <c r="HWU30" s="600"/>
      <c r="HWV30" s="600"/>
      <c r="HWW30" s="600"/>
      <c r="HWX30" s="600"/>
      <c r="HWY30" s="600"/>
      <c r="HWZ30" s="600"/>
      <c r="HXA30" s="600"/>
      <c r="HXB30" s="600"/>
      <c r="HXC30" s="600"/>
      <c r="HXD30" s="600"/>
      <c r="HXE30" s="600"/>
      <c r="HXF30" s="600"/>
      <c r="HXG30" s="600"/>
      <c r="HXH30" s="600"/>
      <c r="HXI30" s="600"/>
      <c r="HXJ30" s="600"/>
      <c r="HXK30" s="600"/>
      <c r="HXL30" s="600"/>
      <c r="HXM30" s="600"/>
      <c r="HXN30" s="600"/>
      <c r="HXO30" s="600"/>
      <c r="HXP30" s="600"/>
      <c r="HXQ30" s="600"/>
      <c r="HXR30" s="600"/>
      <c r="HXS30" s="600"/>
      <c r="HXT30" s="600"/>
      <c r="HXU30" s="600"/>
      <c r="HXV30" s="600"/>
      <c r="HXW30" s="600"/>
      <c r="HXX30" s="600"/>
      <c r="HXY30" s="600"/>
      <c r="HXZ30" s="600"/>
      <c r="HYA30" s="600"/>
      <c r="HYB30" s="600"/>
      <c r="HYC30" s="600"/>
      <c r="HYD30" s="600"/>
      <c r="HYE30" s="600"/>
      <c r="HYF30" s="600"/>
      <c r="HYG30" s="600"/>
      <c r="HYH30" s="600"/>
      <c r="HYI30" s="600"/>
      <c r="HYJ30" s="600"/>
      <c r="HYK30" s="600"/>
      <c r="HYL30" s="600"/>
      <c r="HYM30" s="600"/>
      <c r="HYN30" s="600"/>
      <c r="HYO30" s="600"/>
      <c r="HYP30" s="600"/>
      <c r="HYQ30" s="600"/>
      <c r="HYR30" s="600"/>
      <c r="HYS30" s="600"/>
      <c r="HYT30" s="600"/>
      <c r="HYU30" s="600"/>
      <c r="HYV30" s="600"/>
      <c r="HYW30" s="600"/>
      <c r="HYX30" s="600"/>
      <c r="HYY30" s="600"/>
      <c r="HYZ30" s="600"/>
      <c r="HZA30" s="600"/>
      <c r="HZB30" s="600"/>
      <c r="HZC30" s="600"/>
      <c r="HZD30" s="600"/>
      <c r="HZE30" s="600"/>
      <c r="HZF30" s="600"/>
      <c r="HZG30" s="600"/>
      <c r="HZH30" s="600"/>
      <c r="HZI30" s="600"/>
      <c r="HZJ30" s="600"/>
      <c r="HZK30" s="600"/>
      <c r="HZL30" s="600"/>
      <c r="HZM30" s="600"/>
      <c r="HZN30" s="600"/>
      <c r="HZO30" s="600"/>
      <c r="HZP30" s="600"/>
      <c r="HZQ30" s="600"/>
      <c r="HZR30" s="600"/>
      <c r="HZS30" s="600"/>
      <c r="HZT30" s="600"/>
      <c r="HZU30" s="600"/>
      <c r="HZV30" s="600"/>
      <c r="HZW30" s="600"/>
      <c r="HZX30" s="600"/>
      <c r="HZY30" s="600"/>
      <c r="HZZ30" s="600"/>
      <c r="IAA30" s="600"/>
      <c r="IAB30" s="600"/>
      <c r="IAC30" s="600"/>
      <c r="IAD30" s="600"/>
      <c r="IAE30" s="600"/>
      <c r="IAF30" s="600"/>
      <c r="IAG30" s="600"/>
      <c r="IAH30" s="600"/>
      <c r="IAI30" s="600"/>
      <c r="IAJ30" s="600"/>
      <c r="IAK30" s="600"/>
      <c r="IAL30" s="600"/>
      <c r="IAM30" s="600"/>
      <c r="IAN30" s="600"/>
      <c r="IAO30" s="600"/>
      <c r="IAP30" s="600"/>
      <c r="IAQ30" s="600"/>
      <c r="IAR30" s="600"/>
      <c r="IAS30" s="600"/>
      <c r="IAT30" s="600"/>
      <c r="IAU30" s="600"/>
      <c r="IAV30" s="600"/>
      <c r="IAW30" s="600"/>
      <c r="IAX30" s="600"/>
      <c r="IAY30" s="600"/>
      <c r="IAZ30" s="600"/>
      <c r="IBA30" s="600"/>
      <c r="IBB30" s="600"/>
      <c r="IBC30" s="600"/>
      <c r="IBD30" s="600"/>
      <c r="IBE30" s="600"/>
      <c r="IBF30" s="600"/>
      <c r="IBG30" s="600"/>
      <c r="IBH30" s="600"/>
      <c r="IBI30" s="600"/>
      <c r="IBJ30" s="600"/>
      <c r="IBK30" s="600"/>
      <c r="IBL30" s="600"/>
      <c r="IBM30" s="600"/>
      <c r="IBN30" s="600"/>
      <c r="IBO30" s="600"/>
      <c r="IBP30" s="600"/>
      <c r="IBQ30" s="600"/>
      <c r="IBR30" s="600"/>
      <c r="IBS30" s="600"/>
      <c r="IBT30" s="600"/>
      <c r="IBU30" s="600"/>
      <c r="IBV30" s="600"/>
      <c r="IBW30" s="600"/>
      <c r="IBX30" s="600"/>
      <c r="IBY30" s="600"/>
      <c r="IBZ30" s="600"/>
      <c r="ICA30" s="600"/>
      <c r="ICB30" s="600"/>
      <c r="ICC30" s="600"/>
      <c r="ICD30" s="600"/>
      <c r="ICE30" s="600"/>
      <c r="ICF30" s="600"/>
      <c r="ICG30" s="600"/>
      <c r="ICH30" s="600"/>
      <c r="ICI30" s="600"/>
      <c r="ICJ30" s="600"/>
      <c r="ICK30" s="600"/>
      <c r="ICL30" s="600"/>
      <c r="ICM30" s="600"/>
      <c r="ICN30" s="600"/>
      <c r="ICO30" s="600"/>
      <c r="ICP30" s="600"/>
      <c r="ICQ30" s="600"/>
      <c r="ICR30" s="600"/>
      <c r="ICS30" s="600"/>
      <c r="ICT30" s="600"/>
      <c r="ICU30" s="600"/>
      <c r="ICV30" s="600"/>
      <c r="ICW30" s="600"/>
      <c r="ICX30" s="600"/>
      <c r="ICY30" s="600"/>
      <c r="ICZ30" s="600"/>
      <c r="IDA30" s="600"/>
      <c r="IDB30" s="600"/>
      <c r="IDC30" s="600"/>
      <c r="IDD30" s="600"/>
      <c r="IDE30" s="600"/>
      <c r="IDF30" s="600"/>
      <c r="IDG30" s="600"/>
      <c r="IDH30" s="600"/>
      <c r="IDI30" s="600"/>
      <c r="IDJ30" s="600"/>
      <c r="IDK30" s="600"/>
      <c r="IDL30" s="600"/>
      <c r="IDM30" s="600"/>
      <c r="IDN30" s="600"/>
      <c r="IDO30" s="600"/>
      <c r="IDP30" s="600"/>
      <c r="IDQ30" s="600"/>
      <c r="IDR30" s="600"/>
      <c r="IDS30" s="600"/>
      <c r="IDT30" s="600"/>
      <c r="IDU30" s="600"/>
      <c r="IDV30" s="600"/>
      <c r="IDW30" s="600"/>
      <c r="IDX30" s="600"/>
      <c r="IDY30" s="600"/>
      <c r="IDZ30" s="600"/>
      <c r="IEA30" s="600"/>
      <c r="IEB30" s="600"/>
      <c r="IEC30" s="600"/>
      <c r="IED30" s="600"/>
      <c r="IEE30" s="600"/>
      <c r="IEF30" s="600"/>
      <c r="IEG30" s="600"/>
      <c r="IEH30" s="600"/>
      <c r="IEI30" s="600"/>
      <c r="IEJ30" s="600"/>
      <c r="IEK30" s="600"/>
      <c r="IEL30" s="600"/>
      <c r="IEM30" s="600"/>
      <c r="IEN30" s="600"/>
      <c r="IEO30" s="600"/>
      <c r="IEP30" s="600"/>
      <c r="IEQ30" s="600"/>
      <c r="IER30" s="600"/>
      <c r="IES30" s="600"/>
      <c r="IET30" s="600"/>
      <c r="IEU30" s="600"/>
      <c r="IEV30" s="600"/>
      <c r="IEW30" s="600"/>
      <c r="IEX30" s="600"/>
      <c r="IEY30" s="600"/>
      <c r="IEZ30" s="600"/>
      <c r="IFA30" s="600"/>
      <c r="IFB30" s="600"/>
      <c r="IFC30" s="600"/>
      <c r="IFD30" s="600"/>
      <c r="IFE30" s="600"/>
      <c r="IFF30" s="600"/>
      <c r="IFG30" s="600"/>
      <c r="IFH30" s="600"/>
      <c r="IFI30" s="600"/>
      <c r="IFJ30" s="600"/>
      <c r="IFK30" s="600"/>
      <c r="IFL30" s="600"/>
      <c r="IFM30" s="600"/>
      <c r="IFN30" s="600"/>
      <c r="IFO30" s="600"/>
      <c r="IFP30" s="600"/>
      <c r="IFQ30" s="600"/>
      <c r="IFR30" s="600"/>
      <c r="IFS30" s="600"/>
      <c r="IFT30" s="600"/>
      <c r="IFU30" s="600"/>
      <c r="IFV30" s="600"/>
      <c r="IFW30" s="600"/>
      <c r="IFX30" s="600"/>
      <c r="IFY30" s="600"/>
      <c r="IFZ30" s="600"/>
      <c r="IGA30" s="600"/>
      <c r="IGB30" s="600"/>
      <c r="IGC30" s="600"/>
      <c r="IGD30" s="600"/>
      <c r="IGE30" s="600"/>
      <c r="IGF30" s="600"/>
      <c r="IGG30" s="600"/>
      <c r="IGH30" s="600"/>
      <c r="IGI30" s="600"/>
      <c r="IGJ30" s="600"/>
      <c r="IGK30" s="600"/>
      <c r="IGL30" s="600"/>
      <c r="IGM30" s="600"/>
      <c r="IGN30" s="600"/>
      <c r="IGO30" s="600"/>
      <c r="IGP30" s="600"/>
      <c r="IGQ30" s="600"/>
      <c r="IGR30" s="600"/>
      <c r="IGS30" s="600"/>
      <c r="IGT30" s="600"/>
      <c r="IGU30" s="600"/>
      <c r="IGV30" s="600"/>
      <c r="IGW30" s="600"/>
      <c r="IGX30" s="600"/>
      <c r="IGY30" s="600"/>
      <c r="IGZ30" s="600"/>
      <c r="IHA30" s="600"/>
      <c r="IHB30" s="600"/>
      <c r="IHC30" s="600"/>
      <c r="IHD30" s="600"/>
      <c r="IHE30" s="600"/>
      <c r="IHF30" s="600"/>
      <c r="IHG30" s="600"/>
      <c r="IHH30" s="600"/>
      <c r="IHI30" s="600"/>
      <c r="IHJ30" s="600"/>
      <c r="IHK30" s="600"/>
      <c r="IHL30" s="600"/>
      <c r="IHM30" s="600"/>
      <c r="IHN30" s="600"/>
      <c r="IHO30" s="600"/>
      <c r="IHP30" s="600"/>
      <c r="IHQ30" s="600"/>
      <c r="IHR30" s="600"/>
      <c r="IHS30" s="600"/>
      <c r="IHT30" s="600"/>
      <c r="IHU30" s="600"/>
      <c r="IHV30" s="600"/>
      <c r="IHW30" s="600"/>
      <c r="IHX30" s="600"/>
      <c r="IHY30" s="600"/>
      <c r="IHZ30" s="600"/>
      <c r="IIA30" s="600"/>
      <c r="IIB30" s="600"/>
      <c r="IIC30" s="600"/>
      <c r="IID30" s="600"/>
      <c r="IIE30" s="600"/>
      <c r="IIF30" s="600"/>
      <c r="IIG30" s="600"/>
      <c r="IIH30" s="600"/>
      <c r="III30" s="600"/>
      <c r="IIJ30" s="600"/>
      <c r="IIK30" s="600"/>
      <c r="IIL30" s="600"/>
      <c r="IIM30" s="600"/>
      <c r="IIN30" s="600"/>
      <c r="IIO30" s="600"/>
      <c r="IIP30" s="600"/>
      <c r="IIQ30" s="600"/>
      <c r="IIR30" s="600"/>
      <c r="IIS30" s="600"/>
      <c r="IIT30" s="600"/>
      <c r="IIU30" s="600"/>
      <c r="IIV30" s="600"/>
      <c r="IIW30" s="600"/>
      <c r="IIX30" s="600"/>
      <c r="IIY30" s="600"/>
      <c r="IIZ30" s="600"/>
      <c r="IJA30" s="600"/>
      <c r="IJB30" s="600"/>
      <c r="IJC30" s="600"/>
      <c r="IJD30" s="600"/>
      <c r="IJE30" s="600"/>
      <c r="IJF30" s="600"/>
      <c r="IJG30" s="600"/>
      <c r="IJH30" s="600"/>
      <c r="IJI30" s="600"/>
      <c r="IJJ30" s="600"/>
      <c r="IJK30" s="600"/>
      <c r="IJL30" s="600"/>
      <c r="IJM30" s="600"/>
      <c r="IJN30" s="600"/>
      <c r="IJO30" s="600"/>
      <c r="IJP30" s="600"/>
      <c r="IJQ30" s="600"/>
      <c r="IJR30" s="600"/>
      <c r="IJS30" s="600"/>
      <c r="IJT30" s="600"/>
      <c r="IJU30" s="600"/>
      <c r="IJV30" s="600"/>
      <c r="IJW30" s="600"/>
      <c r="IJX30" s="600"/>
      <c r="IJY30" s="600"/>
      <c r="IJZ30" s="600"/>
      <c r="IKA30" s="600"/>
      <c r="IKB30" s="600"/>
      <c r="IKC30" s="600"/>
      <c r="IKD30" s="600"/>
      <c r="IKE30" s="600"/>
      <c r="IKF30" s="600"/>
      <c r="IKG30" s="600"/>
      <c r="IKH30" s="600"/>
      <c r="IKI30" s="600"/>
      <c r="IKJ30" s="600"/>
      <c r="IKK30" s="600"/>
      <c r="IKL30" s="600"/>
      <c r="IKM30" s="600"/>
      <c r="IKN30" s="600"/>
      <c r="IKO30" s="600"/>
      <c r="IKP30" s="600"/>
      <c r="IKQ30" s="600"/>
      <c r="IKR30" s="600"/>
      <c r="IKS30" s="600"/>
      <c r="IKT30" s="600"/>
      <c r="IKU30" s="600"/>
      <c r="IKV30" s="600"/>
      <c r="IKW30" s="600"/>
      <c r="IKX30" s="600"/>
      <c r="IKY30" s="600"/>
      <c r="IKZ30" s="600"/>
      <c r="ILA30" s="600"/>
      <c r="ILB30" s="600"/>
      <c r="ILC30" s="600"/>
      <c r="ILD30" s="600"/>
      <c r="ILE30" s="600"/>
      <c r="ILF30" s="600"/>
      <c r="ILG30" s="600"/>
      <c r="ILH30" s="600"/>
      <c r="ILI30" s="600"/>
      <c r="ILJ30" s="600"/>
      <c r="ILK30" s="600"/>
      <c r="ILL30" s="600"/>
      <c r="ILM30" s="600"/>
      <c r="ILN30" s="600"/>
      <c r="ILO30" s="600"/>
      <c r="ILP30" s="600"/>
      <c r="ILQ30" s="600"/>
      <c r="ILR30" s="600"/>
      <c r="ILS30" s="600"/>
      <c r="ILT30" s="600"/>
      <c r="ILU30" s="600"/>
      <c r="ILV30" s="600"/>
      <c r="ILW30" s="600"/>
      <c r="ILX30" s="600"/>
      <c r="ILY30" s="600"/>
      <c r="ILZ30" s="600"/>
      <c r="IMA30" s="600"/>
      <c r="IMB30" s="600"/>
      <c r="IMC30" s="600"/>
      <c r="IMD30" s="600"/>
      <c r="IME30" s="600"/>
      <c r="IMF30" s="600"/>
      <c r="IMG30" s="600"/>
      <c r="IMH30" s="600"/>
      <c r="IMI30" s="600"/>
      <c r="IMJ30" s="600"/>
      <c r="IMK30" s="600"/>
      <c r="IML30" s="600"/>
      <c r="IMM30" s="600"/>
      <c r="IMN30" s="600"/>
      <c r="IMO30" s="600"/>
      <c r="IMP30" s="600"/>
      <c r="IMQ30" s="600"/>
      <c r="IMR30" s="600"/>
      <c r="IMS30" s="600"/>
      <c r="IMT30" s="600"/>
      <c r="IMU30" s="600"/>
      <c r="IMV30" s="600"/>
      <c r="IMW30" s="600"/>
      <c r="IMX30" s="600"/>
      <c r="IMY30" s="600"/>
      <c r="IMZ30" s="600"/>
      <c r="INA30" s="600"/>
      <c r="INB30" s="600"/>
      <c r="INC30" s="600"/>
      <c r="IND30" s="600"/>
      <c r="INE30" s="600"/>
      <c r="INF30" s="600"/>
      <c r="ING30" s="600"/>
      <c r="INH30" s="600"/>
      <c r="INI30" s="600"/>
      <c r="INJ30" s="600"/>
      <c r="INK30" s="600"/>
      <c r="INL30" s="600"/>
      <c r="INM30" s="600"/>
      <c r="INN30" s="600"/>
      <c r="INO30" s="600"/>
      <c r="INP30" s="600"/>
      <c r="INQ30" s="600"/>
      <c r="INR30" s="600"/>
      <c r="INS30" s="600"/>
      <c r="INT30" s="600"/>
      <c r="INU30" s="600"/>
      <c r="INV30" s="600"/>
      <c r="INW30" s="600"/>
      <c r="INX30" s="600"/>
      <c r="INY30" s="600"/>
      <c r="INZ30" s="600"/>
      <c r="IOA30" s="600"/>
      <c r="IOB30" s="600"/>
      <c r="IOC30" s="600"/>
      <c r="IOD30" s="600"/>
      <c r="IOE30" s="600"/>
      <c r="IOF30" s="600"/>
      <c r="IOG30" s="600"/>
      <c r="IOH30" s="600"/>
      <c r="IOI30" s="600"/>
      <c r="IOJ30" s="600"/>
      <c r="IOK30" s="600"/>
      <c r="IOL30" s="600"/>
      <c r="IOM30" s="600"/>
      <c r="ION30" s="600"/>
      <c r="IOO30" s="600"/>
      <c r="IOP30" s="600"/>
      <c r="IOQ30" s="600"/>
      <c r="IOR30" s="600"/>
      <c r="IOS30" s="600"/>
      <c r="IOT30" s="600"/>
      <c r="IOU30" s="600"/>
      <c r="IOV30" s="600"/>
      <c r="IOW30" s="600"/>
      <c r="IOX30" s="600"/>
      <c r="IOY30" s="600"/>
      <c r="IOZ30" s="600"/>
      <c r="IPA30" s="600"/>
      <c r="IPB30" s="600"/>
      <c r="IPC30" s="600"/>
      <c r="IPD30" s="600"/>
      <c r="IPE30" s="600"/>
      <c r="IPF30" s="600"/>
      <c r="IPG30" s="600"/>
      <c r="IPH30" s="600"/>
      <c r="IPI30" s="600"/>
      <c r="IPJ30" s="600"/>
      <c r="IPK30" s="600"/>
      <c r="IPL30" s="600"/>
      <c r="IPM30" s="600"/>
      <c r="IPN30" s="600"/>
      <c r="IPO30" s="600"/>
      <c r="IPP30" s="600"/>
      <c r="IPQ30" s="600"/>
      <c r="IPR30" s="600"/>
      <c r="IPS30" s="600"/>
      <c r="IPT30" s="600"/>
      <c r="IPU30" s="600"/>
      <c r="IPV30" s="600"/>
      <c r="IPW30" s="600"/>
      <c r="IPX30" s="600"/>
      <c r="IPY30" s="600"/>
      <c r="IPZ30" s="600"/>
      <c r="IQA30" s="600"/>
      <c r="IQB30" s="600"/>
      <c r="IQC30" s="600"/>
      <c r="IQD30" s="600"/>
      <c r="IQE30" s="600"/>
      <c r="IQF30" s="600"/>
      <c r="IQG30" s="600"/>
      <c r="IQH30" s="600"/>
      <c r="IQI30" s="600"/>
      <c r="IQJ30" s="600"/>
      <c r="IQK30" s="600"/>
      <c r="IQL30" s="600"/>
      <c r="IQM30" s="600"/>
      <c r="IQN30" s="600"/>
      <c r="IQO30" s="600"/>
      <c r="IQP30" s="600"/>
      <c r="IQQ30" s="600"/>
      <c r="IQR30" s="600"/>
      <c r="IQS30" s="600"/>
      <c r="IQT30" s="600"/>
      <c r="IQU30" s="600"/>
      <c r="IQV30" s="600"/>
      <c r="IQW30" s="600"/>
      <c r="IQX30" s="600"/>
      <c r="IQY30" s="600"/>
      <c r="IQZ30" s="600"/>
      <c r="IRA30" s="600"/>
      <c r="IRB30" s="600"/>
      <c r="IRC30" s="600"/>
      <c r="IRD30" s="600"/>
      <c r="IRE30" s="600"/>
      <c r="IRF30" s="600"/>
      <c r="IRG30" s="600"/>
      <c r="IRH30" s="600"/>
      <c r="IRI30" s="600"/>
      <c r="IRJ30" s="600"/>
      <c r="IRK30" s="600"/>
      <c r="IRL30" s="600"/>
      <c r="IRM30" s="600"/>
      <c r="IRN30" s="600"/>
      <c r="IRO30" s="600"/>
      <c r="IRP30" s="600"/>
      <c r="IRQ30" s="600"/>
      <c r="IRR30" s="600"/>
      <c r="IRS30" s="600"/>
      <c r="IRT30" s="600"/>
      <c r="IRU30" s="600"/>
      <c r="IRV30" s="600"/>
      <c r="IRW30" s="600"/>
      <c r="IRX30" s="600"/>
      <c r="IRY30" s="600"/>
      <c r="IRZ30" s="600"/>
      <c r="ISA30" s="600"/>
      <c r="ISB30" s="600"/>
      <c r="ISC30" s="600"/>
      <c r="ISD30" s="600"/>
      <c r="ISE30" s="600"/>
      <c r="ISF30" s="600"/>
      <c r="ISG30" s="600"/>
      <c r="ISH30" s="600"/>
      <c r="ISI30" s="600"/>
      <c r="ISJ30" s="600"/>
      <c r="ISK30" s="600"/>
      <c r="ISL30" s="600"/>
      <c r="ISM30" s="600"/>
      <c r="ISN30" s="600"/>
      <c r="ISO30" s="600"/>
      <c r="ISP30" s="600"/>
      <c r="ISQ30" s="600"/>
      <c r="ISR30" s="600"/>
      <c r="ISS30" s="600"/>
      <c r="IST30" s="600"/>
      <c r="ISU30" s="600"/>
      <c r="ISV30" s="600"/>
      <c r="ISW30" s="600"/>
      <c r="ISX30" s="600"/>
      <c r="ISY30" s="600"/>
      <c r="ISZ30" s="600"/>
      <c r="ITA30" s="600"/>
      <c r="ITB30" s="600"/>
      <c r="ITC30" s="600"/>
      <c r="ITD30" s="600"/>
      <c r="ITE30" s="600"/>
      <c r="ITF30" s="600"/>
      <c r="ITG30" s="600"/>
      <c r="ITH30" s="600"/>
      <c r="ITI30" s="600"/>
      <c r="ITJ30" s="600"/>
      <c r="ITK30" s="600"/>
      <c r="ITL30" s="600"/>
      <c r="ITM30" s="600"/>
      <c r="ITN30" s="600"/>
      <c r="ITO30" s="600"/>
      <c r="ITP30" s="600"/>
      <c r="ITQ30" s="600"/>
      <c r="ITR30" s="600"/>
      <c r="ITS30" s="600"/>
      <c r="ITT30" s="600"/>
      <c r="ITU30" s="600"/>
      <c r="ITV30" s="600"/>
      <c r="ITW30" s="600"/>
      <c r="ITX30" s="600"/>
      <c r="ITY30" s="600"/>
      <c r="ITZ30" s="600"/>
      <c r="IUA30" s="600"/>
      <c r="IUB30" s="600"/>
      <c r="IUC30" s="600"/>
      <c r="IUD30" s="600"/>
      <c r="IUE30" s="600"/>
      <c r="IUF30" s="600"/>
      <c r="IUG30" s="600"/>
      <c r="IUH30" s="600"/>
      <c r="IUI30" s="600"/>
      <c r="IUJ30" s="600"/>
      <c r="IUK30" s="600"/>
      <c r="IUL30" s="600"/>
      <c r="IUM30" s="600"/>
      <c r="IUN30" s="600"/>
      <c r="IUO30" s="600"/>
      <c r="IUP30" s="600"/>
      <c r="IUQ30" s="600"/>
      <c r="IUR30" s="600"/>
      <c r="IUS30" s="600"/>
      <c r="IUT30" s="600"/>
      <c r="IUU30" s="600"/>
      <c r="IUV30" s="600"/>
      <c r="IUW30" s="600"/>
      <c r="IUX30" s="600"/>
      <c r="IUY30" s="600"/>
      <c r="IUZ30" s="600"/>
      <c r="IVA30" s="600"/>
      <c r="IVB30" s="600"/>
      <c r="IVC30" s="600"/>
      <c r="IVD30" s="600"/>
      <c r="IVE30" s="600"/>
      <c r="IVF30" s="600"/>
      <c r="IVG30" s="600"/>
      <c r="IVH30" s="600"/>
      <c r="IVI30" s="600"/>
      <c r="IVJ30" s="600"/>
      <c r="IVK30" s="600"/>
      <c r="IVL30" s="600"/>
      <c r="IVM30" s="600"/>
      <c r="IVN30" s="600"/>
      <c r="IVO30" s="600"/>
      <c r="IVP30" s="600"/>
      <c r="IVQ30" s="600"/>
      <c r="IVR30" s="600"/>
      <c r="IVS30" s="600"/>
      <c r="IVT30" s="600"/>
      <c r="IVU30" s="600"/>
      <c r="IVV30" s="600"/>
      <c r="IVW30" s="600"/>
      <c r="IVX30" s="600"/>
      <c r="IVY30" s="600"/>
      <c r="IVZ30" s="600"/>
      <c r="IWA30" s="600"/>
      <c r="IWB30" s="600"/>
      <c r="IWC30" s="600"/>
      <c r="IWD30" s="600"/>
      <c r="IWE30" s="600"/>
      <c r="IWF30" s="600"/>
      <c r="IWG30" s="600"/>
      <c r="IWH30" s="600"/>
      <c r="IWI30" s="600"/>
      <c r="IWJ30" s="600"/>
      <c r="IWK30" s="600"/>
      <c r="IWL30" s="600"/>
      <c r="IWM30" s="600"/>
      <c r="IWN30" s="600"/>
      <c r="IWO30" s="600"/>
      <c r="IWP30" s="600"/>
      <c r="IWQ30" s="600"/>
      <c r="IWR30" s="600"/>
      <c r="IWS30" s="600"/>
      <c r="IWT30" s="600"/>
      <c r="IWU30" s="600"/>
      <c r="IWV30" s="600"/>
      <c r="IWW30" s="600"/>
      <c r="IWX30" s="600"/>
      <c r="IWY30" s="600"/>
      <c r="IWZ30" s="600"/>
      <c r="IXA30" s="600"/>
      <c r="IXB30" s="600"/>
      <c r="IXC30" s="600"/>
      <c r="IXD30" s="600"/>
      <c r="IXE30" s="600"/>
      <c r="IXF30" s="600"/>
      <c r="IXG30" s="600"/>
      <c r="IXH30" s="600"/>
      <c r="IXI30" s="600"/>
      <c r="IXJ30" s="600"/>
      <c r="IXK30" s="600"/>
      <c r="IXL30" s="600"/>
      <c r="IXM30" s="600"/>
      <c r="IXN30" s="600"/>
      <c r="IXO30" s="600"/>
      <c r="IXP30" s="600"/>
      <c r="IXQ30" s="600"/>
      <c r="IXR30" s="600"/>
      <c r="IXS30" s="600"/>
      <c r="IXT30" s="600"/>
      <c r="IXU30" s="600"/>
      <c r="IXV30" s="600"/>
      <c r="IXW30" s="600"/>
      <c r="IXX30" s="600"/>
      <c r="IXY30" s="600"/>
      <c r="IXZ30" s="600"/>
      <c r="IYA30" s="600"/>
      <c r="IYB30" s="600"/>
      <c r="IYC30" s="600"/>
      <c r="IYD30" s="600"/>
      <c r="IYE30" s="600"/>
      <c r="IYF30" s="600"/>
      <c r="IYG30" s="600"/>
      <c r="IYH30" s="600"/>
      <c r="IYI30" s="600"/>
      <c r="IYJ30" s="600"/>
      <c r="IYK30" s="600"/>
      <c r="IYL30" s="600"/>
      <c r="IYM30" s="600"/>
      <c r="IYN30" s="600"/>
      <c r="IYO30" s="600"/>
      <c r="IYP30" s="600"/>
      <c r="IYQ30" s="600"/>
      <c r="IYR30" s="600"/>
      <c r="IYS30" s="600"/>
      <c r="IYT30" s="600"/>
      <c r="IYU30" s="600"/>
      <c r="IYV30" s="600"/>
      <c r="IYW30" s="600"/>
      <c r="IYX30" s="600"/>
      <c r="IYY30" s="600"/>
      <c r="IYZ30" s="600"/>
      <c r="IZA30" s="600"/>
      <c r="IZB30" s="600"/>
      <c r="IZC30" s="600"/>
      <c r="IZD30" s="600"/>
      <c r="IZE30" s="600"/>
      <c r="IZF30" s="600"/>
      <c r="IZG30" s="600"/>
      <c r="IZH30" s="600"/>
      <c r="IZI30" s="600"/>
      <c r="IZJ30" s="600"/>
      <c r="IZK30" s="600"/>
      <c r="IZL30" s="600"/>
      <c r="IZM30" s="600"/>
      <c r="IZN30" s="600"/>
      <c r="IZO30" s="600"/>
      <c r="IZP30" s="600"/>
      <c r="IZQ30" s="600"/>
      <c r="IZR30" s="600"/>
      <c r="IZS30" s="600"/>
      <c r="IZT30" s="600"/>
      <c r="IZU30" s="600"/>
      <c r="IZV30" s="600"/>
      <c r="IZW30" s="600"/>
      <c r="IZX30" s="600"/>
      <c r="IZY30" s="600"/>
      <c r="IZZ30" s="600"/>
      <c r="JAA30" s="600"/>
      <c r="JAB30" s="600"/>
      <c r="JAC30" s="600"/>
      <c r="JAD30" s="600"/>
      <c r="JAE30" s="600"/>
      <c r="JAF30" s="600"/>
      <c r="JAG30" s="600"/>
      <c r="JAH30" s="600"/>
      <c r="JAI30" s="600"/>
      <c r="JAJ30" s="600"/>
      <c r="JAK30" s="600"/>
      <c r="JAL30" s="600"/>
      <c r="JAM30" s="600"/>
      <c r="JAN30" s="600"/>
      <c r="JAO30" s="600"/>
      <c r="JAP30" s="600"/>
      <c r="JAQ30" s="600"/>
      <c r="JAR30" s="600"/>
      <c r="JAS30" s="600"/>
      <c r="JAT30" s="600"/>
      <c r="JAU30" s="600"/>
      <c r="JAV30" s="600"/>
      <c r="JAW30" s="600"/>
      <c r="JAX30" s="600"/>
      <c r="JAY30" s="600"/>
      <c r="JAZ30" s="600"/>
      <c r="JBA30" s="600"/>
      <c r="JBB30" s="600"/>
      <c r="JBC30" s="600"/>
      <c r="JBD30" s="600"/>
      <c r="JBE30" s="600"/>
      <c r="JBF30" s="600"/>
      <c r="JBG30" s="600"/>
      <c r="JBH30" s="600"/>
      <c r="JBI30" s="600"/>
      <c r="JBJ30" s="600"/>
      <c r="JBK30" s="600"/>
      <c r="JBL30" s="600"/>
      <c r="JBM30" s="600"/>
      <c r="JBN30" s="600"/>
      <c r="JBO30" s="600"/>
      <c r="JBP30" s="600"/>
      <c r="JBQ30" s="600"/>
      <c r="JBR30" s="600"/>
      <c r="JBS30" s="600"/>
      <c r="JBT30" s="600"/>
      <c r="JBU30" s="600"/>
      <c r="JBV30" s="600"/>
      <c r="JBW30" s="600"/>
      <c r="JBX30" s="600"/>
      <c r="JBY30" s="600"/>
      <c r="JBZ30" s="600"/>
      <c r="JCA30" s="600"/>
      <c r="JCB30" s="600"/>
      <c r="JCC30" s="600"/>
      <c r="JCD30" s="600"/>
      <c r="JCE30" s="600"/>
      <c r="JCF30" s="600"/>
      <c r="JCG30" s="600"/>
      <c r="JCH30" s="600"/>
      <c r="JCI30" s="600"/>
      <c r="JCJ30" s="600"/>
      <c r="JCK30" s="600"/>
      <c r="JCL30" s="600"/>
      <c r="JCM30" s="600"/>
      <c r="JCN30" s="600"/>
      <c r="JCO30" s="600"/>
      <c r="JCP30" s="600"/>
      <c r="JCQ30" s="600"/>
      <c r="JCR30" s="600"/>
      <c r="JCS30" s="600"/>
      <c r="JCT30" s="600"/>
      <c r="JCU30" s="600"/>
      <c r="JCV30" s="600"/>
      <c r="JCW30" s="600"/>
      <c r="JCX30" s="600"/>
      <c r="JCY30" s="600"/>
      <c r="JCZ30" s="600"/>
      <c r="JDA30" s="600"/>
      <c r="JDB30" s="600"/>
      <c r="JDC30" s="600"/>
      <c r="JDD30" s="600"/>
      <c r="JDE30" s="600"/>
      <c r="JDF30" s="600"/>
      <c r="JDG30" s="600"/>
      <c r="JDH30" s="600"/>
      <c r="JDI30" s="600"/>
      <c r="JDJ30" s="600"/>
      <c r="JDK30" s="600"/>
      <c r="JDL30" s="600"/>
      <c r="JDM30" s="600"/>
      <c r="JDN30" s="600"/>
      <c r="JDO30" s="600"/>
      <c r="JDP30" s="600"/>
      <c r="JDQ30" s="600"/>
      <c r="JDR30" s="600"/>
      <c r="JDS30" s="600"/>
      <c r="JDT30" s="600"/>
      <c r="JDU30" s="600"/>
      <c r="JDV30" s="600"/>
      <c r="JDW30" s="600"/>
      <c r="JDX30" s="600"/>
      <c r="JDY30" s="600"/>
      <c r="JDZ30" s="600"/>
      <c r="JEA30" s="600"/>
      <c r="JEB30" s="600"/>
      <c r="JEC30" s="600"/>
      <c r="JED30" s="600"/>
      <c r="JEE30" s="600"/>
      <c r="JEF30" s="600"/>
      <c r="JEG30" s="600"/>
      <c r="JEH30" s="600"/>
      <c r="JEI30" s="600"/>
      <c r="JEJ30" s="600"/>
      <c r="JEK30" s="600"/>
      <c r="JEL30" s="600"/>
      <c r="JEM30" s="600"/>
      <c r="JEN30" s="600"/>
      <c r="JEO30" s="600"/>
      <c r="JEP30" s="600"/>
      <c r="JEQ30" s="600"/>
      <c r="JER30" s="600"/>
      <c r="JES30" s="600"/>
      <c r="JET30" s="600"/>
      <c r="JEU30" s="600"/>
      <c r="JEV30" s="600"/>
      <c r="JEW30" s="600"/>
      <c r="JEX30" s="600"/>
      <c r="JEY30" s="600"/>
      <c r="JEZ30" s="600"/>
      <c r="JFA30" s="600"/>
      <c r="JFB30" s="600"/>
      <c r="JFC30" s="600"/>
      <c r="JFD30" s="600"/>
      <c r="JFE30" s="600"/>
      <c r="JFF30" s="600"/>
      <c r="JFG30" s="600"/>
      <c r="JFH30" s="600"/>
      <c r="JFI30" s="600"/>
      <c r="JFJ30" s="600"/>
      <c r="JFK30" s="600"/>
      <c r="JFL30" s="600"/>
      <c r="JFM30" s="600"/>
      <c r="JFN30" s="600"/>
      <c r="JFO30" s="600"/>
      <c r="JFP30" s="600"/>
      <c r="JFQ30" s="600"/>
      <c r="JFR30" s="600"/>
      <c r="JFS30" s="600"/>
      <c r="JFT30" s="600"/>
      <c r="JFU30" s="600"/>
      <c r="JFV30" s="600"/>
      <c r="JFW30" s="600"/>
      <c r="JFX30" s="600"/>
      <c r="JFY30" s="600"/>
      <c r="JFZ30" s="600"/>
      <c r="JGA30" s="600"/>
      <c r="JGB30" s="600"/>
      <c r="JGC30" s="600"/>
      <c r="JGD30" s="600"/>
      <c r="JGE30" s="600"/>
      <c r="JGF30" s="600"/>
      <c r="JGG30" s="600"/>
      <c r="JGH30" s="600"/>
      <c r="JGI30" s="600"/>
      <c r="JGJ30" s="600"/>
      <c r="JGK30" s="600"/>
      <c r="JGL30" s="600"/>
      <c r="JGM30" s="600"/>
      <c r="JGN30" s="600"/>
      <c r="JGO30" s="600"/>
      <c r="JGP30" s="600"/>
      <c r="JGQ30" s="600"/>
      <c r="JGR30" s="600"/>
      <c r="JGS30" s="600"/>
      <c r="JGT30" s="600"/>
      <c r="JGU30" s="600"/>
      <c r="JGV30" s="600"/>
      <c r="JGW30" s="600"/>
      <c r="JGX30" s="600"/>
      <c r="JGY30" s="600"/>
      <c r="JGZ30" s="600"/>
      <c r="JHA30" s="600"/>
      <c r="JHB30" s="600"/>
      <c r="JHC30" s="600"/>
      <c r="JHD30" s="600"/>
      <c r="JHE30" s="600"/>
      <c r="JHF30" s="600"/>
      <c r="JHG30" s="600"/>
      <c r="JHH30" s="600"/>
      <c r="JHI30" s="600"/>
      <c r="JHJ30" s="600"/>
      <c r="JHK30" s="600"/>
      <c r="JHL30" s="600"/>
      <c r="JHM30" s="600"/>
      <c r="JHN30" s="600"/>
      <c r="JHO30" s="600"/>
      <c r="JHP30" s="600"/>
      <c r="JHQ30" s="600"/>
      <c r="JHR30" s="600"/>
      <c r="JHS30" s="600"/>
      <c r="JHT30" s="600"/>
      <c r="JHU30" s="600"/>
      <c r="JHV30" s="600"/>
      <c r="JHW30" s="600"/>
      <c r="JHX30" s="600"/>
      <c r="JHY30" s="600"/>
      <c r="JHZ30" s="600"/>
      <c r="JIA30" s="600"/>
      <c r="JIB30" s="600"/>
      <c r="JIC30" s="600"/>
      <c r="JID30" s="600"/>
      <c r="JIE30" s="600"/>
      <c r="JIF30" s="600"/>
      <c r="JIG30" s="600"/>
      <c r="JIH30" s="600"/>
      <c r="JII30" s="600"/>
      <c r="JIJ30" s="600"/>
      <c r="JIK30" s="600"/>
      <c r="JIL30" s="600"/>
      <c r="JIM30" s="600"/>
      <c r="JIN30" s="600"/>
      <c r="JIO30" s="600"/>
      <c r="JIP30" s="600"/>
      <c r="JIQ30" s="600"/>
      <c r="JIR30" s="600"/>
      <c r="JIS30" s="600"/>
      <c r="JIT30" s="600"/>
      <c r="JIU30" s="600"/>
      <c r="JIV30" s="600"/>
      <c r="JIW30" s="600"/>
      <c r="JIX30" s="600"/>
      <c r="JIY30" s="600"/>
      <c r="JIZ30" s="600"/>
      <c r="JJA30" s="600"/>
      <c r="JJB30" s="600"/>
      <c r="JJC30" s="600"/>
      <c r="JJD30" s="600"/>
      <c r="JJE30" s="600"/>
      <c r="JJF30" s="600"/>
      <c r="JJG30" s="600"/>
      <c r="JJH30" s="600"/>
      <c r="JJI30" s="600"/>
      <c r="JJJ30" s="600"/>
      <c r="JJK30" s="600"/>
      <c r="JJL30" s="600"/>
      <c r="JJM30" s="600"/>
      <c r="JJN30" s="600"/>
      <c r="JJO30" s="600"/>
      <c r="JJP30" s="600"/>
      <c r="JJQ30" s="600"/>
      <c r="JJR30" s="600"/>
      <c r="JJS30" s="600"/>
      <c r="JJT30" s="600"/>
      <c r="JJU30" s="600"/>
      <c r="JJV30" s="600"/>
      <c r="JJW30" s="600"/>
      <c r="JJX30" s="600"/>
      <c r="JJY30" s="600"/>
      <c r="JJZ30" s="600"/>
      <c r="JKA30" s="600"/>
      <c r="JKB30" s="600"/>
      <c r="JKC30" s="600"/>
      <c r="JKD30" s="600"/>
      <c r="JKE30" s="600"/>
      <c r="JKF30" s="600"/>
      <c r="JKG30" s="600"/>
      <c r="JKH30" s="600"/>
      <c r="JKI30" s="600"/>
      <c r="JKJ30" s="600"/>
      <c r="JKK30" s="600"/>
      <c r="JKL30" s="600"/>
      <c r="JKM30" s="600"/>
      <c r="JKN30" s="600"/>
      <c r="JKO30" s="600"/>
      <c r="JKP30" s="600"/>
      <c r="JKQ30" s="600"/>
      <c r="JKR30" s="600"/>
      <c r="JKS30" s="600"/>
      <c r="JKT30" s="600"/>
      <c r="JKU30" s="600"/>
      <c r="JKV30" s="600"/>
      <c r="JKW30" s="600"/>
      <c r="JKX30" s="600"/>
      <c r="JKY30" s="600"/>
      <c r="JKZ30" s="600"/>
      <c r="JLA30" s="600"/>
      <c r="JLB30" s="600"/>
      <c r="JLC30" s="600"/>
      <c r="JLD30" s="600"/>
      <c r="JLE30" s="600"/>
      <c r="JLF30" s="600"/>
      <c r="JLG30" s="600"/>
      <c r="JLH30" s="600"/>
      <c r="JLI30" s="600"/>
      <c r="JLJ30" s="600"/>
      <c r="JLK30" s="600"/>
      <c r="JLL30" s="600"/>
      <c r="JLM30" s="600"/>
      <c r="JLN30" s="600"/>
      <c r="JLO30" s="600"/>
      <c r="JLP30" s="600"/>
      <c r="JLQ30" s="600"/>
      <c r="JLR30" s="600"/>
      <c r="JLS30" s="600"/>
      <c r="JLT30" s="600"/>
      <c r="JLU30" s="600"/>
      <c r="JLV30" s="600"/>
      <c r="JLW30" s="600"/>
      <c r="JLX30" s="600"/>
      <c r="JLY30" s="600"/>
      <c r="JLZ30" s="600"/>
      <c r="JMA30" s="600"/>
      <c r="JMB30" s="600"/>
      <c r="JMC30" s="600"/>
      <c r="JMD30" s="600"/>
      <c r="JME30" s="600"/>
      <c r="JMF30" s="600"/>
      <c r="JMG30" s="600"/>
      <c r="JMH30" s="600"/>
      <c r="JMI30" s="600"/>
      <c r="JMJ30" s="600"/>
      <c r="JMK30" s="600"/>
      <c r="JML30" s="600"/>
      <c r="JMM30" s="600"/>
      <c r="JMN30" s="600"/>
      <c r="JMO30" s="600"/>
      <c r="JMP30" s="600"/>
      <c r="JMQ30" s="600"/>
      <c r="JMR30" s="600"/>
      <c r="JMS30" s="600"/>
      <c r="JMT30" s="600"/>
      <c r="JMU30" s="600"/>
      <c r="JMV30" s="600"/>
      <c r="JMW30" s="600"/>
      <c r="JMX30" s="600"/>
      <c r="JMY30" s="600"/>
      <c r="JMZ30" s="600"/>
      <c r="JNA30" s="600"/>
      <c r="JNB30" s="600"/>
      <c r="JNC30" s="600"/>
      <c r="JND30" s="600"/>
      <c r="JNE30" s="600"/>
      <c r="JNF30" s="600"/>
      <c r="JNG30" s="600"/>
      <c r="JNH30" s="600"/>
      <c r="JNI30" s="600"/>
      <c r="JNJ30" s="600"/>
      <c r="JNK30" s="600"/>
      <c r="JNL30" s="600"/>
      <c r="JNM30" s="600"/>
      <c r="JNN30" s="600"/>
      <c r="JNO30" s="600"/>
      <c r="JNP30" s="600"/>
      <c r="JNQ30" s="600"/>
      <c r="JNR30" s="600"/>
      <c r="JNS30" s="600"/>
      <c r="JNT30" s="600"/>
      <c r="JNU30" s="600"/>
      <c r="JNV30" s="600"/>
      <c r="JNW30" s="600"/>
      <c r="JNX30" s="600"/>
      <c r="JNY30" s="600"/>
      <c r="JNZ30" s="600"/>
      <c r="JOA30" s="600"/>
      <c r="JOB30" s="600"/>
      <c r="JOC30" s="600"/>
      <c r="JOD30" s="600"/>
      <c r="JOE30" s="600"/>
      <c r="JOF30" s="600"/>
      <c r="JOG30" s="600"/>
      <c r="JOH30" s="600"/>
      <c r="JOI30" s="600"/>
      <c r="JOJ30" s="600"/>
      <c r="JOK30" s="600"/>
      <c r="JOL30" s="600"/>
      <c r="JOM30" s="600"/>
      <c r="JON30" s="600"/>
      <c r="JOO30" s="600"/>
      <c r="JOP30" s="600"/>
      <c r="JOQ30" s="600"/>
      <c r="JOR30" s="600"/>
      <c r="JOS30" s="600"/>
      <c r="JOT30" s="600"/>
      <c r="JOU30" s="600"/>
      <c r="JOV30" s="600"/>
      <c r="JOW30" s="600"/>
      <c r="JOX30" s="600"/>
      <c r="JOY30" s="600"/>
      <c r="JOZ30" s="600"/>
      <c r="JPA30" s="600"/>
      <c r="JPB30" s="600"/>
      <c r="JPC30" s="600"/>
      <c r="JPD30" s="600"/>
      <c r="JPE30" s="600"/>
      <c r="JPF30" s="600"/>
      <c r="JPG30" s="600"/>
      <c r="JPH30" s="600"/>
      <c r="JPI30" s="600"/>
      <c r="JPJ30" s="600"/>
      <c r="JPK30" s="600"/>
      <c r="JPL30" s="600"/>
      <c r="JPM30" s="600"/>
      <c r="JPN30" s="600"/>
      <c r="JPO30" s="600"/>
      <c r="JPP30" s="600"/>
      <c r="JPQ30" s="600"/>
      <c r="JPR30" s="600"/>
      <c r="JPS30" s="600"/>
      <c r="JPT30" s="600"/>
      <c r="JPU30" s="600"/>
      <c r="JPV30" s="600"/>
      <c r="JPW30" s="600"/>
      <c r="JPX30" s="600"/>
      <c r="JPY30" s="600"/>
      <c r="JPZ30" s="600"/>
      <c r="JQA30" s="600"/>
      <c r="JQB30" s="600"/>
      <c r="JQC30" s="600"/>
      <c r="JQD30" s="600"/>
      <c r="JQE30" s="600"/>
      <c r="JQF30" s="600"/>
      <c r="JQG30" s="600"/>
      <c r="JQH30" s="600"/>
      <c r="JQI30" s="600"/>
      <c r="JQJ30" s="600"/>
      <c r="JQK30" s="600"/>
      <c r="JQL30" s="600"/>
      <c r="JQM30" s="600"/>
      <c r="JQN30" s="600"/>
      <c r="JQO30" s="600"/>
      <c r="JQP30" s="600"/>
      <c r="JQQ30" s="600"/>
      <c r="JQR30" s="600"/>
      <c r="JQS30" s="600"/>
      <c r="JQT30" s="600"/>
      <c r="JQU30" s="600"/>
      <c r="JQV30" s="600"/>
      <c r="JQW30" s="600"/>
      <c r="JQX30" s="600"/>
      <c r="JQY30" s="600"/>
      <c r="JQZ30" s="600"/>
      <c r="JRA30" s="600"/>
      <c r="JRB30" s="600"/>
      <c r="JRC30" s="600"/>
      <c r="JRD30" s="600"/>
      <c r="JRE30" s="600"/>
      <c r="JRF30" s="600"/>
      <c r="JRG30" s="600"/>
      <c r="JRH30" s="600"/>
      <c r="JRI30" s="600"/>
      <c r="JRJ30" s="600"/>
      <c r="JRK30" s="600"/>
      <c r="JRL30" s="600"/>
      <c r="JRM30" s="600"/>
      <c r="JRN30" s="600"/>
      <c r="JRO30" s="600"/>
      <c r="JRP30" s="600"/>
      <c r="JRQ30" s="600"/>
      <c r="JRR30" s="600"/>
      <c r="JRS30" s="600"/>
      <c r="JRT30" s="600"/>
      <c r="JRU30" s="600"/>
      <c r="JRV30" s="600"/>
      <c r="JRW30" s="600"/>
      <c r="JRX30" s="600"/>
      <c r="JRY30" s="600"/>
      <c r="JRZ30" s="600"/>
      <c r="JSA30" s="600"/>
      <c r="JSB30" s="600"/>
      <c r="JSC30" s="600"/>
      <c r="JSD30" s="600"/>
      <c r="JSE30" s="600"/>
      <c r="JSF30" s="600"/>
      <c r="JSG30" s="600"/>
      <c r="JSH30" s="600"/>
      <c r="JSI30" s="600"/>
      <c r="JSJ30" s="600"/>
      <c r="JSK30" s="600"/>
      <c r="JSL30" s="600"/>
      <c r="JSM30" s="600"/>
      <c r="JSN30" s="600"/>
      <c r="JSO30" s="600"/>
      <c r="JSP30" s="600"/>
      <c r="JSQ30" s="600"/>
      <c r="JSR30" s="600"/>
      <c r="JSS30" s="600"/>
      <c r="JST30" s="600"/>
      <c r="JSU30" s="600"/>
      <c r="JSV30" s="600"/>
      <c r="JSW30" s="600"/>
      <c r="JSX30" s="600"/>
      <c r="JSY30" s="600"/>
      <c r="JSZ30" s="600"/>
      <c r="JTA30" s="600"/>
      <c r="JTB30" s="600"/>
      <c r="JTC30" s="600"/>
      <c r="JTD30" s="600"/>
      <c r="JTE30" s="600"/>
      <c r="JTF30" s="600"/>
      <c r="JTG30" s="600"/>
      <c r="JTH30" s="600"/>
      <c r="JTI30" s="600"/>
      <c r="JTJ30" s="600"/>
      <c r="JTK30" s="600"/>
      <c r="JTL30" s="600"/>
      <c r="JTM30" s="600"/>
      <c r="JTN30" s="600"/>
      <c r="JTO30" s="600"/>
      <c r="JTP30" s="600"/>
      <c r="JTQ30" s="600"/>
      <c r="JTR30" s="600"/>
      <c r="JTS30" s="600"/>
      <c r="JTT30" s="600"/>
      <c r="JTU30" s="600"/>
      <c r="JTV30" s="600"/>
      <c r="JTW30" s="600"/>
      <c r="JTX30" s="600"/>
      <c r="JTY30" s="600"/>
      <c r="JTZ30" s="600"/>
      <c r="JUA30" s="600"/>
      <c r="JUB30" s="600"/>
      <c r="JUC30" s="600"/>
      <c r="JUD30" s="600"/>
      <c r="JUE30" s="600"/>
      <c r="JUF30" s="600"/>
      <c r="JUG30" s="600"/>
      <c r="JUH30" s="600"/>
      <c r="JUI30" s="600"/>
      <c r="JUJ30" s="600"/>
      <c r="JUK30" s="600"/>
      <c r="JUL30" s="600"/>
      <c r="JUM30" s="600"/>
      <c r="JUN30" s="600"/>
      <c r="JUO30" s="600"/>
      <c r="JUP30" s="600"/>
      <c r="JUQ30" s="600"/>
      <c r="JUR30" s="600"/>
      <c r="JUS30" s="600"/>
      <c r="JUT30" s="600"/>
      <c r="JUU30" s="600"/>
      <c r="JUV30" s="600"/>
      <c r="JUW30" s="600"/>
      <c r="JUX30" s="600"/>
      <c r="JUY30" s="600"/>
      <c r="JUZ30" s="600"/>
      <c r="JVA30" s="600"/>
      <c r="JVB30" s="600"/>
      <c r="JVC30" s="600"/>
      <c r="JVD30" s="600"/>
      <c r="JVE30" s="600"/>
      <c r="JVF30" s="600"/>
      <c r="JVG30" s="600"/>
      <c r="JVH30" s="600"/>
      <c r="JVI30" s="600"/>
      <c r="JVJ30" s="600"/>
      <c r="JVK30" s="600"/>
      <c r="JVL30" s="600"/>
      <c r="JVM30" s="600"/>
      <c r="JVN30" s="600"/>
      <c r="JVO30" s="600"/>
      <c r="JVP30" s="600"/>
      <c r="JVQ30" s="600"/>
      <c r="JVR30" s="600"/>
      <c r="JVS30" s="600"/>
      <c r="JVT30" s="600"/>
      <c r="JVU30" s="600"/>
      <c r="JVV30" s="600"/>
      <c r="JVW30" s="600"/>
      <c r="JVX30" s="600"/>
      <c r="JVY30" s="600"/>
      <c r="JVZ30" s="600"/>
      <c r="JWA30" s="600"/>
      <c r="JWB30" s="600"/>
      <c r="JWC30" s="600"/>
      <c r="JWD30" s="600"/>
      <c r="JWE30" s="600"/>
      <c r="JWF30" s="600"/>
      <c r="JWG30" s="600"/>
      <c r="JWH30" s="600"/>
      <c r="JWI30" s="600"/>
      <c r="JWJ30" s="600"/>
      <c r="JWK30" s="600"/>
      <c r="JWL30" s="600"/>
      <c r="JWM30" s="600"/>
      <c r="JWN30" s="600"/>
      <c r="JWO30" s="600"/>
      <c r="JWP30" s="600"/>
      <c r="JWQ30" s="600"/>
      <c r="JWR30" s="600"/>
      <c r="JWS30" s="600"/>
      <c r="JWT30" s="600"/>
      <c r="JWU30" s="600"/>
      <c r="JWV30" s="600"/>
      <c r="JWW30" s="600"/>
      <c r="JWX30" s="600"/>
      <c r="JWY30" s="600"/>
      <c r="JWZ30" s="600"/>
      <c r="JXA30" s="600"/>
      <c r="JXB30" s="600"/>
      <c r="JXC30" s="600"/>
      <c r="JXD30" s="600"/>
      <c r="JXE30" s="600"/>
      <c r="JXF30" s="600"/>
      <c r="JXG30" s="600"/>
      <c r="JXH30" s="600"/>
      <c r="JXI30" s="600"/>
      <c r="JXJ30" s="600"/>
      <c r="JXK30" s="600"/>
      <c r="JXL30" s="600"/>
      <c r="JXM30" s="600"/>
      <c r="JXN30" s="600"/>
      <c r="JXO30" s="600"/>
      <c r="JXP30" s="600"/>
      <c r="JXQ30" s="600"/>
      <c r="JXR30" s="600"/>
      <c r="JXS30" s="600"/>
      <c r="JXT30" s="600"/>
      <c r="JXU30" s="600"/>
      <c r="JXV30" s="600"/>
      <c r="JXW30" s="600"/>
      <c r="JXX30" s="600"/>
      <c r="JXY30" s="600"/>
      <c r="JXZ30" s="600"/>
      <c r="JYA30" s="600"/>
      <c r="JYB30" s="600"/>
      <c r="JYC30" s="600"/>
      <c r="JYD30" s="600"/>
      <c r="JYE30" s="600"/>
      <c r="JYF30" s="600"/>
      <c r="JYG30" s="600"/>
      <c r="JYH30" s="600"/>
      <c r="JYI30" s="600"/>
      <c r="JYJ30" s="600"/>
      <c r="JYK30" s="600"/>
      <c r="JYL30" s="600"/>
      <c r="JYM30" s="600"/>
      <c r="JYN30" s="600"/>
      <c r="JYO30" s="600"/>
      <c r="JYP30" s="600"/>
      <c r="JYQ30" s="600"/>
      <c r="JYR30" s="600"/>
      <c r="JYS30" s="600"/>
      <c r="JYT30" s="600"/>
      <c r="JYU30" s="600"/>
      <c r="JYV30" s="600"/>
      <c r="JYW30" s="600"/>
      <c r="JYX30" s="600"/>
      <c r="JYY30" s="600"/>
      <c r="JYZ30" s="600"/>
      <c r="JZA30" s="600"/>
      <c r="JZB30" s="600"/>
      <c r="JZC30" s="600"/>
      <c r="JZD30" s="600"/>
      <c r="JZE30" s="600"/>
      <c r="JZF30" s="600"/>
      <c r="JZG30" s="600"/>
      <c r="JZH30" s="600"/>
      <c r="JZI30" s="600"/>
      <c r="JZJ30" s="600"/>
      <c r="JZK30" s="600"/>
      <c r="JZL30" s="600"/>
      <c r="JZM30" s="600"/>
      <c r="JZN30" s="600"/>
      <c r="JZO30" s="600"/>
      <c r="JZP30" s="600"/>
      <c r="JZQ30" s="600"/>
      <c r="JZR30" s="600"/>
      <c r="JZS30" s="600"/>
      <c r="JZT30" s="600"/>
      <c r="JZU30" s="600"/>
      <c r="JZV30" s="600"/>
      <c r="JZW30" s="600"/>
      <c r="JZX30" s="600"/>
      <c r="JZY30" s="600"/>
      <c r="JZZ30" s="600"/>
      <c r="KAA30" s="600"/>
      <c r="KAB30" s="600"/>
      <c r="KAC30" s="600"/>
      <c r="KAD30" s="600"/>
      <c r="KAE30" s="600"/>
      <c r="KAF30" s="600"/>
      <c r="KAG30" s="600"/>
      <c r="KAH30" s="600"/>
      <c r="KAI30" s="600"/>
      <c r="KAJ30" s="600"/>
      <c r="KAK30" s="600"/>
      <c r="KAL30" s="600"/>
      <c r="KAM30" s="600"/>
      <c r="KAN30" s="600"/>
      <c r="KAO30" s="600"/>
      <c r="KAP30" s="600"/>
      <c r="KAQ30" s="600"/>
      <c r="KAR30" s="600"/>
      <c r="KAS30" s="600"/>
      <c r="KAT30" s="600"/>
      <c r="KAU30" s="600"/>
      <c r="KAV30" s="600"/>
      <c r="KAW30" s="600"/>
      <c r="KAX30" s="600"/>
      <c r="KAY30" s="600"/>
      <c r="KAZ30" s="600"/>
      <c r="KBA30" s="600"/>
      <c r="KBB30" s="600"/>
      <c r="KBC30" s="600"/>
      <c r="KBD30" s="600"/>
      <c r="KBE30" s="600"/>
      <c r="KBF30" s="600"/>
      <c r="KBG30" s="600"/>
      <c r="KBH30" s="600"/>
      <c r="KBI30" s="600"/>
      <c r="KBJ30" s="600"/>
      <c r="KBK30" s="600"/>
      <c r="KBL30" s="600"/>
      <c r="KBM30" s="600"/>
      <c r="KBN30" s="600"/>
      <c r="KBO30" s="600"/>
      <c r="KBP30" s="600"/>
      <c r="KBQ30" s="600"/>
      <c r="KBR30" s="600"/>
      <c r="KBS30" s="600"/>
      <c r="KBT30" s="600"/>
      <c r="KBU30" s="600"/>
      <c r="KBV30" s="600"/>
      <c r="KBW30" s="600"/>
      <c r="KBX30" s="600"/>
      <c r="KBY30" s="600"/>
      <c r="KBZ30" s="600"/>
      <c r="KCA30" s="600"/>
      <c r="KCB30" s="600"/>
      <c r="KCC30" s="600"/>
      <c r="KCD30" s="600"/>
      <c r="KCE30" s="600"/>
      <c r="KCF30" s="600"/>
      <c r="KCG30" s="600"/>
      <c r="KCH30" s="600"/>
      <c r="KCI30" s="600"/>
      <c r="KCJ30" s="600"/>
      <c r="KCK30" s="600"/>
      <c r="KCL30" s="600"/>
      <c r="KCM30" s="600"/>
      <c r="KCN30" s="600"/>
      <c r="KCO30" s="600"/>
      <c r="KCP30" s="600"/>
      <c r="KCQ30" s="600"/>
      <c r="KCR30" s="600"/>
      <c r="KCS30" s="600"/>
      <c r="KCT30" s="600"/>
      <c r="KCU30" s="600"/>
      <c r="KCV30" s="600"/>
      <c r="KCW30" s="600"/>
      <c r="KCX30" s="600"/>
      <c r="KCY30" s="600"/>
      <c r="KCZ30" s="600"/>
      <c r="KDA30" s="600"/>
      <c r="KDB30" s="600"/>
      <c r="KDC30" s="600"/>
      <c r="KDD30" s="600"/>
      <c r="KDE30" s="600"/>
      <c r="KDF30" s="600"/>
      <c r="KDG30" s="600"/>
      <c r="KDH30" s="600"/>
      <c r="KDI30" s="600"/>
      <c r="KDJ30" s="600"/>
      <c r="KDK30" s="600"/>
      <c r="KDL30" s="600"/>
      <c r="KDM30" s="600"/>
      <c r="KDN30" s="600"/>
      <c r="KDO30" s="600"/>
      <c r="KDP30" s="600"/>
      <c r="KDQ30" s="600"/>
      <c r="KDR30" s="600"/>
      <c r="KDS30" s="600"/>
      <c r="KDT30" s="600"/>
      <c r="KDU30" s="600"/>
      <c r="KDV30" s="600"/>
      <c r="KDW30" s="600"/>
      <c r="KDX30" s="600"/>
      <c r="KDY30" s="600"/>
      <c r="KDZ30" s="600"/>
      <c r="KEA30" s="600"/>
      <c r="KEB30" s="600"/>
      <c r="KEC30" s="600"/>
      <c r="KED30" s="600"/>
      <c r="KEE30" s="600"/>
      <c r="KEF30" s="600"/>
      <c r="KEG30" s="600"/>
      <c r="KEH30" s="600"/>
      <c r="KEI30" s="600"/>
      <c r="KEJ30" s="600"/>
      <c r="KEK30" s="600"/>
      <c r="KEL30" s="600"/>
      <c r="KEM30" s="600"/>
      <c r="KEN30" s="600"/>
      <c r="KEO30" s="600"/>
      <c r="KEP30" s="600"/>
      <c r="KEQ30" s="600"/>
      <c r="KER30" s="600"/>
      <c r="KES30" s="600"/>
      <c r="KET30" s="600"/>
      <c r="KEU30" s="600"/>
      <c r="KEV30" s="600"/>
      <c r="KEW30" s="600"/>
      <c r="KEX30" s="600"/>
      <c r="KEY30" s="600"/>
      <c r="KEZ30" s="600"/>
      <c r="KFA30" s="600"/>
      <c r="KFB30" s="600"/>
      <c r="KFC30" s="600"/>
      <c r="KFD30" s="600"/>
      <c r="KFE30" s="600"/>
      <c r="KFF30" s="600"/>
      <c r="KFG30" s="600"/>
      <c r="KFH30" s="600"/>
      <c r="KFI30" s="600"/>
      <c r="KFJ30" s="600"/>
      <c r="KFK30" s="600"/>
      <c r="KFL30" s="600"/>
      <c r="KFM30" s="600"/>
      <c r="KFN30" s="600"/>
      <c r="KFO30" s="600"/>
      <c r="KFP30" s="600"/>
      <c r="KFQ30" s="600"/>
      <c r="KFR30" s="600"/>
      <c r="KFS30" s="600"/>
      <c r="KFT30" s="600"/>
      <c r="KFU30" s="600"/>
      <c r="KFV30" s="600"/>
      <c r="KFW30" s="600"/>
      <c r="KFX30" s="600"/>
      <c r="KFY30" s="600"/>
      <c r="KFZ30" s="600"/>
      <c r="KGA30" s="600"/>
      <c r="KGB30" s="600"/>
      <c r="KGC30" s="600"/>
      <c r="KGD30" s="600"/>
      <c r="KGE30" s="600"/>
      <c r="KGF30" s="600"/>
      <c r="KGG30" s="600"/>
      <c r="KGH30" s="600"/>
      <c r="KGI30" s="600"/>
      <c r="KGJ30" s="600"/>
      <c r="KGK30" s="600"/>
      <c r="KGL30" s="600"/>
      <c r="KGM30" s="600"/>
      <c r="KGN30" s="600"/>
      <c r="KGO30" s="600"/>
      <c r="KGP30" s="600"/>
      <c r="KGQ30" s="600"/>
      <c r="KGR30" s="600"/>
      <c r="KGS30" s="600"/>
      <c r="KGT30" s="600"/>
      <c r="KGU30" s="600"/>
      <c r="KGV30" s="600"/>
      <c r="KGW30" s="600"/>
      <c r="KGX30" s="600"/>
      <c r="KGY30" s="600"/>
      <c r="KGZ30" s="600"/>
      <c r="KHA30" s="600"/>
      <c r="KHB30" s="600"/>
      <c r="KHC30" s="600"/>
      <c r="KHD30" s="600"/>
      <c r="KHE30" s="600"/>
      <c r="KHF30" s="600"/>
      <c r="KHG30" s="600"/>
      <c r="KHH30" s="600"/>
      <c r="KHI30" s="600"/>
      <c r="KHJ30" s="600"/>
      <c r="KHK30" s="600"/>
      <c r="KHL30" s="600"/>
      <c r="KHM30" s="600"/>
      <c r="KHN30" s="600"/>
      <c r="KHO30" s="600"/>
      <c r="KHP30" s="600"/>
      <c r="KHQ30" s="600"/>
      <c r="KHR30" s="600"/>
      <c r="KHS30" s="600"/>
      <c r="KHT30" s="600"/>
      <c r="KHU30" s="600"/>
      <c r="KHV30" s="600"/>
      <c r="KHW30" s="600"/>
      <c r="KHX30" s="600"/>
      <c r="KHY30" s="600"/>
      <c r="KHZ30" s="600"/>
      <c r="KIA30" s="600"/>
      <c r="KIB30" s="600"/>
      <c r="KIC30" s="600"/>
      <c r="KID30" s="600"/>
      <c r="KIE30" s="600"/>
      <c r="KIF30" s="600"/>
      <c r="KIG30" s="600"/>
      <c r="KIH30" s="600"/>
      <c r="KII30" s="600"/>
      <c r="KIJ30" s="600"/>
      <c r="KIK30" s="600"/>
      <c r="KIL30" s="600"/>
      <c r="KIM30" s="600"/>
      <c r="KIN30" s="600"/>
      <c r="KIO30" s="600"/>
      <c r="KIP30" s="600"/>
      <c r="KIQ30" s="600"/>
      <c r="KIR30" s="600"/>
      <c r="KIS30" s="600"/>
      <c r="KIT30" s="600"/>
      <c r="KIU30" s="600"/>
      <c r="KIV30" s="600"/>
      <c r="KIW30" s="600"/>
      <c r="KIX30" s="600"/>
      <c r="KIY30" s="600"/>
      <c r="KIZ30" s="600"/>
      <c r="KJA30" s="600"/>
      <c r="KJB30" s="600"/>
      <c r="KJC30" s="600"/>
      <c r="KJD30" s="600"/>
      <c r="KJE30" s="600"/>
      <c r="KJF30" s="600"/>
      <c r="KJG30" s="600"/>
      <c r="KJH30" s="600"/>
      <c r="KJI30" s="600"/>
      <c r="KJJ30" s="600"/>
      <c r="KJK30" s="600"/>
      <c r="KJL30" s="600"/>
      <c r="KJM30" s="600"/>
      <c r="KJN30" s="600"/>
      <c r="KJO30" s="600"/>
      <c r="KJP30" s="600"/>
      <c r="KJQ30" s="600"/>
      <c r="KJR30" s="600"/>
      <c r="KJS30" s="600"/>
      <c r="KJT30" s="600"/>
      <c r="KJU30" s="600"/>
      <c r="KJV30" s="600"/>
      <c r="KJW30" s="600"/>
      <c r="KJX30" s="600"/>
      <c r="KJY30" s="600"/>
      <c r="KJZ30" s="600"/>
      <c r="KKA30" s="600"/>
      <c r="KKB30" s="600"/>
      <c r="KKC30" s="600"/>
      <c r="KKD30" s="600"/>
      <c r="KKE30" s="600"/>
      <c r="KKF30" s="600"/>
      <c r="KKG30" s="600"/>
      <c r="KKH30" s="600"/>
      <c r="KKI30" s="600"/>
      <c r="KKJ30" s="600"/>
      <c r="KKK30" s="600"/>
      <c r="KKL30" s="600"/>
      <c r="KKM30" s="600"/>
      <c r="KKN30" s="600"/>
      <c r="KKO30" s="600"/>
      <c r="KKP30" s="600"/>
      <c r="KKQ30" s="600"/>
      <c r="KKR30" s="600"/>
      <c r="KKS30" s="600"/>
      <c r="KKT30" s="600"/>
      <c r="KKU30" s="600"/>
      <c r="KKV30" s="600"/>
      <c r="KKW30" s="600"/>
      <c r="KKX30" s="600"/>
      <c r="KKY30" s="600"/>
      <c r="KKZ30" s="600"/>
      <c r="KLA30" s="600"/>
      <c r="KLB30" s="600"/>
      <c r="KLC30" s="600"/>
      <c r="KLD30" s="600"/>
      <c r="KLE30" s="600"/>
      <c r="KLF30" s="600"/>
      <c r="KLG30" s="600"/>
      <c r="KLH30" s="600"/>
      <c r="KLI30" s="600"/>
      <c r="KLJ30" s="600"/>
      <c r="KLK30" s="600"/>
      <c r="KLL30" s="600"/>
      <c r="KLM30" s="600"/>
      <c r="KLN30" s="600"/>
      <c r="KLO30" s="600"/>
      <c r="KLP30" s="600"/>
      <c r="KLQ30" s="600"/>
      <c r="KLR30" s="600"/>
      <c r="KLS30" s="600"/>
      <c r="KLT30" s="600"/>
      <c r="KLU30" s="600"/>
      <c r="KLV30" s="600"/>
      <c r="KLW30" s="600"/>
      <c r="KLX30" s="600"/>
      <c r="KLY30" s="600"/>
      <c r="KLZ30" s="600"/>
      <c r="KMA30" s="600"/>
      <c r="KMB30" s="600"/>
      <c r="KMC30" s="600"/>
      <c r="KMD30" s="600"/>
      <c r="KME30" s="600"/>
      <c r="KMF30" s="600"/>
      <c r="KMG30" s="600"/>
      <c r="KMH30" s="600"/>
      <c r="KMI30" s="600"/>
      <c r="KMJ30" s="600"/>
      <c r="KMK30" s="600"/>
      <c r="KML30" s="600"/>
      <c r="KMM30" s="600"/>
      <c r="KMN30" s="600"/>
      <c r="KMO30" s="600"/>
      <c r="KMP30" s="600"/>
      <c r="KMQ30" s="600"/>
      <c r="KMR30" s="600"/>
      <c r="KMS30" s="600"/>
      <c r="KMT30" s="600"/>
      <c r="KMU30" s="600"/>
      <c r="KMV30" s="600"/>
      <c r="KMW30" s="600"/>
      <c r="KMX30" s="600"/>
      <c r="KMY30" s="600"/>
      <c r="KMZ30" s="600"/>
      <c r="KNA30" s="600"/>
      <c r="KNB30" s="600"/>
      <c r="KNC30" s="600"/>
      <c r="KND30" s="600"/>
      <c r="KNE30" s="600"/>
      <c r="KNF30" s="600"/>
      <c r="KNG30" s="600"/>
      <c r="KNH30" s="600"/>
      <c r="KNI30" s="600"/>
      <c r="KNJ30" s="600"/>
      <c r="KNK30" s="600"/>
      <c r="KNL30" s="600"/>
      <c r="KNM30" s="600"/>
      <c r="KNN30" s="600"/>
      <c r="KNO30" s="600"/>
      <c r="KNP30" s="600"/>
      <c r="KNQ30" s="600"/>
      <c r="KNR30" s="600"/>
      <c r="KNS30" s="600"/>
      <c r="KNT30" s="600"/>
      <c r="KNU30" s="600"/>
      <c r="KNV30" s="600"/>
      <c r="KNW30" s="600"/>
      <c r="KNX30" s="600"/>
      <c r="KNY30" s="600"/>
      <c r="KNZ30" s="600"/>
      <c r="KOA30" s="600"/>
      <c r="KOB30" s="600"/>
      <c r="KOC30" s="600"/>
      <c r="KOD30" s="600"/>
      <c r="KOE30" s="600"/>
      <c r="KOF30" s="600"/>
      <c r="KOG30" s="600"/>
      <c r="KOH30" s="600"/>
      <c r="KOI30" s="600"/>
      <c r="KOJ30" s="600"/>
      <c r="KOK30" s="600"/>
      <c r="KOL30" s="600"/>
      <c r="KOM30" s="600"/>
      <c r="KON30" s="600"/>
      <c r="KOO30" s="600"/>
      <c r="KOP30" s="600"/>
      <c r="KOQ30" s="600"/>
      <c r="KOR30" s="600"/>
      <c r="KOS30" s="600"/>
      <c r="KOT30" s="600"/>
      <c r="KOU30" s="600"/>
      <c r="KOV30" s="600"/>
      <c r="KOW30" s="600"/>
      <c r="KOX30" s="600"/>
      <c r="KOY30" s="600"/>
      <c r="KOZ30" s="600"/>
      <c r="KPA30" s="600"/>
      <c r="KPB30" s="600"/>
      <c r="KPC30" s="600"/>
      <c r="KPD30" s="600"/>
      <c r="KPE30" s="600"/>
      <c r="KPF30" s="600"/>
      <c r="KPG30" s="600"/>
      <c r="KPH30" s="600"/>
      <c r="KPI30" s="600"/>
      <c r="KPJ30" s="600"/>
      <c r="KPK30" s="600"/>
      <c r="KPL30" s="600"/>
      <c r="KPM30" s="600"/>
      <c r="KPN30" s="600"/>
      <c r="KPO30" s="600"/>
      <c r="KPP30" s="600"/>
      <c r="KPQ30" s="600"/>
      <c r="KPR30" s="600"/>
      <c r="KPS30" s="600"/>
      <c r="KPT30" s="600"/>
      <c r="KPU30" s="600"/>
      <c r="KPV30" s="600"/>
      <c r="KPW30" s="600"/>
      <c r="KPX30" s="600"/>
      <c r="KPY30" s="600"/>
      <c r="KPZ30" s="600"/>
      <c r="KQA30" s="600"/>
      <c r="KQB30" s="600"/>
      <c r="KQC30" s="600"/>
      <c r="KQD30" s="600"/>
      <c r="KQE30" s="600"/>
      <c r="KQF30" s="600"/>
      <c r="KQG30" s="600"/>
      <c r="KQH30" s="600"/>
      <c r="KQI30" s="600"/>
      <c r="KQJ30" s="600"/>
      <c r="KQK30" s="600"/>
      <c r="KQL30" s="600"/>
      <c r="KQM30" s="600"/>
      <c r="KQN30" s="600"/>
      <c r="KQO30" s="600"/>
      <c r="KQP30" s="600"/>
      <c r="KQQ30" s="600"/>
      <c r="KQR30" s="600"/>
      <c r="KQS30" s="600"/>
      <c r="KQT30" s="600"/>
      <c r="KQU30" s="600"/>
      <c r="KQV30" s="600"/>
      <c r="KQW30" s="600"/>
      <c r="KQX30" s="600"/>
      <c r="KQY30" s="600"/>
      <c r="KQZ30" s="600"/>
      <c r="KRA30" s="600"/>
      <c r="KRB30" s="600"/>
      <c r="KRC30" s="600"/>
      <c r="KRD30" s="600"/>
      <c r="KRE30" s="600"/>
      <c r="KRF30" s="600"/>
      <c r="KRG30" s="600"/>
      <c r="KRH30" s="600"/>
      <c r="KRI30" s="600"/>
      <c r="KRJ30" s="600"/>
      <c r="KRK30" s="600"/>
      <c r="KRL30" s="600"/>
      <c r="KRM30" s="600"/>
      <c r="KRN30" s="600"/>
      <c r="KRO30" s="600"/>
      <c r="KRP30" s="600"/>
      <c r="KRQ30" s="600"/>
      <c r="KRR30" s="600"/>
      <c r="KRS30" s="600"/>
      <c r="KRT30" s="600"/>
      <c r="KRU30" s="600"/>
      <c r="KRV30" s="600"/>
      <c r="KRW30" s="600"/>
      <c r="KRX30" s="600"/>
      <c r="KRY30" s="600"/>
      <c r="KRZ30" s="600"/>
      <c r="KSA30" s="600"/>
      <c r="KSB30" s="600"/>
      <c r="KSC30" s="600"/>
      <c r="KSD30" s="600"/>
      <c r="KSE30" s="600"/>
      <c r="KSF30" s="600"/>
      <c r="KSG30" s="600"/>
      <c r="KSH30" s="600"/>
      <c r="KSI30" s="600"/>
      <c r="KSJ30" s="600"/>
      <c r="KSK30" s="600"/>
      <c r="KSL30" s="600"/>
      <c r="KSM30" s="600"/>
      <c r="KSN30" s="600"/>
      <c r="KSO30" s="600"/>
      <c r="KSP30" s="600"/>
      <c r="KSQ30" s="600"/>
      <c r="KSR30" s="600"/>
      <c r="KSS30" s="600"/>
      <c r="KST30" s="600"/>
      <c r="KSU30" s="600"/>
      <c r="KSV30" s="600"/>
      <c r="KSW30" s="600"/>
      <c r="KSX30" s="600"/>
      <c r="KSY30" s="600"/>
      <c r="KSZ30" s="600"/>
      <c r="KTA30" s="600"/>
      <c r="KTB30" s="600"/>
      <c r="KTC30" s="600"/>
      <c r="KTD30" s="600"/>
      <c r="KTE30" s="600"/>
      <c r="KTF30" s="600"/>
      <c r="KTG30" s="600"/>
      <c r="KTH30" s="600"/>
      <c r="KTI30" s="600"/>
      <c r="KTJ30" s="600"/>
      <c r="KTK30" s="600"/>
      <c r="KTL30" s="600"/>
      <c r="KTM30" s="600"/>
      <c r="KTN30" s="600"/>
      <c r="KTO30" s="600"/>
      <c r="KTP30" s="600"/>
      <c r="KTQ30" s="600"/>
      <c r="KTR30" s="600"/>
      <c r="KTS30" s="600"/>
      <c r="KTT30" s="600"/>
      <c r="KTU30" s="600"/>
      <c r="KTV30" s="600"/>
      <c r="KTW30" s="600"/>
      <c r="KTX30" s="600"/>
      <c r="KTY30" s="600"/>
      <c r="KTZ30" s="600"/>
      <c r="KUA30" s="600"/>
      <c r="KUB30" s="600"/>
      <c r="KUC30" s="600"/>
      <c r="KUD30" s="600"/>
      <c r="KUE30" s="600"/>
      <c r="KUF30" s="600"/>
      <c r="KUG30" s="600"/>
      <c r="KUH30" s="600"/>
      <c r="KUI30" s="600"/>
      <c r="KUJ30" s="600"/>
      <c r="KUK30" s="600"/>
      <c r="KUL30" s="600"/>
      <c r="KUM30" s="600"/>
      <c r="KUN30" s="600"/>
      <c r="KUO30" s="600"/>
      <c r="KUP30" s="600"/>
      <c r="KUQ30" s="600"/>
      <c r="KUR30" s="600"/>
      <c r="KUS30" s="600"/>
      <c r="KUT30" s="600"/>
      <c r="KUU30" s="600"/>
      <c r="KUV30" s="600"/>
      <c r="KUW30" s="600"/>
      <c r="KUX30" s="600"/>
      <c r="KUY30" s="600"/>
      <c r="KUZ30" s="600"/>
      <c r="KVA30" s="600"/>
      <c r="KVB30" s="600"/>
      <c r="KVC30" s="600"/>
      <c r="KVD30" s="600"/>
      <c r="KVE30" s="600"/>
      <c r="KVF30" s="600"/>
      <c r="KVG30" s="600"/>
      <c r="KVH30" s="600"/>
      <c r="KVI30" s="600"/>
      <c r="KVJ30" s="600"/>
      <c r="KVK30" s="600"/>
      <c r="KVL30" s="600"/>
      <c r="KVM30" s="600"/>
      <c r="KVN30" s="600"/>
      <c r="KVO30" s="600"/>
      <c r="KVP30" s="600"/>
      <c r="KVQ30" s="600"/>
      <c r="KVR30" s="600"/>
      <c r="KVS30" s="600"/>
      <c r="KVT30" s="600"/>
      <c r="KVU30" s="600"/>
      <c r="KVV30" s="600"/>
      <c r="KVW30" s="600"/>
      <c r="KVX30" s="600"/>
      <c r="KVY30" s="600"/>
      <c r="KVZ30" s="600"/>
      <c r="KWA30" s="600"/>
      <c r="KWB30" s="600"/>
      <c r="KWC30" s="600"/>
      <c r="KWD30" s="600"/>
      <c r="KWE30" s="600"/>
      <c r="KWF30" s="600"/>
      <c r="KWG30" s="600"/>
      <c r="KWH30" s="600"/>
      <c r="KWI30" s="600"/>
      <c r="KWJ30" s="600"/>
      <c r="KWK30" s="600"/>
      <c r="KWL30" s="600"/>
      <c r="KWM30" s="600"/>
      <c r="KWN30" s="600"/>
      <c r="KWO30" s="600"/>
      <c r="KWP30" s="600"/>
      <c r="KWQ30" s="600"/>
      <c r="KWR30" s="600"/>
      <c r="KWS30" s="600"/>
      <c r="KWT30" s="600"/>
      <c r="KWU30" s="600"/>
      <c r="KWV30" s="600"/>
      <c r="KWW30" s="600"/>
      <c r="KWX30" s="600"/>
      <c r="KWY30" s="600"/>
      <c r="KWZ30" s="600"/>
      <c r="KXA30" s="600"/>
      <c r="KXB30" s="600"/>
      <c r="KXC30" s="600"/>
      <c r="KXD30" s="600"/>
      <c r="KXE30" s="600"/>
      <c r="KXF30" s="600"/>
      <c r="KXG30" s="600"/>
      <c r="KXH30" s="600"/>
      <c r="KXI30" s="600"/>
      <c r="KXJ30" s="600"/>
      <c r="KXK30" s="600"/>
      <c r="KXL30" s="600"/>
      <c r="KXM30" s="600"/>
      <c r="KXN30" s="600"/>
      <c r="KXO30" s="600"/>
      <c r="KXP30" s="600"/>
      <c r="KXQ30" s="600"/>
      <c r="KXR30" s="600"/>
      <c r="KXS30" s="600"/>
      <c r="KXT30" s="600"/>
      <c r="KXU30" s="600"/>
      <c r="KXV30" s="600"/>
      <c r="KXW30" s="600"/>
      <c r="KXX30" s="600"/>
      <c r="KXY30" s="600"/>
      <c r="KXZ30" s="600"/>
      <c r="KYA30" s="600"/>
      <c r="KYB30" s="600"/>
      <c r="KYC30" s="600"/>
      <c r="KYD30" s="600"/>
      <c r="KYE30" s="600"/>
      <c r="KYF30" s="600"/>
      <c r="KYG30" s="600"/>
      <c r="KYH30" s="600"/>
      <c r="KYI30" s="600"/>
      <c r="KYJ30" s="600"/>
      <c r="KYK30" s="600"/>
      <c r="KYL30" s="600"/>
      <c r="KYM30" s="600"/>
      <c r="KYN30" s="600"/>
      <c r="KYO30" s="600"/>
      <c r="KYP30" s="600"/>
      <c r="KYQ30" s="600"/>
      <c r="KYR30" s="600"/>
      <c r="KYS30" s="600"/>
      <c r="KYT30" s="600"/>
      <c r="KYU30" s="600"/>
      <c r="KYV30" s="600"/>
      <c r="KYW30" s="600"/>
      <c r="KYX30" s="600"/>
      <c r="KYY30" s="600"/>
      <c r="KYZ30" s="600"/>
      <c r="KZA30" s="600"/>
      <c r="KZB30" s="600"/>
      <c r="KZC30" s="600"/>
      <c r="KZD30" s="600"/>
      <c r="KZE30" s="600"/>
      <c r="KZF30" s="600"/>
      <c r="KZG30" s="600"/>
      <c r="KZH30" s="600"/>
      <c r="KZI30" s="600"/>
      <c r="KZJ30" s="600"/>
      <c r="KZK30" s="600"/>
      <c r="KZL30" s="600"/>
      <c r="KZM30" s="600"/>
      <c r="KZN30" s="600"/>
      <c r="KZO30" s="600"/>
      <c r="KZP30" s="600"/>
      <c r="KZQ30" s="600"/>
      <c r="KZR30" s="600"/>
      <c r="KZS30" s="600"/>
      <c r="KZT30" s="600"/>
      <c r="KZU30" s="600"/>
      <c r="KZV30" s="600"/>
      <c r="KZW30" s="600"/>
      <c r="KZX30" s="600"/>
      <c r="KZY30" s="600"/>
      <c r="KZZ30" s="600"/>
      <c r="LAA30" s="600"/>
      <c r="LAB30" s="600"/>
      <c r="LAC30" s="600"/>
      <c r="LAD30" s="600"/>
      <c r="LAE30" s="600"/>
      <c r="LAF30" s="600"/>
      <c r="LAG30" s="600"/>
      <c r="LAH30" s="600"/>
      <c r="LAI30" s="600"/>
      <c r="LAJ30" s="600"/>
      <c r="LAK30" s="600"/>
      <c r="LAL30" s="600"/>
      <c r="LAM30" s="600"/>
      <c r="LAN30" s="600"/>
      <c r="LAO30" s="600"/>
      <c r="LAP30" s="600"/>
      <c r="LAQ30" s="600"/>
      <c r="LAR30" s="600"/>
      <c r="LAS30" s="600"/>
      <c r="LAT30" s="600"/>
      <c r="LAU30" s="600"/>
      <c r="LAV30" s="600"/>
      <c r="LAW30" s="600"/>
      <c r="LAX30" s="600"/>
      <c r="LAY30" s="600"/>
      <c r="LAZ30" s="600"/>
      <c r="LBA30" s="600"/>
      <c r="LBB30" s="600"/>
      <c r="LBC30" s="600"/>
      <c r="LBD30" s="600"/>
      <c r="LBE30" s="600"/>
      <c r="LBF30" s="600"/>
      <c r="LBG30" s="600"/>
      <c r="LBH30" s="600"/>
      <c r="LBI30" s="600"/>
      <c r="LBJ30" s="600"/>
      <c r="LBK30" s="600"/>
      <c r="LBL30" s="600"/>
      <c r="LBM30" s="600"/>
      <c r="LBN30" s="600"/>
      <c r="LBO30" s="600"/>
      <c r="LBP30" s="600"/>
      <c r="LBQ30" s="600"/>
      <c r="LBR30" s="600"/>
      <c r="LBS30" s="600"/>
      <c r="LBT30" s="600"/>
      <c r="LBU30" s="600"/>
      <c r="LBV30" s="600"/>
      <c r="LBW30" s="600"/>
      <c r="LBX30" s="600"/>
      <c r="LBY30" s="600"/>
      <c r="LBZ30" s="600"/>
      <c r="LCA30" s="600"/>
      <c r="LCB30" s="600"/>
      <c r="LCC30" s="600"/>
      <c r="LCD30" s="600"/>
      <c r="LCE30" s="600"/>
      <c r="LCF30" s="600"/>
      <c r="LCG30" s="600"/>
      <c r="LCH30" s="600"/>
      <c r="LCI30" s="600"/>
      <c r="LCJ30" s="600"/>
      <c r="LCK30" s="600"/>
      <c r="LCL30" s="600"/>
      <c r="LCM30" s="600"/>
      <c r="LCN30" s="600"/>
      <c r="LCO30" s="600"/>
      <c r="LCP30" s="600"/>
      <c r="LCQ30" s="600"/>
      <c r="LCR30" s="600"/>
      <c r="LCS30" s="600"/>
      <c r="LCT30" s="600"/>
      <c r="LCU30" s="600"/>
      <c r="LCV30" s="600"/>
      <c r="LCW30" s="600"/>
      <c r="LCX30" s="600"/>
      <c r="LCY30" s="600"/>
      <c r="LCZ30" s="600"/>
      <c r="LDA30" s="600"/>
      <c r="LDB30" s="600"/>
      <c r="LDC30" s="600"/>
      <c r="LDD30" s="600"/>
      <c r="LDE30" s="600"/>
      <c r="LDF30" s="600"/>
      <c r="LDG30" s="600"/>
      <c r="LDH30" s="600"/>
      <c r="LDI30" s="600"/>
      <c r="LDJ30" s="600"/>
      <c r="LDK30" s="600"/>
      <c r="LDL30" s="600"/>
      <c r="LDM30" s="600"/>
      <c r="LDN30" s="600"/>
      <c r="LDO30" s="600"/>
      <c r="LDP30" s="600"/>
      <c r="LDQ30" s="600"/>
      <c r="LDR30" s="600"/>
      <c r="LDS30" s="600"/>
      <c r="LDT30" s="600"/>
      <c r="LDU30" s="600"/>
      <c r="LDV30" s="600"/>
      <c r="LDW30" s="600"/>
      <c r="LDX30" s="600"/>
      <c r="LDY30" s="600"/>
      <c r="LDZ30" s="600"/>
      <c r="LEA30" s="600"/>
      <c r="LEB30" s="600"/>
      <c r="LEC30" s="600"/>
      <c r="LED30" s="600"/>
      <c r="LEE30" s="600"/>
      <c r="LEF30" s="600"/>
      <c r="LEG30" s="600"/>
      <c r="LEH30" s="600"/>
      <c r="LEI30" s="600"/>
      <c r="LEJ30" s="600"/>
      <c r="LEK30" s="600"/>
      <c r="LEL30" s="600"/>
      <c r="LEM30" s="600"/>
      <c r="LEN30" s="600"/>
      <c r="LEO30" s="600"/>
      <c r="LEP30" s="600"/>
      <c r="LEQ30" s="600"/>
      <c r="LER30" s="600"/>
      <c r="LES30" s="600"/>
      <c r="LET30" s="600"/>
      <c r="LEU30" s="600"/>
      <c r="LEV30" s="600"/>
      <c r="LEW30" s="600"/>
      <c r="LEX30" s="600"/>
      <c r="LEY30" s="600"/>
      <c r="LEZ30" s="600"/>
      <c r="LFA30" s="600"/>
      <c r="LFB30" s="600"/>
      <c r="LFC30" s="600"/>
      <c r="LFD30" s="600"/>
      <c r="LFE30" s="600"/>
      <c r="LFF30" s="600"/>
      <c r="LFG30" s="600"/>
      <c r="LFH30" s="600"/>
      <c r="LFI30" s="600"/>
      <c r="LFJ30" s="600"/>
      <c r="LFK30" s="600"/>
      <c r="LFL30" s="600"/>
      <c r="LFM30" s="600"/>
      <c r="LFN30" s="600"/>
      <c r="LFO30" s="600"/>
      <c r="LFP30" s="600"/>
      <c r="LFQ30" s="600"/>
      <c r="LFR30" s="600"/>
      <c r="LFS30" s="600"/>
      <c r="LFT30" s="600"/>
      <c r="LFU30" s="600"/>
      <c r="LFV30" s="600"/>
      <c r="LFW30" s="600"/>
      <c r="LFX30" s="600"/>
      <c r="LFY30" s="600"/>
      <c r="LFZ30" s="600"/>
      <c r="LGA30" s="600"/>
      <c r="LGB30" s="600"/>
      <c r="LGC30" s="600"/>
      <c r="LGD30" s="600"/>
      <c r="LGE30" s="600"/>
      <c r="LGF30" s="600"/>
      <c r="LGG30" s="600"/>
      <c r="LGH30" s="600"/>
      <c r="LGI30" s="600"/>
      <c r="LGJ30" s="600"/>
      <c r="LGK30" s="600"/>
      <c r="LGL30" s="600"/>
      <c r="LGM30" s="600"/>
      <c r="LGN30" s="600"/>
      <c r="LGO30" s="600"/>
      <c r="LGP30" s="600"/>
      <c r="LGQ30" s="600"/>
      <c r="LGR30" s="600"/>
      <c r="LGS30" s="600"/>
      <c r="LGT30" s="600"/>
      <c r="LGU30" s="600"/>
      <c r="LGV30" s="600"/>
      <c r="LGW30" s="600"/>
      <c r="LGX30" s="600"/>
      <c r="LGY30" s="600"/>
      <c r="LGZ30" s="600"/>
      <c r="LHA30" s="600"/>
      <c r="LHB30" s="600"/>
      <c r="LHC30" s="600"/>
      <c r="LHD30" s="600"/>
      <c r="LHE30" s="600"/>
      <c r="LHF30" s="600"/>
      <c r="LHG30" s="600"/>
      <c r="LHH30" s="600"/>
      <c r="LHI30" s="600"/>
      <c r="LHJ30" s="600"/>
      <c r="LHK30" s="600"/>
      <c r="LHL30" s="600"/>
      <c r="LHM30" s="600"/>
      <c r="LHN30" s="600"/>
      <c r="LHO30" s="600"/>
      <c r="LHP30" s="600"/>
      <c r="LHQ30" s="600"/>
      <c r="LHR30" s="600"/>
      <c r="LHS30" s="600"/>
      <c r="LHT30" s="600"/>
      <c r="LHU30" s="600"/>
      <c r="LHV30" s="600"/>
      <c r="LHW30" s="600"/>
      <c r="LHX30" s="600"/>
      <c r="LHY30" s="600"/>
      <c r="LHZ30" s="600"/>
      <c r="LIA30" s="600"/>
      <c r="LIB30" s="600"/>
      <c r="LIC30" s="600"/>
      <c r="LID30" s="600"/>
      <c r="LIE30" s="600"/>
      <c r="LIF30" s="600"/>
      <c r="LIG30" s="600"/>
      <c r="LIH30" s="600"/>
      <c r="LII30" s="600"/>
      <c r="LIJ30" s="600"/>
      <c r="LIK30" s="600"/>
      <c r="LIL30" s="600"/>
      <c r="LIM30" s="600"/>
      <c r="LIN30" s="600"/>
      <c r="LIO30" s="600"/>
      <c r="LIP30" s="600"/>
      <c r="LIQ30" s="600"/>
      <c r="LIR30" s="600"/>
      <c r="LIS30" s="600"/>
      <c r="LIT30" s="600"/>
      <c r="LIU30" s="600"/>
      <c r="LIV30" s="600"/>
      <c r="LIW30" s="600"/>
      <c r="LIX30" s="600"/>
      <c r="LIY30" s="600"/>
      <c r="LIZ30" s="600"/>
      <c r="LJA30" s="600"/>
      <c r="LJB30" s="600"/>
      <c r="LJC30" s="600"/>
      <c r="LJD30" s="600"/>
      <c r="LJE30" s="600"/>
      <c r="LJF30" s="600"/>
      <c r="LJG30" s="600"/>
      <c r="LJH30" s="600"/>
      <c r="LJI30" s="600"/>
      <c r="LJJ30" s="600"/>
      <c r="LJK30" s="600"/>
      <c r="LJL30" s="600"/>
      <c r="LJM30" s="600"/>
      <c r="LJN30" s="600"/>
      <c r="LJO30" s="600"/>
      <c r="LJP30" s="600"/>
      <c r="LJQ30" s="600"/>
      <c r="LJR30" s="600"/>
      <c r="LJS30" s="600"/>
      <c r="LJT30" s="600"/>
      <c r="LJU30" s="600"/>
      <c r="LJV30" s="600"/>
      <c r="LJW30" s="600"/>
      <c r="LJX30" s="600"/>
      <c r="LJY30" s="600"/>
      <c r="LJZ30" s="600"/>
      <c r="LKA30" s="600"/>
      <c r="LKB30" s="600"/>
      <c r="LKC30" s="600"/>
      <c r="LKD30" s="600"/>
      <c r="LKE30" s="600"/>
      <c r="LKF30" s="600"/>
      <c r="LKG30" s="600"/>
      <c r="LKH30" s="600"/>
      <c r="LKI30" s="600"/>
      <c r="LKJ30" s="600"/>
      <c r="LKK30" s="600"/>
      <c r="LKL30" s="600"/>
      <c r="LKM30" s="600"/>
      <c r="LKN30" s="600"/>
      <c r="LKO30" s="600"/>
      <c r="LKP30" s="600"/>
      <c r="LKQ30" s="600"/>
      <c r="LKR30" s="600"/>
      <c r="LKS30" s="600"/>
      <c r="LKT30" s="600"/>
      <c r="LKU30" s="600"/>
      <c r="LKV30" s="600"/>
      <c r="LKW30" s="600"/>
      <c r="LKX30" s="600"/>
      <c r="LKY30" s="600"/>
      <c r="LKZ30" s="600"/>
      <c r="LLA30" s="600"/>
      <c r="LLB30" s="600"/>
      <c r="LLC30" s="600"/>
      <c r="LLD30" s="600"/>
      <c r="LLE30" s="600"/>
      <c r="LLF30" s="600"/>
      <c r="LLG30" s="600"/>
      <c r="LLH30" s="600"/>
      <c r="LLI30" s="600"/>
      <c r="LLJ30" s="600"/>
      <c r="LLK30" s="600"/>
      <c r="LLL30" s="600"/>
      <c r="LLM30" s="600"/>
      <c r="LLN30" s="600"/>
      <c r="LLO30" s="600"/>
      <c r="LLP30" s="600"/>
      <c r="LLQ30" s="600"/>
      <c r="LLR30" s="600"/>
      <c r="LLS30" s="600"/>
      <c r="LLT30" s="600"/>
      <c r="LLU30" s="600"/>
      <c r="LLV30" s="600"/>
      <c r="LLW30" s="600"/>
      <c r="LLX30" s="600"/>
      <c r="LLY30" s="600"/>
      <c r="LLZ30" s="600"/>
      <c r="LMA30" s="600"/>
      <c r="LMB30" s="600"/>
      <c r="LMC30" s="600"/>
      <c r="LMD30" s="600"/>
      <c r="LME30" s="600"/>
      <c r="LMF30" s="600"/>
      <c r="LMG30" s="600"/>
      <c r="LMH30" s="600"/>
      <c r="LMI30" s="600"/>
      <c r="LMJ30" s="600"/>
      <c r="LMK30" s="600"/>
      <c r="LML30" s="600"/>
      <c r="LMM30" s="600"/>
      <c r="LMN30" s="600"/>
      <c r="LMO30" s="600"/>
      <c r="LMP30" s="600"/>
      <c r="LMQ30" s="600"/>
      <c r="LMR30" s="600"/>
      <c r="LMS30" s="600"/>
      <c r="LMT30" s="600"/>
      <c r="LMU30" s="600"/>
      <c r="LMV30" s="600"/>
      <c r="LMW30" s="600"/>
      <c r="LMX30" s="600"/>
      <c r="LMY30" s="600"/>
      <c r="LMZ30" s="600"/>
      <c r="LNA30" s="600"/>
      <c r="LNB30" s="600"/>
      <c r="LNC30" s="600"/>
      <c r="LND30" s="600"/>
      <c r="LNE30" s="600"/>
      <c r="LNF30" s="600"/>
      <c r="LNG30" s="600"/>
      <c r="LNH30" s="600"/>
      <c r="LNI30" s="600"/>
      <c r="LNJ30" s="600"/>
      <c r="LNK30" s="600"/>
      <c r="LNL30" s="600"/>
      <c r="LNM30" s="600"/>
      <c r="LNN30" s="600"/>
      <c r="LNO30" s="600"/>
      <c r="LNP30" s="600"/>
      <c r="LNQ30" s="600"/>
      <c r="LNR30" s="600"/>
      <c r="LNS30" s="600"/>
      <c r="LNT30" s="600"/>
      <c r="LNU30" s="600"/>
      <c r="LNV30" s="600"/>
      <c r="LNW30" s="600"/>
      <c r="LNX30" s="600"/>
      <c r="LNY30" s="600"/>
      <c r="LNZ30" s="600"/>
      <c r="LOA30" s="600"/>
      <c r="LOB30" s="600"/>
      <c r="LOC30" s="600"/>
      <c r="LOD30" s="600"/>
      <c r="LOE30" s="600"/>
      <c r="LOF30" s="600"/>
      <c r="LOG30" s="600"/>
      <c r="LOH30" s="600"/>
      <c r="LOI30" s="600"/>
      <c r="LOJ30" s="600"/>
      <c r="LOK30" s="600"/>
      <c r="LOL30" s="600"/>
      <c r="LOM30" s="600"/>
      <c r="LON30" s="600"/>
      <c r="LOO30" s="600"/>
      <c r="LOP30" s="600"/>
      <c r="LOQ30" s="600"/>
      <c r="LOR30" s="600"/>
      <c r="LOS30" s="600"/>
      <c r="LOT30" s="600"/>
      <c r="LOU30" s="600"/>
      <c r="LOV30" s="600"/>
      <c r="LOW30" s="600"/>
      <c r="LOX30" s="600"/>
      <c r="LOY30" s="600"/>
      <c r="LOZ30" s="600"/>
      <c r="LPA30" s="600"/>
      <c r="LPB30" s="600"/>
      <c r="LPC30" s="600"/>
      <c r="LPD30" s="600"/>
      <c r="LPE30" s="600"/>
      <c r="LPF30" s="600"/>
      <c r="LPG30" s="600"/>
      <c r="LPH30" s="600"/>
      <c r="LPI30" s="600"/>
      <c r="LPJ30" s="600"/>
      <c r="LPK30" s="600"/>
      <c r="LPL30" s="600"/>
      <c r="LPM30" s="600"/>
      <c r="LPN30" s="600"/>
      <c r="LPO30" s="600"/>
      <c r="LPP30" s="600"/>
      <c r="LPQ30" s="600"/>
      <c r="LPR30" s="600"/>
      <c r="LPS30" s="600"/>
      <c r="LPT30" s="600"/>
      <c r="LPU30" s="600"/>
      <c r="LPV30" s="600"/>
      <c r="LPW30" s="600"/>
      <c r="LPX30" s="600"/>
      <c r="LPY30" s="600"/>
      <c r="LPZ30" s="600"/>
      <c r="LQA30" s="600"/>
      <c r="LQB30" s="600"/>
      <c r="LQC30" s="600"/>
      <c r="LQD30" s="600"/>
      <c r="LQE30" s="600"/>
      <c r="LQF30" s="600"/>
      <c r="LQG30" s="600"/>
      <c r="LQH30" s="600"/>
      <c r="LQI30" s="600"/>
      <c r="LQJ30" s="600"/>
      <c r="LQK30" s="600"/>
      <c r="LQL30" s="600"/>
      <c r="LQM30" s="600"/>
      <c r="LQN30" s="600"/>
      <c r="LQO30" s="600"/>
      <c r="LQP30" s="600"/>
      <c r="LQQ30" s="600"/>
      <c r="LQR30" s="600"/>
      <c r="LQS30" s="600"/>
      <c r="LQT30" s="600"/>
      <c r="LQU30" s="600"/>
      <c r="LQV30" s="600"/>
      <c r="LQW30" s="600"/>
      <c r="LQX30" s="600"/>
      <c r="LQY30" s="600"/>
      <c r="LQZ30" s="600"/>
      <c r="LRA30" s="600"/>
      <c r="LRB30" s="600"/>
      <c r="LRC30" s="600"/>
      <c r="LRD30" s="600"/>
      <c r="LRE30" s="600"/>
      <c r="LRF30" s="600"/>
      <c r="LRG30" s="600"/>
      <c r="LRH30" s="600"/>
      <c r="LRI30" s="600"/>
      <c r="LRJ30" s="600"/>
      <c r="LRK30" s="600"/>
      <c r="LRL30" s="600"/>
      <c r="LRM30" s="600"/>
      <c r="LRN30" s="600"/>
      <c r="LRO30" s="600"/>
      <c r="LRP30" s="600"/>
      <c r="LRQ30" s="600"/>
      <c r="LRR30" s="600"/>
      <c r="LRS30" s="600"/>
      <c r="LRT30" s="600"/>
      <c r="LRU30" s="600"/>
      <c r="LRV30" s="600"/>
      <c r="LRW30" s="600"/>
      <c r="LRX30" s="600"/>
      <c r="LRY30" s="600"/>
      <c r="LRZ30" s="600"/>
      <c r="LSA30" s="600"/>
      <c r="LSB30" s="600"/>
      <c r="LSC30" s="600"/>
      <c r="LSD30" s="600"/>
      <c r="LSE30" s="600"/>
      <c r="LSF30" s="600"/>
      <c r="LSG30" s="600"/>
      <c r="LSH30" s="600"/>
      <c r="LSI30" s="600"/>
      <c r="LSJ30" s="600"/>
      <c r="LSK30" s="600"/>
      <c r="LSL30" s="600"/>
      <c r="LSM30" s="600"/>
      <c r="LSN30" s="600"/>
      <c r="LSO30" s="600"/>
      <c r="LSP30" s="600"/>
      <c r="LSQ30" s="600"/>
      <c r="LSR30" s="600"/>
      <c r="LSS30" s="600"/>
      <c r="LST30" s="600"/>
      <c r="LSU30" s="600"/>
      <c r="LSV30" s="600"/>
      <c r="LSW30" s="600"/>
      <c r="LSX30" s="600"/>
      <c r="LSY30" s="600"/>
      <c r="LSZ30" s="600"/>
      <c r="LTA30" s="600"/>
      <c r="LTB30" s="600"/>
      <c r="LTC30" s="600"/>
      <c r="LTD30" s="600"/>
      <c r="LTE30" s="600"/>
      <c r="LTF30" s="600"/>
      <c r="LTG30" s="600"/>
      <c r="LTH30" s="600"/>
      <c r="LTI30" s="600"/>
      <c r="LTJ30" s="600"/>
      <c r="LTK30" s="600"/>
      <c r="LTL30" s="600"/>
      <c r="LTM30" s="600"/>
      <c r="LTN30" s="600"/>
      <c r="LTO30" s="600"/>
      <c r="LTP30" s="600"/>
      <c r="LTQ30" s="600"/>
      <c r="LTR30" s="600"/>
      <c r="LTS30" s="600"/>
      <c r="LTT30" s="600"/>
      <c r="LTU30" s="600"/>
      <c r="LTV30" s="600"/>
      <c r="LTW30" s="600"/>
      <c r="LTX30" s="600"/>
      <c r="LTY30" s="600"/>
      <c r="LTZ30" s="600"/>
      <c r="LUA30" s="600"/>
      <c r="LUB30" s="600"/>
      <c r="LUC30" s="600"/>
      <c r="LUD30" s="600"/>
      <c r="LUE30" s="600"/>
      <c r="LUF30" s="600"/>
      <c r="LUG30" s="600"/>
      <c r="LUH30" s="600"/>
      <c r="LUI30" s="600"/>
      <c r="LUJ30" s="600"/>
      <c r="LUK30" s="600"/>
      <c r="LUL30" s="600"/>
      <c r="LUM30" s="600"/>
      <c r="LUN30" s="600"/>
      <c r="LUO30" s="600"/>
      <c r="LUP30" s="600"/>
      <c r="LUQ30" s="600"/>
      <c r="LUR30" s="600"/>
      <c r="LUS30" s="600"/>
      <c r="LUT30" s="600"/>
      <c r="LUU30" s="600"/>
      <c r="LUV30" s="600"/>
      <c r="LUW30" s="600"/>
      <c r="LUX30" s="600"/>
      <c r="LUY30" s="600"/>
      <c r="LUZ30" s="600"/>
      <c r="LVA30" s="600"/>
      <c r="LVB30" s="600"/>
      <c r="LVC30" s="600"/>
      <c r="LVD30" s="600"/>
      <c r="LVE30" s="600"/>
      <c r="LVF30" s="600"/>
      <c r="LVG30" s="600"/>
      <c r="LVH30" s="600"/>
      <c r="LVI30" s="600"/>
      <c r="LVJ30" s="600"/>
      <c r="LVK30" s="600"/>
      <c r="LVL30" s="600"/>
      <c r="LVM30" s="600"/>
      <c r="LVN30" s="600"/>
      <c r="LVO30" s="600"/>
      <c r="LVP30" s="600"/>
      <c r="LVQ30" s="600"/>
      <c r="LVR30" s="600"/>
      <c r="LVS30" s="600"/>
      <c r="LVT30" s="600"/>
      <c r="LVU30" s="600"/>
      <c r="LVV30" s="600"/>
      <c r="LVW30" s="600"/>
      <c r="LVX30" s="600"/>
      <c r="LVY30" s="600"/>
      <c r="LVZ30" s="600"/>
      <c r="LWA30" s="600"/>
      <c r="LWB30" s="600"/>
      <c r="LWC30" s="600"/>
      <c r="LWD30" s="600"/>
      <c r="LWE30" s="600"/>
      <c r="LWF30" s="600"/>
      <c r="LWG30" s="600"/>
      <c r="LWH30" s="600"/>
      <c r="LWI30" s="600"/>
      <c r="LWJ30" s="600"/>
      <c r="LWK30" s="600"/>
      <c r="LWL30" s="600"/>
      <c r="LWM30" s="600"/>
      <c r="LWN30" s="600"/>
      <c r="LWO30" s="600"/>
      <c r="LWP30" s="600"/>
      <c r="LWQ30" s="600"/>
      <c r="LWR30" s="600"/>
      <c r="LWS30" s="600"/>
      <c r="LWT30" s="600"/>
      <c r="LWU30" s="600"/>
      <c r="LWV30" s="600"/>
      <c r="LWW30" s="600"/>
      <c r="LWX30" s="600"/>
      <c r="LWY30" s="600"/>
      <c r="LWZ30" s="600"/>
      <c r="LXA30" s="600"/>
      <c r="LXB30" s="600"/>
      <c r="LXC30" s="600"/>
      <c r="LXD30" s="600"/>
      <c r="LXE30" s="600"/>
      <c r="LXF30" s="600"/>
      <c r="LXG30" s="600"/>
      <c r="LXH30" s="600"/>
      <c r="LXI30" s="600"/>
      <c r="LXJ30" s="600"/>
      <c r="LXK30" s="600"/>
      <c r="LXL30" s="600"/>
      <c r="LXM30" s="600"/>
      <c r="LXN30" s="600"/>
      <c r="LXO30" s="600"/>
      <c r="LXP30" s="600"/>
      <c r="LXQ30" s="600"/>
      <c r="LXR30" s="600"/>
      <c r="LXS30" s="600"/>
      <c r="LXT30" s="600"/>
      <c r="LXU30" s="600"/>
      <c r="LXV30" s="600"/>
      <c r="LXW30" s="600"/>
      <c r="LXX30" s="600"/>
      <c r="LXY30" s="600"/>
      <c r="LXZ30" s="600"/>
      <c r="LYA30" s="600"/>
      <c r="LYB30" s="600"/>
      <c r="LYC30" s="600"/>
      <c r="LYD30" s="600"/>
      <c r="LYE30" s="600"/>
      <c r="LYF30" s="600"/>
      <c r="LYG30" s="600"/>
      <c r="LYH30" s="600"/>
      <c r="LYI30" s="600"/>
      <c r="LYJ30" s="600"/>
      <c r="LYK30" s="600"/>
      <c r="LYL30" s="600"/>
      <c r="LYM30" s="600"/>
      <c r="LYN30" s="600"/>
      <c r="LYO30" s="600"/>
      <c r="LYP30" s="600"/>
      <c r="LYQ30" s="600"/>
      <c r="LYR30" s="600"/>
      <c r="LYS30" s="600"/>
      <c r="LYT30" s="600"/>
      <c r="LYU30" s="600"/>
      <c r="LYV30" s="600"/>
      <c r="LYW30" s="600"/>
      <c r="LYX30" s="600"/>
      <c r="LYY30" s="600"/>
      <c r="LYZ30" s="600"/>
      <c r="LZA30" s="600"/>
      <c r="LZB30" s="600"/>
      <c r="LZC30" s="600"/>
      <c r="LZD30" s="600"/>
      <c r="LZE30" s="600"/>
      <c r="LZF30" s="600"/>
      <c r="LZG30" s="600"/>
      <c r="LZH30" s="600"/>
      <c r="LZI30" s="600"/>
      <c r="LZJ30" s="600"/>
      <c r="LZK30" s="600"/>
      <c r="LZL30" s="600"/>
      <c r="LZM30" s="600"/>
      <c r="LZN30" s="600"/>
      <c r="LZO30" s="600"/>
      <c r="LZP30" s="600"/>
      <c r="LZQ30" s="600"/>
      <c r="LZR30" s="600"/>
      <c r="LZS30" s="600"/>
      <c r="LZT30" s="600"/>
      <c r="LZU30" s="600"/>
      <c r="LZV30" s="600"/>
      <c r="LZW30" s="600"/>
      <c r="LZX30" s="600"/>
      <c r="LZY30" s="600"/>
      <c r="LZZ30" s="600"/>
      <c r="MAA30" s="600"/>
      <c r="MAB30" s="600"/>
      <c r="MAC30" s="600"/>
      <c r="MAD30" s="600"/>
      <c r="MAE30" s="600"/>
      <c r="MAF30" s="600"/>
      <c r="MAG30" s="600"/>
      <c r="MAH30" s="600"/>
      <c r="MAI30" s="600"/>
      <c r="MAJ30" s="600"/>
      <c r="MAK30" s="600"/>
      <c r="MAL30" s="600"/>
      <c r="MAM30" s="600"/>
      <c r="MAN30" s="600"/>
      <c r="MAO30" s="600"/>
      <c r="MAP30" s="600"/>
      <c r="MAQ30" s="600"/>
      <c r="MAR30" s="600"/>
      <c r="MAS30" s="600"/>
      <c r="MAT30" s="600"/>
      <c r="MAU30" s="600"/>
      <c r="MAV30" s="600"/>
      <c r="MAW30" s="600"/>
      <c r="MAX30" s="600"/>
      <c r="MAY30" s="600"/>
      <c r="MAZ30" s="600"/>
      <c r="MBA30" s="600"/>
      <c r="MBB30" s="600"/>
      <c r="MBC30" s="600"/>
      <c r="MBD30" s="600"/>
      <c r="MBE30" s="600"/>
      <c r="MBF30" s="600"/>
      <c r="MBG30" s="600"/>
      <c r="MBH30" s="600"/>
      <c r="MBI30" s="600"/>
      <c r="MBJ30" s="600"/>
      <c r="MBK30" s="600"/>
      <c r="MBL30" s="600"/>
      <c r="MBM30" s="600"/>
      <c r="MBN30" s="600"/>
      <c r="MBO30" s="600"/>
      <c r="MBP30" s="600"/>
      <c r="MBQ30" s="600"/>
      <c r="MBR30" s="600"/>
      <c r="MBS30" s="600"/>
      <c r="MBT30" s="600"/>
      <c r="MBU30" s="600"/>
      <c r="MBV30" s="600"/>
      <c r="MBW30" s="600"/>
      <c r="MBX30" s="600"/>
      <c r="MBY30" s="600"/>
      <c r="MBZ30" s="600"/>
      <c r="MCA30" s="600"/>
      <c r="MCB30" s="600"/>
      <c r="MCC30" s="600"/>
      <c r="MCD30" s="600"/>
      <c r="MCE30" s="600"/>
      <c r="MCF30" s="600"/>
      <c r="MCG30" s="600"/>
      <c r="MCH30" s="600"/>
      <c r="MCI30" s="600"/>
      <c r="MCJ30" s="600"/>
      <c r="MCK30" s="600"/>
      <c r="MCL30" s="600"/>
      <c r="MCM30" s="600"/>
      <c r="MCN30" s="600"/>
      <c r="MCO30" s="600"/>
      <c r="MCP30" s="600"/>
      <c r="MCQ30" s="600"/>
      <c r="MCR30" s="600"/>
      <c r="MCS30" s="600"/>
      <c r="MCT30" s="600"/>
      <c r="MCU30" s="600"/>
      <c r="MCV30" s="600"/>
      <c r="MCW30" s="600"/>
      <c r="MCX30" s="600"/>
      <c r="MCY30" s="600"/>
      <c r="MCZ30" s="600"/>
      <c r="MDA30" s="600"/>
      <c r="MDB30" s="600"/>
      <c r="MDC30" s="600"/>
      <c r="MDD30" s="600"/>
      <c r="MDE30" s="600"/>
      <c r="MDF30" s="600"/>
      <c r="MDG30" s="600"/>
      <c r="MDH30" s="600"/>
      <c r="MDI30" s="600"/>
      <c r="MDJ30" s="600"/>
      <c r="MDK30" s="600"/>
      <c r="MDL30" s="600"/>
      <c r="MDM30" s="600"/>
      <c r="MDN30" s="600"/>
      <c r="MDO30" s="600"/>
      <c r="MDP30" s="600"/>
      <c r="MDQ30" s="600"/>
      <c r="MDR30" s="600"/>
      <c r="MDS30" s="600"/>
      <c r="MDT30" s="600"/>
      <c r="MDU30" s="600"/>
      <c r="MDV30" s="600"/>
      <c r="MDW30" s="600"/>
      <c r="MDX30" s="600"/>
      <c r="MDY30" s="600"/>
      <c r="MDZ30" s="600"/>
      <c r="MEA30" s="600"/>
      <c r="MEB30" s="600"/>
      <c r="MEC30" s="600"/>
      <c r="MED30" s="600"/>
      <c r="MEE30" s="600"/>
      <c r="MEF30" s="600"/>
      <c r="MEG30" s="600"/>
      <c r="MEH30" s="600"/>
      <c r="MEI30" s="600"/>
      <c r="MEJ30" s="600"/>
      <c r="MEK30" s="600"/>
      <c r="MEL30" s="600"/>
      <c r="MEM30" s="600"/>
      <c r="MEN30" s="600"/>
      <c r="MEO30" s="600"/>
      <c r="MEP30" s="600"/>
      <c r="MEQ30" s="600"/>
      <c r="MER30" s="600"/>
      <c r="MES30" s="600"/>
      <c r="MET30" s="600"/>
      <c r="MEU30" s="600"/>
      <c r="MEV30" s="600"/>
      <c r="MEW30" s="600"/>
      <c r="MEX30" s="600"/>
      <c r="MEY30" s="600"/>
      <c r="MEZ30" s="600"/>
      <c r="MFA30" s="600"/>
      <c r="MFB30" s="600"/>
      <c r="MFC30" s="600"/>
      <c r="MFD30" s="600"/>
      <c r="MFE30" s="600"/>
      <c r="MFF30" s="600"/>
      <c r="MFG30" s="600"/>
      <c r="MFH30" s="600"/>
      <c r="MFI30" s="600"/>
      <c r="MFJ30" s="600"/>
      <c r="MFK30" s="600"/>
      <c r="MFL30" s="600"/>
      <c r="MFM30" s="600"/>
      <c r="MFN30" s="600"/>
      <c r="MFO30" s="600"/>
      <c r="MFP30" s="600"/>
      <c r="MFQ30" s="600"/>
      <c r="MFR30" s="600"/>
      <c r="MFS30" s="600"/>
      <c r="MFT30" s="600"/>
      <c r="MFU30" s="600"/>
      <c r="MFV30" s="600"/>
      <c r="MFW30" s="600"/>
      <c r="MFX30" s="600"/>
      <c r="MFY30" s="600"/>
      <c r="MFZ30" s="600"/>
      <c r="MGA30" s="600"/>
      <c r="MGB30" s="600"/>
      <c r="MGC30" s="600"/>
      <c r="MGD30" s="600"/>
      <c r="MGE30" s="600"/>
      <c r="MGF30" s="600"/>
      <c r="MGG30" s="600"/>
      <c r="MGH30" s="600"/>
      <c r="MGI30" s="600"/>
      <c r="MGJ30" s="600"/>
      <c r="MGK30" s="600"/>
      <c r="MGL30" s="600"/>
      <c r="MGM30" s="600"/>
      <c r="MGN30" s="600"/>
      <c r="MGO30" s="600"/>
      <c r="MGP30" s="600"/>
      <c r="MGQ30" s="600"/>
      <c r="MGR30" s="600"/>
      <c r="MGS30" s="600"/>
      <c r="MGT30" s="600"/>
      <c r="MGU30" s="600"/>
      <c r="MGV30" s="600"/>
      <c r="MGW30" s="600"/>
      <c r="MGX30" s="600"/>
      <c r="MGY30" s="600"/>
      <c r="MGZ30" s="600"/>
      <c r="MHA30" s="600"/>
      <c r="MHB30" s="600"/>
      <c r="MHC30" s="600"/>
      <c r="MHD30" s="600"/>
      <c r="MHE30" s="600"/>
      <c r="MHF30" s="600"/>
      <c r="MHG30" s="600"/>
      <c r="MHH30" s="600"/>
      <c r="MHI30" s="600"/>
      <c r="MHJ30" s="600"/>
      <c r="MHK30" s="600"/>
      <c r="MHL30" s="600"/>
      <c r="MHM30" s="600"/>
      <c r="MHN30" s="600"/>
      <c r="MHO30" s="600"/>
      <c r="MHP30" s="600"/>
      <c r="MHQ30" s="600"/>
      <c r="MHR30" s="600"/>
      <c r="MHS30" s="600"/>
      <c r="MHT30" s="600"/>
      <c r="MHU30" s="600"/>
      <c r="MHV30" s="600"/>
      <c r="MHW30" s="600"/>
      <c r="MHX30" s="600"/>
      <c r="MHY30" s="600"/>
      <c r="MHZ30" s="600"/>
      <c r="MIA30" s="600"/>
      <c r="MIB30" s="600"/>
      <c r="MIC30" s="600"/>
      <c r="MID30" s="600"/>
      <c r="MIE30" s="600"/>
      <c r="MIF30" s="600"/>
      <c r="MIG30" s="600"/>
      <c r="MIH30" s="600"/>
      <c r="MII30" s="600"/>
      <c r="MIJ30" s="600"/>
      <c r="MIK30" s="600"/>
      <c r="MIL30" s="600"/>
      <c r="MIM30" s="600"/>
      <c r="MIN30" s="600"/>
      <c r="MIO30" s="600"/>
      <c r="MIP30" s="600"/>
      <c r="MIQ30" s="600"/>
      <c r="MIR30" s="600"/>
      <c r="MIS30" s="600"/>
      <c r="MIT30" s="600"/>
      <c r="MIU30" s="600"/>
      <c r="MIV30" s="600"/>
      <c r="MIW30" s="600"/>
      <c r="MIX30" s="600"/>
      <c r="MIY30" s="600"/>
      <c r="MIZ30" s="600"/>
      <c r="MJA30" s="600"/>
      <c r="MJB30" s="600"/>
      <c r="MJC30" s="600"/>
      <c r="MJD30" s="600"/>
      <c r="MJE30" s="600"/>
      <c r="MJF30" s="600"/>
      <c r="MJG30" s="600"/>
      <c r="MJH30" s="600"/>
      <c r="MJI30" s="600"/>
      <c r="MJJ30" s="600"/>
      <c r="MJK30" s="600"/>
      <c r="MJL30" s="600"/>
      <c r="MJM30" s="600"/>
      <c r="MJN30" s="600"/>
      <c r="MJO30" s="600"/>
      <c r="MJP30" s="600"/>
      <c r="MJQ30" s="600"/>
      <c r="MJR30" s="600"/>
      <c r="MJS30" s="600"/>
      <c r="MJT30" s="600"/>
      <c r="MJU30" s="600"/>
      <c r="MJV30" s="600"/>
      <c r="MJW30" s="600"/>
      <c r="MJX30" s="600"/>
      <c r="MJY30" s="600"/>
      <c r="MJZ30" s="600"/>
      <c r="MKA30" s="600"/>
      <c r="MKB30" s="600"/>
      <c r="MKC30" s="600"/>
      <c r="MKD30" s="600"/>
      <c r="MKE30" s="600"/>
      <c r="MKF30" s="600"/>
      <c r="MKG30" s="600"/>
      <c r="MKH30" s="600"/>
      <c r="MKI30" s="600"/>
      <c r="MKJ30" s="600"/>
      <c r="MKK30" s="600"/>
      <c r="MKL30" s="600"/>
      <c r="MKM30" s="600"/>
      <c r="MKN30" s="600"/>
      <c r="MKO30" s="600"/>
      <c r="MKP30" s="600"/>
      <c r="MKQ30" s="600"/>
      <c r="MKR30" s="600"/>
      <c r="MKS30" s="600"/>
      <c r="MKT30" s="600"/>
      <c r="MKU30" s="600"/>
      <c r="MKV30" s="600"/>
      <c r="MKW30" s="600"/>
      <c r="MKX30" s="600"/>
      <c r="MKY30" s="600"/>
      <c r="MKZ30" s="600"/>
      <c r="MLA30" s="600"/>
      <c r="MLB30" s="600"/>
      <c r="MLC30" s="600"/>
      <c r="MLD30" s="600"/>
      <c r="MLE30" s="600"/>
      <c r="MLF30" s="600"/>
      <c r="MLG30" s="600"/>
      <c r="MLH30" s="600"/>
      <c r="MLI30" s="600"/>
      <c r="MLJ30" s="600"/>
      <c r="MLK30" s="600"/>
      <c r="MLL30" s="600"/>
      <c r="MLM30" s="600"/>
      <c r="MLN30" s="600"/>
      <c r="MLO30" s="600"/>
      <c r="MLP30" s="600"/>
      <c r="MLQ30" s="600"/>
      <c r="MLR30" s="600"/>
      <c r="MLS30" s="600"/>
      <c r="MLT30" s="600"/>
      <c r="MLU30" s="600"/>
      <c r="MLV30" s="600"/>
      <c r="MLW30" s="600"/>
      <c r="MLX30" s="600"/>
      <c r="MLY30" s="600"/>
      <c r="MLZ30" s="600"/>
      <c r="MMA30" s="600"/>
      <c r="MMB30" s="600"/>
      <c r="MMC30" s="600"/>
      <c r="MMD30" s="600"/>
      <c r="MME30" s="600"/>
      <c r="MMF30" s="600"/>
      <c r="MMG30" s="600"/>
      <c r="MMH30" s="600"/>
      <c r="MMI30" s="600"/>
      <c r="MMJ30" s="600"/>
      <c r="MMK30" s="600"/>
      <c r="MML30" s="600"/>
      <c r="MMM30" s="600"/>
      <c r="MMN30" s="600"/>
      <c r="MMO30" s="600"/>
      <c r="MMP30" s="600"/>
      <c r="MMQ30" s="600"/>
      <c r="MMR30" s="600"/>
      <c r="MMS30" s="600"/>
      <c r="MMT30" s="600"/>
      <c r="MMU30" s="600"/>
      <c r="MMV30" s="600"/>
      <c r="MMW30" s="600"/>
      <c r="MMX30" s="600"/>
      <c r="MMY30" s="600"/>
      <c r="MMZ30" s="600"/>
      <c r="MNA30" s="600"/>
      <c r="MNB30" s="600"/>
      <c r="MNC30" s="600"/>
      <c r="MND30" s="600"/>
      <c r="MNE30" s="600"/>
      <c r="MNF30" s="600"/>
      <c r="MNG30" s="600"/>
      <c r="MNH30" s="600"/>
      <c r="MNI30" s="600"/>
      <c r="MNJ30" s="600"/>
      <c r="MNK30" s="600"/>
      <c r="MNL30" s="600"/>
      <c r="MNM30" s="600"/>
      <c r="MNN30" s="600"/>
      <c r="MNO30" s="600"/>
      <c r="MNP30" s="600"/>
      <c r="MNQ30" s="600"/>
      <c r="MNR30" s="600"/>
      <c r="MNS30" s="600"/>
      <c r="MNT30" s="600"/>
      <c r="MNU30" s="600"/>
      <c r="MNV30" s="600"/>
      <c r="MNW30" s="600"/>
      <c r="MNX30" s="600"/>
      <c r="MNY30" s="600"/>
      <c r="MNZ30" s="600"/>
      <c r="MOA30" s="600"/>
      <c r="MOB30" s="600"/>
      <c r="MOC30" s="600"/>
      <c r="MOD30" s="600"/>
      <c r="MOE30" s="600"/>
      <c r="MOF30" s="600"/>
      <c r="MOG30" s="600"/>
      <c r="MOH30" s="600"/>
      <c r="MOI30" s="600"/>
      <c r="MOJ30" s="600"/>
      <c r="MOK30" s="600"/>
      <c r="MOL30" s="600"/>
      <c r="MOM30" s="600"/>
      <c r="MON30" s="600"/>
      <c r="MOO30" s="600"/>
      <c r="MOP30" s="600"/>
      <c r="MOQ30" s="600"/>
      <c r="MOR30" s="600"/>
      <c r="MOS30" s="600"/>
      <c r="MOT30" s="600"/>
      <c r="MOU30" s="600"/>
      <c r="MOV30" s="600"/>
      <c r="MOW30" s="600"/>
      <c r="MOX30" s="600"/>
      <c r="MOY30" s="600"/>
      <c r="MOZ30" s="600"/>
      <c r="MPA30" s="600"/>
      <c r="MPB30" s="600"/>
      <c r="MPC30" s="600"/>
      <c r="MPD30" s="600"/>
      <c r="MPE30" s="600"/>
      <c r="MPF30" s="600"/>
      <c r="MPG30" s="600"/>
      <c r="MPH30" s="600"/>
      <c r="MPI30" s="600"/>
      <c r="MPJ30" s="600"/>
      <c r="MPK30" s="600"/>
      <c r="MPL30" s="600"/>
      <c r="MPM30" s="600"/>
      <c r="MPN30" s="600"/>
      <c r="MPO30" s="600"/>
      <c r="MPP30" s="600"/>
      <c r="MPQ30" s="600"/>
      <c r="MPR30" s="600"/>
      <c r="MPS30" s="600"/>
      <c r="MPT30" s="600"/>
      <c r="MPU30" s="600"/>
      <c r="MPV30" s="600"/>
      <c r="MPW30" s="600"/>
      <c r="MPX30" s="600"/>
      <c r="MPY30" s="600"/>
      <c r="MPZ30" s="600"/>
      <c r="MQA30" s="600"/>
      <c r="MQB30" s="600"/>
      <c r="MQC30" s="600"/>
      <c r="MQD30" s="600"/>
      <c r="MQE30" s="600"/>
      <c r="MQF30" s="600"/>
      <c r="MQG30" s="600"/>
      <c r="MQH30" s="600"/>
      <c r="MQI30" s="600"/>
      <c r="MQJ30" s="600"/>
      <c r="MQK30" s="600"/>
      <c r="MQL30" s="600"/>
      <c r="MQM30" s="600"/>
      <c r="MQN30" s="600"/>
      <c r="MQO30" s="600"/>
      <c r="MQP30" s="600"/>
      <c r="MQQ30" s="600"/>
      <c r="MQR30" s="600"/>
      <c r="MQS30" s="600"/>
      <c r="MQT30" s="600"/>
      <c r="MQU30" s="600"/>
      <c r="MQV30" s="600"/>
      <c r="MQW30" s="600"/>
      <c r="MQX30" s="600"/>
      <c r="MQY30" s="600"/>
      <c r="MQZ30" s="600"/>
      <c r="MRA30" s="600"/>
      <c r="MRB30" s="600"/>
      <c r="MRC30" s="600"/>
      <c r="MRD30" s="600"/>
      <c r="MRE30" s="600"/>
      <c r="MRF30" s="600"/>
      <c r="MRG30" s="600"/>
      <c r="MRH30" s="600"/>
      <c r="MRI30" s="600"/>
      <c r="MRJ30" s="600"/>
      <c r="MRK30" s="600"/>
      <c r="MRL30" s="600"/>
      <c r="MRM30" s="600"/>
      <c r="MRN30" s="600"/>
      <c r="MRO30" s="600"/>
      <c r="MRP30" s="600"/>
      <c r="MRQ30" s="600"/>
      <c r="MRR30" s="600"/>
      <c r="MRS30" s="600"/>
      <c r="MRT30" s="600"/>
      <c r="MRU30" s="600"/>
      <c r="MRV30" s="600"/>
      <c r="MRW30" s="600"/>
      <c r="MRX30" s="600"/>
      <c r="MRY30" s="600"/>
      <c r="MRZ30" s="600"/>
      <c r="MSA30" s="600"/>
      <c r="MSB30" s="600"/>
      <c r="MSC30" s="600"/>
      <c r="MSD30" s="600"/>
      <c r="MSE30" s="600"/>
      <c r="MSF30" s="600"/>
      <c r="MSG30" s="600"/>
      <c r="MSH30" s="600"/>
      <c r="MSI30" s="600"/>
      <c r="MSJ30" s="600"/>
      <c r="MSK30" s="600"/>
      <c r="MSL30" s="600"/>
      <c r="MSM30" s="600"/>
      <c r="MSN30" s="600"/>
      <c r="MSO30" s="600"/>
      <c r="MSP30" s="600"/>
      <c r="MSQ30" s="600"/>
      <c r="MSR30" s="600"/>
      <c r="MSS30" s="600"/>
      <c r="MST30" s="600"/>
      <c r="MSU30" s="600"/>
      <c r="MSV30" s="600"/>
      <c r="MSW30" s="600"/>
      <c r="MSX30" s="600"/>
      <c r="MSY30" s="600"/>
      <c r="MSZ30" s="600"/>
      <c r="MTA30" s="600"/>
      <c r="MTB30" s="600"/>
      <c r="MTC30" s="600"/>
      <c r="MTD30" s="600"/>
      <c r="MTE30" s="600"/>
      <c r="MTF30" s="600"/>
      <c r="MTG30" s="600"/>
      <c r="MTH30" s="600"/>
      <c r="MTI30" s="600"/>
      <c r="MTJ30" s="600"/>
      <c r="MTK30" s="600"/>
      <c r="MTL30" s="600"/>
      <c r="MTM30" s="600"/>
      <c r="MTN30" s="600"/>
      <c r="MTO30" s="600"/>
      <c r="MTP30" s="600"/>
      <c r="MTQ30" s="600"/>
      <c r="MTR30" s="600"/>
      <c r="MTS30" s="600"/>
      <c r="MTT30" s="600"/>
      <c r="MTU30" s="600"/>
      <c r="MTV30" s="600"/>
      <c r="MTW30" s="600"/>
      <c r="MTX30" s="600"/>
      <c r="MTY30" s="600"/>
      <c r="MTZ30" s="600"/>
      <c r="MUA30" s="600"/>
      <c r="MUB30" s="600"/>
      <c r="MUC30" s="600"/>
      <c r="MUD30" s="600"/>
      <c r="MUE30" s="600"/>
      <c r="MUF30" s="600"/>
      <c r="MUG30" s="600"/>
      <c r="MUH30" s="600"/>
      <c r="MUI30" s="600"/>
      <c r="MUJ30" s="600"/>
      <c r="MUK30" s="600"/>
      <c r="MUL30" s="600"/>
      <c r="MUM30" s="600"/>
      <c r="MUN30" s="600"/>
      <c r="MUO30" s="600"/>
      <c r="MUP30" s="600"/>
      <c r="MUQ30" s="600"/>
      <c r="MUR30" s="600"/>
      <c r="MUS30" s="600"/>
      <c r="MUT30" s="600"/>
      <c r="MUU30" s="600"/>
      <c r="MUV30" s="600"/>
      <c r="MUW30" s="600"/>
      <c r="MUX30" s="600"/>
      <c r="MUY30" s="600"/>
      <c r="MUZ30" s="600"/>
      <c r="MVA30" s="600"/>
      <c r="MVB30" s="600"/>
      <c r="MVC30" s="600"/>
      <c r="MVD30" s="600"/>
      <c r="MVE30" s="600"/>
      <c r="MVF30" s="600"/>
      <c r="MVG30" s="600"/>
      <c r="MVH30" s="600"/>
      <c r="MVI30" s="600"/>
      <c r="MVJ30" s="600"/>
      <c r="MVK30" s="600"/>
      <c r="MVL30" s="600"/>
      <c r="MVM30" s="600"/>
      <c r="MVN30" s="600"/>
      <c r="MVO30" s="600"/>
      <c r="MVP30" s="600"/>
      <c r="MVQ30" s="600"/>
      <c r="MVR30" s="600"/>
      <c r="MVS30" s="600"/>
      <c r="MVT30" s="600"/>
      <c r="MVU30" s="600"/>
      <c r="MVV30" s="600"/>
      <c r="MVW30" s="600"/>
      <c r="MVX30" s="600"/>
      <c r="MVY30" s="600"/>
      <c r="MVZ30" s="600"/>
      <c r="MWA30" s="600"/>
      <c r="MWB30" s="600"/>
      <c r="MWC30" s="600"/>
      <c r="MWD30" s="600"/>
      <c r="MWE30" s="600"/>
      <c r="MWF30" s="600"/>
      <c r="MWG30" s="600"/>
      <c r="MWH30" s="600"/>
      <c r="MWI30" s="600"/>
      <c r="MWJ30" s="600"/>
      <c r="MWK30" s="600"/>
      <c r="MWL30" s="600"/>
      <c r="MWM30" s="600"/>
      <c r="MWN30" s="600"/>
      <c r="MWO30" s="600"/>
      <c r="MWP30" s="600"/>
      <c r="MWQ30" s="600"/>
      <c r="MWR30" s="600"/>
      <c r="MWS30" s="600"/>
      <c r="MWT30" s="600"/>
      <c r="MWU30" s="600"/>
      <c r="MWV30" s="600"/>
      <c r="MWW30" s="600"/>
      <c r="MWX30" s="600"/>
      <c r="MWY30" s="600"/>
      <c r="MWZ30" s="600"/>
      <c r="MXA30" s="600"/>
      <c r="MXB30" s="600"/>
      <c r="MXC30" s="600"/>
      <c r="MXD30" s="600"/>
      <c r="MXE30" s="600"/>
      <c r="MXF30" s="600"/>
      <c r="MXG30" s="600"/>
      <c r="MXH30" s="600"/>
      <c r="MXI30" s="600"/>
      <c r="MXJ30" s="600"/>
      <c r="MXK30" s="600"/>
      <c r="MXL30" s="600"/>
      <c r="MXM30" s="600"/>
      <c r="MXN30" s="600"/>
      <c r="MXO30" s="600"/>
      <c r="MXP30" s="600"/>
      <c r="MXQ30" s="600"/>
      <c r="MXR30" s="600"/>
      <c r="MXS30" s="600"/>
      <c r="MXT30" s="600"/>
      <c r="MXU30" s="600"/>
      <c r="MXV30" s="600"/>
      <c r="MXW30" s="600"/>
      <c r="MXX30" s="600"/>
      <c r="MXY30" s="600"/>
      <c r="MXZ30" s="600"/>
      <c r="MYA30" s="600"/>
      <c r="MYB30" s="600"/>
      <c r="MYC30" s="600"/>
      <c r="MYD30" s="600"/>
      <c r="MYE30" s="600"/>
      <c r="MYF30" s="600"/>
      <c r="MYG30" s="600"/>
      <c r="MYH30" s="600"/>
      <c r="MYI30" s="600"/>
      <c r="MYJ30" s="600"/>
      <c r="MYK30" s="600"/>
      <c r="MYL30" s="600"/>
      <c r="MYM30" s="600"/>
      <c r="MYN30" s="600"/>
      <c r="MYO30" s="600"/>
      <c r="MYP30" s="600"/>
      <c r="MYQ30" s="600"/>
      <c r="MYR30" s="600"/>
      <c r="MYS30" s="600"/>
      <c r="MYT30" s="600"/>
      <c r="MYU30" s="600"/>
      <c r="MYV30" s="600"/>
      <c r="MYW30" s="600"/>
      <c r="MYX30" s="600"/>
      <c r="MYY30" s="600"/>
      <c r="MYZ30" s="600"/>
      <c r="MZA30" s="600"/>
      <c r="MZB30" s="600"/>
      <c r="MZC30" s="600"/>
      <c r="MZD30" s="600"/>
      <c r="MZE30" s="600"/>
      <c r="MZF30" s="600"/>
      <c r="MZG30" s="600"/>
      <c r="MZH30" s="600"/>
      <c r="MZI30" s="600"/>
      <c r="MZJ30" s="600"/>
      <c r="MZK30" s="600"/>
      <c r="MZL30" s="600"/>
      <c r="MZM30" s="600"/>
      <c r="MZN30" s="600"/>
      <c r="MZO30" s="600"/>
      <c r="MZP30" s="600"/>
      <c r="MZQ30" s="600"/>
      <c r="MZR30" s="600"/>
      <c r="MZS30" s="600"/>
      <c r="MZT30" s="600"/>
      <c r="MZU30" s="600"/>
      <c r="MZV30" s="600"/>
      <c r="MZW30" s="600"/>
      <c r="MZX30" s="600"/>
      <c r="MZY30" s="600"/>
      <c r="MZZ30" s="600"/>
      <c r="NAA30" s="600"/>
      <c r="NAB30" s="600"/>
      <c r="NAC30" s="600"/>
      <c r="NAD30" s="600"/>
      <c r="NAE30" s="600"/>
      <c r="NAF30" s="600"/>
      <c r="NAG30" s="600"/>
      <c r="NAH30" s="600"/>
      <c r="NAI30" s="600"/>
      <c r="NAJ30" s="600"/>
      <c r="NAK30" s="600"/>
      <c r="NAL30" s="600"/>
      <c r="NAM30" s="600"/>
      <c r="NAN30" s="600"/>
      <c r="NAO30" s="600"/>
      <c r="NAP30" s="600"/>
      <c r="NAQ30" s="600"/>
      <c r="NAR30" s="600"/>
      <c r="NAS30" s="600"/>
      <c r="NAT30" s="600"/>
      <c r="NAU30" s="600"/>
      <c r="NAV30" s="600"/>
      <c r="NAW30" s="600"/>
      <c r="NAX30" s="600"/>
      <c r="NAY30" s="600"/>
      <c r="NAZ30" s="600"/>
      <c r="NBA30" s="600"/>
      <c r="NBB30" s="600"/>
      <c r="NBC30" s="600"/>
      <c r="NBD30" s="600"/>
      <c r="NBE30" s="600"/>
      <c r="NBF30" s="600"/>
      <c r="NBG30" s="600"/>
      <c r="NBH30" s="600"/>
      <c r="NBI30" s="600"/>
      <c r="NBJ30" s="600"/>
      <c r="NBK30" s="600"/>
      <c r="NBL30" s="600"/>
      <c r="NBM30" s="600"/>
      <c r="NBN30" s="600"/>
      <c r="NBO30" s="600"/>
      <c r="NBP30" s="600"/>
      <c r="NBQ30" s="600"/>
      <c r="NBR30" s="600"/>
      <c r="NBS30" s="600"/>
      <c r="NBT30" s="600"/>
      <c r="NBU30" s="600"/>
      <c r="NBV30" s="600"/>
      <c r="NBW30" s="600"/>
      <c r="NBX30" s="600"/>
      <c r="NBY30" s="600"/>
      <c r="NBZ30" s="600"/>
      <c r="NCA30" s="600"/>
      <c r="NCB30" s="600"/>
      <c r="NCC30" s="600"/>
      <c r="NCD30" s="600"/>
      <c r="NCE30" s="600"/>
      <c r="NCF30" s="600"/>
      <c r="NCG30" s="600"/>
      <c r="NCH30" s="600"/>
      <c r="NCI30" s="600"/>
      <c r="NCJ30" s="600"/>
      <c r="NCK30" s="600"/>
      <c r="NCL30" s="600"/>
      <c r="NCM30" s="600"/>
      <c r="NCN30" s="600"/>
      <c r="NCO30" s="600"/>
      <c r="NCP30" s="600"/>
      <c r="NCQ30" s="600"/>
      <c r="NCR30" s="600"/>
      <c r="NCS30" s="600"/>
      <c r="NCT30" s="600"/>
      <c r="NCU30" s="600"/>
      <c r="NCV30" s="600"/>
      <c r="NCW30" s="600"/>
      <c r="NCX30" s="600"/>
      <c r="NCY30" s="600"/>
      <c r="NCZ30" s="600"/>
      <c r="NDA30" s="600"/>
      <c r="NDB30" s="600"/>
      <c r="NDC30" s="600"/>
      <c r="NDD30" s="600"/>
      <c r="NDE30" s="600"/>
      <c r="NDF30" s="600"/>
      <c r="NDG30" s="600"/>
      <c r="NDH30" s="600"/>
      <c r="NDI30" s="600"/>
      <c r="NDJ30" s="600"/>
      <c r="NDK30" s="600"/>
      <c r="NDL30" s="600"/>
      <c r="NDM30" s="600"/>
      <c r="NDN30" s="600"/>
      <c r="NDO30" s="600"/>
      <c r="NDP30" s="600"/>
      <c r="NDQ30" s="600"/>
      <c r="NDR30" s="600"/>
      <c r="NDS30" s="600"/>
      <c r="NDT30" s="600"/>
      <c r="NDU30" s="600"/>
      <c r="NDV30" s="600"/>
      <c r="NDW30" s="600"/>
      <c r="NDX30" s="600"/>
      <c r="NDY30" s="600"/>
      <c r="NDZ30" s="600"/>
      <c r="NEA30" s="600"/>
      <c r="NEB30" s="600"/>
      <c r="NEC30" s="600"/>
      <c r="NED30" s="600"/>
      <c r="NEE30" s="600"/>
      <c r="NEF30" s="600"/>
      <c r="NEG30" s="600"/>
      <c r="NEH30" s="600"/>
      <c r="NEI30" s="600"/>
      <c r="NEJ30" s="600"/>
      <c r="NEK30" s="600"/>
      <c r="NEL30" s="600"/>
      <c r="NEM30" s="600"/>
      <c r="NEN30" s="600"/>
      <c r="NEO30" s="600"/>
      <c r="NEP30" s="600"/>
      <c r="NEQ30" s="600"/>
      <c r="NER30" s="600"/>
      <c r="NES30" s="600"/>
      <c r="NET30" s="600"/>
      <c r="NEU30" s="600"/>
      <c r="NEV30" s="600"/>
      <c r="NEW30" s="600"/>
      <c r="NEX30" s="600"/>
      <c r="NEY30" s="600"/>
      <c r="NEZ30" s="600"/>
      <c r="NFA30" s="600"/>
      <c r="NFB30" s="600"/>
      <c r="NFC30" s="600"/>
      <c r="NFD30" s="600"/>
      <c r="NFE30" s="600"/>
      <c r="NFF30" s="600"/>
      <c r="NFG30" s="600"/>
      <c r="NFH30" s="600"/>
      <c r="NFI30" s="600"/>
      <c r="NFJ30" s="600"/>
      <c r="NFK30" s="600"/>
      <c r="NFL30" s="600"/>
      <c r="NFM30" s="600"/>
      <c r="NFN30" s="600"/>
      <c r="NFO30" s="600"/>
      <c r="NFP30" s="600"/>
      <c r="NFQ30" s="600"/>
      <c r="NFR30" s="600"/>
      <c r="NFS30" s="600"/>
      <c r="NFT30" s="600"/>
      <c r="NFU30" s="600"/>
      <c r="NFV30" s="600"/>
      <c r="NFW30" s="600"/>
      <c r="NFX30" s="600"/>
      <c r="NFY30" s="600"/>
      <c r="NFZ30" s="600"/>
      <c r="NGA30" s="600"/>
      <c r="NGB30" s="600"/>
      <c r="NGC30" s="600"/>
      <c r="NGD30" s="600"/>
      <c r="NGE30" s="600"/>
      <c r="NGF30" s="600"/>
      <c r="NGG30" s="600"/>
      <c r="NGH30" s="600"/>
      <c r="NGI30" s="600"/>
      <c r="NGJ30" s="600"/>
      <c r="NGK30" s="600"/>
      <c r="NGL30" s="600"/>
      <c r="NGM30" s="600"/>
      <c r="NGN30" s="600"/>
      <c r="NGO30" s="600"/>
      <c r="NGP30" s="600"/>
      <c r="NGQ30" s="600"/>
      <c r="NGR30" s="600"/>
      <c r="NGS30" s="600"/>
      <c r="NGT30" s="600"/>
      <c r="NGU30" s="600"/>
      <c r="NGV30" s="600"/>
      <c r="NGW30" s="600"/>
      <c r="NGX30" s="600"/>
      <c r="NGY30" s="600"/>
      <c r="NGZ30" s="600"/>
      <c r="NHA30" s="600"/>
      <c r="NHB30" s="600"/>
      <c r="NHC30" s="600"/>
      <c r="NHD30" s="600"/>
      <c r="NHE30" s="600"/>
      <c r="NHF30" s="600"/>
      <c r="NHG30" s="600"/>
      <c r="NHH30" s="600"/>
      <c r="NHI30" s="600"/>
      <c r="NHJ30" s="600"/>
      <c r="NHK30" s="600"/>
      <c r="NHL30" s="600"/>
      <c r="NHM30" s="600"/>
      <c r="NHN30" s="600"/>
      <c r="NHO30" s="600"/>
      <c r="NHP30" s="600"/>
      <c r="NHQ30" s="600"/>
      <c r="NHR30" s="600"/>
      <c r="NHS30" s="600"/>
      <c r="NHT30" s="600"/>
      <c r="NHU30" s="600"/>
      <c r="NHV30" s="600"/>
      <c r="NHW30" s="600"/>
      <c r="NHX30" s="600"/>
      <c r="NHY30" s="600"/>
      <c r="NHZ30" s="600"/>
      <c r="NIA30" s="600"/>
      <c r="NIB30" s="600"/>
      <c r="NIC30" s="600"/>
      <c r="NID30" s="600"/>
      <c r="NIE30" s="600"/>
      <c r="NIF30" s="600"/>
      <c r="NIG30" s="600"/>
      <c r="NIH30" s="600"/>
      <c r="NII30" s="600"/>
      <c r="NIJ30" s="600"/>
      <c r="NIK30" s="600"/>
      <c r="NIL30" s="600"/>
      <c r="NIM30" s="600"/>
      <c r="NIN30" s="600"/>
      <c r="NIO30" s="600"/>
      <c r="NIP30" s="600"/>
      <c r="NIQ30" s="600"/>
      <c r="NIR30" s="600"/>
      <c r="NIS30" s="600"/>
      <c r="NIT30" s="600"/>
      <c r="NIU30" s="600"/>
      <c r="NIV30" s="600"/>
      <c r="NIW30" s="600"/>
      <c r="NIX30" s="600"/>
      <c r="NIY30" s="600"/>
      <c r="NIZ30" s="600"/>
      <c r="NJA30" s="600"/>
      <c r="NJB30" s="600"/>
      <c r="NJC30" s="600"/>
      <c r="NJD30" s="600"/>
      <c r="NJE30" s="600"/>
      <c r="NJF30" s="600"/>
      <c r="NJG30" s="600"/>
      <c r="NJH30" s="600"/>
      <c r="NJI30" s="600"/>
      <c r="NJJ30" s="600"/>
      <c r="NJK30" s="600"/>
      <c r="NJL30" s="600"/>
      <c r="NJM30" s="600"/>
      <c r="NJN30" s="600"/>
      <c r="NJO30" s="600"/>
      <c r="NJP30" s="600"/>
      <c r="NJQ30" s="600"/>
      <c r="NJR30" s="600"/>
      <c r="NJS30" s="600"/>
      <c r="NJT30" s="600"/>
      <c r="NJU30" s="600"/>
      <c r="NJV30" s="600"/>
      <c r="NJW30" s="600"/>
      <c r="NJX30" s="600"/>
      <c r="NJY30" s="600"/>
      <c r="NJZ30" s="600"/>
      <c r="NKA30" s="600"/>
      <c r="NKB30" s="600"/>
      <c r="NKC30" s="600"/>
      <c r="NKD30" s="600"/>
      <c r="NKE30" s="600"/>
      <c r="NKF30" s="600"/>
      <c r="NKG30" s="600"/>
      <c r="NKH30" s="600"/>
      <c r="NKI30" s="600"/>
      <c r="NKJ30" s="600"/>
      <c r="NKK30" s="600"/>
      <c r="NKL30" s="600"/>
      <c r="NKM30" s="600"/>
      <c r="NKN30" s="600"/>
      <c r="NKO30" s="600"/>
      <c r="NKP30" s="600"/>
      <c r="NKQ30" s="600"/>
      <c r="NKR30" s="600"/>
      <c r="NKS30" s="600"/>
      <c r="NKT30" s="600"/>
      <c r="NKU30" s="600"/>
      <c r="NKV30" s="600"/>
      <c r="NKW30" s="600"/>
      <c r="NKX30" s="600"/>
      <c r="NKY30" s="600"/>
      <c r="NKZ30" s="600"/>
      <c r="NLA30" s="600"/>
      <c r="NLB30" s="600"/>
      <c r="NLC30" s="600"/>
      <c r="NLD30" s="600"/>
      <c r="NLE30" s="600"/>
      <c r="NLF30" s="600"/>
      <c r="NLG30" s="600"/>
      <c r="NLH30" s="600"/>
      <c r="NLI30" s="600"/>
      <c r="NLJ30" s="600"/>
      <c r="NLK30" s="600"/>
      <c r="NLL30" s="600"/>
      <c r="NLM30" s="600"/>
      <c r="NLN30" s="600"/>
      <c r="NLO30" s="600"/>
      <c r="NLP30" s="600"/>
      <c r="NLQ30" s="600"/>
      <c r="NLR30" s="600"/>
      <c r="NLS30" s="600"/>
      <c r="NLT30" s="600"/>
      <c r="NLU30" s="600"/>
      <c r="NLV30" s="600"/>
      <c r="NLW30" s="600"/>
      <c r="NLX30" s="600"/>
      <c r="NLY30" s="600"/>
      <c r="NLZ30" s="600"/>
      <c r="NMA30" s="600"/>
      <c r="NMB30" s="600"/>
      <c r="NMC30" s="600"/>
      <c r="NMD30" s="600"/>
      <c r="NME30" s="600"/>
      <c r="NMF30" s="600"/>
      <c r="NMG30" s="600"/>
      <c r="NMH30" s="600"/>
      <c r="NMI30" s="600"/>
      <c r="NMJ30" s="600"/>
      <c r="NMK30" s="600"/>
      <c r="NML30" s="600"/>
      <c r="NMM30" s="600"/>
      <c r="NMN30" s="600"/>
      <c r="NMO30" s="600"/>
      <c r="NMP30" s="600"/>
      <c r="NMQ30" s="600"/>
      <c r="NMR30" s="600"/>
      <c r="NMS30" s="600"/>
      <c r="NMT30" s="600"/>
      <c r="NMU30" s="600"/>
      <c r="NMV30" s="600"/>
      <c r="NMW30" s="600"/>
      <c r="NMX30" s="600"/>
      <c r="NMY30" s="600"/>
      <c r="NMZ30" s="600"/>
      <c r="NNA30" s="600"/>
      <c r="NNB30" s="600"/>
      <c r="NNC30" s="600"/>
      <c r="NND30" s="600"/>
      <c r="NNE30" s="600"/>
      <c r="NNF30" s="600"/>
      <c r="NNG30" s="600"/>
      <c r="NNH30" s="600"/>
      <c r="NNI30" s="600"/>
      <c r="NNJ30" s="600"/>
      <c r="NNK30" s="600"/>
      <c r="NNL30" s="600"/>
      <c r="NNM30" s="600"/>
      <c r="NNN30" s="600"/>
      <c r="NNO30" s="600"/>
      <c r="NNP30" s="600"/>
      <c r="NNQ30" s="600"/>
      <c r="NNR30" s="600"/>
      <c r="NNS30" s="600"/>
      <c r="NNT30" s="600"/>
      <c r="NNU30" s="600"/>
      <c r="NNV30" s="600"/>
      <c r="NNW30" s="600"/>
      <c r="NNX30" s="600"/>
      <c r="NNY30" s="600"/>
      <c r="NNZ30" s="600"/>
      <c r="NOA30" s="600"/>
      <c r="NOB30" s="600"/>
      <c r="NOC30" s="600"/>
      <c r="NOD30" s="600"/>
      <c r="NOE30" s="600"/>
      <c r="NOF30" s="600"/>
      <c r="NOG30" s="600"/>
      <c r="NOH30" s="600"/>
      <c r="NOI30" s="600"/>
      <c r="NOJ30" s="600"/>
      <c r="NOK30" s="600"/>
      <c r="NOL30" s="600"/>
      <c r="NOM30" s="600"/>
      <c r="NON30" s="600"/>
      <c r="NOO30" s="600"/>
      <c r="NOP30" s="600"/>
      <c r="NOQ30" s="600"/>
      <c r="NOR30" s="600"/>
      <c r="NOS30" s="600"/>
      <c r="NOT30" s="600"/>
      <c r="NOU30" s="600"/>
      <c r="NOV30" s="600"/>
      <c r="NOW30" s="600"/>
      <c r="NOX30" s="600"/>
      <c r="NOY30" s="600"/>
      <c r="NOZ30" s="600"/>
      <c r="NPA30" s="600"/>
      <c r="NPB30" s="600"/>
      <c r="NPC30" s="600"/>
      <c r="NPD30" s="600"/>
      <c r="NPE30" s="600"/>
      <c r="NPF30" s="600"/>
      <c r="NPG30" s="600"/>
      <c r="NPH30" s="600"/>
      <c r="NPI30" s="600"/>
      <c r="NPJ30" s="600"/>
      <c r="NPK30" s="600"/>
      <c r="NPL30" s="600"/>
      <c r="NPM30" s="600"/>
      <c r="NPN30" s="600"/>
      <c r="NPO30" s="600"/>
      <c r="NPP30" s="600"/>
      <c r="NPQ30" s="600"/>
      <c r="NPR30" s="600"/>
      <c r="NPS30" s="600"/>
      <c r="NPT30" s="600"/>
      <c r="NPU30" s="600"/>
      <c r="NPV30" s="600"/>
      <c r="NPW30" s="600"/>
      <c r="NPX30" s="600"/>
      <c r="NPY30" s="600"/>
      <c r="NPZ30" s="600"/>
      <c r="NQA30" s="600"/>
      <c r="NQB30" s="600"/>
      <c r="NQC30" s="600"/>
      <c r="NQD30" s="600"/>
      <c r="NQE30" s="600"/>
      <c r="NQF30" s="600"/>
      <c r="NQG30" s="600"/>
      <c r="NQH30" s="600"/>
      <c r="NQI30" s="600"/>
      <c r="NQJ30" s="600"/>
      <c r="NQK30" s="600"/>
      <c r="NQL30" s="600"/>
      <c r="NQM30" s="600"/>
      <c r="NQN30" s="600"/>
      <c r="NQO30" s="600"/>
      <c r="NQP30" s="600"/>
      <c r="NQQ30" s="600"/>
      <c r="NQR30" s="600"/>
      <c r="NQS30" s="600"/>
      <c r="NQT30" s="600"/>
      <c r="NQU30" s="600"/>
      <c r="NQV30" s="600"/>
      <c r="NQW30" s="600"/>
      <c r="NQX30" s="600"/>
      <c r="NQY30" s="600"/>
      <c r="NQZ30" s="600"/>
      <c r="NRA30" s="600"/>
      <c r="NRB30" s="600"/>
      <c r="NRC30" s="600"/>
      <c r="NRD30" s="600"/>
      <c r="NRE30" s="600"/>
      <c r="NRF30" s="600"/>
      <c r="NRG30" s="600"/>
      <c r="NRH30" s="600"/>
      <c r="NRI30" s="600"/>
      <c r="NRJ30" s="600"/>
      <c r="NRK30" s="600"/>
      <c r="NRL30" s="600"/>
      <c r="NRM30" s="600"/>
      <c r="NRN30" s="600"/>
      <c r="NRO30" s="600"/>
      <c r="NRP30" s="600"/>
      <c r="NRQ30" s="600"/>
      <c r="NRR30" s="600"/>
      <c r="NRS30" s="600"/>
      <c r="NRT30" s="600"/>
      <c r="NRU30" s="600"/>
      <c r="NRV30" s="600"/>
      <c r="NRW30" s="600"/>
      <c r="NRX30" s="600"/>
      <c r="NRY30" s="600"/>
      <c r="NRZ30" s="600"/>
      <c r="NSA30" s="600"/>
      <c r="NSB30" s="600"/>
      <c r="NSC30" s="600"/>
      <c r="NSD30" s="600"/>
      <c r="NSE30" s="600"/>
      <c r="NSF30" s="600"/>
      <c r="NSG30" s="600"/>
      <c r="NSH30" s="600"/>
      <c r="NSI30" s="600"/>
      <c r="NSJ30" s="600"/>
      <c r="NSK30" s="600"/>
      <c r="NSL30" s="600"/>
      <c r="NSM30" s="600"/>
      <c r="NSN30" s="600"/>
      <c r="NSO30" s="600"/>
      <c r="NSP30" s="600"/>
      <c r="NSQ30" s="600"/>
      <c r="NSR30" s="600"/>
      <c r="NSS30" s="600"/>
      <c r="NST30" s="600"/>
      <c r="NSU30" s="600"/>
      <c r="NSV30" s="600"/>
      <c r="NSW30" s="600"/>
      <c r="NSX30" s="600"/>
      <c r="NSY30" s="600"/>
      <c r="NSZ30" s="600"/>
      <c r="NTA30" s="600"/>
      <c r="NTB30" s="600"/>
      <c r="NTC30" s="600"/>
      <c r="NTD30" s="600"/>
      <c r="NTE30" s="600"/>
      <c r="NTF30" s="600"/>
      <c r="NTG30" s="600"/>
      <c r="NTH30" s="600"/>
      <c r="NTI30" s="600"/>
      <c r="NTJ30" s="600"/>
      <c r="NTK30" s="600"/>
      <c r="NTL30" s="600"/>
      <c r="NTM30" s="600"/>
      <c r="NTN30" s="600"/>
      <c r="NTO30" s="600"/>
      <c r="NTP30" s="600"/>
      <c r="NTQ30" s="600"/>
      <c r="NTR30" s="600"/>
      <c r="NTS30" s="600"/>
      <c r="NTT30" s="600"/>
      <c r="NTU30" s="600"/>
      <c r="NTV30" s="600"/>
      <c r="NTW30" s="600"/>
      <c r="NTX30" s="600"/>
      <c r="NTY30" s="600"/>
      <c r="NTZ30" s="600"/>
      <c r="NUA30" s="600"/>
      <c r="NUB30" s="600"/>
      <c r="NUC30" s="600"/>
      <c r="NUD30" s="600"/>
      <c r="NUE30" s="600"/>
      <c r="NUF30" s="600"/>
      <c r="NUG30" s="600"/>
      <c r="NUH30" s="600"/>
      <c r="NUI30" s="600"/>
      <c r="NUJ30" s="600"/>
      <c r="NUK30" s="600"/>
      <c r="NUL30" s="600"/>
      <c r="NUM30" s="600"/>
      <c r="NUN30" s="600"/>
      <c r="NUO30" s="600"/>
      <c r="NUP30" s="600"/>
      <c r="NUQ30" s="600"/>
      <c r="NUR30" s="600"/>
      <c r="NUS30" s="600"/>
      <c r="NUT30" s="600"/>
      <c r="NUU30" s="600"/>
      <c r="NUV30" s="600"/>
      <c r="NUW30" s="600"/>
      <c r="NUX30" s="600"/>
      <c r="NUY30" s="600"/>
      <c r="NUZ30" s="600"/>
      <c r="NVA30" s="600"/>
      <c r="NVB30" s="600"/>
      <c r="NVC30" s="600"/>
      <c r="NVD30" s="600"/>
      <c r="NVE30" s="600"/>
      <c r="NVF30" s="600"/>
      <c r="NVG30" s="600"/>
      <c r="NVH30" s="600"/>
      <c r="NVI30" s="600"/>
      <c r="NVJ30" s="600"/>
      <c r="NVK30" s="600"/>
      <c r="NVL30" s="600"/>
      <c r="NVM30" s="600"/>
      <c r="NVN30" s="600"/>
      <c r="NVO30" s="600"/>
      <c r="NVP30" s="600"/>
      <c r="NVQ30" s="600"/>
      <c r="NVR30" s="600"/>
      <c r="NVS30" s="600"/>
      <c r="NVT30" s="600"/>
      <c r="NVU30" s="600"/>
      <c r="NVV30" s="600"/>
      <c r="NVW30" s="600"/>
      <c r="NVX30" s="600"/>
      <c r="NVY30" s="600"/>
      <c r="NVZ30" s="600"/>
      <c r="NWA30" s="600"/>
      <c r="NWB30" s="600"/>
      <c r="NWC30" s="600"/>
      <c r="NWD30" s="600"/>
      <c r="NWE30" s="600"/>
      <c r="NWF30" s="600"/>
      <c r="NWG30" s="600"/>
      <c r="NWH30" s="600"/>
      <c r="NWI30" s="600"/>
      <c r="NWJ30" s="600"/>
      <c r="NWK30" s="600"/>
      <c r="NWL30" s="600"/>
      <c r="NWM30" s="600"/>
      <c r="NWN30" s="600"/>
      <c r="NWO30" s="600"/>
      <c r="NWP30" s="600"/>
      <c r="NWQ30" s="600"/>
      <c r="NWR30" s="600"/>
      <c r="NWS30" s="600"/>
      <c r="NWT30" s="600"/>
      <c r="NWU30" s="600"/>
      <c r="NWV30" s="600"/>
      <c r="NWW30" s="600"/>
      <c r="NWX30" s="600"/>
      <c r="NWY30" s="600"/>
      <c r="NWZ30" s="600"/>
      <c r="NXA30" s="600"/>
      <c r="NXB30" s="600"/>
      <c r="NXC30" s="600"/>
      <c r="NXD30" s="600"/>
      <c r="NXE30" s="600"/>
      <c r="NXF30" s="600"/>
      <c r="NXG30" s="600"/>
      <c r="NXH30" s="600"/>
      <c r="NXI30" s="600"/>
      <c r="NXJ30" s="600"/>
      <c r="NXK30" s="600"/>
      <c r="NXL30" s="600"/>
      <c r="NXM30" s="600"/>
      <c r="NXN30" s="600"/>
      <c r="NXO30" s="600"/>
      <c r="NXP30" s="600"/>
      <c r="NXQ30" s="600"/>
      <c r="NXR30" s="600"/>
      <c r="NXS30" s="600"/>
      <c r="NXT30" s="600"/>
      <c r="NXU30" s="600"/>
      <c r="NXV30" s="600"/>
      <c r="NXW30" s="600"/>
      <c r="NXX30" s="600"/>
      <c r="NXY30" s="600"/>
      <c r="NXZ30" s="600"/>
      <c r="NYA30" s="600"/>
      <c r="NYB30" s="600"/>
      <c r="NYC30" s="600"/>
      <c r="NYD30" s="600"/>
      <c r="NYE30" s="600"/>
      <c r="NYF30" s="600"/>
      <c r="NYG30" s="600"/>
      <c r="NYH30" s="600"/>
      <c r="NYI30" s="600"/>
      <c r="NYJ30" s="600"/>
      <c r="NYK30" s="600"/>
      <c r="NYL30" s="600"/>
      <c r="NYM30" s="600"/>
      <c r="NYN30" s="600"/>
      <c r="NYO30" s="600"/>
      <c r="NYP30" s="600"/>
      <c r="NYQ30" s="600"/>
      <c r="NYR30" s="600"/>
      <c r="NYS30" s="600"/>
      <c r="NYT30" s="600"/>
      <c r="NYU30" s="600"/>
      <c r="NYV30" s="600"/>
      <c r="NYW30" s="600"/>
      <c r="NYX30" s="600"/>
      <c r="NYY30" s="600"/>
      <c r="NYZ30" s="600"/>
      <c r="NZA30" s="600"/>
      <c r="NZB30" s="600"/>
      <c r="NZC30" s="600"/>
      <c r="NZD30" s="600"/>
      <c r="NZE30" s="600"/>
      <c r="NZF30" s="600"/>
      <c r="NZG30" s="600"/>
      <c r="NZH30" s="600"/>
      <c r="NZI30" s="600"/>
      <c r="NZJ30" s="600"/>
      <c r="NZK30" s="600"/>
      <c r="NZL30" s="600"/>
      <c r="NZM30" s="600"/>
      <c r="NZN30" s="600"/>
      <c r="NZO30" s="600"/>
      <c r="NZP30" s="600"/>
      <c r="NZQ30" s="600"/>
      <c r="NZR30" s="600"/>
      <c r="NZS30" s="600"/>
      <c r="NZT30" s="600"/>
      <c r="NZU30" s="600"/>
      <c r="NZV30" s="600"/>
      <c r="NZW30" s="600"/>
      <c r="NZX30" s="600"/>
      <c r="NZY30" s="600"/>
      <c r="NZZ30" s="600"/>
      <c r="OAA30" s="600"/>
      <c r="OAB30" s="600"/>
      <c r="OAC30" s="600"/>
      <c r="OAD30" s="600"/>
      <c r="OAE30" s="600"/>
      <c r="OAF30" s="600"/>
      <c r="OAG30" s="600"/>
      <c r="OAH30" s="600"/>
      <c r="OAI30" s="600"/>
      <c r="OAJ30" s="600"/>
      <c r="OAK30" s="600"/>
      <c r="OAL30" s="600"/>
      <c r="OAM30" s="600"/>
      <c r="OAN30" s="600"/>
      <c r="OAO30" s="600"/>
      <c r="OAP30" s="600"/>
      <c r="OAQ30" s="600"/>
      <c r="OAR30" s="600"/>
      <c r="OAS30" s="600"/>
      <c r="OAT30" s="600"/>
      <c r="OAU30" s="600"/>
      <c r="OAV30" s="600"/>
      <c r="OAW30" s="600"/>
      <c r="OAX30" s="600"/>
      <c r="OAY30" s="600"/>
      <c r="OAZ30" s="600"/>
      <c r="OBA30" s="600"/>
      <c r="OBB30" s="600"/>
      <c r="OBC30" s="600"/>
      <c r="OBD30" s="600"/>
      <c r="OBE30" s="600"/>
      <c r="OBF30" s="600"/>
      <c r="OBG30" s="600"/>
      <c r="OBH30" s="600"/>
      <c r="OBI30" s="600"/>
      <c r="OBJ30" s="600"/>
      <c r="OBK30" s="600"/>
      <c r="OBL30" s="600"/>
      <c r="OBM30" s="600"/>
      <c r="OBN30" s="600"/>
      <c r="OBO30" s="600"/>
      <c r="OBP30" s="600"/>
      <c r="OBQ30" s="600"/>
      <c r="OBR30" s="600"/>
      <c r="OBS30" s="600"/>
      <c r="OBT30" s="600"/>
      <c r="OBU30" s="600"/>
      <c r="OBV30" s="600"/>
      <c r="OBW30" s="600"/>
      <c r="OBX30" s="600"/>
      <c r="OBY30" s="600"/>
      <c r="OBZ30" s="600"/>
      <c r="OCA30" s="600"/>
      <c r="OCB30" s="600"/>
      <c r="OCC30" s="600"/>
      <c r="OCD30" s="600"/>
      <c r="OCE30" s="600"/>
      <c r="OCF30" s="600"/>
      <c r="OCG30" s="600"/>
      <c r="OCH30" s="600"/>
      <c r="OCI30" s="600"/>
      <c r="OCJ30" s="600"/>
      <c r="OCK30" s="600"/>
      <c r="OCL30" s="600"/>
      <c r="OCM30" s="600"/>
      <c r="OCN30" s="600"/>
      <c r="OCO30" s="600"/>
      <c r="OCP30" s="600"/>
      <c r="OCQ30" s="600"/>
      <c r="OCR30" s="600"/>
      <c r="OCS30" s="600"/>
      <c r="OCT30" s="600"/>
      <c r="OCU30" s="600"/>
      <c r="OCV30" s="600"/>
      <c r="OCW30" s="600"/>
      <c r="OCX30" s="600"/>
      <c r="OCY30" s="600"/>
      <c r="OCZ30" s="600"/>
      <c r="ODA30" s="600"/>
      <c r="ODB30" s="600"/>
      <c r="ODC30" s="600"/>
      <c r="ODD30" s="600"/>
      <c r="ODE30" s="600"/>
      <c r="ODF30" s="600"/>
      <c r="ODG30" s="600"/>
      <c r="ODH30" s="600"/>
      <c r="ODI30" s="600"/>
      <c r="ODJ30" s="600"/>
      <c r="ODK30" s="600"/>
      <c r="ODL30" s="600"/>
      <c r="ODM30" s="600"/>
      <c r="ODN30" s="600"/>
      <c r="ODO30" s="600"/>
      <c r="ODP30" s="600"/>
      <c r="ODQ30" s="600"/>
      <c r="ODR30" s="600"/>
      <c r="ODS30" s="600"/>
      <c r="ODT30" s="600"/>
      <c r="ODU30" s="600"/>
      <c r="ODV30" s="600"/>
      <c r="ODW30" s="600"/>
      <c r="ODX30" s="600"/>
      <c r="ODY30" s="600"/>
      <c r="ODZ30" s="600"/>
      <c r="OEA30" s="600"/>
      <c r="OEB30" s="600"/>
      <c r="OEC30" s="600"/>
      <c r="OED30" s="600"/>
      <c r="OEE30" s="600"/>
      <c r="OEF30" s="600"/>
      <c r="OEG30" s="600"/>
      <c r="OEH30" s="600"/>
      <c r="OEI30" s="600"/>
      <c r="OEJ30" s="600"/>
      <c r="OEK30" s="600"/>
      <c r="OEL30" s="600"/>
      <c r="OEM30" s="600"/>
      <c r="OEN30" s="600"/>
      <c r="OEO30" s="600"/>
      <c r="OEP30" s="600"/>
      <c r="OEQ30" s="600"/>
      <c r="OER30" s="600"/>
      <c r="OES30" s="600"/>
      <c r="OET30" s="600"/>
      <c r="OEU30" s="600"/>
      <c r="OEV30" s="600"/>
      <c r="OEW30" s="600"/>
      <c r="OEX30" s="600"/>
      <c r="OEY30" s="600"/>
      <c r="OEZ30" s="600"/>
      <c r="OFA30" s="600"/>
      <c r="OFB30" s="600"/>
      <c r="OFC30" s="600"/>
      <c r="OFD30" s="600"/>
      <c r="OFE30" s="600"/>
      <c r="OFF30" s="600"/>
      <c r="OFG30" s="600"/>
      <c r="OFH30" s="600"/>
      <c r="OFI30" s="600"/>
      <c r="OFJ30" s="600"/>
      <c r="OFK30" s="600"/>
      <c r="OFL30" s="600"/>
      <c r="OFM30" s="600"/>
      <c r="OFN30" s="600"/>
      <c r="OFO30" s="600"/>
      <c r="OFP30" s="600"/>
      <c r="OFQ30" s="600"/>
      <c r="OFR30" s="600"/>
      <c r="OFS30" s="600"/>
      <c r="OFT30" s="600"/>
      <c r="OFU30" s="600"/>
      <c r="OFV30" s="600"/>
      <c r="OFW30" s="600"/>
      <c r="OFX30" s="600"/>
      <c r="OFY30" s="600"/>
      <c r="OFZ30" s="600"/>
      <c r="OGA30" s="600"/>
      <c r="OGB30" s="600"/>
      <c r="OGC30" s="600"/>
      <c r="OGD30" s="600"/>
      <c r="OGE30" s="600"/>
      <c r="OGF30" s="600"/>
      <c r="OGG30" s="600"/>
      <c r="OGH30" s="600"/>
      <c r="OGI30" s="600"/>
      <c r="OGJ30" s="600"/>
      <c r="OGK30" s="600"/>
      <c r="OGL30" s="600"/>
      <c r="OGM30" s="600"/>
      <c r="OGN30" s="600"/>
      <c r="OGO30" s="600"/>
      <c r="OGP30" s="600"/>
      <c r="OGQ30" s="600"/>
      <c r="OGR30" s="600"/>
      <c r="OGS30" s="600"/>
      <c r="OGT30" s="600"/>
      <c r="OGU30" s="600"/>
      <c r="OGV30" s="600"/>
      <c r="OGW30" s="600"/>
      <c r="OGX30" s="600"/>
      <c r="OGY30" s="600"/>
      <c r="OGZ30" s="600"/>
      <c r="OHA30" s="600"/>
      <c r="OHB30" s="600"/>
      <c r="OHC30" s="600"/>
      <c r="OHD30" s="600"/>
      <c r="OHE30" s="600"/>
      <c r="OHF30" s="600"/>
      <c r="OHG30" s="600"/>
      <c r="OHH30" s="600"/>
      <c r="OHI30" s="600"/>
      <c r="OHJ30" s="600"/>
      <c r="OHK30" s="600"/>
      <c r="OHL30" s="600"/>
      <c r="OHM30" s="600"/>
      <c r="OHN30" s="600"/>
      <c r="OHO30" s="600"/>
      <c r="OHP30" s="600"/>
      <c r="OHQ30" s="600"/>
      <c r="OHR30" s="600"/>
      <c r="OHS30" s="600"/>
      <c r="OHT30" s="600"/>
      <c r="OHU30" s="600"/>
      <c r="OHV30" s="600"/>
      <c r="OHW30" s="600"/>
      <c r="OHX30" s="600"/>
      <c r="OHY30" s="600"/>
      <c r="OHZ30" s="600"/>
      <c r="OIA30" s="600"/>
      <c r="OIB30" s="600"/>
      <c r="OIC30" s="600"/>
      <c r="OID30" s="600"/>
      <c r="OIE30" s="600"/>
      <c r="OIF30" s="600"/>
      <c r="OIG30" s="600"/>
      <c r="OIH30" s="600"/>
      <c r="OII30" s="600"/>
      <c r="OIJ30" s="600"/>
      <c r="OIK30" s="600"/>
      <c r="OIL30" s="600"/>
      <c r="OIM30" s="600"/>
      <c r="OIN30" s="600"/>
      <c r="OIO30" s="600"/>
      <c r="OIP30" s="600"/>
      <c r="OIQ30" s="600"/>
      <c r="OIR30" s="600"/>
      <c r="OIS30" s="600"/>
      <c r="OIT30" s="600"/>
      <c r="OIU30" s="600"/>
      <c r="OIV30" s="600"/>
      <c r="OIW30" s="600"/>
      <c r="OIX30" s="600"/>
      <c r="OIY30" s="600"/>
      <c r="OIZ30" s="600"/>
      <c r="OJA30" s="600"/>
      <c r="OJB30" s="600"/>
      <c r="OJC30" s="600"/>
      <c r="OJD30" s="600"/>
      <c r="OJE30" s="600"/>
      <c r="OJF30" s="600"/>
      <c r="OJG30" s="600"/>
      <c r="OJH30" s="600"/>
      <c r="OJI30" s="600"/>
      <c r="OJJ30" s="600"/>
      <c r="OJK30" s="600"/>
      <c r="OJL30" s="600"/>
      <c r="OJM30" s="600"/>
      <c r="OJN30" s="600"/>
      <c r="OJO30" s="600"/>
      <c r="OJP30" s="600"/>
      <c r="OJQ30" s="600"/>
      <c r="OJR30" s="600"/>
      <c r="OJS30" s="600"/>
      <c r="OJT30" s="600"/>
      <c r="OJU30" s="600"/>
      <c r="OJV30" s="600"/>
      <c r="OJW30" s="600"/>
      <c r="OJX30" s="600"/>
      <c r="OJY30" s="600"/>
      <c r="OJZ30" s="600"/>
      <c r="OKA30" s="600"/>
      <c r="OKB30" s="600"/>
      <c r="OKC30" s="600"/>
      <c r="OKD30" s="600"/>
      <c r="OKE30" s="600"/>
      <c r="OKF30" s="600"/>
      <c r="OKG30" s="600"/>
      <c r="OKH30" s="600"/>
      <c r="OKI30" s="600"/>
      <c r="OKJ30" s="600"/>
      <c r="OKK30" s="600"/>
      <c r="OKL30" s="600"/>
      <c r="OKM30" s="600"/>
      <c r="OKN30" s="600"/>
      <c r="OKO30" s="600"/>
      <c r="OKP30" s="600"/>
      <c r="OKQ30" s="600"/>
      <c r="OKR30" s="600"/>
      <c r="OKS30" s="600"/>
      <c r="OKT30" s="600"/>
      <c r="OKU30" s="600"/>
      <c r="OKV30" s="600"/>
      <c r="OKW30" s="600"/>
      <c r="OKX30" s="600"/>
      <c r="OKY30" s="600"/>
      <c r="OKZ30" s="600"/>
      <c r="OLA30" s="600"/>
      <c r="OLB30" s="600"/>
      <c r="OLC30" s="600"/>
      <c r="OLD30" s="600"/>
      <c r="OLE30" s="600"/>
      <c r="OLF30" s="600"/>
      <c r="OLG30" s="600"/>
      <c r="OLH30" s="600"/>
      <c r="OLI30" s="600"/>
      <c r="OLJ30" s="600"/>
      <c r="OLK30" s="600"/>
      <c r="OLL30" s="600"/>
      <c r="OLM30" s="600"/>
      <c r="OLN30" s="600"/>
      <c r="OLO30" s="600"/>
      <c r="OLP30" s="600"/>
      <c r="OLQ30" s="600"/>
      <c r="OLR30" s="600"/>
      <c r="OLS30" s="600"/>
      <c r="OLT30" s="600"/>
      <c r="OLU30" s="600"/>
      <c r="OLV30" s="600"/>
      <c r="OLW30" s="600"/>
      <c r="OLX30" s="600"/>
      <c r="OLY30" s="600"/>
      <c r="OLZ30" s="600"/>
      <c r="OMA30" s="600"/>
      <c r="OMB30" s="600"/>
      <c r="OMC30" s="600"/>
      <c r="OMD30" s="600"/>
      <c r="OME30" s="600"/>
      <c r="OMF30" s="600"/>
      <c r="OMG30" s="600"/>
      <c r="OMH30" s="600"/>
      <c r="OMI30" s="600"/>
      <c r="OMJ30" s="600"/>
      <c r="OMK30" s="600"/>
      <c r="OML30" s="600"/>
      <c r="OMM30" s="600"/>
      <c r="OMN30" s="600"/>
      <c r="OMO30" s="600"/>
      <c r="OMP30" s="600"/>
      <c r="OMQ30" s="600"/>
      <c r="OMR30" s="600"/>
      <c r="OMS30" s="600"/>
      <c r="OMT30" s="600"/>
      <c r="OMU30" s="600"/>
      <c r="OMV30" s="600"/>
      <c r="OMW30" s="600"/>
      <c r="OMX30" s="600"/>
      <c r="OMY30" s="600"/>
      <c r="OMZ30" s="600"/>
      <c r="ONA30" s="600"/>
      <c r="ONB30" s="600"/>
      <c r="ONC30" s="600"/>
      <c r="OND30" s="600"/>
      <c r="ONE30" s="600"/>
      <c r="ONF30" s="600"/>
      <c r="ONG30" s="600"/>
      <c r="ONH30" s="600"/>
      <c r="ONI30" s="600"/>
      <c r="ONJ30" s="600"/>
      <c r="ONK30" s="600"/>
      <c r="ONL30" s="600"/>
      <c r="ONM30" s="600"/>
      <c r="ONN30" s="600"/>
      <c r="ONO30" s="600"/>
      <c r="ONP30" s="600"/>
      <c r="ONQ30" s="600"/>
      <c r="ONR30" s="600"/>
      <c r="ONS30" s="600"/>
      <c r="ONT30" s="600"/>
      <c r="ONU30" s="600"/>
      <c r="ONV30" s="600"/>
      <c r="ONW30" s="600"/>
      <c r="ONX30" s="600"/>
      <c r="ONY30" s="600"/>
      <c r="ONZ30" s="600"/>
      <c r="OOA30" s="600"/>
      <c r="OOB30" s="600"/>
      <c r="OOC30" s="600"/>
      <c r="OOD30" s="600"/>
      <c r="OOE30" s="600"/>
      <c r="OOF30" s="600"/>
      <c r="OOG30" s="600"/>
      <c r="OOH30" s="600"/>
      <c r="OOI30" s="600"/>
      <c r="OOJ30" s="600"/>
      <c r="OOK30" s="600"/>
      <c r="OOL30" s="600"/>
      <c r="OOM30" s="600"/>
      <c r="OON30" s="600"/>
      <c r="OOO30" s="600"/>
      <c r="OOP30" s="600"/>
      <c r="OOQ30" s="600"/>
      <c r="OOR30" s="600"/>
      <c r="OOS30" s="600"/>
      <c r="OOT30" s="600"/>
      <c r="OOU30" s="600"/>
      <c r="OOV30" s="600"/>
      <c r="OOW30" s="600"/>
      <c r="OOX30" s="600"/>
      <c r="OOY30" s="600"/>
      <c r="OOZ30" s="600"/>
      <c r="OPA30" s="600"/>
      <c r="OPB30" s="600"/>
      <c r="OPC30" s="600"/>
      <c r="OPD30" s="600"/>
      <c r="OPE30" s="600"/>
      <c r="OPF30" s="600"/>
      <c r="OPG30" s="600"/>
      <c r="OPH30" s="600"/>
      <c r="OPI30" s="600"/>
      <c r="OPJ30" s="600"/>
      <c r="OPK30" s="600"/>
      <c r="OPL30" s="600"/>
      <c r="OPM30" s="600"/>
      <c r="OPN30" s="600"/>
      <c r="OPO30" s="600"/>
      <c r="OPP30" s="600"/>
      <c r="OPQ30" s="600"/>
      <c r="OPR30" s="600"/>
      <c r="OPS30" s="600"/>
      <c r="OPT30" s="600"/>
      <c r="OPU30" s="600"/>
      <c r="OPV30" s="600"/>
      <c r="OPW30" s="600"/>
      <c r="OPX30" s="600"/>
      <c r="OPY30" s="600"/>
      <c r="OPZ30" s="600"/>
      <c r="OQA30" s="600"/>
      <c r="OQB30" s="600"/>
      <c r="OQC30" s="600"/>
      <c r="OQD30" s="600"/>
      <c r="OQE30" s="600"/>
      <c r="OQF30" s="600"/>
      <c r="OQG30" s="600"/>
      <c r="OQH30" s="600"/>
      <c r="OQI30" s="600"/>
      <c r="OQJ30" s="600"/>
      <c r="OQK30" s="600"/>
      <c r="OQL30" s="600"/>
      <c r="OQM30" s="600"/>
      <c r="OQN30" s="600"/>
      <c r="OQO30" s="600"/>
      <c r="OQP30" s="600"/>
      <c r="OQQ30" s="600"/>
      <c r="OQR30" s="600"/>
      <c r="OQS30" s="600"/>
      <c r="OQT30" s="600"/>
      <c r="OQU30" s="600"/>
      <c r="OQV30" s="600"/>
      <c r="OQW30" s="600"/>
      <c r="OQX30" s="600"/>
      <c r="OQY30" s="600"/>
      <c r="OQZ30" s="600"/>
      <c r="ORA30" s="600"/>
      <c r="ORB30" s="600"/>
      <c r="ORC30" s="600"/>
      <c r="ORD30" s="600"/>
      <c r="ORE30" s="600"/>
      <c r="ORF30" s="600"/>
      <c r="ORG30" s="600"/>
      <c r="ORH30" s="600"/>
      <c r="ORI30" s="600"/>
      <c r="ORJ30" s="600"/>
      <c r="ORK30" s="600"/>
      <c r="ORL30" s="600"/>
      <c r="ORM30" s="600"/>
      <c r="ORN30" s="600"/>
      <c r="ORO30" s="600"/>
      <c r="ORP30" s="600"/>
      <c r="ORQ30" s="600"/>
      <c r="ORR30" s="600"/>
      <c r="ORS30" s="600"/>
      <c r="ORT30" s="600"/>
      <c r="ORU30" s="600"/>
      <c r="ORV30" s="600"/>
      <c r="ORW30" s="600"/>
      <c r="ORX30" s="600"/>
      <c r="ORY30" s="600"/>
      <c r="ORZ30" s="600"/>
      <c r="OSA30" s="600"/>
      <c r="OSB30" s="600"/>
      <c r="OSC30" s="600"/>
      <c r="OSD30" s="600"/>
      <c r="OSE30" s="600"/>
      <c r="OSF30" s="600"/>
      <c r="OSG30" s="600"/>
      <c r="OSH30" s="600"/>
      <c r="OSI30" s="600"/>
      <c r="OSJ30" s="600"/>
      <c r="OSK30" s="600"/>
      <c r="OSL30" s="600"/>
      <c r="OSM30" s="600"/>
      <c r="OSN30" s="600"/>
      <c r="OSO30" s="600"/>
      <c r="OSP30" s="600"/>
      <c r="OSQ30" s="600"/>
      <c r="OSR30" s="600"/>
      <c r="OSS30" s="600"/>
      <c r="OST30" s="600"/>
      <c r="OSU30" s="600"/>
      <c r="OSV30" s="600"/>
      <c r="OSW30" s="600"/>
      <c r="OSX30" s="600"/>
      <c r="OSY30" s="600"/>
      <c r="OSZ30" s="600"/>
      <c r="OTA30" s="600"/>
      <c r="OTB30" s="600"/>
      <c r="OTC30" s="600"/>
      <c r="OTD30" s="600"/>
      <c r="OTE30" s="600"/>
      <c r="OTF30" s="600"/>
      <c r="OTG30" s="600"/>
      <c r="OTH30" s="600"/>
      <c r="OTI30" s="600"/>
      <c r="OTJ30" s="600"/>
      <c r="OTK30" s="600"/>
      <c r="OTL30" s="600"/>
      <c r="OTM30" s="600"/>
      <c r="OTN30" s="600"/>
      <c r="OTO30" s="600"/>
      <c r="OTP30" s="600"/>
      <c r="OTQ30" s="600"/>
      <c r="OTR30" s="600"/>
      <c r="OTS30" s="600"/>
      <c r="OTT30" s="600"/>
      <c r="OTU30" s="600"/>
      <c r="OTV30" s="600"/>
      <c r="OTW30" s="600"/>
      <c r="OTX30" s="600"/>
      <c r="OTY30" s="600"/>
      <c r="OTZ30" s="600"/>
      <c r="OUA30" s="600"/>
      <c r="OUB30" s="600"/>
      <c r="OUC30" s="600"/>
      <c r="OUD30" s="600"/>
      <c r="OUE30" s="600"/>
      <c r="OUF30" s="600"/>
      <c r="OUG30" s="600"/>
      <c r="OUH30" s="600"/>
      <c r="OUI30" s="600"/>
      <c r="OUJ30" s="600"/>
      <c r="OUK30" s="600"/>
      <c r="OUL30" s="600"/>
      <c r="OUM30" s="600"/>
      <c r="OUN30" s="600"/>
      <c r="OUO30" s="600"/>
      <c r="OUP30" s="600"/>
      <c r="OUQ30" s="600"/>
      <c r="OUR30" s="600"/>
      <c r="OUS30" s="600"/>
      <c r="OUT30" s="600"/>
      <c r="OUU30" s="600"/>
      <c r="OUV30" s="600"/>
      <c r="OUW30" s="600"/>
      <c r="OUX30" s="600"/>
      <c r="OUY30" s="600"/>
      <c r="OUZ30" s="600"/>
      <c r="OVA30" s="600"/>
      <c r="OVB30" s="600"/>
      <c r="OVC30" s="600"/>
      <c r="OVD30" s="600"/>
      <c r="OVE30" s="600"/>
      <c r="OVF30" s="600"/>
      <c r="OVG30" s="600"/>
      <c r="OVH30" s="600"/>
      <c r="OVI30" s="600"/>
      <c r="OVJ30" s="600"/>
      <c r="OVK30" s="600"/>
      <c r="OVL30" s="600"/>
      <c r="OVM30" s="600"/>
      <c r="OVN30" s="600"/>
      <c r="OVO30" s="600"/>
      <c r="OVP30" s="600"/>
      <c r="OVQ30" s="600"/>
      <c r="OVR30" s="600"/>
      <c r="OVS30" s="600"/>
      <c r="OVT30" s="600"/>
      <c r="OVU30" s="600"/>
      <c r="OVV30" s="600"/>
      <c r="OVW30" s="600"/>
      <c r="OVX30" s="600"/>
      <c r="OVY30" s="600"/>
      <c r="OVZ30" s="600"/>
      <c r="OWA30" s="600"/>
      <c r="OWB30" s="600"/>
      <c r="OWC30" s="600"/>
      <c r="OWD30" s="600"/>
      <c r="OWE30" s="600"/>
      <c r="OWF30" s="600"/>
      <c r="OWG30" s="600"/>
      <c r="OWH30" s="600"/>
      <c r="OWI30" s="600"/>
      <c r="OWJ30" s="600"/>
      <c r="OWK30" s="600"/>
      <c r="OWL30" s="600"/>
      <c r="OWM30" s="600"/>
      <c r="OWN30" s="600"/>
      <c r="OWO30" s="600"/>
      <c r="OWP30" s="600"/>
      <c r="OWQ30" s="600"/>
      <c r="OWR30" s="600"/>
      <c r="OWS30" s="600"/>
      <c r="OWT30" s="600"/>
      <c r="OWU30" s="600"/>
      <c r="OWV30" s="600"/>
      <c r="OWW30" s="600"/>
      <c r="OWX30" s="600"/>
      <c r="OWY30" s="600"/>
      <c r="OWZ30" s="600"/>
      <c r="OXA30" s="600"/>
      <c r="OXB30" s="600"/>
      <c r="OXC30" s="600"/>
      <c r="OXD30" s="600"/>
      <c r="OXE30" s="600"/>
      <c r="OXF30" s="600"/>
      <c r="OXG30" s="600"/>
      <c r="OXH30" s="600"/>
      <c r="OXI30" s="600"/>
      <c r="OXJ30" s="600"/>
      <c r="OXK30" s="600"/>
      <c r="OXL30" s="600"/>
      <c r="OXM30" s="600"/>
      <c r="OXN30" s="600"/>
      <c r="OXO30" s="600"/>
      <c r="OXP30" s="600"/>
      <c r="OXQ30" s="600"/>
      <c r="OXR30" s="600"/>
      <c r="OXS30" s="600"/>
      <c r="OXT30" s="600"/>
      <c r="OXU30" s="600"/>
      <c r="OXV30" s="600"/>
      <c r="OXW30" s="600"/>
      <c r="OXX30" s="600"/>
      <c r="OXY30" s="600"/>
      <c r="OXZ30" s="600"/>
      <c r="OYA30" s="600"/>
      <c r="OYB30" s="600"/>
      <c r="OYC30" s="600"/>
      <c r="OYD30" s="600"/>
      <c r="OYE30" s="600"/>
      <c r="OYF30" s="600"/>
      <c r="OYG30" s="600"/>
      <c r="OYH30" s="600"/>
      <c r="OYI30" s="600"/>
      <c r="OYJ30" s="600"/>
      <c r="OYK30" s="600"/>
      <c r="OYL30" s="600"/>
      <c r="OYM30" s="600"/>
      <c r="OYN30" s="600"/>
      <c r="OYO30" s="600"/>
      <c r="OYP30" s="600"/>
      <c r="OYQ30" s="600"/>
      <c r="OYR30" s="600"/>
      <c r="OYS30" s="600"/>
      <c r="OYT30" s="600"/>
      <c r="OYU30" s="600"/>
      <c r="OYV30" s="600"/>
      <c r="OYW30" s="600"/>
      <c r="OYX30" s="600"/>
      <c r="OYY30" s="600"/>
      <c r="OYZ30" s="600"/>
      <c r="OZA30" s="600"/>
      <c r="OZB30" s="600"/>
      <c r="OZC30" s="600"/>
      <c r="OZD30" s="600"/>
      <c r="OZE30" s="600"/>
      <c r="OZF30" s="600"/>
      <c r="OZG30" s="600"/>
      <c r="OZH30" s="600"/>
      <c r="OZI30" s="600"/>
      <c r="OZJ30" s="600"/>
      <c r="OZK30" s="600"/>
      <c r="OZL30" s="600"/>
      <c r="OZM30" s="600"/>
      <c r="OZN30" s="600"/>
      <c r="OZO30" s="600"/>
      <c r="OZP30" s="600"/>
      <c r="OZQ30" s="600"/>
      <c r="OZR30" s="600"/>
      <c r="OZS30" s="600"/>
      <c r="OZT30" s="600"/>
      <c r="OZU30" s="600"/>
      <c r="OZV30" s="600"/>
      <c r="OZW30" s="600"/>
      <c r="OZX30" s="600"/>
      <c r="OZY30" s="600"/>
      <c r="OZZ30" s="600"/>
      <c r="PAA30" s="600"/>
      <c r="PAB30" s="600"/>
      <c r="PAC30" s="600"/>
      <c r="PAD30" s="600"/>
      <c r="PAE30" s="600"/>
      <c r="PAF30" s="600"/>
      <c r="PAG30" s="600"/>
      <c r="PAH30" s="600"/>
      <c r="PAI30" s="600"/>
      <c r="PAJ30" s="600"/>
      <c r="PAK30" s="600"/>
      <c r="PAL30" s="600"/>
      <c r="PAM30" s="600"/>
      <c r="PAN30" s="600"/>
      <c r="PAO30" s="600"/>
      <c r="PAP30" s="600"/>
      <c r="PAQ30" s="600"/>
      <c r="PAR30" s="600"/>
      <c r="PAS30" s="600"/>
      <c r="PAT30" s="600"/>
      <c r="PAU30" s="600"/>
      <c r="PAV30" s="600"/>
      <c r="PAW30" s="600"/>
      <c r="PAX30" s="600"/>
      <c r="PAY30" s="600"/>
      <c r="PAZ30" s="600"/>
      <c r="PBA30" s="600"/>
      <c r="PBB30" s="600"/>
      <c r="PBC30" s="600"/>
      <c r="PBD30" s="600"/>
      <c r="PBE30" s="600"/>
      <c r="PBF30" s="600"/>
      <c r="PBG30" s="600"/>
      <c r="PBH30" s="600"/>
      <c r="PBI30" s="600"/>
      <c r="PBJ30" s="600"/>
      <c r="PBK30" s="600"/>
      <c r="PBL30" s="600"/>
      <c r="PBM30" s="600"/>
      <c r="PBN30" s="600"/>
      <c r="PBO30" s="600"/>
      <c r="PBP30" s="600"/>
      <c r="PBQ30" s="600"/>
      <c r="PBR30" s="600"/>
      <c r="PBS30" s="600"/>
      <c r="PBT30" s="600"/>
      <c r="PBU30" s="600"/>
      <c r="PBV30" s="600"/>
      <c r="PBW30" s="600"/>
      <c r="PBX30" s="600"/>
      <c r="PBY30" s="600"/>
      <c r="PBZ30" s="600"/>
      <c r="PCA30" s="600"/>
      <c r="PCB30" s="600"/>
      <c r="PCC30" s="600"/>
      <c r="PCD30" s="600"/>
      <c r="PCE30" s="600"/>
      <c r="PCF30" s="600"/>
      <c r="PCG30" s="600"/>
      <c r="PCH30" s="600"/>
      <c r="PCI30" s="600"/>
      <c r="PCJ30" s="600"/>
      <c r="PCK30" s="600"/>
      <c r="PCL30" s="600"/>
      <c r="PCM30" s="600"/>
      <c r="PCN30" s="600"/>
      <c r="PCO30" s="600"/>
      <c r="PCP30" s="600"/>
      <c r="PCQ30" s="600"/>
      <c r="PCR30" s="600"/>
      <c r="PCS30" s="600"/>
      <c r="PCT30" s="600"/>
      <c r="PCU30" s="600"/>
      <c r="PCV30" s="600"/>
      <c r="PCW30" s="600"/>
      <c r="PCX30" s="600"/>
      <c r="PCY30" s="600"/>
      <c r="PCZ30" s="600"/>
      <c r="PDA30" s="600"/>
      <c r="PDB30" s="600"/>
      <c r="PDC30" s="600"/>
      <c r="PDD30" s="600"/>
      <c r="PDE30" s="600"/>
      <c r="PDF30" s="600"/>
      <c r="PDG30" s="600"/>
      <c r="PDH30" s="600"/>
      <c r="PDI30" s="600"/>
      <c r="PDJ30" s="600"/>
      <c r="PDK30" s="600"/>
      <c r="PDL30" s="600"/>
      <c r="PDM30" s="600"/>
      <c r="PDN30" s="600"/>
      <c r="PDO30" s="600"/>
      <c r="PDP30" s="600"/>
      <c r="PDQ30" s="600"/>
      <c r="PDR30" s="600"/>
      <c r="PDS30" s="600"/>
      <c r="PDT30" s="600"/>
      <c r="PDU30" s="600"/>
      <c r="PDV30" s="600"/>
      <c r="PDW30" s="600"/>
      <c r="PDX30" s="600"/>
      <c r="PDY30" s="600"/>
      <c r="PDZ30" s="600"/>
      <c r="PEA30" s="600"/>
      <c r="PEB30" s="600"/>
      <c r="PEC30" s="600"/>
      <c r="PED30" s="600"/>
      <c r="PEE30" s="600"/>
      <c r="PEF30" s="600"/>
      <c r="PEG30" s="600"/>
      <c r="PEH30" s="600"/>
      <c r="PEI30" s="600"/>
      <c r="PEJ30" s="600"/>
      <c r="PEK30" s="600"/>
      <c r="PEL30" s="600"/>
      <c r="PEM30" s="600"/>
      <c r="PEN30" s="600"/>
      <c r="PEO30" s="600"/>
      <c r="PEP30" s="600"/>
      <c r="PEQ30" s="600"/>
      <c r="PER30" s="600"/>
      <c r="PES30" s="600"/>
      <c r="PET30" s="600"/>
      <c r="PEU30" s="600"/>
      <c r="PEV30" s="600"/>
      <c r="PEW30" s="600"/>
      <c r="PEX30" s="600"/>
      <c r="PEY30" s="600"/>
      <c r="PEZ30" s="600"/>
      <c r="PFA30" s="600"/>
      <c r="PFB30" s="600"/>
      <c r="PFC30" s="600"/>
      <c r="PFD30" s="600"/>
      <c r="PFE30" s="600"/>
      <c r="PFF30" s="600"/>
      <c r="PFG30" s="600"/>
      <c r="PFH30" s="600"/>
      <c r="PFI30" s="600"/>
      <c r="PFJ30" s="600"/>
      <c r="PFK30" s="600"/>
      <c r="PFL30" s="600"/>
      <c r="PFM30" s="600"/>
      <c r="PFN30" s="600"/>
      <c r="PFO30" s="600"/>
      <c r="PFP30" s="600"/>
      <c r="PFQ30" s="600"/>
      <c r="PFR30" s="600"/>
      <c r="PFS30" s="600"/>
      <c r="PFT30" s="600"/>
      <c r="PFU30" s="600"/>
      <c r="PFV30" s="600"/>
      <c r="PFW30" s="600"/>
      <c r="PFX30" s="600"/>
      <c r="PFY30" s="600"/>
      <c r="PFZ30" s="600"/>
      <c r="PGA30" s="600"/>
      <c r="PGB30" s="600"/>
      <c r="PGC30" s="600"/>
      <c r="PGD30" s="600"/>
      <c r="PGE30" s="600"/>
      <c r="PGF30" s="600"/>
      <c r="PGG30" s="600"/>
      <c r="PGH30" s="600"/>
      <c r="PGI30" s="600"/>
      <c r="PGJ30" s="600"/>
      <c r="PGK30" s="600"/>
      <c r="PGL30" s="600"/>
      <c r="PGM30" s="600"/>
      <c r="PGN30" s="600"/>
      <c r="PGO30" s="600"/>
      <c r="PGP30" s="600"/>
      <c r="PGQ30" s="600"/>
      <c r="PGR30" s="600"/>
      <c r="PGS30" s="600"/>
      <c r="PGT30" s="600"/>
      <c r="PGU30" s="600"/>
      <c r="PGV30" s="600"/>
      <c r="PGW30" s="600"/>
      <c r="PGX30" s="600"/>
      <c r="PGY30" s="600"/>
      <c r="PGZ30" s="600"/>
      <c r="PHA30" s="600"/>
      <c r="PHB30" s="600"/>
      <c r="PHC30" s="600"/>
      <c r="PHD30" s="600"/>
      <c r="PHE30" s="600"/>
      <c r="PHF30" s="600"/>
      <c r="PHG30" s="600"/>
      <c r="PHH30" s="600"/>
      <c r="PHI30" s="600"/>
      <c r="PHJ30" s="600"/>
      <c r="PHK30" s="600"/>
      <c r="PHL30" s="600"/>
      <c r="PHM30" s="600"/>
      <c r="PHN30" s="600"/>
      <c r="PHO30" s="600"/>
      <c r="PHP30" s="600"/>
      <c r="PHQ30" s="600"/>
      <c r="PHR30" s="600"/>
      <c r="PHS30" s="600"/>
      <c r="PHT30" s="600"/>
      <c r="PHU30" s="600"/>
      <c r="PHV30" s="600"/>
      <c r="PHW30" s="600"/>
      <c r="PHX30" s="600"/>
      <c r="PHY30" s="600"/>
      <c r="PHZ30" s="600"/>
      <c r="PIA30" s="600"/>
      <c r="PIB30" s="600"/>
      <c r="PIC30" s="600"/>
      <c r="PID30" s="600"/>
      <c r="PIE30" s="600"/>
      <c r="PIF30" s="600"/>
      <c r="PIG30" s="600"/>
      <c r="PIH30" s="600"/>
      <c r="PII30" s="600"/>
      <c r="PIJ30" s="600"/>
      <c r="PIK30" s="600"/>
      <c r="PIL30" s="600"/>
      <c r="PIM30" s="600"/>
      <c r="PIN30" s="600"/>
      <c r="PIO30" s="600"/>
      <c r="PIP30" s="600"/>
      <c r="PIQ30" s="600"/>
      <c r="PIR30" s="600"/>
      <c r="PIS30" s="600"/>
      <c r="PIT30" s="600"/>
      <c r="PIU30" s="600"/>
      <c r="PIV30" s="600"/>
      <c r="PIW30" s="600"/>
      <c r="PIX30" s="600"/>
      <c r="PIY30" s="600"/>
      <c r="PIZ30" s="600"/>
      <c r="PJA30" s="600"/>
      <c r="PJB30" s="600"/>
      <c r="PJC30" s="600"/>
      <c r="PJD30" s="600"/>
      <c r="PJE30" s="600"/>
      <c r="PJF30" s="600"/>
      <c r="PJG30" s="600"/>
      <c r="PJH30" s="600"/>
      <c r="PJI30" s="600"/>
      <c r="PJJ30" s="600"/>
      <c r="PJK30" s="600"/>
      <c r="PJL30" s="600"/>
      <c r="PJM30" s="600"/>
      <c r="PJN30" s="600"/>
      <c r="PJO30" s="600"/>
      <c r="PJP30" s="600"/>
      <c r="PJQ30" s="600"/>
      <c r="PJR30" s="600"/>
      <c r="PJS30" s="600"/>
      <c r="PJT30" s="600"/>
      <c r="PJU30" s="600"/>
      <c r="PJV30" s="600"/>
      <c r="PJW30" s="600"/>
      <c r="PJX30" s="600"/>
      <c r="PJY30" s="600"/>
      <c r="PJZ30" s="600"/>
      <c r="PKA30" s="600"/>
      <c r="PKB30" s="600"/>
      <c r="PKC30" s="600"/>
      <c r="PKD30" s="600"/>
      <c r="PKE30" s="600"/>
      <c r="PKF30" s="600"/>
      <c r="PKG30" s="600"/>
      <c r="PKH30" s="600"/>
      <c r="PKI30" s="600"/>
      <c r="PKJ30" s="600"/>
      <c r="PKK30" s="600"/>
      <c r="PKL30" s="600"/>
      <c r="PKM30" s="600"/>
      <c r="PKN30" s="600"/>
      <c r="PKO30" s="600"/>
      <c r="PKP30" s="600"/>
      <c r="PKQ30" s="600"/>
      <c r="PKR30" s="600"/>
      <c r="PKS30" s="600"/>
      <c r="PKT30" s="600"/>
      <c r="PKU30" s="600"/>
      <c r="PKV30" s="600"/>
      <c r="PKW30" s="600"/>
      <c r="PKX30" s="600"/>
      <c r="PKY30" s="600"/>
      <c r="PKZ30" s="600"/>
      <c r="PLA30" s="600"/>
      <c r="PLB30" s="600"/>
      <c r="PLC30" s="600"/>
      <c r="PLD30" s="600"/>
      <c r="PLE30" s="600"/>
      <c r="PLF30" s="600"/>
      <c r="PLG30" s="600"/>
      <c r="PLH30" s="600"/>
      <c r="PLI30" s="600"/>
      <c r="PLJ30" s="600"/>
      <c r="PLK30" s="600"/>
      <c r="PLL30" s="600"/>
      <c r="PLM30" s="600"/>
      <c r="PLN30" s="600"/>
      <c r="PLO30" s="600"/>
      <c r="PLP30" s="600"/>
      <c r="PLQ30" s="600"/>
      <c r="PLR30" s="600"/>
      <c r="PLS30" s="600"/>
      <c r="PLT30" s="600"/>
      <c r="PLU30" s="600"/>
      <c r="PLV30" s="600"/>
      <c r="PLW30" s="600"/>
      <c r="PLX30" s="600"/>
      <c r="PLY30" s="600"/>
      <c r="PLZ30" s="600"/>
      <c r="PMA30" s="600"/>
      <c r="PMB30" s="600"/>
      <c r="PMC30" s="600"/>
      <c r="PMD30" s="600"/>
      <c r="PME30" s="600"/>
      <c r="PMF30" s="600"/>
      <c r="PMG30" s="600"/>
      <c r="PMH30" s="600"/>
      <c r="PMI30" s="600"/>
      <c r="PMJ30" s="600"/>
      <c r="PMK30" s="600"/>
      <c r="PML30" s="600"/>
      <c r="PMM30" s="600"/>
      <c r="PMN30" s="600"/>
      <c r="PMO30" s="600"/>
      <c r="PMP30" s="600"/>
      <c r="PMQ30" s="600"/>
      <c r="PMR30" s="600"/>
      <c r="PMS30" s="600"/>
      <c r="PMT30" s="600"/>
      <c r="PMU30" s="600"/>
      <c r="PMV30" s="600"/>
      <c r="PMW30" s="600"/>
      <c r="PMX30" s="600"/>
      <c r="PMY30" s="600"/>
      <c r="PMZ30" s="600"/>
      <c r="PNA30" s="600"/>
      <c r="PNB30" s="600"/>
      <c r="PNC30" s="600"/>
      <c r="PND30" s="600"/>
      <c r="PNE30" s="600"/>
      <c r="PNF30" s="600"/>
      <c r="PNG30" s="600"/>
      <c r="PNH30" s="600"/>
      <c r="PNI30" s="600"/>
      <c r="PNJ30" s="600"/>
      <c r="PNK30" s="600"/>
      <c r="PNL30" s="600"/>
      <c r="PNM30" s="600"/>
      <c r="PNN30" s="600"/>
      <c r="PNO30" s="600"/>
      <c r="PNP30" s="600"/>
      <c r="PNQ30" s="600"/>
      <c r="PNR30" s="600"/>
      <c r="PNS30" s="600"/>
      <c r="PNT30" s="600"/>
      <c r="PNU30" s="600"/>
      <c r="PNV30" s="600"/>
      <c r="PNW30" s="600"/>
      <c r="PNX30" s="600"/>
      <c r="PNY30" s="600"/>
      <c r="PNZ30" s="600"/>
      <c r="POA30" s="600"/>
      <c r="POB30" s="600"/>
      <c r="POC30" s="600"/>
      <c r="POD30" s="600"/>
      <c r="POE30" s="600"/>
      <c r="POF30" s="600"/>
      <c r="POG30" s="600"/>
      <c r="POH30" s="600"/>
      <c r="POI30" s="600"/>
      <c r="POJ30" s="600"/>
      <c r="POK30" s="600"/>
      <c r="POL30" s="600"/>
      <c r="POM30" s="600"/>
      <c r="PON30" s="600"/>
      <c r="POO30" s="600"/>
      <c r="POP30" s="600"/>
      <c r="POQ30" s="600"/>
      <c r="POR30" s="600"/>
      <c r="POS30" s="600"/>
      <c r="POT30" s="600"/>
      <c r="POU30" s="600"/>
      <c r="POV30" s="600"/>
      <c r="POW30" s="600"/>
      <c r="POX30" s="600"/>
      <c r="POY30" s="600"/>
      <c r="POZ30" s="600"/>
      <c r="PPA30" s="600"/>
      <c r="PPB30" s="600"/>
      <c r="PPC30" s="600"/>
      <c r="PPD30" s="600"/>
      <c r="PPE30" s="600"/>
      <c r="PPF30" s="600"/>
      <c r="PPG30" s="600"/>
      <c r="PPH30" s="600"/>
      <c r="PPI30" s="600"/>
      <c r="PPJ30" s="600"/>
      <c r="PPK30" s="600"/>
      <c r="PPL30" s="600"/>
      <c r="PPM30" s="600"/>
      <c r="PPN30" s="600"/>
      <c r="PPO30" s="600"/>
      <c r="PPP30" s="600"/>
      <c r="PPQ30" s="600"/>
      <c r="PPR30" s="600"/>
      <c r="PPS30" s="600"/>
      <c r="PPT30" s="600"/>
      <c r="PPU30" s="600"/>
      <c r="PPV30" s="600"/>
      <c r="PPW30" s="600"/>
      <c r="PPX30" s="600"/>
      <c r="PPY30" s="600"/>
      <c r="PPZ30" s="600"/>
      <c r="PQA30" s="600"/>
      <c r="PQB30" s="600"/>
      <c r="PQC30" s="600"/>
      <c r="PQD30" s="600"/>
      <c r="PQE30" s="600"/>
      <c r="PQF30" s="600"/>
      <c r="PQG30" s="600"/>
      <c r="PQH30" s="600"/>
      <c r="PQI30" s="600"/>
      <c r="PQJ30" s="600"/>
      <c r="PQK30" s="600"/>
      <c r="PQL30" s="600"/>
      <c r="PQM30" s="600"/>
      <c r="PQN30" s="600"/>
      <c r="PQO30" s="600"/>
      <c r="PQP30" s="600"/>
      <c r="PQQ30" s="600"/>
      <c r="PQR30" s="600"/>
      <c r="PQS30" s="600"/>
      <c r="PQT30" s="600"/>
      <c r="PQU30" s="600"/>
      <c r="PQV30" s="600"/>
      <c r="PQW30" s="600"/>
      <c r="PQX30" s="600"/>
      <c r="PQY30" s="600"/>
      <c r="PQZ30" s="600"/>
      <c r="PRA30" s="600"/>
      <c r="PRB30" s="600"/>
      <c r="PRC30" s="600"/>
      <c r="PRD30" s="600"/>
      <c r="PRE30" s="600"/>
      <c r="PRF30" s="600"/>
      <c r="PRG30" s="600"/>
      <c r="PRH30" s="600"/>
      <c r="PRI30" s="600"/>
      <c r="PRJ30" s="600"/>
      <c r="PRK30" s="600"/>
      <c r="PRL30" s="600"/>
      <c r="PRM30" s="600"/>
      <c r="PRN30" s="600"/>
      <c r="PRO30" s="600"/>
      <c r="PRP30" s="600"/>
      <c r="PRQ30" s="600"/>
      <c r="PRR30" s="600"/>
      <c r="PRS30" s="600"/>
      <c r="PRT30" s="600"/>
      <c r="PRU30" s="600"/>
      <c r="PRV30" s="600"/>
      <c r="PRW30" s="600"/>
      <c r="PRX30" s="600"/>
      <c r="PRY30" s="600"/>
      <c r="PRZ30" s="600"/>
      <c r="PSA30" s="600"/>
      <c r="PSB30" s="600"/>
      <c r="PSC30" s="600"/>
      <c r="PSD30" s="600"/>
      <c r="PSE30" s="600"/>
      <c r="PSF30" s="600"/>
      <c r="PSG30" s="600"/>
      <c r="PSH30" s="600"/>
      <c r="PSI30" s="600"/>
      <c r="PSJ30" s="600"/>
      <c r="PSK30" s="600"/>
      <c r="PSL30" s="600"/>
      <c r="PSM30" s="600"/>
      <c r="PSN30" s="600"/>
      <c r="PSO30" s="600"/>
      <c r="PSP30" s="600"/>
      <c r="PSQ30" s="600"/>
      <c r="PSR30" s="600"/>
      <c r="PSS30" s="600"/>
      <c r="PST30" s="600"/>
      <c r="PSU30" s="600"/>
      <c r="PSV30" s="600"/>
      <c r="PSW30" s="600"/>
      <c r="PSX30" s="600"/>
      <c r="PSY30" s="600"/>
      <c r="PSZ30" s="600"/>
      <c r="PTA30" s="600"/>
      <c r="PTB30" s="600"/>
      <c r="PTC30" s="600"/>
      <c r="PTD30" s="600"/>
      <c r="PTE30" s="600"/>
      <c r="PTF30" s="600"/>
      <c r="PTG30" s="600"/>
      <c r="PTH30" s="600"/>
      <c r="PTI30" s="600"/>
      <c r="PTJ30" s="600"/>
      <c r="PTK30" s="600"/>
      <c r="PTL30" s="600"/>
      <c r="PTM30" s="600"/>
      <c r="PTN30" s="600"/>
      <c r="PTO30" s="600"/>
      <c r="PTP30" s="600"/>
      <c r="PTQ30" s="600"/>
      <c r="PTR30" s="600"/>
      <c r="PTS30" s="600"/>
      <c r="PTT30" s="600"/>
      <c r="PTU30" s="600"/>
      <c r="PTV30" s="600"/>
      <c r="PTW30" s="600"/>
      <c r="PTX30" s="600"/>
      <c r="PTY30" s="600"/>
      <c r="PTZ30" s="600"/>
      <c r="PUA30" s="600"/>
      <c r="PUB30" s="600"/>
      <c r="PUC30" s="600"/>
      <c r="PUD30" s="600"/>
      <c r="PUE30" s="600"/>
      <c r="PUF30" s="600"/>
      <c r="PUG30" s="600"/>
      <c r="PUH30" s="600"/>
      <c r="PUI30" s="600"/>
      <c r="PUJ30" s="600"/>
      <c r="PUK30" s="600"/>
      <c r="PUL30" s="600"/>
      <c r="PUM30" s="600"/>
      <c r="PUN30" s="600"/>
      <c r="PUO30" s="600"/>
      <c r="PUP30" s="600"/>
      <c r="PUQ30" s="600"/>
      <c r="PUR30" s="600"/>
      <c r="PUS30" s="600"/>
      <c r="PUT30" s="600"/>
      <c r="PUU30" s="600"/>
      <c r="PUV30" s="600"/>
      <c r="PUW30" s="600"/>
      <c r="PUX30" s="600"/>
      <c r="PUY30" s="600"/>
      <c r="PUZ30" s="600"/>
      <c r="PVA30" s="600"/>
      <c r="PVB30" s="600"/>
      <c r="PVC30" s="600"/>
      <c r="PVD30" s="600"/>
      <c r="PVE30" s="600"/>
      <c r="PVF30" s="600"/>
      <c r="PVG30" s="600"/>
      <c r="PVH30" s="600"/>
      <c r="PVI30" s="600"/>
      <c r="PVJ30" s="600"/>
      <c r="PVK30" s="600"/>
      <c r="PVL30" s="600"/>
      <c r="PVM30" s="600"/>
      <c r="PVN30" s="600"/>
      <c r="PVO30" s="600"/>
      <c r="PVP30" s="600"/>
      <c r="PVQ30" s="600"/>
      <c r="PVR30" s="600"/>
      <c r="PVS30" s="600"/>
      <c r="PVT30" s="600"/>
      <c r="PVU30" s="600"/>
      <c r="PVV30" s="600"/>
      <c r="PVW30" s="600"/>
      <c r="PVX30" s="600"/>
      <c r="PVY30" s="600"/>
      <c r="PVZ30" s="600"/>
      <c r="PWA30" s="600"/>
      <c r="PWB30" s="600"/>
      <c r="PWC30" s="600"/>
      <c r="PWD30" s="600"/>
      <c r="PWE30" s="600"/>
      <c r="PWF30" s="600"/>
      <c r="PWG30" s="600"/>
      <c r="PWH30" s="600"/>
      <c r="PWI30" s="600"/>
      <c r="PWJ30" s="600"/>
      <c r="PWK30" s="600"/>
      <c r="PWL30" s="600"/>
      <c r="PWM30" s="600"/>
      <c r="PWN30" s="600"/>
      <c r="PWO30" s="600"/>
      <c r="PWP30" s="600"/>
      <c r="PWQ30" s="600"/>
      <c r="PWR30" s="600"/>
      <c r="PWS30" s="600"/>
      <c r="PWT30" s="600"/>
      <c r="PWU30" s="600"/>
      <c r="PWV30" s="600"/>
      <c r="PWW30" s="600"/>
      <c r="PWX30" s="600"/>
      <c r="PWY30" s="600"/>
      <c r="PWZ30" s="600"/>
      <c r="PXA30" s="600"/>
      <c r="PXB30" s="600"/>
      <c r="PXC30" s="600"/>
      <c r="PXD30" s="600"/>
      <c r="PXE30" s="600"/>
      <c r="PXF30" s="600"/>
      <c r="PXG30" s="600"/>
      <c r="PXH30" s="600"/>
      <c r="PXI30" s="600"/>
      <c r="PXJ30" s="600"/>
      <c r="PXK30" s="600"/>
      <c r="PXL30" s="600"/>
      <c r="PXM30" s="600"/>
      <c r="PXN30" s="600"/>
      <c r="PXO30" s="600"/>
      <c r="PXP30" s="600"/>
      <c r="PXQ30" s="600"/>
      <c r="PXR30" s="600"/>
      <c r="PXS30" s="600"/>
      <c r="PXT30" s="600"/>
      <c r="PXU30" s="600"/>
      <c r="PXV30" s="600"/>
      <c r="PXW30" s="600"/>
      <c r="PXX30" s="600"/>
      <c r="PXY30" s="600"/>
      <c r="PXZ30" s="600"/>
      <c r="PYA30" s="600"/>
      <c r="PYB30" s="600"/>
      <c r="PYC30" s="600"/>
      <c r="PYD30" s="600"/>
      <c r="PYE30" s="600"/>
      <c r="PYF30" s="600"/>
      <c r="PYG30" s="600"/>
      <c r="PYH30" s="600"/>
      <c r="PYI30" s="600"/>
      <c r="PYJ30" s="600"/>
      <c r="PYK30" s="600"/>
      <c r="PYL30" s="600"/>
      <c r="PYM30" s="600"/>
      <c r="PYN30" s="600"/>
      <c r="PYO30" s="600"/>
      <c r="PYP30" s="600"/>
      <c r="PYQ30" s="600"/>
      <c r="PYR30" s="600"/>
      <c r="PYS30" s="600"/>
      <c r="PYT30" s="600"/>
      <c r="PYU30" s="600"/>
      <c r="PYV30" s="600"/>
      <c r="PYW30" s="600"/>
      <c r="PYX30" s="600"/>
      <c r="PYY30" s="600"/>
      <c r="PYZ30" s="600"/>
      <c r="PZA30" s="600"/>
      <c r="PZB30" s="600"/>
      <c r="PZC30" s="600"/>
      <c r="PZD30" s="600"/>
      <c r="PZE30" s="600"/>
      <c r="PZF30" s="600"/>
      <c r="PZG30" s="600"/>
      <c r="PZH30" s="600"/>
      <c r="PZI30" s="600"/>
      <c r="PZJ30" s="600"/>
      <c r="PZK30" s="600"/>
      <c r="PZL30" s="600"/>
      <c r="PZM30" s="600"/>
      <c r="PZN30" s="600"/>
      <c r="PZO30" s="600"/>
      <c r="PZP30" s="600"/>
      <c r="PZQ30" s="600"/>
      <c r="PZR30" s="600"/>
      <c r="PZS30" s="600"/>
      <c r="PZT30" s="600"/>
      <c r="PZU30" s="600"/>
      <c r="PZV30" s="600"/>
      <c r="PZW30" s="600"/>
      <c r="PZX30" s="600"/>
      <c r="PZY30" s="600"/>
      <c r="PZZ30" s="600"/>
      <c r="QAA30" s="600"/>
      <c r="QAB30" s="600"/>
      <c r="QAC30" s="600"/>
      <c r="QAD30" s="600"/>
      <c r="QAE30" s="600"/>
      <c r="QAF30" s="600"/>
      <c r="QAG30" s="600"/>
      <c r="QAH30" s="600"/>
      <c r="QAI30" s="600"/>
      <c r="QAJ30" s="600"/>
      <c r="QAK30" s="600"/>
      <c r="QAL30" s="600"/>
      <c r="QAM30" s="600"/>
      <c r="QAN30" s="600"/>
      <c r="QAO30" s="600"/>
      <c r="QAP30" s="600"/>
      <c r="QAQ30" s="600"/>
      <c r="QAR30" s="600"/>
      <c r="QAS30" s="600"/>
      <c r="QAT30" s="600"/>
      <c r="QAU30" s="600"/>
      <c r="QAV30" s="600"/>
      <c r="QAW30" s="600"/>
      <c r="QAX30" s="600"/>
      <c r="QAY30" s="600"/>
      <c r="QAZ30" s="600"/>
      <c r="QBA30" s="600"/>
      <c r="QBB30" s="600"/>
      <c r="QBC30" s="600"/>
      <c r="QBD30" s="600"/>
      <c r="QBE30" s="600"/>
      <c r="QBF30" s="600"/>
      <c r="QBG30" s="600"/>
      <c r="QBH30" s="600"/>
      <c r="QBI30" s="600"/>
      <c r="QBJ30" s="600"/>
      <c r="QBK30" s="600"/>
      <c r="QBL30" s="600"/>
      <c r="QBM30" s="600"/>
      <c r="QBN30" s="600"/>
      <c r="QBO30" s="600"/>
      <c r="QBP30" s="600"/>
      <c r="QBQ30" s="600"/>
      <c r="QBR30" s="600"/>
      <c r="QBS30" s="600"/>
      <c r="QBT30" s="600"/>
      <c r="QBU30" s="600"/>
      <c r="QBV30" s="600"/>
      <c r="QBW30" s="600"/>
      <c r="QBX30" s="600"/>
      <c r="QBY30" s="600"/>
      <c r="QBZ30" s="600"/>
      <c r="QCA30" s="600"/>
      <c r="QCB30" s="600"/>
      <c r="QCC30" s="600"/>
      <c r="QCD30" s="600"/>
      <c r="QCE30" s="600"/>
      <c r="QCF30" s="600"/>
      <c r="QCG30" s="600"/>
      <c r="QCH30" s="600"/>
      <c r="QCI30" s="600"/>
      <c r="QCJ30" s="600"/>
      <c r="QCK30" s="600"/>
      <c r="QCL30" s="600"/>
      <c r="QCM30" s="600"/>
      <c r="QCN30" s="600"/>
      <c r="QCO30" s="600"/>
      <c r="QCP30" s="600"/>
      <c r="QCQ30" s="600"/>
      <c r="QCR30" s="600"/>
      <c r="QCS30" s="600"/>
      <c r="QCT30" s="600"/>
      <c r="QCU30" s="600"/>
      <c r="QCV30" s="600"/>
      <c r="QCW30" s="600"/>
      <c r="QCX30" s="600"/>
      <c r="QCY30" s="600"/>
      <c r="QCZ30" s="600"/>
      <c r="QDA30" s="600"/>
      <c r="QDB30" s="600"/>
      <c r="QDC30" s="600"/>
      <c r="QDD30" s="600"/>
      <c r="QDE30" s="600"/>
      <c r="QDF30" s="600"/>
      <c r="QDG30" s="600"/>
      <c r="QDH30" s="600"/>
      <c r="QDI30" s="600"/>
      <c r="QDJ30" s="600"/>
      <c r="QDK30" s="600"/>
      <c r="QDL30" s="600"/>
      <c r="QDM30" s="600"/>
      <c r="QDN30" s="600"/>
      <c r="QDO30" s="600"/>
      <c r="QDP30" s="600"/>
      <c r="QDQ30" s="600"/>
      <c r="QDR30" s="600"/>
      <c r="QDS30" s="600"/>
      <c r="QDT30" s="600"/>
      <c r="QDU30" s="600"/>
      <c r="QDV30" s="600"/>
      <c r="QDW30" s="600"/>
      <c r="QDX30" s="600"/>
      <c r="QDY30" s="600"/>
      <c r="QDZ30" s="600"/>
      <c r="QEA30" s="600"/>
      <c r="QEB30" s="600"/>
      <c r="QEC30" s="600"/>
      <c r="QED30" s="600"/>
      <c r="QEE30" s="600"/>
      <c r="QEF30" s="600"/>
      <c r="QEG30" s="600"/>
      <c r="QEH30" s="600"/>
      <c r="QEI30" s="600"/>
      <c r="QEJ30" s="600"/>
      <c r="QEK30" s="600"/>
      <c r="QEL30" s="600"/>
      <c r="QEM30" s="600"/>
      <c r="QEN30" s="600"/>
      <c r="QEO30" s="600"/>
      <c r="QEP30" s="600"/>
      <c r="QEQ30" s="600"/>
      <c r="QER30" s="600"/>
      <c r="QES30" s="600"/>
      <c r="QET30" s="600"/>
      <c r="QEU30" s="600"/>
      <c r="QEV30" s="600"/>
      <c r="QEW30" s="600"/>
      <c r="QEX30" s="600"/>
      <c r="QEY30" s="600"/>
      <c r="QEZ30" s="600"/>
      <c r="QFA30" s="600"/>
      <c r="QFB30" s="600"/>
      <c r="QFC30" s="600"/>
      <c r="QFD30" s="600"/>
      <c r="QFE30" s="600"/>
      <c r="QFF30" s="600"/>
      <c r="QFG30" s="600"/>
      <c r="QFH30" s="600"/>
      <c r="QFI30" s="600"/>
      <c r="QFJ30" s="600"/>
      <c r="QFK30" s="600"/>
      <c r="QFL30" s="600"/>
      <c r="QFM30" s="600"/>
      <c r="QFN30" s="600"/>
      <c r="QFO30" s="600"/>
      <c r="QFP30" s="600"/>
      <c r="QFQ30" s="600"/>
      <c r="QFR30" s="600"/>
      <c r="QFS30" s="600"/>
      <c r="QFT30" s="600"/>
      <c r="QFU30" s="600"/>
      <c r="QFV30" s="600"/>
      <c r="QFW30" s="600"/>
      <c r="QFX30" s="600"/>
      <c r="QFY30" s="600"/>
      <c r="QFZ30" s="600"/>
      <c r="QGA30" s="600"/>
      <c r="QGB30" s="600"/>
      <c r="QGC30" s="600"/>
      <c r="QGD30" s="600"/>
      <c r="QGE30" s="600"/>
      <c r="QGF30" s="600"/>
      <c r="QGG30" s="600"/>
      <c r="QGH30" s="600"/>
      <c r="QGI30" s="600"/>
      <c r="QGJ30" s="600"/>
      <c r="QGK30" s="600"/>
      <c r="QGL30" s="600"/>
      <c r="QGM30" s="600"/>
      <c r="QGN30" s="600"/>
      <c r="QGO30" s="600"/>
      <c r="QGP30" s="600"/>
      <c r="QGQ30" s="600"/>
      <c r="QGR30" s="600"/>
      <c r="QGS30" s="600"/>
      <c r="QGT30" s="600"/>
      <c r="QGU30" s="600"/>
      <c r="QGV30" s="600"/>
      <c r="QGW30" s="600"/>
      <c r="QGX30" s="600"/>
      <c r="QGY30" s="600"/>
      <c r="QGZ30" s="600"/>
      <c r="QHA30" s="600"/>
      <c r="QHB30" s="600"/>
      <c r="QHC30" s="600"/>
      <c r="QHD30" s="600"/>
      <c r="QHE30" s="600"/>
      <c r="QHF30" s="600"/>
      <c r="QHG30" s="600"/>
      <c r="QHH30" s="600"/>
      <c r="QHI30" s="600"/>
      <c r="QHJ30" s="600"/>
      <c r="QHK30" s="600"/>
      <c r="QHL30" s="600"/>
      <c r="QHM30" s="600"/>
      <c r="QHN30" s="600"/>
      <c r="QHO30" s="600"/>
      <c r="QHP30" s="600"/>
      <c r="QHQ30" s="600"/>
      <c r="QHR30" s="600"/>
      <c r="QHS30" s="600"/>
      <c r="QHT30" s="600"/>
      <c r="QHU30" s="600"/>
      <c r="QHV30" s="600"/>
      <c r="QHW30" s="600"/>
      <c r="QHX30" s="600"/>
      <c r="QHY30" s="600"/>
      <c r="QHZ30" s="600"/>
      <c r="QIA30" s="600"/>
      <c r="QIB30" s="600"/>
      <c r="QIC30" s="600"/>
      <c r="QID30" s="600"/>
      <c r="QIE30" s="600"/>
      <c r="QIF30" s="600"/>
      <c r="QIG30" s="600"/>
      <c r="QIH30" s="600"/>
      <c r="QII30" s="600"/>
      <c r="QIJ30" s="600"/>
      <c r="QIK30" s="600"/>
      <c r="QIL30" s="600"/>
      <c r="QIM30" s="600"/>
      <c r="QIN30" s="600"/>
      <c r="QIO30" s="600"/>
      <c r="QIP30" s="600"/>
      <c r="QIQ30" s="600"/>
      <c r="QIR30" s="600"/>
      <c r="QIS30" s="600"/>
      <c r="QIT30" s="600"/>
      <c r="QIU30" s="600"/>
      <c r="QIV30" s="600"/>
      <c r="QIW30" s="600"/>
      <c r="QIX30" s="600"/>
      <c r="QIY30" s="600"/>
      <c r="QIZ30" s="600"/>
      <c r="QJA30" s="600"/>
      <c r="QJB30" s="600"/>
      <c r="QJC30" s="600"/>
      <c r="QJD30" s="600"/>
      <c r="QJE30" s="600"/>
      <c r="QJF30" s="600"/>
      <c r="QJG30" s="600"/>
      <c r="QJH30" s="600"/>
      <c r="QJI30" s="600"/>
      <c r="QJJ30" s="600"/>
      <c r="QJK30" s="600"/>
      <c r="QJL30" s="600"/>
      <c r="QJM30" s="600"/>
      <c r="QJN30" s="600"/>
      <c r="QJO30" s="600"/>
      <c r="QJP30" s="600"/>
      <c r="QJQ30" s="600"/>
      <c r="QJR30" s="600"/>
      <c r="QJS30" s="600"/>
      <c r="QJT30" s="600"/>
      <c r="QJU30" s="600"/>
      <c r="QJV30" s="600"/>
      <c r="QJW30" s="600"/>
      <c r="QJX30" s="600"/>
      <c r="QJY30" s="600"/>
      <c r="QJZ30" s="600"/>
      <c r="QKA30" s="600"/>
      <c r="QKB30" s="600"/>
      <c r="QKC30" s="600"/>
      <c r="QKD30" s="600"/>
      <c r="QKE30" s="600"/>
      <c r="QKF30" s="600"/>
      <c r="QKG30" s="600"/>
      <c r="QKH30" s="600"/>
      <c r="QKI30" s="600"/>
      <c r="QKJ30" s="600"/>
      <c r="QKK30" s="600"/>
      <c r="QKL30" s="600"/>
      <c r="QKM30" s="600"/>
      <c r="QKN30" s="600"/>
      <c r="QKO30" s="600"/>
      <c r="QKP30" s="600"/>
      <c r="QKQ30" s="600"/>
      <c r="QKR30" s="600"/>
      <c r="QKS30" s="600"/>
      <c r="QKT30" s="600"/>
      <c r="QKU30" s="600"/>
      <c r="QKV30" s="600"/>
      <c r="QKW30" s="600"/>
      <c r="QKX30" s="600"/>
      <c r="QKY30" s="600"/>
      <c r="QKZ30" s="600"/>
      <c r="QLA30" s="600"/>
      <c r="QLB30" s="600"/>
      <c r="QLC30" s="600"/>
      <c r="QLD30" s="600"/>
      <c r="QLE30" s="600"/>
      <c r="QLF30" s="600"/>
      <c r="QLG30" s="600"/>
      <c r="QLH30" s="600"/>
      <c r="QLI30" s="600"/>
      <c r="QLJ30" s="600"/>
      <c r="QLK30" s="600"/>
      <c r="QLL30" s="600"/>
      <c r="QLM30" s="600"/>
      <c r="QLN30" s="600"/>
      <c r="QLO30" s="600"/>
      <c r="QLP30" s="600"/>
      <c r="QLQ30" s="600"/>
      <c r="QLR30" s="600"/>
      <c r="QLS30" s="600"/>
      <c r="QLT30" s="600"/>
      <c r="QLU30" s="600"/>
      <c r="QLV30" s="600"/>
      <c r="QLW30" s="600"/>
      <c r="QLX30" s="600"/>
      <c r="QLY30" s="600"/>
      <c r="QLZ30" s="600"/>
      <c r="QMA30" s="600"/>
      <c r="QMB30" s="600"/>
      <c r="QMC30" s="600"/>
      <c r="QMD30" s="600"/>
      <c r="QME30" s="600"/>
      <c r="QMF30" s="600"/>
      <c r="QMG30" s="600"/>
      <c r="QMH30" s="600"/>
      <c r="QMI30" s="600"/>
      <c r="QMJ30" s="600"/>
      <c r="QMK30" s="600"/>
      <c r="QML30" s="600"/>
      <c r="QMM30" s="600"/>
      <c r="QMN30" s="600"/>
      <c r="QMO30" s="600"/>
      <c r="QMP30" s="600"/>
      <c r="QMQ30" s="600"/>
      <c r="QMR30" s="600"/>
      <c r="QMS30" s="600"/>
      <c r="QMT30" s="600"/>
      <c r="QMU30" s="600"/>
      <c r="QMV30" s="600"/>
      <c r="QMW30" s="600"/>
      <c r="QMX30" s="600"/>
      <c r="QMY30" s="600"/>
      <c r="QMZ30" s="600"/>
      <c r="QNA30" s="600"/>
      <c r="QNB30" s="600"/>
      <c r="QNC30" s="600"/>
      <c r="QND30" s="600"/>
      <c r="QNE30" s="600"/>
      <c r="QNF30" s="600"/>
      <c r="QNG30" s="600"/>
      <c r="QNH30" s="600"/>
      <c r="QNI30" s="600"/>
      <c r="QNJ30" s="600"/>
      <c r="QNK30" s="600"/>
      <c r="QNL30" s="600"/>
      <c r="QNM30" s="600"/>
      <c r="QNN30" s="600"/>
      <c r="QNO30" s="600"/>
      <c r="QNP30" s="600"/>
      <c r="QNQ30" s="600"/>
      <c r="QNR30" s="600"/>
      <c r="QNS30" s="600"/>
      <c r="QNT30" s="600"/>
      <c r="QNU30" s="600"/>
      <c r="QNV30" s="600"/>
      <c r="QNW30" s="600"/>
      <c r="QNX30" s="600"/>
      <c r="QNY30" s="600"/>
      <c r="QNZ30" s="600"/>
      <c r="QOA30" s="600"/>
      <c r="QOB30" s="600"/>
      <c r="QOC30" s="600"/>
      <c r="QOD30" s="600"/>
      <c r="QOE30" s="600"/>
      <c r="QOF30" s="600"/>
      <c r="QOG30" s="600"/>
      <c r="QOH30" s="600"/>
      <c r="QOI30" s="600"/>
      <c r="QOJ30" s="600"/>
      <c r="QOK30" s="600"/>
      <c r="QOL30" s="600"/>
      <c r="QOM30" s="600"/>
      <c r="QON30" s="600"/>
      <c r="QOO30" s="600"/>
      <c r="QOP30" s="600"/>
      <c r="QOQ30" s="600"/>
      <c r="QOR30" s="600"/>
      <c r="QOS30" s="600"/>
      <c r="QOT30" s="600"/>
      <c r="QOU30" s="600"/>
      <c r="QOV30" s="600"/>
      <c r="QOW30" s="600"/>
      <c r="QOX30" s="600"/>
      <c r="QOY30" s="600"/>
      <c r="QOZ30" s="600"/>
      <c r="QPA30" s="600"/>
      <c r="QPB30" s="600"/>
      <c r="QPC30" s="600"/>
      <c r="QPD30" s="600"/>
      <c r="QPE30" s="600"/>
      <c r="QPF30" s="600"/>
      <c r="QPG30" s="600"/>
      <c r="QPH30" s="600"/>
      <c r="QPI30" s="600"/>
      <c r="QPJ30" s="600"/>
      <c r="QPK30" s="600"/>
      <c r="QPL30" s="600"/>
      <c r="QPM30" s="600"/>
      <c r="QPN30" s="600"/>
      <c r="QPO30" s="600"/>
      <c r="QPP30" s="600"/>
      <c r="QPQ30" s="600"/>
      <c r="QPR30" s="600"/>
      <c r="QPS30" s="600"/>
      <c r="QPT30" s="600"/>
      <c r="QPU30" s="600"/>
      <c r="QPV30" s="600"/>
      <c r="QPW30" s="600"/>
      <c r="QPX30" s="600"/>
      <c r="QPY30" s="600"/>
      <c r="QPZ30" s="600"/>
      <c r="QQA30" s="600"/>
      <c r="QQB30" s="600"/>
      <c r="QQC30" s="600"/>
      <c r="QQD30" s="600"/>
      <c r="QQE30" s="600"/>
      <c r="QQF30" s="600"/>
      <c r="QQG30" s="600"/>
      <c r="QQH30" s="600"/>
      <c r="QQI30" s="600"/>
      <c r="QQJ30" s="600"/>
      <c r="QQK30" s="600"/>
      <c r="QQL30" s="600"/>
      <c r="QQM30" s="600"/>
      <c r="QQN30" s="600"/>
      <c r="QQO30" s="600"/>
      <c r="QQP30" s="600"/>
      <c r="QQQ30" s="600"/>
      <c r="QQR30" s="600"/>
      <c r="QQS30" s="600"/>
      <c r="QQT30" s="600"/>
      <c r="QQU30" s="600"/>
      <c r="QQV30" s="600"/>
      <c r="QQW30" s="600"/>
      <c r="QQX30" s="600"/>
      <c r="QQY30" s="600"/>
      <c r="QQZ30" s="600"/>
      <c r="QRA30" s="600"/>
      <c r="QRB30" s="600"/>
      <c r="QRC30" s="600"/>
      <c r="QRD30" s="600"/>
      <c r="QRE30" s="600"/>
      <c r="QRF30" s="600"/>
      <c r="QRG30" s="600"/>
      <c r="QRH30" s="600"/>
      <c r="QRI30" s="600"/>
      <c r="QRJ30" s="600"/>
      <c r="QRK30" s="600"/>
      <c r="QRL30" s="600"/>
      <c r="QRM30" s="600"/>
      <c r="QRN30" s="600"/>
      <c r="QRO30" s="600"/>
      <c r="QRP30" s="600"/>
      <c r="QRQ30" s="600"/>
      <c r="QRR30" s="600"/>
      <c r="QRS30" s="600"/>
      <c r="QRT30" s="600"/>
      <c r="QRU30" s="600"/>
      <c r="QRV30" s="600"/>
      <c r="QRW30" s="600"/>
      <c r="QRX30" s="600"/>
      <c r="QRY30" s="600"/>
      <c r="QRZ30" s="600"/>
      <c r="QSA30" s="600"/>
      <c r="QSB30" s="600"/>
      <c r="QSC30" s="600"/>
      <c r="QSD30" s="600"/>
      <c r="QSE30" s="600"/>
      <c r="QSF30" s="600"/>
      <c r="QSG30" s="600"/>
      <c r="QSH30" s="600"/>
      <c r="QSI30" s="600"/>
      <c r="QSJ30" s="600"/>
      <c r="QSK30" s="600"/>
      <c r="QSL30" s="600"/>
      <c r="QSM30" s="600"/>
      <c r="QSN30" s="600"/>
      <c r="QSO30" s="600"/>
      <c r="QSP30" s="600"/>
      <c r="QSQ30" s="600"/>
      <c r="QSR30" s="600"/>
      <c r="QSS30" s="600"/>
      <c r="QST30" s="600"/>
      <c r="QSU30" s="600"/>
      <c r="QSV30" s="600"/>
      <c r="QSW30" s="600"/>
      <c r="QSX30" s="600"/>
      <c r="QSY30" s="600"/>
      <c r="QSZ30" s="600"/>
      <c r="QTA30" s="600"/>
      <c r="QTB30" s="600"/>
      <c r="QTC30" s="600"/>
      <c r="QTD30" s="600"/>
      <c r="QTE30" s="600"/>
      <c r="QTF30" s="600"/>
      <c r="QTG30" s="600"/>
      <c r="QTH30" s="600"/>
      <c r="QTI30" s="600"/>
      <c r="QTJ30" s="600"/>
      <c r="QTK30" s="600"/>
      <c r="QTL30" s="600"/>
      <c r="QTM30" s="600"/>
      <c r="QTN30" s="600"/>
      <c r="QTO30" s="600"/>
      <c r="QTP30" s="600"/>
      <c r="QTQ30" s="600"/>
      <c r="QTR30" s="600"/>
      <c r="QTS30" s="600"/>
      <c r="QTT30" s="600"/>
      <c r="QTU30" s="600"/>
      <c r="QTV30" s="600"/>
      <c r="QTW30" s="600"/>
      <c r="QTX30" s="600"/>
      <c r="QTY30" s="600"/>
      <c r="QTZ30" s="600"/>
      <c r="QUA30" s="600"/>
      <c r="QUB30" s="600"/>
      <c r="QUC30" s="600"/>
      <c r="QUD30" s="600"/>
      <c r="QUE30" s="600"/>
      <c r="QUF30" s="600"/>
      <c r="QUG30" s="600"/>
      <c r="QUH30" s="600"/>
      <c r="QUI30" s="600"/>
      <c r="QUJ30" s="600"/>
      <c r="QUK30" s="600"/>
      <c r="QUL30" s="600"/>
      <c r="QUM30" s="600"/>
      <c r="QUN30" s="600"/>
      <c r="QUO30" s="600"/>
      <c r="QUP30" s="600"/>
      <c r="QUQ30" s="600"/>
      <c r="QUR30" s="600"/>
      <c r="QUS30" s="600"/>
      <c r="QUT30" s="600"/>
      <c r="QUU30" s="600"/>
      <c r="QUV30" s="600"/>
      <c r="QUW30" s="600"/>
      <c r="QUX30" s="600"/>
      <c r="QUY30" s="600"/>
      <c r="QUZ30" s="600"/>
      <c r="QVA30" s="600"/>
      <c r="QVB30" s="600"/>
      <c r="QVC30" s="600"/>
      <c r="QVD30" s="600"/>
      <c r="QVE30" s="600"/>
      <c r="QVF30" s="600"/>
      <c r="QVG30" s="600"/>
      <c r="QVH30" s="600"/>
      <c r="QVI30" s="600"/>
      <c r="QVJ30" s="600"/>
      <c r="QVK30" s="600"/>
      <c r="QVL30" s="600"/>
      <c r="QVM30" s="600"/>
      <c r="QVN30" s="600"/>
      <c r="QVO30" s="600"/>
      <c r="QVP30" s="600"/>
      <c r="QVQ30" s="600"/>
      <c r="QVR30" s="600"/>
      <c r="QVS30" s="600"/>
      <c r="QVT30" s="600"/>
      <c r="QVU30" s="600"/>
      <c r="QVV30" s="600"/>
      <c r="QVW30" s="600"/>
      <c r="QVX30" s="600"/>
      <c r="QVY30" s="600"/>
      <c r="QVZ30" s="600"/>
      <c r="QWA30" s="600"/>
      <c r="QWB30" s="600"/>
      <c r="QWC30" s="600"/>
      <c r="QWD30" s="600"/>
      <c r="QWE30" s="600"/>
      <c r="QWF30" s="600"/>
      <c r="QWG30" s="600"/>
      <c r="QWH30" s="600"/>
      <c r="QWI30" s="600"/>
      <c r="QWJ30" s="600"/>
      <c r="QWK30" s="600"/>
      <c r="QWL30" s="600"/>
      <c r="QWM30" s="600"/>
      <c r="QWN30" s="600"/>
      <c r="QWO30" s="600"/>
      <c r="QWP30" s="600"/>
      <c r="QWQ30" s="600"/>
      <c r="QWR30" s="600"/>
      <c r="QWS30" s="600"/>
      <c r="QWT30" s="600"/>
      <c r="QWU30" s="600"/>
      <c r="QWV30" s="600"/>
      <c r="QWW30" s="600"/>
      <c r="QWX30" s="600"/>
      <c r="QWY30" s="600"/>
      <c r="QWZ30" s="600"/>
      <c r="QXA30" s="600"/>
      <c r="QXB30" s="600"/>
      <c r="QXC30" s="600"/>
      <c r="QXD30" s="600"/>
      <c r="QXE30" s="600"/>
      <c r="QXF30" s="600"/>
      <c r="QXG30" s="600"/>
      <c r="QXH30" s="600"/>
      <c r="QXI30" s="600"/>
      <c r="QXJ30" s="600"/>
      <c r="QXK30" s="600"/>
      <c r="QXL30" s="600"/>
      <c r="QXM30" s="600"/>
      <c r="QXN30" s="600"/>
      <c r="QXO30" s="600"/>
      <c r="QXP30" s="600"/>
      <c r="QXQ30" s="600"/>
      <c r="QXR30" s="600"/>
      <c r="QXS30" s="600"/>
      <c r="QXT30" s="600"/>
      <c r="QXU30" s="600"/>
      <c r="QXV30" s="600"/>
      <c r="QXW30" s="600"/>
      <c r="QXX30" s="600"/>
      <c r="QXY30" s="600"/>
      <c r="QXZ30" s="600"/>
      <c r="QYA30" s="600"/>
      <c r="QYB30" s="600"/>
      <c r="QYC30" s="600"/>
      <c r="QYD30" s="600"/>
      <c r="QYE30" s="600"/>
      <c r="QYF30" s="600"/>
      <c r="QYG30" s="600"/>
      <c r="QYH30" s="600"/>
      <c r="QYI30" s="600"/>
      <c r="QYJ30" s="600"/>
      <c r="QYK30" s="600"/>
      <c r="QYL30" s="600"/>
      <c r="QYM30" s="600"/>
      <c r="QYN30" s="600"/>
      <c r="QYO30" s="600"/>
      <c r="QYP30" s="600"/>
      <c r="QYQ30" s="600"/>
      <c r="QYR30" s="600"/>
      <c r="QYS30" s="600"/>
      <c r="QYT30" s="600"/>
      <c r="QYU30" s="600"/>
      <c r="QYV30" s="600"/>
      <c r="QYW30" s="600"/>
      <c r="QYX30" s="600"/>
      <c r="QYY30" s="600"/>
      <c r="QYZ30" s="600"/>
      <c r="QZA30" s="600"/>
      <c r="QZB30" s="600"/>
      <c r="QZC30" s="600"/>
      <c r="QZD30" s="600"/>
      <c r="QZE30" s="600"/>
      <c r="QZF30" s="600"/>
      <c r="QZG30" s="600"/>
      <c r="QZH30" s="600"/>
      <c r="QZI30" s="600"/>
      <c r="QZJ30" s="600"/>
      <c r="QZK30" s="600"/>
      <c r="QZL30" s="600"/>
      <c r="QZM30" s="600"/>
      <c r="QZN30" s="600"/>
      <c r="QZO30" s="600"/>
      <c r="QZP30" s="600"/>
      <c r="QZQ30" s="600"/>
      <c r="QZR30" s="600"/>
      <c r="QZS30" s="600"/>
      <c r="QZT30" s="600"/>
      <c r="QZU30" s="600"/>
      <c r="QZV30" s="600"/>
      <c r="QZW30" s="600"/>
      <c r="QZX30" s="600"/>
      <c r="QZY30" s="600"/>
      <c r="QZZ30" s="600"/>
      <c r="RAA30" s="600"/>
      <c r="RAB30" s="600"/>
      <c r="RAC30" s="600"/>
      <c r="RAD30" s="600"/>
      <c r="RAE30" s="600"/>
      <c r="RAF30" s="600"/>
      <c r="RAG30" s="600"/>
      <c r="RAH30" s="600"/>
      <c r="RAI30" s="600"/>
      <c r="RAJ30" s="600"/>
      <c r="RAK30" s="600"/>
      <c r="RAL30" s="600"/>
      <c r="RAM30" s="600"/>
      <c r="RAN30" s="600"/>
      <c r="RAO30" s="600"/>
      <c r="RAP30" s="600"/>
      <c r="RAQ30" s="600"/>
      <c r="RAR30" s="600"/>
      <c r="RAS30" s="600"/>
      <c r="RAT30" s="600"/>
      <c r="RAU30" s="600"/>
      <c r="RAV30" s="600"/>
      <c r="RAW30" s="600"/>
      <c r="RAX30" s="600"/>
      <c r="RAY30" s="600"/>
      <c r="RAZ30" s="600"/>
      <c r="RBA30" s="600"/>
      <c r="RBB30" s="600"/>
      <c r="RBC30" s="600"/>
      <c r="RBD30" s="600"/>
      <c r="RBE30" s="600"/>
      <c r="RBF30" s="600"/>
      <c r="RBG30" s="600"/>
      <c r="RBH30" s="600"/>
      <c r="RBI30" s="600"/>
      <c r="RBJ30" s="600"/>
      <c r="RBK30" s="600"/>
      <c r="RBL30" s="600"/>
      <c r="RBM30" s="600"/>
      <c r="RBN30" s="600"/>
      <c r="RBO30" s="600"/>
      <c r="RBP30" s="600"/>
      <c r="RBQ30" s="600"/>
      <c r="RBR30" s="600"/>
      <c r="RBS30" s="600"/>
      <c r="RBT30" s="600"/>
      <c r="RBU30" s="600"/>
      <c r="RBV30" s="600"/>
      <c r="RBW30" s="600"/>
      <c r="RBX30" s="600"/>
      <c r="RBY30" s="600"/>
      <c r="RBZ30" s="600"/>
      <c r="RCA30" s="600"/>
      <c r="RCB30" s="600"/>
      <c r="RCC30" s="600"/>
      <c r="RCD30" s="600"/>
      <c r="RCE30" s="600"/>
      <c r="RCF30" s="600"/>
      <c r="RCG30" s="600"/>
      <c r="RCH30" s="600"/>
      <c r="RCI30" s="600"/>
      <c r="RCJ30" s="600"/>
      <c r="RCK30" s="600"/>
      <c r="RCL30" s="600"/>
      <c r="RCM30" s="600"/>
      <c r="RCN30" s="600"/>
      <c r="RCO30" s="600"/>
      <c r="RCP30" s="600"/>
      <c r="RCQ30" s="600"/>
      <c r="RCR30" s="600"/>
      <c r="RCS30" s="600"/>
      <c r="RCT30" s="600"/>
      <c r="RCU30" s="600"/>
      <c r="RCV30" s="600"/>
      <c r="RCW30" s="600"/>
      <c r="RCX30" s="600"/>
      <c r="RCY30" s="600"/>
      <c r="RCZ30" s="600"/>
      <c r="RDA30" s="600"/>
      <c r="RDB30" s="600"/>
      <c r="RDC30" s="600"/>
      <c r="RDD30" s="600"/>
      <c r="RDE30" s="600"/>
      <c r="RDF30" s="600"/>
      <c r="RDG30" s="600"/>
      <c r="RDH30" s="600"/>
      <c r="RDI30" s="600"/>
      <c r="RDJ30" s="600"/>
      <c r="RDK30" s="600"/>
      <c r="RDL30" s="600"/>
      <c r="RDM30" s="600"/>
      <c r="RDN30" s="600"/>
      <c r="RDO30" s="600"/>
      <c r="RDP30" s="600"/>
      <c r="RDQ30" s="600"/>
      <c r="RDR30" s="600"/>
      <c r="RDS30" s="600"/>
      <c r="RDT30" s="600"/>
      <c r="RDU30" s="600"/>
      <c r="RDV30" s="600"/>
      <c r="RDW30" s="600"/>
      <c r="RDX30" s="600"/>
      <c r="RDY30" s="600"/>
      <c r="RDZ30" s="600"/>
      <c r="REA30" s="600"/>
      <c r="REB30" s="600"/>
      <c r="REC30" s="600"/>
      <c r="RED30" s="600"/>
      <c r="REE30" s="600"/>
      <c r="REF30" s="600"/>
      <c r="REG30" s="600"/>
      <c r="REH30" s="600"/>
      <c r="REI30" s="600"/>
      <c r="REJ30" s="600"/>
      <c r="REK30" s="600"/>
      <c r="REL30" s="600"/>
      <c r="REM30" s="600"/>
      <c r="REN30" s="600"/>
      <c r="REO30" s="600"/>
      <c r="REP30" s="600"/>
      <c r="REQ30" s="600"/>
      <c r="RER30" s="600"/>
      <c r="RES30" s="600"/>
      <c r="RET30" s="600"/>
      <c r="REU30" s="600"/>
      <c r="REV30" s="600"/>
      <c r="REW30" s="600"/>
      <c r="REX30" s="600"/>
      <c r="REY30" s="600"/>
      <c r="REZ30" s="600"/>
      <c r="RFA30" s="600"/>
      <c r="RFB30" s="600"/>
      <c r="RFC30" s="600"/>
      <c r="RFD30" s="600"/>
      <c r="RFE30" s="600"/>
      <c r="RFF30" s="600"/>
      <c r="RFG30" s="600"/>
      <c r="RFH30" s="600"/>
      <c r="RFI30" s="600"/>
      <c r="RFJ30" s="600"/>
      <c r="RFK30" s="600"/>
      <c r="RFL30" s="600"/>
      <c r="RFM30" s="600"/>
      <c r="RFN30" s="600"/>
      <c r="RFO30" s="600"/>
      <c r="RFP30" s="600"/>
      <c r="RFQ30" s="600"/>
      <c r="RFR30" s="600"/>
      <c r="RFS30" s="600"/>
      <c r="RFT30" s="600"/>
      <c r="RFU30" s="600"/>
      <c r="RFV30" s="600"/>
      <c r="RFW30" s="600"/>
      <c r="RFX30" s="600"/>
      <c r="RFY30" s="600"/>
      <c r="RFZ30" s="600"/>
      <c r="RGA30" s="600"/>
      <c r="RGB30" s="600"/>
      <c r="RGC30" s="600"/>
      <c r="RGD30" s="600"/>
      <c r="RGE30" s="600"/>
      <c r="RGF30" s="600"/>
      <c r="RGG30" s="600"/>
      <c r="RGH30" s="600"/>
      <c r="RGI30" s="600"/>
      <c r="RGJ30" s="600"/>
      <c r="RGK30" s="600"/>
      <c r="RGL30" s="600"/>
      <c r="RGM30" s="600"/>
      <c r="RGN30" s="600"/>
      <c r="RGO30" s="600"/>
      <c r="RGP30" s="600"/>
      <c r="RGQ30" s="600"/>
      <c r="RGR30" s="600"/>
      <c r="RGS30" s="600"/>
      <c r="RGT30" s="600"/>
      <c r="RGU30" s="600"/>
      <c r="RGV30" s="600"/>
      <c r="RGW30" s="600"/>
      <c r="RGX30" s="600"/>
      <c r="RGY30" s="600"/>
      <c r="RGZ30" s="600"/>
      <c r="RHA30" s="600"/>
      <c r="RHB30" s="600"/>
      <c r="RHC30" s="600"/>
      <c r="RHD30" s="600"/>
      <c r="RHE30" s="600"/>
      <c r="RHF30" s="600"/>
      <c r="RHG30" s="600"/>
      <c r="RHH30" s="600"/>
      <c r="RHI30" s="600"/>
      <c r="RHJ30" s="600"/>
      <c r="RHK30" s="600"/>
      <c r="RHL30" s="600"/>
      <c r="RHM30" s="600"/>
      <c r="RHN30" s="600"/>
      <c r="RHO30" s="600"/>
      <c r="RHP30" s="600"/>
      <c r="RHQ30" s="600"/>
      <c r="RHR30" s="600"/>
      <c r="RHS30" s="600"/>
      <c r="RHT30" s="600"/>
      <c r="RHU30" s="600"/>
      <c r="RHV30" s="600"/>
      <c r="RHW30" s="600"/>
      <c r="RHX30" s="600"/>
      <c r="RHY30" s="600"/>
      <c r="RHZ30" s="600"/>
      <c r="RIA30" s="600"/>
      <c r="RIB30" s="600"/>
      <c r="RIC30" s="600"/>
      <c r="RID30" s="600"/>
      <c r="RIE30" s="600"/>
      <c r="RIF30" s="600"/>
      <c r="RIG30" s="600"/>
      <c r="RIH30" s="600"/>
      <c r="RII30" s="600"/>
      <c r="RIJ30" s="600"/>
      <c r="RIK30" s="600"/>
      <c r="RIL30" s="600"/>
      <c r="RIM30" s="600"/>
      <c r="RIN30" s="600"/>
      <c r="RIO30" s="600"/>
      <c r="RIP30" s="600"/>
      <c r="RIQ30" s="600"/>
      <c r="RIR30" s="600"/>
      <c r="RIS30" s="600"/>
      <c r="RIT30" s="600"/>
      <c r="RIU30" s="600"/>
      <c r="RIV30" s="600"/>
      <c r="RIW30" s="600"/>
      <c r="RIX30" s="600"/>
      <c r="RIY30" s="600"/>
      <c r="RIZ30" s="600"/>
      <c r="RJA30" s="600"/>
      <c r="RJB30" s="600"/>
      <c r="RJC30" s="600"/>
      <c r="RJD30" s="600"/>
      <c r="RJE30" s="600"/>
      <c r="RJF30" s="600"/>
      <c r="RJG30" s="600"/>
      <c r="RJH30" s="600"/>
      <c r="RJI30" s="600"/>
      <c r="RJJ30" s="600"/>
      <c r="RJK30" s="600"/>
      <c r="RJL30" s="600"/>
      <c r="RJM30" s="600"/>
      <c r="RJN30" s="600"/>
      <c r="RJO30" s="600"/>
      <c r="RJP30" s="600"/>
      <c r="RJQ30" s="600"/>
      <c r="RJR30" s="600"/>
      <c r="RJS30" s="600"/>
      <c r="RJT30" s="600"/>
      <c r="RJU30" s="600"/>
      <c r="RJV30" s="600"/>
      <c r="RJW30" s="600"/>
      <c r="RJX30" s="600"/>
      <c r="RJY30" s="600"/>
      <c r="RJZ30" s="600"/>
      <c r="RKA30" s="600"/>
      <c r="RKB30" s="600"/>
      <c r="RKC30" s="600"/>
      <c r="RKD30" s="600"/>
      <c r="RKE30" s="600"/>
      <c r="RKF30" s="600"/>
      <c r="RKG30" s="600"/>
      <c r="RKH30" s="600"/>
      <c r="RKI30" s="600"/>
      <c r="RKJ30" s="600"/>
      <c r="RKK30" s="600"/>
      <c r="RKL30" s="600"/>
      <c r="RKM30" s="600"/>
      <c r="RKN30" s="600"/>
      <c r="RKO30" s="600"/>
      <c r="RKP30" s="600"/>
      <c r="RKQ30" s="600"/>
      <c r="RKR30" s="600"/>
      <c r="RKS30" s="600"/>
      <c r="RKT30" s="600"/>
      <c r="RKU30" s="600"/>
      <c r="RKV30" s="600"/>
      <c r="RKW30" s="600"/>
      <c r="RKX30" s="600"/>
      <c r="RKY30" s="600"/>
      <c r="RKZ30" s="600"/>
      <c r="RLA30" s="600"/>
      <c r="RLB30" s="600"/>
      <c r="RLC30" s="600"/>
      <c r="RLD30" s="600"/>
      <c r="RLE30" s="600"/>
      <c r="RLF30" s="600"/>
      <c r="RLG30" s="600"/>
      <c r="RLH30" s="600"/>
      <c r="RLI30" s="600"/>
      <c r="RLJ30" s="600"/>
      <c r="RLK30" s="600"/>
      <c r="RLL30" s="600"/>
      <c r="RLM30" s="600"/>
      <c r="RLN30" s="600"/>
      <c r="RLO30" s="600"/>
      <c r="RLP30" s="600"/>
      <c r="RLQ30" s="600"/>
      <c r="RLR30" s="600"/>
      <c r="RLS30" s="600"/>
      <c r="RLT30" s="600"/>
      <c r="RLU30" s="600"/>
      <c r="RLV30" s="600"/>
      <c r="RLW30" s="600"/>
      <c r="RLX30" s="600"/>
      <c r="RLY30" s="600"/>
      <c r="RLZ30" s="600"/>
      <c r="RMA30" s="600"/>
      <c r="RMB30" s="600"/>
      <c r="RMC30" s="600"/>
      <c r="RMD30" s="600"/>
      <c r="RME30" s="600"/>
      <c r="RMF30" s="600"/>
      <c r="RMG30" s="600"/>
      <c r="RMH30" s="600"/>
      <c r="RMI30" s="600"/>
      <c r="RMJ30" s="600"/>
      <c r="RMK30" s="600"/>
      <c r="RML30" s="600"/>
      <c r="RMM30" s="600"/>
      <c r="RMN30" s="600"/>
      <c r="RMO30" s="600"/>
      <c r="RMP30" s="600"/>
      <c r="RMQ30" s="600"/>
      <c r="RMR30" s="600"/>
      <c r="RMS30" s="600"/>
      <c r="RMT30" s="600"/>
      <c r="RMU30" s="600"/>
      <c r="RMV30" s="600"/>
      <c r="RMW30" s="600"/>
      <c r="RMX30" s="600"/>
      <c r="RMY30" s="600"/>
      <c r="RMZ30" s="600"/>
      <c r="RNA30" s="600"/>
      <c r="RNB30" s="600"/>
      <c r="RNC30" s="600"/>
      <c r="RND30" s="600"/>
      <c r="RNE30" s="600"/>
      <c r="RNF30" s="600"/>
      <c r="RNG30" s="600"/>
      <c r="RNH30" s="600"/>
      <c r="RNI30" s="600"/>
      <c r="RNJ30" s="600"/>
      <c r="RNK30" s="600"/>
      <c r="RNL30" s="600"/>
      <c r="RNM30" s="600"/>
      <c r="RNN30" s="600"/>
      <c r="RNO30" s="600"/>
      <c r="RNP30" s="600"/>
      <c r="RNQ30" s="600"/>
      <c r="RNR30" s="600"/>
      <c r="RNS30" s="600"/>
      <c r="RNT30" s="600"/>
      <c r="RNU30" s="600"/>
      <c r="RNV30" s="600"/>
      <c r="RNW30" s="600"/>
      <c r="RNX30" s="600"/>
      <c r="RNY30" s="600"/>
      <c r="RNZ30" s="600"/>
      <c r="ROA30" s="600"/>
      <c r="ROB30" s="600"/>
      <c r="ROC30" s="600"/>
      <c r="ROD30" s="600"/>
      <c r="ROE30" s="600"/>
      <c r="ROF30" s="600"/>
      <c r="ROG30" s="600"/>
      <c r="ROH30" s="600"/>
      <c r="ROI30" s="600"/>
      <c r="ROJ30" s="600"/>
      <c r="ROK30" s="600"/>
      <c r="ROL30" s="600"/>
      <c r="ROM30" s="600"/>
      <c r="RON30" s="600"/>
      <c r="ROO30" s="600"/>
      <c r="ROP30" s="600"/>
      <c r="ROQ30" s="600"/>
      <c r="ROR30" s="600"/>
      <c r="ROS30" s="600"/>
      <c r="ROT30" s="600"/>
      <c r="ROU30" s="600"/>
      <c r="ROV30" s="600"/>
      <c r="ROW30" s="600"/>
      <c r="ROX30" s="600"/>
      <c r="ROY30" s="600"/>
      <c r="ROZ30" s="600"/>
      <c r="RPA30" s="600"/>
      <c r="RPB30" s="600"/>
      <c r="RPC30" s="600"/>
      <c r="RPD30" s="600"/>
      <c r="RPE30" s="600"/>
      <c r="RPF30" s="600"/>
      <c r="RPG30" s="600"/>
      <c r="RPH30" s="600"/>
      <c r="RPI30" s="600"/>
      <c r="RPJ30" s="600"/>
      <c r="RPK30" s="600"/>
      <c r="RPL30" s="600"/>
      <c r="RPM30" s="600"/>
      <c r="RPN30" s="600"/>
      <c r="RPO30" s="600"/>
      <c r="RPP30" s="600"/>
      <c r="RPQ30" s="600"/>
      <c r="RPR30" s="600"/>
      <c r="RPS30" s="600"/>
      <c r="RPT30" s="600"/>
      <c r="RPU30" s="600"/>
      <c r="RPV30" s="600"/>
      <c r="RPW30" s="600"/>
      <c r="RPX30" s="600"/>
      <c r="RPY30" s="600"/>
      <c r="RPZ30" s="600"/>
      <c r="RQA30" s="600"/>
      <c r="RQB30" s="600"/>
      <c r="RQC30" s="600"/>
      <c r="RQD30" s="600"/>
      <c r="RQE30" s="600"/>
      <c r="RQF30" s="600"/>
      <c r="RQG30" s="600"/>
      <c r="RQH30" s="600"/>
      <c r="RQI30" s="600"/>
      <c r="RQJ30" s="600"/>
      <c r="RQK30" s="600"/>
      <c r="RQL30" s="600"/>
      <c r="RQM30" s="600"/>
      <c r="RQN30" s="600"/>
      <c r="RQO30" s="600"/>
      <c r="RQP30" s="600"/>
      <c r="RQQ30" s="600"/>
      <c r="RQR30" s="600"/>
      <c r="RQS30" s="600"/>
      <c r="RQT30" s="600"/>
      <c r="RQU30" s="600"/>
      <c r="RQV30" s="600"/>
      <c r="RQW30" s="600"/>
      <c r="RQX30" s="600"/>
      <c r="RQY30" s="600"/>
      <c r="RQZ30" s="600"/>
      <c r="RRA30" s="600"/>
      <c r="RRB30" s="600"/>
      <c r="RRC30" s="600"/>
      <c r="RRD30" s="600"/>
      <c r="RRE30" s="600"/>
      <c r="RRF30" s="600"/>
      <c r="RRG30" s="600"/>
      <c r="RRH30" s="600"/>
      <c r="RRI30" s="600"/>
      <c r="RRJ30" s="600"/>
      <c r="RRK30" s="600"/>
      <c r="RRL30" s="600"/>
      <c r="RRM30" s="600"/>
      <c r="RRN30" s="600"/>
      <c r="RRO30" s="600"/>
      <c r="RRP30" s="600"/>
      <c r="RRQ30" s="600"/>
      <c r="RRR30" s="600"/>
      <c r="RRS30" s="600"/>
      <c r="RRT30" s="600"/>
      <c r="RRU30" s="600"/>
      <c r="RRV30" s="600"/>
      <c r="RRW30" s="600"/>
      <c r="RRX30" s="600"/>
      <c r="RRY30" s="600"/>
      <c r="RRZ30" s="600"/>
      <c r="RSA30" s="600"/>
      <c r="RSB30" s="600"/>
      <c r="RSC30" s="600"/>
      <c r="RSD30" s="600"/>
      <c r="RSE30" s="600"/>
      <c r="RSF30" s="600"/>
      <c r="RSG30" s="600"/>
      <c r="RSH30" s="600"/>
      <c r="RSI30" s="600"/>
      <c r="RSJ30" s="600"/>
      <c r="RSK30" s="600"/>
      <c r="RSL30" s="600"/>
      <c r="RSM30" s="600"/>
      <c r="RSN30" s="600"/>
      <c r="RSO30" s="600"/>
      <c r="RSP30" s="600"/>
      <c r="RSQ30" s="600"/>
      <c r="RSR30" s="600"/>
      <c r="RSS30" s="600"/>
      <c r="RST30" s="600"/>
      <c r="RSU30" s="600"/>
      <c r="RSV30" s="600"/>
      <c r="RSW30" s="600"/>
      <c r="RSX30" s="600"/>
      <c r="RSY30" s="600"/>
      <c r="RSZ30" s="600"/>
      <c r="RTA30" s="600"/>
      <c r="RTB30" s="600"/>
      <c r="RTC30" s="600"/>
      <c r="RTD30" s="600"/>
      <c r="RTE30" s="600"/>
      <c r="RTF30" s="600"/>
      <c r="RTG30" s="600"/>
      <c r="RTH30" s="600"/>
      <c r="RTI30" s="600"/>
      <c r="RTJ30" s="600"/>
      <c r="RTK30" s="600"/>
      <c r="RTL30" s="600"/>
      <c r="RTM30" s="600"/>
      <c r="RTN30" s="600"/>
      <c r="RTO30" s="600"/>
      <c r="RTP30" s="600"/>
      <c r="RTQ30" s="600"/>
      <c r="RTR30" s="600"/>
      <c r="RTS30" s="600"/>
      <c r="RTT30" s="600"/>
      <c r="RTU30" s="600"/>
      <c r="RTV30" s="600"/>
      <c r="RTW30" s="600"/>
      <c r="RTX30" s="600"/>
      <c r="RTY30" s="600"/>
      <c r="RTZ30" s="600"/>
      <c r="RUA30" s="600"/>
      <c r="RUB30" s="600"/>
      <c r="RUC30" s="600"/>
      <c r="RUD30" s="600"/>
      <c r="RUE30" s="600"/>
      <c r="RUF30" s="600"/>
      <c r="RUG30" s="600"/>
      <c r="RUH30" s="600"/>
      <c r="RUI30" s="600"/>
      <c r="RUJ30" s="600"/>
      <c r="RUK30" s="600"/>
      <c r="RUL30" s="600"/>
      <c r="RUM30" s="600"/>
      <c r="RUN30" s="600"/>
      <c r="RUO30" s="600"/>
      <c r="RUP30" s="600"/>
      <c r="RUQ30" s="600"/>
      <c r="RUR30" s="600"/>
      <c r="RUS30" s="600"/>
      <c r="RUT30" s="600"/>
      <c r="RUU30" s="600"/>
      <c r="RUV30" s="600"/>
      <c r="RUW30" s="600"/>
      <c r="RUX30" s="600"/>
      <c r="RUY30" s="600"/>
      <c r="RUZ30" s="600"/>
      <c r="RVA30" s="600"/>
      <c r="RVB30" s="600"/>
      <c r="RVC30" s="600"/>
      <c r="RVD30" s="600"/>
      <c r="RVE30" s="600"/>
      <c r="RVF30" s="600"/>
      <c r="RVG30" s="600"/>
      <c r="RVH30" s="600"/>
      <c r="RVI30" s="600"/>
      <c r="RVJ30" s="600"/>
      <c r="RVK30" s="600"/>
      <c r="RVL30" s="600"/>
      <c r="RVM30" s="600"/>
      <c r="RVN30" s="600"/>
      <c r="RVO30" s="600"/>
      <c r="RVP30" s="600"/>
      <c r="RVQ30" s="600"/>
      <c r="RVR30" s="600"/>
      <c r="RVS30" s="600"/>
      <c r="RVT30" s="600"/>
      <c r="RVU30" s="600"/>
      <c r="RVV30" s="600"/>
      <c r="RVW30" s="600"/>
      <c r="RVX30" s="600"/>
      <c r="RVY30" s="600"/>
      <c r="RVZ30" s="600"/>
      <c r="RWA30" s="600"/>
      <c r="RWB30" s="600"/>
      <c r="RWC30" s="600"/>
      <c r="RWD30" s="600"/>
      <c r="RWE30" s="600"/>
      <c r="RWF30" s="600"/>
      <c r="RWG30" s="600"/>
      <c r="RWH30" s="600"/>
      <c r="RWI30" s="600"/>
      <c r="RWJ30" s="600"/>
      <c r="RWK30" s="600"/>
      <c r="RWL30" s="600"/>
      <c r="RWM30" s="600"/>
      <c r="RWN30" s="600"/>
      <c r="RWO30" s="600"/>
      <c r="RWP30" s="600"/>
      <c r="RWQ30" s="600"/>
      <c r="RWR30" s="600"/>
      <c r="RWS30" s="600"/>
      <c r="RWT30" s="600"/>
      <c r="RWU30" s="600"/>
      <c r="RWV30" s="600"/>
      <c r="RWW30" s="600"/>
      <c r="RWX30" s="600"/>
      <c r="RWY30" s="600"/>
      <c r="RWZ30" s="600"/>
      <c r="RXA30" s="600"/>
      <c r="RXB30" s="600"/>
      <c r="RXC30" s="600"/>
      <c r="RXD30" s="600"/>
      <c r="RXE30" s="600"/>
      <c r="RXF30" s="600"/>
      <c r="RXG30" s="600"/>
      <c r="RXH30" s="600"/>
      <c r="RXI30" s="600"/>
      <c r="RXJ30" s="600"/>
      <c r="RXK30" s="600"/>
      <c r="RXL30" s="600"/>
      <c r="RXM30" s="600"/>
      <c r="RXN30" s="600"/>
      <c r="RXO30" s="600"/>
      <c r="RXP30" s="600"/>
      <c r="RXQ30" s="600"/>
      <c r="RXR30" s="600"/>
      <c r="RXS30" s="600"/>
      <c r="RXT30" s="600"/>
      <c r="RXU30" s="600"/>
      <c r="RXV30" s="600"/>
      <c r="RXW30" s="600"/>
      <c r="RXX30" s="600"/>
      <c r="RXY30" s="600"/>
      <c r="RXZ30" s="600"/>
      <c r="RYA30" s="600"/>
      <c r="RYB30" s="600"/>
      <c r="RYC30" s="600"/>
      <c r="RYD30" s="600"/>
      <c r="RYE30" s="600"/>
      <c r="RYF30" s="600"/>
      <c r="RYG30" s="600"/>
      <c r="RYH30" s="600"/>
      <c r="RYI30" s="600"/>
      <c r="RYJ30" s="600"/>
      <c r="RYK30" s="600"/>
      <c r="RYL30" s="600"/>
      <c r="RYM30" s="600"/>
      <c r="RYN30" s="600"/>
      <c r="RYO30" s="600"/>
      <c r="RYP30" s="600"/>
      <c r="RYQ30" s="600"/>
      <c r="RYR30" s="600"/>
      <c r="RYS30" s="600"/>
      <c r="RYT30" s="600"/>
      <c r="RYU30" s="600"/>
      <c r="RYV30" s="600"/>
      <c r="RYW30" s="600"/>
      <c r="RYX30" s="600"/>
      <c r="RYY30" s="600"/>
      <c r="RYZ30" s="600"/>
      <c r="RZA30" s="600"/>
      <c r="RZB30" s="600"/>
      <c r="RZC30" s="600"/>
      <c r="RZD30" s="600"/>
      <c r="RZE30" s="600"/>
      <c r="RZF30" s="600"/>
      <c r="RZG30" s="600"/>
      <c r="RZH30" s="600"/>
      <c r="RZI30" s="600"/>
      <c r="RZJ30" s="600"/>
      <c r="RZK30" s="600"/>
      <c r="RZL30" s="600"/>
      <c r="RZM30" s="600"/>
      <c r="RZN30" s="600"/>
      <c r="RZO30" s="600"/>
      <c r="RZP30" s="600"/>
      <c r="RZQ30" s="600"/>
      <c r="RZR30" s="600"/>
      <c r="RZS30" s="600"/>
      <c r="RZT30" s="600"/>
      <c r="RZU30" s="600"/>
      <c r="RZV30" s="600"/>
      <c r="RZW30" s="600"/>
      <c r="RZX30" s="600"/>
      <c r="RZY30" s="600"/>
      <c r="RZZ30" s="600"/>
      <c r="SAA30" s="600"/>
      <c r="SAB30" s="600"/>
      <c r="SAC30" s="600"/>
      <c r="SAD30" s="600"/>
      <c r="SAE30" s="600"/>
      <c r="SAF30" s="600"/>
      <c r="SAG30" s="600"/>
      <c r="SAH30" s="600"/>
      <c r="SAI30" s="600"/>
      <c r="SAJ30" s="600"/>
      <c r="SAK30" s="600"/>
      <c r="SAL30" s="600"/>
      <c r="SAM30" s="600"/>
      <c r="SAN30" s="600"/>
      <c r="SAO30" s="600"/>
      <c r="SAP30" s="600"/>
      <c r="SAQ30" s="600"/>
      <c r="SAR30" s="600"/>
      <c r="SAS30" s="600"/>
      <c r="SAT30" s="600"/>
      <c r="SAU30" s="600"/>
      <c r="SAV30" s="600"/>
      <c r="SAW30" s="600"/>
      <c r="SAX30" s="600"/>
      <c r="SAY30" s="600"/>
      <c r="SAZ30" s="600"/>
      <c r="SBA30" s="600"/>
      <c r="SBB30" s="600"/>
      <c r="SBC30" s="600"/>
      <c r="SBD30" s="600"/>
      <c r="SBE30" s="600"/>
      <c r="SBF30" s="600"/>
      <c r="SBG30" s="600"/>
      <c r="SBH30" s="600"/>
      <c r="SBI30" s="600"/>
      <c r="SBJ30" s="600"/>
      <c r="SBK30" s="600"/>
      <c r="SBL30" s="600"/>
      <c r="SBM30" s="600"/>
      <c r="SBN30" s="600"/>
      <c r="SBO30" s="600"/>
      <c r="SBP30" s="600"/>
      <c r="SBQ30" s="600"/>
      <c r="SBR30" s="600"/>
      <c r="SBS30" s="600"/>
      <c r="SBT30" s="600"/>
      <c r="SBU30" s="600"/>
      <c r="SBV30" s="600"/>
      <c r="SBW30" s="600"/>
      <c r="SBX30" s="600"/>
      <c r="SBY30" s="600"/>
      <c r="SBZ30" s="600"/>
      <c r="SCA30" s="600"/>
      <c r="SCB30" s="600"/>
      <c r="SCC30" s="600"/>
      <c r="SCD30" s="600"/>
      <c r="SCE30" s="600"/>
      <c r="SCF30" s="600"/>
      <c r="SCG30" s="600"/>
      <c r="SCH30" s="600"/>
      <c r="SCI30" s="600"/>
      <c r="SCJ30" s="600"/>
      <c r="SCK30" s="600"/>
      <c r="SCL30" s="600"/>
      <c r="SCM30" s="600"/>
      <c r="SCN30" s="600"/>
      <c r="SCO30" s="600"/>
      <c r="SCP30" s="600"/>
      <c r="SCQ30" s="600"/>
      <c r="SCR30" s="600"/>
      <c r="SCS30" s="600"/>
      <c r="SCT30" s="600"/>
      <c r="SCU30" s="600"/>
      <c r="SCV30" s="600"/>
      <c r="SCW30" s="600"/>
      <c r="SCX30" s="600"/>
      <c r="SCY30" s="600"/>
      <c r="SCZ30" s="600"/>
      <c r="SDA30" s="600"/>
      <c r="SDB30" s="600"/>
      <c r="SDC30" s="600"/>
      <c r="SDD30" s="600"/>
      <c r="SDE30" s="600"/>
      <c r="SDF30" s="600"/>
      <c r="SDG30" s="600"/>
      <c r="SDH30" s="600"/>
      <c r="SDI30" s="600"/>
      <c r="SDJ30" s="600"/>
      <c r="SDK30" s="600"/>
      <c r="SDL30" s="600"/>
      <c r="SDM30" s="600"/>
      <c r="SDN30" s="600"/>
      <c r="SDO30" s="600"/>
      <c r="SDP30" s="600"/>
      <c r="SDQ30" s="600"/>
      <c r="SDR30" s="600"/>
      <c r="SDS30" s="600"/>
      <c r="SDT30" s="600"/>
      <c r="SDU30" s="600"/>
      <c r="SDV30" s="600"/>
      <c r="SDW30" s="600"/>
      <c r="SDX30" s="600"/>
      <c r="SDY30" s="600"/>
      <c r="SDZ30" s="600"/>
      <c r="SEA30" s="600"/>
      <c r="SEB30" s="600"/>
      <c r="SEC30" s="600"/>
      <c r="SED30" s="600"/>
      <c r="SEE30" s="600"/>
      <c r="SEF30" s="600"/>
      <c r="SEG30" s="600"/>
      <c r="SEH30" s="600"/>
      <c r="SEI30" s="600"/>
      <c r="SEJ30" s="600"/>
      <c r="SEK30" s="600"/>
      <c r="SEL30" s="600"/>
      <c r="SEM30" s="600"/>
      <c r="SEN30" s="600"/>
      <c r="SEO30" s="600"/>
      <c r="SEP30" s="600"/>
      <c r="SEQ30" s="600"/>
      <c r="SER30" s="600"/>
      <c r="SES30" s="600"/>
      <c r="SET30" s="600"/>
      <c r="SEU30" s="600"/>
      <c r="SEV30" s="600"/>
      <c r="SEW30" s="600"/>
      <c r="SEX30" s="600"/>
      <c r="SEY30" s="600"/>
      <c r="SEZ30" s="600"/>
      <c r="SFA30" s="600"/>
      <c r="SFB30" s="600"/>
      <c r="SFC30" s="600"/>
      <c r="SFD30" s="600"/>
      <c r="SFE30" s="600"/>
      <c r="SFF30" s="600"/>
      <c r="SFG30" s="600"/>
      <c r="SFH30" s="600"/>
      <c r="SFI30" s="600"/>
      <c r="SFJ30" s="600"/>
      <c r="SFK30" s="600"/>
      <c r="SFL30" s="600"/>
      <c r="SFM30" s="600"/>
      <c r="SFN30" s="600"/>
      <c r="SFO30" s="600"/>
      <c r="SFP30" s="600"/>
      <c r="SFQ30" s="600"/>
      <c r="SFR30" s="600"/>
      <c r="SFS30" s="600"/>
      <c r="SFT30" s="600"/>
      <c r="SFU30" s="600"/>
      <c r="SFV30" s="600"/>
      <c r="SFW30" s="600"/>
      <c r="SFX30" s="600"/>
      <c r="SFY30" s="600"/>
      <c r="SFZ30" s="600"/>
      <c r="SGA30" s="600"/>
      <c r="SGB30" s="600"/>
      <c r="SGC30" s="600"/>
      <c r="SGD30" s="600"/>
      <c r="SGE30" s="600"/>
      <c r="SGF30" s="600"/>
      <c r="SGG30" s="600"/>
      <c r="SGH30" s="600"/>
      <c r="SGI30" s="600"/>
      <c r="SGJ30" s="600"/>
      <c r="SGK30" s="600"/>
      <c r="SGL30" s="600"/>
      <c r="SGM30" s="600"/>
      <c r="SGN30" s="600"/>
      <c r="SGO30" s="600"/>
      <c r="SGP30" s="600"/>
      <c r="SGQ30" s="600"/>
      <c r="SGR30" s="600"/>
      <c r="SGS30" s="600"/>
      <c r="SGT30" s="600"/>
      <c r="SGU30" s="600"/>
      <c r="SGV30" s="600"/>
      <c r="SGW30" s="600"/>
      <c r="SGX30" s="600"/>
      <c r="SGY30" s="600"/>
      <c r="SGZ30" s="600"/>
      <c r="SHA30" s="600"/>
      <c r="SHB30" s="600"/>
      <c r="SHC30" s="600"/>
      <c r="SHD30" s="600"/>
      <c r="SHE30" s="600"/>
      <c r="SHF30" s="600"/>
      <c r="SHG30" s="600"/>
      <c r="SHH30" s="600"/>
      <c r="SHI30" s="600"/>
      <c r="SHJ30" s="600"/>
      <c r="SHK30" s="600"/>
      <c r="SHL30" s="600"/>
      <c r="SHM30" s="600"/>
      <c r="SHN30" s="600"/>
      <c r="SHO30" s="600"/>
      <c r="SHP30" s="600"/>
      <c r="SHQ30" s="600"/>
      <c r="SHR30" s="600"/>
      <c r="SHS30" s="600"/>
      <c r="SHT30" s="600"/>
      <c r="SHU30" s="600"/>
      <c r="SHV30" s="600"/>
      <c r="SHW30" s="600"/>
      <c r="SHX30" s="600"/>
      <c r="SHY30" s="600"/>
      <c r="SHZ30" s="600"/>
      <c r="SIA30" s="600"/>
      <c r="SIB30" s="600"/>
      <c r="SIC30" s="600"/>
      <c r="SID30" s="600"/>
      <c r="SIE30" s="600"/>
      <c r="SIF30" s="600"/>
      <c r="SIG30" s="600"/>
      <c r="SIH30" s="600"/>
      <c r="SII30" s="600"/>
      <c r="SIJ30" s="600"/>
      <c r="SIK30" s="600"/>
      <c r="SIL30" s="600"/>
      <c r="SIM30" s="600"/>
      <c r="SIN30" s="600"/>
      <c r="SIO30" s="600"/>
      <c r="SIP30" s="600"/>
      <c r="SIQ30" s="600"/>
      <c r="SIR30" s="600"/>
      <c r="SIS30" s="600"/>
      <c r="SIT30" s="600"/>
      <c r="SIU30" s="600"/>
      <c r="SIV30" s="600"/>
      <c r="SIW30" s="600"/>
      <c r="SIX30" s="600"/>
      <c r="SIY30" s="600"/>
      <c r="SIZ30" s="600"/>
      <c r="SJA30" s="600"/>
      <c r="SJB30" s="600"/>
      <c r="SJC30" s="600"/>
      <c r="SJD30" s="600"/>
      <c r="SJE30" s="600"/>
      <c r="SJF30" s="600"/>
      <c r="SJG30" s="600"/>
      <c r="SJH30" s="600"/>
      <c r="SJI30" s="600"/>
      <c r="SJJ30" s="600"/>
      <c r="SJK30" s="600"/>
      <c r="SJL30" s="600"/>
      <c r="SJM30" s="600"/>
      <c r="SJN30" s="600"/>
      <c r="SJO30" s="600"/>
      <c r="SJP30" s="600"/>
      <c r="SJQ30" s="600"/>
      <c r="SJR30" s="600"/>
      <c r="SJS30" s="600"/>
      <c r="SJT30" s="600"/>
      <c r="SJU30" s="600"/>
      <c r="SJV30" s="600"/>
      <c r="SJW30" s="600"/>
      <c r="SJX30" s="600"/>
      <c r="SJY30" s="600"/>
      <c r="SJZ30" s="600"/>
      <c r="SKA30" s="600"/>
      <c r="SKB30" s="600"/>
      <c r="SKC30" s="600"/>
      <c r="SKD30" s="600"/>
      <c r="SKE30" s="600"/>
      <c r="SKF30" s="600"/>
      <c r="SKG30" s="600"/>
      <c r="SKH30" s="600"/>
      <c r="SKI30" s="600"/>
      <c r="SKJ30" s="600"/>
      <c r="SKK30" s="600"/>
      <c r="SKL30" s="600"/>
      <c r="SKM30" s="600"/>
      <c r="SKN30" s="600"/>
      <c r="SKO30" s="600"/>
      <c r="SKP30" s="600"/>
      <c r="SKQ30" s="600"/>
      <c r="SKR30" s="600"/>
      <c r="SKS30" s="600"/>
      <c r="SKT30" s="600"/>
      <c r="SKU30" s="600"/>
      <c r="SKV30" s="600"/>
      <c r="SKW30" s="600"/>
      <c r="SKX30" s="600"/>
      <c r="SKY30" s="600"/>
      <c r="SKZ30" s="600"/>
      <c r="SLA30" s="600"/>
      <c r="SLB30" s="600"/>
      <c r="SLC30" s="600"/>
      <c r="SLD30" s="600"/>
      <c r="SLE30" s="600"/>
      <c r="SLF30" s="600"/>
      <c r="SLG30" s="600"/>
      <c r="SLH30" s="600"/>
      <c r="SLI30" s="600"/>
      <c r="SLJ30" s="600"/>
      <c r="SLK30" s="600"/>
      <c r="SLL30" s="600"/>
      <c r="SLM30" s="600"/>
      <c r="SLN30" s="600"/>
      <c r="SLO30" s="600"/>
      <c r="SLP30" s="600"/>
      <c r="SLQ30" s="600"/>
      <c r="SLR30" s="600"/>
      <c r="SLS30" s="600"/>
      <c r="SLT30" s="600"/>
      <c r="SLU30" s="600"/>
      <c r="SLV30" s="600"/>
      <c r="SLW30" s="600"/>
      <c r="SLX30" s="600"/>
      <c r="SLY30" s="600"/>
      <c r="SLZ30" s="600"/>
      <c r="SMA30" s="600"/>
      <c r="SMB30" s="600"/>
      <c r="SMC30" s="600"/>
      <c r="SMD30" s="600"/>
      <c r="SME30" s="600"/>
      <c r="SMF30" s="600"/>
      <c r="SMG30" s="600"/>
      <c r="SMH30" s="600"/>
      <c r="SMI30" s="600"/>
      <c r="SMJ30" s="600"/>
      <c r="SMK30" s="600"/>
      <c r="SML30" s="600"/>
      <c r="SMM30" s="600"/>
      <c r="SMN30" s="600"/>
      <c r="SMO30" s="600"/>
      <c r="SMP30" s="600"/>
      <c r="SMQ30" s="600"/>
      <c r="SMR30" s="600"/>
      <c r="SMS30" s="600"/>
      <c r="SMT30" s="600"/>
      <c r="SMU30" s="600"/>
      <c r="SMV30" s="600"/>
      <c r="SMW30" s="600"/>
      <c r="SMX30" s="600"/>
      <c r="SMY30" s="600"/>
      <c r="SMZ30" s="600"/>
      <c r="SNA30" s="600"/>
      <c r="SNB30" s="600"/>
      <c r="SNC30" s="600"/>
      <c r="SND30" s="600"/>
      <c r="SNE30" s="600"/>
      <c r="SNF30" s="600"/>
      <c r="SNG30" s="600"/>
      <c r="SNH30" s="600"/>
      <c r="SNI30" s="600"/>
      <c r="SNJ30" s="600"/>
      <c r="SNK30" s="600"/>
      <c r="SNL30" s="600"/>
      <c r="SNM30" s="600"/>
      <c r="SNN30" s="600"/>
      <c r="SNO30" s="600"/>
      <c r="SNP30" s="600"/>
      <c r="SNQ30" s="600"/>
      <c r="SNR30" s="600"/>
      <c r="SNS30" s="600"/>
      <c r="SNT30" s="600"/>
      <c r="SNU30" s="600"/>
      <c r="SNV30" s="600"/>
      <c r="SNW30" s="600"/>
      <c r="SNX30" s="600"/>
      <c r="SNY30" s="600"/>
      <c r="SNZ30" s="600"/>
      <c r="SOA30" s="600"/>
      <c r="SOB30" s="600"/>
      <c r="SOC30" s="600"/>
      <c r="SOD30" s="600"/>
      <c r="SOE30" s="600"/>
      <c r="SOF30" s="600"/>
      <c r="SOG30" s="600"/>
      <c r="SOH30" s="600"/>
      <c r="SOI30" s="600"/>
      <c r="SOJ30" s="600"/>
      <c r="SOK30" s="600"/>
      <c r="SOL30" s="600"/>
      <c r="SOM30" s="600"/>
      <c r="SON30" s="600"/>
      <c r="SOO30" s="600"/>
      <c r="SOP30" s="600"/>
      <c r="SOQ30" s="600"/>
      <c r="SOR30" s="600"/>
      <c r="SOS30" s="600"/>
      <c r="SOT30" s="600"/>
      <c r="SOU30" s="600"/>
      <c r="SOV30" s="600"/>
      <c r="SOW30" s="600"/>
      <c r="SOX30" s="600"/>
      <c r="SOY30" s="600"/>
      <c r="SOZ30" s="600"/>
      <c r="SPA30" s="600"/>
      <c r="SPB30" s="600"/>
      <c r="SPC30" s="600"/>
      <c r="SPD30" s="600"/>
      <c r="SPE30" s="600"/>
      <c r="SPF30" s="600"/>
      <c r="SPG30" s="600"/>
      <c r="SPH30" s="600"/>
      <c r="SPI30" s="600"/>
      <c r="SPJ30" s="600"/>
      <c r="SPK30" s="600"/>
      <c r="SPL30" s="600"/>
      <c r="SPM30" s="600"/>
      <c r="SPN30" s="600"/>
      <c r="SPO30" s="600"/>
      <c r="SPP30" s="600"/>
      <c r="SPQ30" s="600"/>
      <c r="SPR30" s="600"/>
      <c r="SPS30" s="600"/>
      <c r="SPT30" s="600"/>
      <c r="SPU30" s="600"/>
      <c r="SPV30" s="600"/>
      <c r="SPW30" s="600"/>
      <c r="SPX30" s="600"/>
      <c r="SPY30" s="600"/>
      <c r="SPZ30" s="600"/>
      <c r="SQA30" s="600"/>
      <c r="SQB30" s="600"/>
      <c r="SQC30" s="600"/>
      <c r="SQD30" s="600"/>
      <c r="SQE30" s="600"/>
      <c r="SQF30" s="600"/>
      <c r="SQG30" s="600"/>
      <c r="SQH30" s="600"/>
      <c r="SQI30" s="600"/>
      <c r="SQJ30" s="600"/>
      <c r="SQK30" s="600"/>
      <c r="SQL30" s="600"/>
      <c r="SQM30" s="600"/>
      <c r="SQN30" s="600"/>
      <c r="SQO30" s="600"/>
      <c r="SQP30" s="600"/>
      <c r="SQQ30" s="600"/>
      <c r="SQR30" s="600"/>
      <c r="SQS30" s="600"/>
      <c r="SQT30" s="600"/>
      <c r="SQU30" s="600"/>
      <c r="SQV30" s="600"/>
      <c r="SQW30" s="600"/>
      <c r="SQX30" s="600"/>
      <c r="SQY30" s="600"/>
      <c r="SQZ30" s="600"/>
      <c r="SRA30" s="600"/>
      <c r="SRB30" s="600"/>
      <c r="SRC30" s="600"/>
      <c r="SRD30" s="600"/>
      <c r="SRE30" s="600"/>
      <c r="SRF30" s="600"/>
      <c r="SRG30" s="600"/>
      <c r="SRH30" s="600"/>
      <c r="SRI30" s="600"/>
      <c r="SRJ30" s="600"/>
      <c r="SRK30" s="600"/>
      <c r="SRL30" s="600"/>
      <c r="SRM30" s="600"/>
      <c r="SRN30" s="600"/>
      <c r="SRO30" s="600"/>
      <c r="SRP30" s="600"/>
      <c r="SRQ30" s="600"/>
      <c r="SRR30" s="600"/>
      <c r="SRS30" s="600"/>
      <c r="SRT30" s="600"/>
      <c r="SRU30" s="600"/>
      <c r="SRV30" s="600"/>
      <c r="SRW30" s="600"/>
      <c r="SRX30" s="600"/>
      <c r="SRY30" s="600"/>
      <c r="SRZ30" s="600"/>
      <c r="SSA30" s="600"/>
      <c r="SSB30" s="600"/>
      <c r="SSC30" s="600"/>
      <c r="SSD30" s="600"/>
      <c r="SSE30" s="600"/>
      <c r="SSF30" s="600"/>
      <c r="SSG30" s="600"/>
      <c r="SSH30" s="600"/>
      <c r="SSI30" s="600"/>
      <c r="SSJ30" s="600"/>
      <c r="SSK30" s="600"/>
      <c r="SSL30" s="600"/>
      <c r="SSM30" s="600"/>
      <c r="SSN30" s="600"/>
      <c r="SSO30" s="600"/>
      <c r="SSP30" s="600"/>
      <c r="SSQ30" s="600"/>
      <c r="SSR30" s="600"/>
      <c r="SSS30" s="600"/>
      <c r="SST30" s="600"/>
      <c r="SSU30" s="600"/>
      <c r="SSV30" s="600"/>
      <c r="SSW30" s="600"/>
      <c r="SSX30" s="600"/>
      <c r="SSY30" s="600"/>
      <c r="SSZ30" s="600"/>
      <c r="STA30" s="600"/>
      <c r="STB30" s="600"/>
      <c r="STC30" s="600"/>
      <c r="STD30" s="600"/>
      <c r="STE30" s="600"/>
      <c r="STF30" s="600"/>
      <c r="STG30" s="600"/>
      <c r="STH30" s="600"/>
      <c r="STI30" s="600"/>
      <c r="STJ30" s="600"/>
      <c r="STK30" s="600"/>
      <c r="STL30" s="600"/>
      <c r="STM30" s="600"/>
      <c r="STN30" s="600"/>
      <c r="STO30" s="600"/>
      <c r="STP30" s="600"/>
      <c r="STQ30" s="600"/>
      <c r="STR30" s="600"/>
      <c r="STS30" s="600"/>
      <c r="STT30" s="600"/>
      <c r="STU30" s="600"/>
      <c r="STV30" s="600"/>
      <c r="STW30" s="600"/>
      <c r="STX30" s="600"/>
      <c r="STY30" s="600"/>
      <c r="STZ30" s="600"/>
      <c r="SUA30" s="600"/>
      <c r="SUB30" s="600"/>
      <c r="SUC30" s="600"/>
      <c r="SUD30" s="600"/>
      <c r="SUE30" s="600"/>
      <c r="SUF30" s="600"/>
      <c r="SUG30" s="600"/>
      <c r="SUH30" s="600"/>
      <c r="SUI30" s="600"/>
      <c r="SUJ30" s="600"/>
      <c r="SUK30" s="600"/>
      <c r="SUL30" s="600"/>
      <c r="SUM30" s="600"/>
      <c r="SUN30" s="600"/>
      <c r="SUO30" s="600"/>
      <c r="SUP30" s="600"/>
      <c r="SUQ30" s="600"/>
      <c r="SUR30" s="600"/>
      <c r="SUS30" s="600"/>
      <c r="SUT30" s="600"/>
      <c r="SUU30" s="600"/>
      <c r="SUV30" s="600"/>
      <c r="SUW30" s="600"/>
      <c r="SUX30" s="600"/>
      <c r="SUY30" s="600"/>
      <c r="SUZ30" s="600"/>
      <c r="SVA30" s="600"/>
      <c r="SVB30" s="600"/>
      <c r="SVC30" s="600"/>
      <c r="SVD30" s="600"/>
      <c r="SVE30" s="600"/>
      <c r="SVF30" s="600"/>
      <c r="SVG30" s="600"/>
      <c r="SVH30" s="600"/>
      <c r="SVI30" s="600"/>
      <c r="SVJ30" s="600"/>
      <c r="SVK30" s="600"/>
      <c r="SVL30" s="600"/>
      <c r="SVM30" s="600"/>
      <c r="SVN30" s="600"/>
      <c r="SVO30" s="600"/>
      <c r="SVP30" s="600"/>
      <c r="SVQ30" s="600"/>
      <c r="SVR30" s="600"/>
      <c r="SVS30" s="600"/>
      <c r="SVT30" s="600"/>
      <c r="SVU30" s="600"/>
      <c r="SVV30" s="600"/>
      <c r="SVW30" s="600"/>
      <c r="SVX30" s="600"/>
      <c r="SVY30" s="600"/>
      <c r="SVZ30" s="600"/>
      <c r="SWA30" s="600"/>
      <c r="SWB30" s="600"/>
      <c r="SWC30" s="600"/>
      <c r="SWD30" s="600"/>
      <c r="SWE30" s="600"/>
      <c r="SWF30" s="600"/>
      <c r="SWG30" s="600"/>
      <c r="SWH30" s="600"/>
      <c r="SWI30" s="600"/>
      <c r="SWJ30" s="600"/>
      <c r="SWK30" s="600"/>
      <c r="SWL30" s="600"/>
      <c r="SWM30" s="600"/>
      <c r="SWN30" s="600"/>
      <c r="SWO30" s="600"/>
      <c r="SWP30" s="600"/>
      <c r="SWQ30" s="600"/>
      <c r="SWR30" s="600"/>
      <c r="SWS30" s="600"/>
      <c r="SWT30" s="600"/>
      <c r="SWU30" s="600"/>
      <c r="SWV30" s="600"/>
      <c r="SWW30" s="600"/>
      <c r="SWX30" s="600"/>
      <c r="SWY30" s="600"/>
      <c r="SWZ30" s="600"/>
      <c r="SXA30" s="600"/>
      <c r="SXB30" s="600"/>
      <c r="SXC30" s="600"/>
      <c r="SXD30" s="600"/>
      <c r="SXE30" s="600"/>
      <c r="SXF30" s="600"/>
      <c r="SXG30" s="600"/>
      <c r="SXH30" s="600"/>
      <c r="SXI30" s="600"/>
      <c r="SXJ30" s="600"/>
      <c r="SXK30" s="600"/>
      <c r="SXL30" s="600"/>
      <c r="SXM30" s="600"/>
      <c r="SXN30" s="600"/>
      <c r="SXO30" s="600"/>
      <c r="SXP30" s="600"/>
      <c r="SXQ30" s="600"/>
      <c r="SXR30" s="600"/>
      <c r="SXS30" s="600"/>
      <c r="SXT30" s="600"/>
      <c r="SXU30" s="600"/>
      <c r="SXV30" s="600"/>
      <c r="SXW30" s="600"/>
      <c r="SXX30" s="600"/>
      <c r="SXY30" s="600"/>
      <c r="SXZ30" s="600"/>
      <c r="SYA30" s="600"/>
      <c r="SYB30" s="600"/>
      <c r="SYC30" s="600"/>
      <c r="SYD30" s="600"/>
      <c r="SYE30" s="600"/>
      <c r="SYF30" s="600"/>
      <c r="SYG30" s="600"/>
      <c r="SYH30" s="600"/>
      <c r="SYI30" s="600"/>
      <c r="SYJ30" s="600"/>
      <c r="SYK30" s="600"/>
      <c r="SYL30" s="600"/>
      <c r="SYM30" s="600"/>
      <c r="SYN30" s="600"/>
      <c r="SYO30" s="600"/>
      <c r="SYP30" s="600"/>
      <c r="SYQ30" s="600"/>
      <c r="SYR30" s="600"/>
      <c r="SYS30" s="600"/>
      <c r="SYT30" s="600"/>
      <c r="SYU30" s="600"/>
      <c r="SYV30" s="600"/>
      <c r="SYW30" s="600"/>
      <c r="SYX30" s="600"/>
      <c r="SYY30" s="600"/>
      <c r="SYZ30" s="600"/>
      <c r="SZA30" s="600"/>
      <c r="SZB30" s="600"/>
      <c r="SZC30" s="600"/>
      <c r="SZD30" s="600"/>
      <c r="SZE30" s="600"/>
      <c r="SZF30" s="600"/>
      <c r="SZG30" s="600"/>
      <c r="SZH30" s="600"/>
      <c r="SZI30" s="600"/>
      <c r="SZJ30" s="600"/>
      <c r="SZK30" s="600"/>
      <c r="SZL30" s="600"/>
      <c r="SZM30" s="600"/>
      <c r="SZN30" s="600"/>
      <c r="SZO30" s="600"/>
      <c r="SZP30" s="600"/>
      <c r="SZQ30" s="600"/>
      <c r="SZR30" s="600"/>
      <c r="SZS30" s="600"/>
      <c r="SZT30" s="600"/>
      <c r="SZU30" s="600"/>
      <c r="SZV30" s="600"/>
      <c r="SZW30" s="600"/>
      <c r="SZX30" s="600"/>
      <c r="SZY30" s="600"/>
      <c r="SZZ30" s="600"/>
      <c r="TAA30" s="600"/>
      <c r="TAB30" s="600"/>
      <c r="TAC30" s="600"/>
      <c r="TAD30" s="600"/>
      <c r="TAE30" s="600"/>
      <c r="TAF30" s="600"/>
      <c r="TAG30" s="600"/>
      <c r="TAH30" s="600"/>
      <c r="TAI30" s="600"/>
      <c r="TAJ30" s="600"/>
      <c r="TAK30" s="600"/>
      <c r="TAL30" s="600"/>
      <c r="TAM30" s="600"/>
      <c r="TAN30" s="600"/>
      <c r="TAO30" s="600"/>
      <c r="TAP30" s="600"/>
      <c r="TAQ30" s="600"/>
      <c r="TAR30" s="600"/>
      <c r="TAS30" s="600"/>
      <c r="TAT30" s="600"/>
      <c r="TAU30" s="600"/>
      <c r="TAV30" s="600"/>
      <c r="TAW30" s="600"/>
      <c r="TAX30" s="600"/>
      <c r="TAY30" s="600"/>
      <c r="TAZ30" s="600"/>
      <c r="TBA30" s="600"/>
      <c r="TBB30" s="600"/>
      <c r="TBC30" s="600"/>
      <c r="TBD30" s="600"/>
      <c r="TBE30" s="600"/>
      <c r="TBF30" s="600"/>
      <c r="TBG30" s="600"/>
      <c r="TBH30" s="600"/>
      <c r="TBI30" s="600"/>
      <c r="TBJ30" s="600"/>
      <c r="TBK30" s="600"/>
      <c r="TBL30" s="600"/>
      <c r="TBM30" s="600"/>
      <c r="TBN30" s="600"/>
      <c r="TBO30" s="600"/>
      <c r="TBP30" s="600"/>
      <c r="TBQ30" s="600"/>
      <c r="TBR30" s="600"/>
      <c r="TBS30" s="600"/>
      <c r="TBT30" s="600"/>
      <c r="TBU30" s="600"/>
      <c r="TBV30" s="600"/>
      <c r="TBW30" s="600"/>
      <c r="TBX30" s="600"/>
      <c r="TBY30" s="600"/>
      <c r="TBZ30" s="600"/>
      <c r="TCA30" s="600"/>
      <c r="TCB30" s="600"/>
      <c r="TCC30" s="600"/>
      <c r="TCD30" s="600"/>
      <c r="TCE30" s="600"/>
      <c r="TCF30" s="600"/>
      <c r="TCG30" s="600"/>
      <c r="TCH30" s="600"/>
      <c r="TCI30" s="600"/>
      <c r="TCJ30" s="600"/>
      <c r="TCK30" s="600"/>
      <c r="TCL30" s="600"/>
      <c r="TCM30" s="600"/>
      <c r="TCN30" s="600"/>
      <c r="TCO30" s="600"/>
      <c r="TCP30" s="600"/>
      <c r="TCQ30" s="600"/>
      <c r="TCR30" s="600"/>
      <c r="TCS30" s="600"/>
      <c r="TCT30" s="600"/>
      <c r="TCU30" s="600"/>
      <c r="TCV30" s="600"/>
      <c r="TCW30" s="600"/>
      <c r="TCX30" s="600"/>
      <c r="TCY30" s="600"/>
      <c r="TCZ30" s="600"/>
      <c r="TDA30" s="600"/>
      <c r="TDB30" s="600"/>
      <c r="TDC30" s="600"/>
      <c r="TDD30" s="600"/>
      <c r="TDE30" s="600"/>
      <c r="TDF30" s="600"/>
      <c r="TDG30" s="600"/>
      <c r="TDH30" s="600"/>
      <c r="TDI30" s="600"/>
      <c r="TDJ30" s="600"/>
      <c r="TDK30" s="600"/>
      <c r="TDL30" s="600"/>
      <c r="TDM30" s="600"/>
      <c r="TDN30" s="600"/>
      <c r="TDO30" s="600"/>
      <c r="TDP30" s="600"/>
      <c r="TDQ30" s="600"/>
      <c r="TDR30" s="600"/>
      <c r="TDS30" s="600"/>
      <c r="TDT30" s="600"/>
      <c r="TDU30" s="600"/>
      <c r="TDV30" s="600"/>
      <c r="TDW30" s="600"/>
      <c r="TDX30" s="600"/>
      <c r="TDY30" s="600"/>
      <c r="TDZ30" s="600"/>
      <c r="TEA30" s="600"/>
      <c r="TEB30" s="600"/>
      <c r="TEC30" s="600"/>
      <c r="TED30" s="600"/>
      <c r="TEE30" s="600"/>
      <c r="TEF30" s="600"/>
      <c r="TEG30" s="600"/>
      <c r="TEH30" s="600"/>
      <c r="TEI30" s="600"/>
      <c r="TEJ30" s="600"/>
      <c r="TEK30" s="600"/>
      <c r="TEL30" s="600"/>
      <c r="TEM30" s="600"/>
      <c r="TEN30" s="600"/>
      <c r="TEO30" s="600"/>
      <c r="TEP30" s="600"/>
      <c r="TEQ30" s="600"/>
      <c r="TER30" s="600"/>
      <c r="TES30" s="600"/>
      <c r="TET30" s="600"/>
      <c r="TEU30" s="600"/>
      <c r="TEV30" s="600"/>
      <c r="TEW30" s="600"/>
      <c r="TEX30" s="600"/>
      <c r="TEY30" s="600"/>
      <c r="TEZ30" s="600"/>
      <c r="TFA30" s="600"/>
      <c r="TFB30" s="600"/>
      <c r="TFC30" s="600"/>
      <c r="TFD30" s="600"/>
      <c r="TFE30" s="600"/>
      <c r="TFF30" s="600"/>
      <c r="TFG30" s="600"/>
      <c r="TFH30" s="600"/>
      <c r="TFI30" s="600"/>
      <c r="TFJ30" s="600"/>
      <c r="TFK30" s="600"/>
      <c r="TFL30" s="600"/>
      <c r="TFM30" s="600"/>
      <c r="TFN30" s="600"/>
      <c r="TFO30" s="600"/>
      <c r="TFP30" s="600"/>
      <c r="TFQ30" s="600"/>
      <c r="TFR30" s="600"/>
      <c r="TFS30" s="600"/>
      <c r="TFT30" s="600"/>
      <c r="TFU30" s="600"/>
      <c r="TFV30" s="600"/>
      <c r="TFW30" s="600"/>
      <c r="TFX30" s="600"/>
      <c r="TFY30" s="600"/>
      <c r="TFZ30" s="600"/>
      <c r="TGA30" s="600"/>
      <c r="TGB30" s="600"/>
      <c r="TGC30" s="600"/>
      <c r="TGD30" s="600"/>
      <c r="TGE30" s="600"/>
      <c r="TGF30" s="600"/>
      <c r="TGG30" s="600"/>
      <c r="TGH30" s="600"/>
      <c r="TGI30" s="600"/>
      <c r="TGJ30" s="600"/>
      <c r="TGK30" s="600"/>
      <c r="TGL30" s="600"/>
      <c r="TGM30" s="600"/>
      <c r="TGN30" s="600"/>
      <c r="TGO30" s="600"/>
      <c r="TGP30" s="600"/>
      <c r="TGQ30" s="600"/>
      <c r="TGR30" s="600"/>
      <c r="TGS30" s="600"/>
      <c r="TGT30" s="600"/>
      <c r="TGU30" s="600"/>
      <c r="TGV30" s="600"/>
      <c r="TGW30" s="600"/>
      <c r="TGX30" s="600"/>
      <c r="TGY30" s="600"/>
      <c r="TGZ30" s="600"/>
      <c r="THA30" s="600"/>
      <c r="THB30" s="600"/>
      <c r="THC30" s="600"/>
      <c r="THD30" s="600"/>
      <c r="THE30" s="600"/>
      <c r="THF30" s="600"/>
      <c r="THG30" s="600"/>
      <c r="THH30" s="600"/>
      <c r="THI30" s="600"/>
      <c r="THJ30" s="600"/>
      <c r="THK30" s="600"/>
      <c r="THL30" s="600"/>
      <c r="THM30" s="600"/>
      <c r="THN30" s="600"/>
      <c r="THO30" s="600"/>
      <c r="THP30" s="600"/>
      <c r="THQ30" s="600"/>
      <c r="THR30" s="600"/>
      <c r="THS30" s="600"/>
      <c r="THT30" s="600"/>
      <c r="THU30" s="600"/>
      <c r="THV30" s="600"/>
      <c r="THW30" s="600"/>
      <c r="THX30" s="600"/>
      <c r="THY30" s="600"/>
      <c r="THZ30" s="600"/>
      <c r="TIA30" s="600"/>
      <c r="TIB30" s="600"/>
      <c r="TIC30" s="600"/>
      <c r="TID30" s="600"/>
      <c r="TIE30" s="600"/>
      <c r="TIF30" s="600"/>
      <c r="TIG30" s="600"/>
      <c r="TIH30" s="600"/>
      <c r="TII30" s="600"/>
      <c r="TIJ30" s="600"/>
      <c r="TIK30" s="600"/>
      <c r="TIL30" s="600"/>
      <c r="TIM30" s="600"/>
      <c r="TIN30" s="600"/>
      <c r="TIO30" s="600"/>
      <c r="TIP30" s="600"/>
      <c r="TIQ30" s="600"/>
      <c r="TIR30" s="600"/>
      <c r="TIS30" s="600"/>
      <c r="TIT30" s="600"/>
      <c r="TIU30" s="600"/>
      <c r="TIV30" s="600"/>
      <c r="TIW30" s="600"/>
      <c r="TIX30" s="600"/>
      <c r="TIY30" s="600"/>
      <c r="TIZ30" s="600"/>
      <c r="TJA30" s="600"/>
      <c r="TJB30" s="600"/>
      <c r="TJC30" s="600"/>
      <c r="TJD30" s="600"/>
      <c r="TJE30" s="600"/>
      <c r="TJF30" s="600"/>
      <c r="TJG30" s="600"/>
      <c r="TJH30" s="600"/>
      <c r="TJI30" s="600"/>
      <c r="TJJ30" s="600"/>
      <c r="TJK30" s="600"/>
      <c r="TJL30" s="600"/>
      <c r="TJM30" s="600"/>
      <c r="TJN30" s="600"/>
      <c r="TJO30" s="600"/>
      <c r="TJP30" s="600"/>
      <c r="TJQ30" s="600"/>
      <c r="TJR30" s="600"/>
      <c r="TJS30" s="600"/>
      <c r="TJT30" s="600"/>
      <c r="TJU30" s="600"/>
      <c r="TJV30" s="600"/>
      <c r="TJW30" s="600"/>
      <c r="TJX30" s="600"/>
      <c r="TJY30" s="600"/>
      <c r="TJZ30" s="600"/>
      <c r="TKA30" s="600"/>
      <c r="TKB30" s="600"/>
      <c r="TKC30" s="600"/>
      <c r="TKD30" s="600"/>
      <c r="TKE30" s="600"/>
      <c r="TKF30" s="600"/>
      <c r="TKG30" s="600"/>
      <c r="TKH30" s="600"/>
      <c r="TKI30" s="600"/>
      <c r="TKJ30" s="600"/>
      <c r="TKK30" s="600"/>
      <c r="TKL30" s="600"/>
      <c r="TKM30" s="600"/>
      <c r="TKN30" s="600"/>
      <c r="TKO30" s="600"/>
      <c r="TKP30" s="600"/>
      <c r="TKQ30" s="600"/>
      <c r="TKR30" s="600"/>
      <c r="TKS30" s="600"/>
      <c r="TKT30" s="600"/>
      <c r="TKU30" s="600"/>
      <c r="TKV30" s="600"/>
      <c r="TKW30" s="600"/>
      <c r="TKX30" s="600"/>
      <c r="TKY30" s="600"/>
      <c r="TKZ30" s="600"/>
      <c r="TLA30" s="600"/>
      <c r="TLB30" s="600"/>
      <c r="TLC30" s="600"/>
      <c r="TLD30" s="600"/>
      <c r="TLE30" s="600"/>
      <c r="TLF30" s="600"/>
      <c r="TLG30" s="600"/>
      <c r="TLH30" s="600"/>
      <c r="TLI30" s="600"/>
      <c r="TLJ30" s="600"/>
      <c r="TLK30" s="600"/>
      <c r="TLL30" s="600"/>
      <c r="TLM30" s="600"/>
      <c r="TLN30" s="600"/>
      <c r="TLO30" s="600"/>
      <c r="TLP30" s="600"/>
      <c r="TLQ30" s="600"/>
      <c r="TLR30" s="600"/>
      <c r="TLS30" s="600"/>
      <c r="TLT30" s="600"/>
      <c r="TLU30" s="600"/>
      <c r="TLV30" s="600"/>
      <c r="TLW30" s="600"/>
      <c r="TLX30" s="600"/>
      <c r="TLY30" s="600"/>
      <c r="TLZ30" s="600"/>
      <c r="TMA30" s="600"/>
      <c r="TMB30" s="600"/>
      <c r="TMC30" s="600"/>
      <c r="TMD30" s="600"/>
      <c r="TME30" s="600"/>
      <c r="TMF30" s="600"/>
      <c r="TMG30" s="600"/>
      <c r="TMH30" s="600"/>
      <c r="TMI30" s="600"/>
      <c r="TMJ30" s="600"/>
      <c r="TMK30" s="600"/>
      <c r="TML30" s="600"/>
      <c r="TMM30" s="600"/>
      <c r="TMN30" s="600"/>
      <c r="TMO30" s="600"/>
      <c r="TMP30" s="600"/>
      <c r="TMQ30" s="600"/>
      <c r="TMR30" s="600"/>
      <c r="TMS30" s="600"/>
      <c r="TMT30" s="600"/>
      <c r="TMU30" s="600"/>
      <c r="TMV30" s="600"/>
      <c r="TMW30" s="600"/>
      <c r="TMX30" s="600"/>
      <c r="TMY30" s="600"/>
      <c r="TMZ30" s="600"/>
      <c r="TNA30" s="600"/>
      <c r="TNB30" s="600"/>
      <c r="TNC30" s="600"/>
      <c r="TND30" s="600"/>
      <c r="TNE30" s="600"/>
      <c r="TNF30" s="600"/>
      <c r="TNG30" s="600"/>
      <c r="TNH30" s="600"/>
      <c r="TNI30" s="600"/>
      <c r="TNJ30" s="600"/>
      <c r="TNK30" s="600"/>
      <c r="TNL30" s="600"/>
      <c r="TNM30" s="600"/>
      <c r="TNN30" s="600"/>
      <c r="TNO30" s="600"/>
      <c r="TNP30" s="600"/>
      <c r="TNQ30" s="600"/>
      <c r="TNR30" s="600"/>
      <c r="TNS30" s="600"/>
      <c r="TNT30" s="600"/>
      <c r="TNU30" s="600"/>
      <c r="TNV30" s="600"/>
      <c r="TNW30" s="600"/>
      <c r="TNX30" s="600"/>
      <c r="TNY30" s="600"/>
      <c r="TNZ30" s="600"/>
      <c r="TOA30" s="600"/>
      <c r="TOB30" s="600"/>
      <c r="TOC30" s="600"/>
      <c r="TOD30" s="600"/>
      <c r="TOE30" s="600"/>
      <c r="TOF30" s="600"/>
      <c r="TOG30" s="600"/>
      <c r="TOH30" s="600"/>
      <c r="TOI30" s="600"/>
      <c r="TOJ30" s="600"/>
      <c r="TOK30" s="600"/>
      <c r="TOL30" s="600"/>
      <c r="TOM30" s="600"/>
      <c r="TON30" s="600"/>
      <c r="TOO30" s="600"/>
      <c r="TOP30" s="600"/>
      <c r="TOQ30" s="600"/>
      <c r="TOR30" s="600"/>
      <c r="TOS30" s="600"/>
      <c r="TOT30" s="600"/>
      <c r="TOU30" s="600"/>
      <c r="TOV30" s="600"/>
      <c r="TOW30" s="600"/>
      <c r="TOX30" s="600"/>
      <c r="TOY30" s="600"/>
      <c r="TOZ30" s="600"/>
      <c r="TPA30" s="600"/>
      <c r="TPB30" s="600"/>
      <c r="TPC30" s="600"/>
      <c r="TPD30" s="600"/>
      <c r="TPE30" s="600"/>
      <c r="TPF30" s="600"/>
      <c r="TPG30" s="600"/>
      <c r="TPH30" s="600"/>
      <c r="TPI30" s="600"/>
      <c r="TPJ30" s="600"/>
      <c r="TPK30" s="600"/>
      <c r="TPL30" s="600"/>
      <c r="TPM30" s="600"/>
      <c r="TPN30" s="600"/>
      <c r="TPO30" s="600"/>
      <c r="TPP30" s="600"/>
      <c r="TPQ30" s="600"/>
      <c r="TPR30" s="600"/>
      <c r="TPS30" s="600"/>
      <c r="TPT30" s="600"/>
      <c r="TPU30" s="600"/>
      <c r="TPV30" s="600"/>
      <c r="TPW30" s="600"/>
      <c r="TPX30" s="600"/>
      <c r="TPY30" s="600"/>
      <c r="TPZ30" s="600"/>
      <c r="TQA30" s="600"/>
      <c r="TQB30" s="600"/>
      <c r="TQC30" s="600"/>
      <c r="TQD30" s="600"/>
      <c r="TQE30" s="600"/>
      <c r="TQF30" s="600"/>
      <c r="TQG30" s="600"/>
      <c r="TQH30" s="600"/>
      <c r="TQI30" s="600"/>
      <c r="TQJ30" s="600"/>
      <c r="TQK30" s="600"/>
      <c r="TQL30" s="600"/>
      <c r="TQM30" s="600"/>
      <c r="TQN30" s="600"/>
      <c r="TQO30" s="600"/>
      <c r="TQP30" s="600"/>
      <c r="TQQ30" s="600"/>
      <c r="TQR30" s="600"/>
      <c r="TQS30" s="600"/>
      <c r="TQT30" s="600"/>
      <c r="TQU30" s="600"/>
      <c r="TQV30" s="600"/>
      <c r="TQW30" s="600"/>
      <c r="TQX30" s="600"/>
      <c r="TQY30" s="600"/>
      <c r="TQZ30" s="600"/>
      <c r="TRA30" s="600"/>
      <c r="TRB30" s="600"/>
      <c r="TRC30" s="600"/>
      <c r="TRD30" s="600"/>
      <c r="TRE30" s="600"/>
      <c r="TRF30" s="600"/>
      <c r="TRG30" s="600"/>
      <c r="TRH30" s="600"/>
      <c r="TRI30" s="600"/>
      <c r="TRJ30" s="600"/>
      <c r="TRK30" s="600"/>
      <c r="TRL30" s="600"/>
      <c r="TRM30" s="600"/>
      <c r="TRN30" s="600"/>
      <c r="TRO30" s="600"/>
      <c r="TRP30" s="600"/>
      <c r="TRQ30" s="600"/>
      <c r="TRR30" s="600"/>
      <c r="TRS30" s="600"/>
      <c r="TRT30" s="600"/>
      <c r="TRU30" s="600"/>
      <c r="TRV30" s="600"/>
      <c r="TRW30" s="600"/>
      <c r="TRX30" s="600"/>
      <c r="TRY30" s="600"/>
      <c r="TRZ30" s="600"/>
      <c r="TSA30" s="600"/>
      <c r="TSB30" s="600"/>
      <c r="TSC30" s="600"/>
      <c r="TSD30" s="600"/>
      <c r="TSE30" s="600"/>
      <c r="TSF30" s="600"/>
      <c r="TSG30" s="600"/>
      <c r="TSH30" s="600"/>
      <c r="TSI30" s="600"/>
      <c r="TSJ30" s="600"/>
      <c r="TSK30" s="600"/>
      <c r="TSL30" s="600"/>
      <c r="TSM30" s="600"/>
      <c r="TSN30" s="600"/>
      <c r="TSO30" s="600"/>
      <c r="TSP30" s="600"/>
      <c r="TSQ30" s="600"/>
      <c r="TSR30" s="600"/>
      <c r="TSS30" s="600"/>
      <c r="TST30" s="600"/>
      <c r="TSU30" s="600"/>
      <c r="TSV30" s="600"/>
      <c r="TSW30" s="600"/>
      <c r="TSX30" s="600"/>
      <c r="TSY30" s="600"/>
      <c r="TSZ30" s="600"/>
      <c r="TTA30" s="600"/>
      <c r="TTB30" s="600"/>
      <c r="TTC30" s="600"/>
      <c r="TTD30" s="600"/>
      <c r="TTE30" s="600"/>
      <c r="TTF30" s="600"/>
      <c r="TTG30" s="600"/>
      <c r="TTH30" s="600"/>
      <c r="TTI30" s="600"/>
      <c r="TTJ30" s="600"/>
      <c r="TTK30" s="600"/>
      <c r="TTL30" s="600"/>
      <c r="TTM30" s="600"/>
      <c r="TTN30" s="600"/>
      <c r="TTO30" s="600"/>
      <c r="TTP30" s="600"/>
      <c r="TTQ30" s="600"/>
      <c r="TTR30" s="600"/>
      <c r="TTS30" s="600"/>
      <c r="TTT30" s="600"/>
      <c r="TTU30" s="600"/>
      <c r="TTV30" s="600"/>
      <c r="TTW30" s="600"/>
      <c r="TTX30" s="600"/>
      <c r="TTY30" s="600"/>
      <c r="TTZ30" s="600"/>
      <c r="TUA30" s="600"/>
      <c r="TUB30" s="600"/>
      <c r="TUC30" s="600"/>
      <c r="TUD30" s="600"/>
      <c r="TUE30" s="600"/>
      <c r="TUF30" s="600"/>
      <c r="TUG30" s="600"/>
      <c r="TUH30" s="600"/>
      <c r="TUI30" s="600"/>
      <c r="TUJ30" s="600"/>
      <c r="TUK30" s="600"/>
      <c r="TUL30" s="600"/>
      <c r="TUM30" s="600"/>
      <c r="TUN30" s="600"/>
      <c r="TUO30" s="600"/>
      <c r="TUP30" s="600"/>
      <c r="TUQ30" s="600"/>
      <c r="TUR30" s="600"/>
      <c r="TUS30" s="600"/>
      <c r="TUT30" s="600"/>
      <c r="TUU30" s="600"/>
      <c r="TUV30" s="600"/>
      <c r="TUW30" s="600"/>
      <c r="TUX30" s="600"/>
      <c r="TUY30" s="600"/>
      <c r="TUZ30" s="600"/>
      <c r="TVA30" s="600"/>
      <c r="TVB30" s="600"/>
      <c r="TVC30" s="600"/>
      <c r="TVD30" s="600"/>
      <c r="TVE30" s="600"/>
      <c r="TVF30" s="600"/>
      <c r="TVG30" s="600"/>
      <c r="TVH30" s="600"/>
      <c r="TVI30" s="600"/>
      <c r="TVJ30" s="600"/>
      <c r="TVK30" s="600"/>
      <c r="TVL30" s="600"/>
      <c r="TVM30" s="600"/>
      <c r="TVN30" s="600"/>
      <c r="TVO30" s="600"/>
      <c r="TVP30" s="600"/>
      <c r="TVQ30" s="600"/>
      <c r="TVR30" s="600"/>
      <c r="TVS30" s="600"/>
      <c r="TVT30" s="600"/>
      <c r="TVU30" s="600"/>
      <c r="TVV30" s="600"/>
      <c r="TVW30" s="600"/>
      <c r="TVX30" s="600"/>
      <c r="TVY30" s="600"/>
      <c r="TVZ30" s="600"/>
      <c r="TWA30" s="600"/>
      <c r="TWB30" s="600"/>
      <c r="TWC30" s="600"/>
      <c r="TWD30" s="600"/>
      <c r="TWE30" s="600"/>
      <c r="TWF30" s="600"/>
      <c r="TWG30" s="600"/>
      <c r="TWH30" s="600"/>
      <c r="TWI30" s="600"/>
      <c r="TWJ30" s="600"/>
      <c r="TWK30" s="600"/>
      <c r="TWL30" s="600"/>
      <c r="TWM30" s="600"/>
      <c r="TWN30" s="600"/>
      <c r="TWO30" s="600"/>
      <c r="TWP30" s="600"/>
      <c r="TWQ30" s="600"/>
      <c r="TWR30" s="600"/>
      <c r="TWS30" s="600"/>
      <c r="TWT30" s="600"/>
      <c r="TWU30" s="600"/>
      <c r="TWV30" s="600"/>
      <c r="TWW30" s="600"/>
      <c r="TWX30" s="600"/>
      <c r="TWY30" s="600"/>
      <c r="TWZ30" s="600"/>
      <c r="TXA30" s="600"/>
      <c r="TXB30" s="600"/>
      <c r="TXC30" s="600"/>
      <c r="TXD30" s="600"/>
      <c r="TXE30" s="600"/>
      <c r="TXF30" s="600"/>
      <c r="TXG30" s="600"/>
      <c r="TXH30" s="600"/>
      <c r="TXI30" s="600"/>
      <c r="TXJ30" s="600"/>
      <c r="TXK30" s="600"/>
      <c r="TXL30" s="600"/>
      <c r="TXM30" s="600"/>
      <c r="TXN30" s="600"/>
      <c r="TXO30" s="600"/>
      <c r="TXP30" s="600"/>
      <c r="TXQ30" s="600"/>
      <c r="TXR30" s="600"/>
      <c r="TXS30" s="600"/>
      <c r="TXT30" s="600"/>
      <c r="TXU30" s="600"/>
      <c r="TXV30" s="600"/>
      <c r="TXW30" s="600"/>
      <c r="TXX30" s="600"/>
      <c r="TXY30" s="600"/>
      <c r="TXZ30" s="600"/>
      <c r="TYA30" s="600"/>
      <c r="TYB30" s="600"/>
      <c r="TYC30" s="600"/>
      <c r="TYD30" s="600"/>
      <c r="TYE30" s="600"/>
      <c r="TYF30" s="600"/>
      <c r="TYG30" s="600"/>
      <c r="TYH30" s="600"/>
      <c r="TYI30" s="600"/>
      <c r="TYJ30" s="600"/>
      <c r="TYK30" s="600"/>
      <c r="TYL30" s="600"/>
      <c r="TYM30" s="600"/>
      <c r="TYN30" s="600"/>
      <c r="TYO30" s="600"/>
      <c r="TYP30" s="600"/>
      <c r="TYQ30" s="600"/>
      <c r="TYR30" s="600"/>
      <c r="TYS30" s="600"/>
      <c r="TYT30" s="600"/>
      <c r="TYU30" s="600"/>
      <c r="TYV30" s="600"/>
      <c r="TYW30" s="600"/>
      <c r="TYX30" s="600"/>
      <c r="TYY30" s="600"/>
      <c r="TYZ30" s="600"/>
      <c r="TZA30" s="600"/>
      <c r="TZB30" s="600"/>
      <c r="TZC30" s="600"/>
      <c r="TZD30" s="600"/>
      <c r="TZE30" s="600"/>
      <c r="TZF30" s="600"/>
      <c r="TZG30" s="600"/>
      <c r="TZH30" s="600"/>
      <c r="TZI30" s="600"/>
      <c r="TZJ30" s="600"/>
      <c r="TZK30" s="600"/>
      <c r="TZL30" s="600"/>
      <c r="TZM30" s="600"/>
      <c r="TZN30" s="600"/>
      <c r="TZO30" s="600"/>
      <c r="TZP30" s="600"/>
      <c r="TZQ30" s="600"/>
      <c r="TZR30" s="600"/>
      <c r="TZS30" s="600"/>
      <c r="TZT30" s="600"/>
      <c r="TZU30" s="600"/>
      <c r="TZV30" s="600"/>
      <c r="TZW30" s="600"/>
      <c r="TZX30" s="600"/>
      <c r="TZY30" s="600"/>
      <c r="TZZ30" s="600"/>
      <c r="UAA30" s="600"/>
      <c r="UAB30" s="600"/>
      <c r="UAC30" s="600"/>
      <c r="UAD30" s="600"/>
      <c r="UAE30" s="600"/>
      <c r="UAF30" s="600"/>
      <c r="UAG30" s="600"/>
      <c r="UAH30" s="600"/>
      <c r="UAI30" s="600"/>
      <c r="UAJ30" s="600"/>
      <c r="UAK30" s="600"/>
      <c r="UAL30" s="600"/>
      <c r="UAM30" s="600"/>
      <c r="UAN30" s="600"/>
      <c r="UAO30" s="600"/>
      <c r="UAP30" s="600"/>
      <c r="UAQ30" s="600"/>
      <c r="UAR30" s="600"/>
      <c r="UAS30" s="600"/>
      <c r="UAT30" s="600"/>
      <c r="UAU30" s="600"/>
      <c r="UAV30" s="600"/>
      <c r="UAW30" s="600"/>
      <c r="UAX30" s="600"/>
      <c r="UAY30" s="600"/>
      <c r="UAZ30" s="600"/>
      <c r="UBA30" s="600"/>
      <c r="UBB30" s="600"/>
      <c r="UBC30" s="600"/>
      <c r="UBD30" s="600"/>
      <c r="UBE30" s="600"/>
      <c r="UBF30" s="600"/>
      <c r="UBG30" s="600"/>
      <c r="UBH30" s="600"/>
      <c r="UBI30" s="600"/>
      <c r="UBJ30" s="600"/>
      <c r="UBK30" s="600"/>
      <c r="UBL30" s="600"/>
      <c r="UBM30" s="600"/>
      <c r="UBN30" s="600"/>
      <c r="UBO30" s="600"/>
      <c r="UBP30" s="600"/>
      <c r="UBQ30" s="600"/>
      <c r="UBR30" s="600"/>
      <c r="UBS30" s="600"/>
      <c r="UBT30" s="600"/>
      <c r="UBU30" s="600"/>
      <c r="UBV30" s="600"/>
      <c r="UBW30" s="600"/>
      <c r="UBX30" s="600"/>
      <c r="UBY30" s="600"/>
      <c r="UBZ30" s="600"/>
      <c r="UCA30" s="600"/>
      <c r="UCB30" s="600"/>
      <c r="UCC30" s="600"/>
      <c r="UCD30" s="600"/>
      <c r="UCE30" s="600"/>
      <c r="UCF30" s="600"/>
      <c r="UCG30" s="600"/>
      <c r="UCH30" s="600"/>
      <c r="UCI30" s="600"/>
      <c r="UCJ30" s="600"/>
      <c r="UCK30" s="600"/>
      <c r="UCL30" s="600"/>
      <c r="UCM30" s="600"/>
      <c r="UCN30" s="600"/>
      <c r="UCO30" s="600"/>
      <c r="UCP30" s="600"/>
      <c r="UCQ30" s="600"/>
      <c r="UCR30" s="600"/>
      <c r="UCS30" s="600"/>
      <c r="UCT30" s="600"/>
      <c r="UCU30" s="600"/>
      <c r="UCV30" s="600"/>
      <c r="UCW30" s="600"/>
      <c r="UCX30" s="600"/>
      <c r="UCY30" s="600"/>
      <c r="UCZ30" s="600"/>
      <c r="UDA30" s="600"/>
      <c r="UDB30" s="600"/>
      <c r="UDC30" s="600"/>
      <c r="UDD30" s="600"/>
      <c r="UDE30" s="600"/>
      <c r="UDF30" s="600"/>
      <c r="UDG30" s="600"/>
      <c r="UDH30" s="600"/>
      <c r="UDI30" s="600"/>
      <c r="UDJ30" s="600"/>
      <c r="UDK30" s="600"/>
      <c r="UDL30" s="600"/>
      <c r="UDM30" s="600"/>
      <c r="UDN30" s="600"/>
      <c r="UDO30" s="600"/>
      <c r="UDP30" s="600"/>
      <c r="UDQ30" s="600"/>
      <c r="UDR30" s="600"/>
      <c r="UDS30" s="600"/>
      <c r="UDT30" s="600"/>
      <c r="UDU30" s="600"/>
      <c r="UDV30" s="600"/>
      <c r="UDW30" s="600"/>
      <c r="UDX30" s="600"/>
      <c r="UDY30" s="600"/>
      <c r="UDZ30" s="600"/>
      <c r="UEA30" s="600"/>
      <c r="UEB30" s="600"/>
      <c r="UEC30" s="600"/>
      <c r="UED30" s="600"/>
      <c r="UEE30" s="600"/>
      <c r="UEF30" s="600"/>
      <c r="UEG30" s="600"/>
      <c r="UEH30" s="600"/>
      <c r="UEI30" s="600"/>
      <c r="UEJ30" s="600"/>
      <c r="UEK30" s="600"/>
      <c r="UEL30" s="600"/>
      <c r="UEM30" s="600"/>
      <c r="UEN30" s="600"/>
      <c r="UEO30" s="600"/>
      <c r="UEP30" s="600"/>
      <c r="UEQ30" s="600"/>
      <c r="UER30" s="600"/>
      <c r="UES30" s="600"/>
      <c r="UET30" s="600"/>
      <c r="UEU30" s="600"/>
      <c r="UEV30" s="600"/>
      <c r="UEW30" s="600"/>
      <c r="UEX30" s="600"/>
      <c r="UEY30" s="600"/>
      <c r="UEZ30" s="600"/>
      <c r="UFA30" s="600"/>
      <c r="UFB30" s="600"/>
      <c r="UFC30" s="600"/>
      <c r="UFD30" s="600"/>
      <c r="UFE30" s="600"/>
      <c r="UFF30" s="600"/>
      <c r="UFG30" s="600"/>
      <c r="UFH30" s="600"/>
      <c r="UFI30" s="600"/>
      <c r="UFJ30" s="600"/>
      <c r="UFK30" s="600"/>
      <c r="UFL30" s="600"/>
      <c r="UFM30" s="600"/>
      <c r="UFN30" s="600"/>
      <c r="UFO30" s="600"/>
      <c r="UFP30" s="600"/>
      <c r="UFQ30" s="600"/>
      <c r="UFR30" s="600"/>
      <c r="UFS30" s="600"/>
      <c r="UFT30" s="600"/>
      <c r="UFU30" s="600"/>
      <c r="UFV30" s="600"/>
      <c r="UFW30" s="600"/>
      <c r="UFX30" s="600"/>
      <c r="UFY30" s="600"/>
      <c r="UFZ30" s="600"/>
      <c r="UGA30" s="600"/>
      <c r="UGB30" s="600"/>
      <c r="UGC30" s="600"/>
      <c r="UGD30" s="600"/>
      <c r="UGE30" s="600"/>
      <c r="UGF30" s="600"/>
      <c r="UGG30" s="600"/>
      <c r="UGH30" s="600"/>
      <c r="UGI30" s="600"/>
      <c r="UGJ30" s="600"/>
      <c r="UGK30" s="600"/>
      <c r="UGL30" s="600"/>
      <c r="UGM30" s="600"/>
      <c r="UGN30" s="600"/>
      <c r="UGO30" s="600"/>
      <c r="UGP30" s="600"/>
      <c r="UGQ30" s="600"/>
      <c r="UGR30" s="600"/>
      <c r="UGS30" s="600"/>
      <c r="UGT30" s="600"/>
      <c r="UGU30" s="600"/>
      <c r="UGV30" s="600"/>
      <c r="UGW30" s="600"/>
      <c r="UGX30" s="600"/>
      <c r="UGY30" s="600"/>
      <c r="UGZ30" s="600"/>
      <c r="UHA30" s="600"/>
      <c r="UHB30" s="600"/>
      <c r="UHC30" s="600"/>
      <c r="UHD30" s="600"/>
      <c r="UHE30" s="600"/>
      <c r="UHF30" s="600"/>
      <c r="UHG30" s="600"/>
      <c r="UHH30" s="600"/>
      <c r="UHI30" s="600"/>
      <c r="UHJ30" s="600"/>
      <c r="UHK30" s="600"/>
      <c r="UHL30" s="600"/>
      <c r="UHM30" s="600"/>
      <c r="UHN30" s="600"/>
      <c r="UHO30" s="600"/>
      <c r="UHP30" s="600"/>
      <c r="UHQ30" s="600"/>
      <c r="UHR30" s="600"/>
      <c r="UHS30" s="600"/>
      <c r="UHT30" s="600"/>
      <c r="UHU30" s="600"/>
      <c r="UHV30" s="600"/>
      <c r="UHW30" s="600"/>
      <c r="UHX30" s="600"/>
      <c r="UHY30" s="600"/>
      <c r="UHZ30" s="600"/>
      <c r="UIA30" s="600"/>
      <c r="UIB30" s="600"/>
      <c r="UIC30" s="600"/>
      <c r="UID30" s="600"/>
      <c r="UIE30" s="600"/>
      <c r="UIF30" s="600"/>
      <c r="UIG30" s="600"/>
      <c r="UIH30" s="600"/>
      <c r="UII30" s="600"/>
      <c r="UIJ30" s="600"/>
      <c r="UIK30" s="600"/>
      <c r="UIL30" s="600"/>
      <c r="UIM30" s="600"/>
      <c r="UIN30" s="600"/>
      <c r="UIO30" s="600"/>
      <c r="UIP30" s="600"/>
      <c r="UIQ30" s="600"/>
      <c r="UIR30" s="600"/>
      <c r="UIS30" s="600"/>
      <c r="UIT30" s="600"/>
      <c r="UIU30" s="600"/>
      <c r="UIV30" s="600"/>
      <c r="UIW30" s="600"/>
      <c r="UIX30" s="600"/>
      <c r="UIY30" s="600"/>
      <c r="UIZ30" s="600"/>
      <c r="UJA30" s="600"/>
      <c r="UJB30" s="600"/>
      <c r="UJC30" s="600"/>
      <c r="UJD30" s="600"/>
      <c r="UJE30" s="600"/>
      <c r="UJF30" s="600"/>
      <c r="UJG30" s="600"/>
      <c r="UJH30" s="600"/>
      <c r="UJI30" s="600"/>
      <c r="UJJ30" s="600"/>
      <c r="UJK30" s="600"/>
      <c r="UJL30" s="600"/>
      <c r="UJM30" s="600"/>
      <c r="UJN30" s="600"/>
      <c r="UJO30" s="600"/>
      <c r="UJP30" s="600"/>
      <c r="UJQ30" s="600"/>
      <c r="UJR30" s="600"/>
      <c r="UJS30" s="600"/>
      <c r="UJT30" s="600"/>
      <c r="UJU30" s="600"/>
      <c r="UJV30" s="600"/>
      <c r="UJW30" s="600"/>
      <c r="UJX30" s="600"/>
      <c r="UJY30" s="600"/>
      <c r="UJZ30" s="600"/>
      <c r="UKA30" s="600"/>
      <c r="UKB30" s="600"/>
      <c r="UKC30" s="600"/>
      <c r="UKD30" s="600"/>
      <c r="UKE30" s="600"/>
      <c r="UKF30" s="600"/>
      <c r="UKG30" s="600"/>
      <c r="UKH30" s="600"/>
      <c r="UKI30" s="600"/>
      <c r="UKJ30" s="600"/>
      <c r="UKK30" s="600"/>
      <c r="UKL30" s="600"/>
      <c r="UKM30" s="600"/>
      <c r="UKN30" s="600"/>
      <c r="UKO30" s="600"/>
      <c r="UKP30" s="600"/>
      <c r="UKQ30" s="600"/>
      <c r="UKR30" s="600"/>
      <c r="UKS30" s="600"/>
      <c r="UKT30" s="600"/>
      <c r="UKU30" s="600"/>
      <c r="UKV30" s="600"/>
      <c r="UKW30" s="600"/>
      <c r="UKX30" s="600"/>
      <c r="UKY30" s="600"/>
      <c r="UKZ30" s="600"/>
      <c r="ULA30" s="600"/>
      <c r="ULB30" s="600"/>
      <c r="ULC30" s="600"/>
      <c r="ULD30" s="600"/>
      <c r="ULE30" s="600"/>
      <c r="ULF30" s="600"/>
      <c r="ULG30" s="600"/>
      <c r="ULH30" s="600"/>
      <c r="ULI30" s="600"/>
      <c r="ULJ30" s="600"/>
      <c r="ULK30" s="600"/>
      <c r="ULL30" s="600"/>
      <c r="ULM30" s="600"/>
      <c r="ULN30" s="600"/>
      <c r="ULO30" s="600"/>
      <c r="ULP30" s="600"/>
      <c r="ULQ30" s="600"/>
      <c r="ULR30" s="600"/>
      <c r="ULS30" s="600"/>
      <c r="ULT30" s="600"/>
      <c r="ULU30" s="600"/>
      <c r="ULV30" s="600"/>
      <c r="ULW30" s="600"/>
      <c r="ULX30" s="600"/>
      <c r="ULY30" s="600"/>
      <c r="ULZ30" s="600"/>
      <c r="UMA30" s="600"/>
      <c r="UMB30" s="600"/>
      <c r="UMC30" s="600"/>
      <c r="UMD30" s="600"/>
      <c r="UME30" s="600"/>
      <c r="UMF30" s="600"/>
      <c r="UMG30" s="600"/>
      <c r="UMH30" s="600"/>
      <c r="UMI30" s="600"/>
      <c r="UMJ30" s="600"/>
      <c r="UMK30" s="600"/>
      <c r="UML30" s="600"/>
      <c r="UMM30" s="600"/>
      <c r="UMN30" s="600"/>
      <c r="UMO30" s="600"/>
      <c r="UMP30" s="600"/>
      <c r="UMQ30" s="600"/>
      <c r="UMR30" s="600"/>
      <c r="UMS30" s="600"/>
      <c r="UMT30" s="600"/>
      <c r="UMU30" s="600"/>
      <c r="UMV30" s="600"/>
      <c r="UMW30" s="600"/>
      <c r="UMX30" s="600"/>
      <c r="UMY30" s="600"/>
      <c r="UMZ30" s="600"/>
      <c r="UNA30" s="600"/>
      <c r="UNB30" s="600"/>
      <c r="UNC30" s="600"/>
      <c r="UND30" s="600"/>
      <c r="UNE30" s="600"/>
      <c r="UNF30" s="600"/>
      <c r="UNG30" s="600"/>
      <c r="UNH30" s="600"/>
      <c r="UNI30" s="600"/>
      <c r="UNJ30" s="600"/>
      <c r="UNK30" s="600"/>
      <c r="UNL30" s="600"/>
      <c r="UNM30" s="600"/>
      <c r="UNN30" s="600"/>
      <c r="UNO30" s="600"/>
      <c r="UNP30" s="600"/>
      <c r="UNQ30" s="600"/>
      <c r="UNR30" s="600"/>
      <c r="UNS30" s="600"/>
      <c r="UNT30" s="600"/>
      <c r="UNU30" s="600"/>
      <c r="UNV30" s="600"/>
      <c r="UNW30" s="600"/>
      <c r="UNX30" s="600"/>
      <c r="UNY30" s="600"/>
      <c r="UNZ30" s="600"/>
      <c r="UOA30" s="600"/>
      <c r="UOB30" s="600"/>
      <c r="UOC30" s="600"/>
      <c r="UOD30" s="600"/>
      <c r="UOE30" s="600"/>
      <c r="UOF30" s="600"/>
      <c r="UOG30" s="600"/>
      <c r="UOH30" s="600"/>
      <c r="UOI30" s="600"/>
      <c r="UOJ30" s="600"/>
      <c r="UOK30" s="600"/>
      <c r="UOL30" s="600"/>
      <c r="UOM30" s="600"/>
      <c r="UON30" s="600"/>
      <c r="UOO30" s="600"/>
      <c r="UOP30" s="600"/>
      <c r="UOQ30" s="600"/>
      <c r="UOR30" s="600"/>
      <c r="UOS30" s="600"/>
      <c r="UOT30" s="600"/>
      <c r="UOU30" s="600"/>
      <c r="UOV30" s="600"/>
      <c r="UOW30" s="600"/>
      <c r="UOX30" s="600"/>
      <c r="UOY30" s="600"/>
      <c r="UOZ30" s="600"/>
      <c r="UPA30" s="600"/>
      <c r="UPB30" s="600"/>
      <c r="UPC30" s="600"/>
      <c r="UPD30" s="600"/>
      <c r="UPE30" s="600"/>
      <c r="UPF30" s="600"/>
      <c r="UPG30" s="600"/>
      <c r="UPH30" s="600"/>
      <c r="UPI30" s="600"/>
      <c r="UPJ30" s="600"/>
      <c r="UPK30" s="600"/>
      <c r="UPL30" s="600"/>
      <c r="UPM30" s="600"/>
      <c r="UPN30" s="600"/>
      <c r="UPO30" s="600"/>
      <c r="UPP30" s="600"/>
      <c r="UPQ30" s="600"/>
      <c r="UPR30" s="600"/>
      <c r="UPS30" s="600"/>
      <c r="UPT30" s="600"/>
      <c r="UPU30" s="600"/>
      <c r="UPV30" s="600"/>
      <c r="UPW30" s="600"/>
      <c r="UPX30" s="600"/>
      <c r="UPY30" s="600"/>
      <c r="UPZ30" s="600"/>
      <c r="UQA30" s="600"/>
      <c r="UQB30" s="600"/>
      <c r="UQC30" s="600"/>
      <c r="UQD30" s="600"/>
      <c r="UQE30" s="600"/>
      <c r="UQF30" s="600"/>
      <c r="UQG30" s="600"/>
      <c r="UQH30" s="600"/>
      <c r="UQI30" s="600"/>
      <c r="UQJ30" s="600"/>
      <c r="UQK30" s="600"/>
      <c r="UQL30" s="600"/>
      <c r="UQM30" s="600"/>
      <c r="UQN30" s="600"/>
      <c r="UQO30" s="600"/>
      <c r="UQP30" s="600"/>
      <c r="UQQ30" s="600"/>
      <c r="UQR30" s="600"/>
      <c r="UQS30" s="600"/>
      <c r="UQT30" s="600"/>
      <c r="UQU30" s="600"/>
      <c r="UQV30" s="600"/>
      <c r="UQW30" s="600"/>
      <c r="UQX30" s="600"/>
      <c r="UQY30" s="600"/>
      <c r="UQZ30" s="600"/>
      <c r="URA30" s="600"/>
      <c r="URB30" s="600"/>
      <c r="URC30" s="600"/>
      <c r="URD30" s="600"/>
      <c r="URE30" s="600"/>
      <c r="URF30" s="600"/>
      <c r="URG30" s="600"/>
      <c r="URH30" s="600"/>
      <c r="URI30" s="600"/>
      <c r="URJ30" s="600"/>
      <c r="URK30" s="600"/>
      <c r="URL30" s="600"/>
      <c r="URM30" s="600"/>
      <c r="URN30" s="600"/>
      <c r="URO30" s="600"/>
      <c r="URP30" s="600"/>
      <c r="URQ30" s="600"/>
      <c r="URR30" s="600"/>
      <c r="URS30" s="600"/>
      <c r="URT30" s="600"/>
      <c r="URU30" s="600"/>
      <c r="URV30" s="600"/>
      <c r="URW30" s="600"/>
      <c r="URX30" s="600"/>
      <c r="URY30" s="600"/>
      <c r="URZ30" s="600"/>
      <c r="USA30" s="600"/>
      <c r="USB30" s="600"/>
      <c r="USC30" s="600"/>
      <c r="USD30" s="600"/>
      <c r="USE30" s="600"/>
      <c r="USF30" s="600"/>
      <c r="USG30" s="600"/>
      <c r="USH30" s="600"/>
      <c r="USI30" s="600"/>
      <c r="USJ30" s="600"/>
      <c r="USK30" s="600"/>
      <c r="USL30" s="600"/>
      <c r="USM30" s="600"/>
      <c r="USN30" s="600"/>
      <c r="USO30" s="600"/>
      <c r="USP30" s="600"/>
      <c r="USQ30" s="600"/>
      <c r="USR30" s="600"/>
      <c r="USS30" s="600"/>
      <c r="UST30" s="600"/>
      <c r="USU30" s="600"/>
      <c r="USV30" s="600"/>
      <c r="USW30" s="600"/>
      <c r="USX30" s="600"/>
      <c r="USY30" s="600"/>
      <c r="USZ30" s="600"/>
      <c r="UTA30" s="600"/>
      <c r="UTB30" s="600"/>
      <c r="UTC30" s="600"/>
      <c r="UTD30" s="600"/>
      <c r="UTE30" s="600"/>
      <c r="UTF30" s="600"/>
      <c r="UTG30" s="600"/>
      <c r="UTH30" s="600"/>
      <c r="UTI30" s="600"/>
      <c r="UTJ30" s="600"/>
      <c r="UTK30" s="600"/>
      <c r="UTL30" s="600"/>
      <c r="UTM30" s="600"/>
      <c r="UTN30" s="600"/>
      <c r="UTO30" s="600"/>
      <c r="UTP30" s="600"/>
      <c r="UTQ30" s="600"/>
      <c r="UTR30" s="600"/>
      <c r="UTS30" s="600"/>
      <c r="UTT30" s="600"/>
      <c r="UTU30" s="600"/>
      <c r="UTV30" s="600"/>
      <c r="UTW30" s="600"/>
      <c r="UTX30" s="600"/>
      <c r="UTY30" s="600"/>
      <c r="UTZ30" s="600"/>
      <c r="UUA30" s="600"/>
      <c r="UUB30" s="600"/>
      <c r="UUC30" s="600"/>
      <c r="UUD30" s="600"/>
      <c r="UUE30" s="600"/>
      <c r="UUF30" s="600"/>
      <c r="UUG30" s="600"/>
      <c r="UUH30" s="600"/>
      <c r="UUI30" s="600"/>
      <c r="UUJ30" s="600"/>
      <c r="UUK30" s="600"/>
      <c r="UUL30" s="600"/>
      <c r="UUM30" s="600"/>
      <c r="UUN30" s="600"/>
      <c r="UUO30" s="600"/>
      <c r="UUP30" s="600"/>
      <c r="UUQ30" s="600"/>
      <c r="UUR30" s="600"/>
      <c r="UUS30" s="600"/>
      <c r="UUT30" s="600"/>
      <c r="UUU30" s="600"/>
      <c r="UUV30" s="600"/>
      <c r="UUW30" s="600"/>
      <c r="UUX30" s="600"/>
      <c r="UUY30" s="600"/>
      <c r="UUZ30" s="600"/>
      <c r="UVA30" s="600"/>
      <c r="UVB30" s="600"/>
      <c r="UVC30" s="600"/>
      <c r="UVD30" s="600"/>
      <c r="UVE30" s="600"/>
      <c r="UVF30" s="600"/>
      <c r="UVG30" s="600"/>
      <c r="UVH30" s="600"/>
      <c r="UVI30" s="600"/>
      <c r="UVJ30" s="600"/>
      <c r="UVK30" s="600"/>
      <c r="UVL30" s="600"/>
      <c r="UVM30" s="600"/>
      <c r="UVN30" s="600"/>
      <c r="UVO30" s="600"/>
      <c r="UVP30" s="600"/>
      <c r="UVQ30" s="600"/>
      <c r="UVR30" s="600"/>
      <c r="UVS30" s="600"/>
      <c r="UVT30" s="600"/>
      <c r="UVU30" s="600"/>
      <c r="UVV30" s="600"/>
      <c r="UVW30" s="600"/>
      <c r="UVX30" s="600"/>
      <c r="UVY30" s="600"/>
      <c r="UVZ30" s="600"/>
      <c r="UWA30" s="600"/>
      <c r="UWB30" s="600"/>
      <c r="UWC30" s="600"/>
      <c r="UWD30" s="600"/>
      <c r="UWE30" s="600"/>
      <c r="UWF30" s="600"/>
      <c r="UWG30" s="600"/>
      <c r="UWH30" s="600"/>
      <c r="UWI30" s="600"/>
      <c r="UWJ30" s="600"/>
      <c r="UWK30" s="600"/>
      <c r="UWL30" s="600"/>
      <c r="UWM30" s="600"/>
      <c r="UWN30" s="600"/>
      <c r="UWO30" s="600"/>
      <c r="UWP30" s="600"/>
      <c r="UWQ30" s="600"/>
      <c r="UWR30" s="600"/>
      <c r="UWS30" s="600"/>
      <c r="UWT30" s="600"/>
      <c r="UWU30" s="600"/>
      <c r="UWV30" s="600"/>
      <c r="UWW30" s="600"/>
      <c r="UWX30" s="600"/>
      <c r="UWY30" s="600"/>
      <c r="UWZ30" s="600"/>
      <c r="UXA30" s="600"/>
      <c r="UXB30" s="600"/>
      <c r="UXC30" s="600"/>
      <c r="UXD30" s="600"/>
      <c r="UXE30" s="600"/>
      <c r="UXF30" s="600"/>
      <c r="UXG30" s="600"/>
      <c r="UXH30" s="600"/>
      <c r="UXI30" s="600"/>
      <c r="UXJ30" s="600"/>
      <c r="UXK30" s="600"/>
      <c r="UXL30" s="600"/>
      <c r="UXM30" s="600"/>
      <c r="UXN30" s="600"/>
      <c r="UXO30" s="600"/>
      <c r="UXP30" s="600"/>
      <c r="UXQ30" s="600"/>
      <c r="UXR30" s="600"/>
      <c r="UXS30" s="600"/>
      <c r="UXT30" s="600"/>
      <c r="UXU30" s="600"/>
      <c r="UXV30" s="600"/>
      <c r="UXW30" s="600"/>
      <c r="UXX30" s="600"/>
      <c r="UXY30" s="600"/>
      <c r="UXZ30" s="600"/>
      <c r="UYA30" s="600"/>
      <c r="UYB30" s="600"/>
      <c r="UYC30" s="600"/>
      <c r="UYD30" s="600"/>
      <c r="UYE30" s="600"/>
      <c r="UYF30" s="600"/>
      <c r="UYG30" s="600"/>
      <c r="UYH30" s="600"/>
      <c r="UYI30" s="600"/>
      <c r="UYJ30" s="600"/>
      <c r="UYK30" s="600"/>
      <c r="UYL30" s="600"/>
      <c r="UYM30" s="600"/>
      <c r="UYN30" s="600"/>
      <c r="UYO30" s="600"/>
      <c r="UYP30" s="600"/>
      <c r="UYQ30" s="600"/>
      <c r="UYR30" s="600"/>
      <c r="UYS30" s="600"/>
      <c r="UYT30" s="600"/>
      <c r="UYU30" s="600"/>
      <c r="UYV30" s="600"/>
      <c r="UYW30" s="600"/>
      <c r="UYX30" s="600"/>
      <c r="UYY30" s="600"/>
      <c r="UYZ30" s="600"/>
      <c r="UZA30" s="600"/>
      <c r="UZB30" s="600"/>
      <c r="UZC30" s="600"/>
      <c r="UZD30" s="600"/>
      <c r="UZE30" s="600"/>
      <c r="UZF30" s="600"/>
      <c r="UZG30" s="600"/>
      <c r="UZH30" s="600"/>
      <c r="UZI30" s="600"/>
      <c r="UZJ30" s="600"/>
      <c r="UZK30" s="600"/>
      <c r="UZL30" s="600"/>
      <c r="UZM30" s="600"/>
      <c r="UZN30" s="600"/>
      <c r="UZO30" s="600"/>
      <c r="UZP30" s="600"/>
      <c r="UZQ30" s="600"/>
      <c r="UZR30" s="600"/>
      <c r="UZS30" s="600"/>
      <c r="UZT30" s="600"/>
      <c r="UZU30" s="600"/>
      <c r="UZV30" s="600"/>
      <c r="UZW30" s="600"/>
      <c r="UZX30" s="600"/>
      <c r="UZY30" s="600"/>
      <c r="UZZ30" s="600"/>
      <c r="VAA30" s="600"/>
      <c r="VAB30" s="600"/>
      <c r="VAC30" s="600"/>
      <c r="VAD30" s="600"/>
      <c r="VAE30" s="600"/>
      <c r="VAF30" s="600"/>
      <c r="VAG30" s="600"/>
      <c r="VAH30" s="600"/>
      <c r="VAI30" s="600"/>
      <c r="VAJ30" s="600"/>
      <c r="VAK30" s="600"/>
      <c r="VAL30" s="600"/>
      <c r="VAM30" s="600"/>
      <c r="VAN30" s="600"/>
      <c r="VAO30" s="600"/>
      <c r="VAP30" s="600"/>
      <c r="VAQ30" s="600"/>
      <c r="VAR30" s="600"/>
      <c r="VAS30" s="600"/>
      <c r="VAT30" s="600"/>
      <c r="VAU30" s="600"/>
      <c r="VAV30" s="600"/>
      <c r="VAW30" s="600"/>
      <c r="VAX30" s="600"/>
      <c r="VAY30" s="600"/>
      <c r="VAZ30" s="600"/>
      <c r="VBA30" s="600"/>
      <c r="VBB30" s="600"/>
      <c r="VBC30" s="600"/>
      <c r="VBD30" s="600"/>
      <c r="VBE30" s="600"/>
      <c r="VBF30" s="600"/>
      <c r="VBG30" s="600"/>
      <c r="VBH30" s="600"/>
      <c r="VBI30" s="600"/>
      <c r="VBJ30" s="600"/>
      <c r="VBK30" s="600"/>
      <c r="VBL30" s="600"/>
      <c r="VBM30" s="600"/>
      <c r="VBN30" s="600"/>
      <c r="VBO30" s="600"/>
      <c r="VBP30" s="600"/>
      <c r="VBQ30" s="600"/>
      <c r="VBR30" s="600"/>
      <c r="VBS30" s="600"/>
      <c r="VBT30" s="600"/>
      <c r="VBU30" s="600"/>
      <c r="VBV30" s="600"/>
      <c r="VBW30" s="600"/>
      <c r="VBX30" s="600"/>
      <c r="VBY30" s="600"/>
      <c r="VBZ30" s="600"/>
      <c r="VCA30" s="600"/>
      <c r="VCB30" s="600"/>
      <c r="VCC30" s="600"/>
      <c r="VCD30" s="600"/>
      <c r="VCE30" s="600"/>
      <c r="VCF30" s="600"/>
      <c r="VCG30" s="600"/>
      <c r="VCH30" s="600"/>
      <c r="VCI30" s="600"/>
      <c r="VCJ30" s="600"/>
      <c r="VCK30" s="600"/>
      <c r="VCL30" s="600"/>
      <c r="VCM30" s="600"/>
      <c r="VCN30" s="600"/>
      <c r="VCO30" s="600"/>
      <c r="VCP30" s="600"/>
      <c r="VCQ30" s="600"/>
      <c r="VCR30" s="600"/>
      <c r="VCS30" s="600"/>
      <c r="VCT30" s="600"/>
      <c r="VCU30" s="600"/>
      <c r="VCV30" s="600"/>
      <c r="VCW30" s="600"/>
      <c r="VCX30" s="600"/>
      <c r="VCY30" s="600"/>
      <c r="VCZ30" s="600"/>
      <c r="VDA30" s="600"/>
      <c r="VDB30" s="600"/>
      <c r="VDC30" s="600"/>
      <c r="VDD30" s="600"/>
      <c r="VDE30" s="600"/>
      <c r="VDF30" s="600"/>
      <c r="VDG30" s="600"/>
      <c r="VDH30" s="600"/>
      <c r="VDI30" s="600"/>
      <c r="VDJ30" s="600"/>
      <c r="VDK30" s="600"/>
      <c r="VDL30" s="600"/>
      <c r="VDM30" s="600"/>
      <c r="VDN30" s="600"/>
      <c r="VDO30" s="600"/>
      <c r="VDP30" s="600"/>
      <c r="VDQ30" s="600"/>
      <c r="VDR30" s="600"/>
      <c r="VDS30" s="600"/>
      <c r="VDT30" s="600"/>
      <c r="VDU30" s="600"/>
      <c r="VDV30" s="600"/>
      <c r="VDW30" s="600"/>
      <c r="VDX30" s="600"/>
      <c r="VDY30" s="600"/>
      <c r="VDZ30" s="600"/>
      <c r="VEA30" s="600"/>
      <c r="VEB30" s="600"/>
      <c r="VEC30" s="600"/>
      <c r="VED30" s="600"/>
      <c r="VEE30" s="600"/>
      <c r="VEF30" s="600"/>
      <c r="VEG30" s="600"/>
      <c r="VEH30" s="600"/>
      <c r="VEI30" s="600"/>
      <c r="VEJ30" s="600"/>
      <c r="VEK30" s="600"/>
      <c r="VEL30" s="600"/>
      <c r="VEM30" s="600"/>
      <c r="VEN30" s="600"/>
      <c r="VEO30" s="600"/>
      <c r="VEP30" s="600"/>
      <c r="VEQ30" s="600"/>
      <c r="VER30" s="600"/>
      <c r="VES30" s="600"/>
      <c r="VET30" s="600"/>
      <c r="VEU30" s="600"/>
      <c r="VEV30" s="600"/>
      <c r="VEW30" s="600"/>
      <c r="VEX30" s="600"/>
      <c r="VEY30" s="600"/>
      <c r="VEZ30" s="600"/>
      <c r="VFA30" s="600"/>
      <c r="VFB30" s="600"/>
      <c r="VFC30" s="600"/>
      <c r="VFD30" s="600"/>
      <c r="VFE30" s="600"/>
      <c r="VFF30" s="600"/>
      <c r="VFG30" s="600"/>
      <c r="VFH30" s="600"/>
      <c r="VFI30" s="600"/>
      <c r="VFJ30" s="600"/>
      <c r="VFK30" s="600"/>
      <c r="VFL30" s="600"/>
      <c r="VFM30" s="600"/>
      <c r="VFN30" s="600"/>
      <c r="VFO30" s="600"/>
      <c r="VFP30" s="600"/>
      <c r="VFQ30" s="600"/>
      <c r="VFR30" s="600"/>
      <c r="VFS30" s="600"/>
      <c r="VFT30" s="600"/>
      <c r="VFU30" s="600"/>
      <c r="VFV30" s="600"/>
      <c r="VFW30" s="600"/>
      <c r="VFX30" s="600"/>
      <c r="VFY30" s="600"/>
      <c r="VFZ30" s="600"/>
      <c r="VGA30" s="600"/>
      <c r="VGB30" s="600"/>
      <c r="VGC30" s="600"/>
      <c r="VGD30" s="600"/>
      <c r="VGE30" s="600"/>
      <c r="VGF30" s="600"/>
      <c r="VGG30" s="600"/>
      <c r="VGH30" s="600"/>
      <c r="VGI30" s="600"/>
      <c r="VGJ30" s="600"/>
      <c r="VGK30" s="600"/>
      <c r="VGL30" s="600"/>
      <c r="VGM30" s="600"/>
      <c r="VGN30" s="600"/>
      <c r="VGO30" s="600"/>
      <c r="VGP30" s="600"/>
      <c r="VGQ30" s="600"/>
      <c r="VGR30" s="600"/>
      <c r="VGS30" s="600"/>
      <c r="VGT30" s="600"/>
      <c r="VGU30" s="600"/>
      <c r="VGV30" s="600"/>
      <c r="VGW30" s="600"/>
      <c r="VGX30" s="600"/>
      <c r="VGY30" s="600"/>
      <c r="VGZ30" s="600"/>
      <c r="VHA30" s="600"/>
      <c r="VHB30" s="600"/>
      <c r="VHC30" s="600"/>
      <c r="VHD30" s="600"/>
      <c r="VHE30" s="600"/>
      <c r="VHF30" s="600"/>
      <c r="VHG30" s="600"/>
      <c r="VHH30" s="600"/>
      <c r="VHI30" s="600"/>
      <c r="VHJ30" s="600"/>
      <c r="VHK30" s="600"/>
      <c r="VHL30" s="600"/>
      <c r="VHM30" s="600"/>
      <c r="VHN30" s="600"/>
      <c r="VHO30" s="600"/>
      <c r="VHP30" s="600"/>
      <c r="VHQ30" s="600"/>
      <c r="VHR30" s="600"/>
      <c r="VHS30" s="600"/>
      <c r="VHT30" s="600"/>
      <c r="VHU30" s="600"/>
      <c r="VHV30" s="600"/>
      <c r="VHW30" s="600"/>
      <c r="VHX30" s="600"/>
      <c r="VHY30" s="600"/>
      <c r="VHZ30" s="600"/>
      <c r="VIA30" s="600"/>
      <c r="VIB30" s="600"/>
      <c r="VIC30" s="600"/>
      <c r="VID30" s="600"/>
      <c r="VIE30" s="600"/>
      <c r="VIF30" s="600"/>
      <c r="VIG30" s="600"/>
      <c r="VIH30" s="600"/>
      <c r="VII30" s="600"/>
      <c r="VIJ30" s="600"/>
      <c r="VIK30" s="600"/>
      <c r="VIL30" s="600"/>
      <c r="VIM30" s="600"/>
      <c r="VIN30" s="600"/>
      <c r="VIO30" s="600"/>
      <c r="VIP30" s="600"/>
      <c r="VIQ30" s="600"/>
      <c r="VIR30" s="600"/>
      <c r="VIS30" s="600"/>
      <c r="VIT30" s="600"/>
      <c r="VIU30" s="600"/>
      <c r="VIV30" s="600"/>
      <c r="VIW30" s="600"/>
      <c r="VIX30" s="600"/>
      <c r="VIY30" s="600"/>
      <c r="VIZ30" s="600"/>
      <c r="VJA30" s="600"/>
      <c r="VJB30" s="600"/>
      <c r="VJC30" s="600"/>
      <c r="VJD30" s="600"/>
      <c r="VJE30" s="600"/>
      <c r="VJF30" s="600"/>
      <c r="VJG30" s="600"/>
      <c r="VJH30" s="600"/>
      <c r="VJI30" s="600"/>
      <c r="VJJ30" s="600"/>
      <c r="VJK30" s="600"/>
      <c r="VJL30" s="600"/>
      <c r="VJM30" s="600"/>
      <c r="VJN30" s="600"/>
      <c r="VJO30" s="600"/>
      <c r="VJP30" s="600"/>
      <c r="VJQ30" s="600"/>
      <c r="VJR30" s="600"/>
      <c r="VJS30" s="600"/>
      <c r="VJT30" s="600"/>
      <c r="VJU30" s="600"/>
      <c r="VJV30" s="600"/>
      <c r="VJW30" s="600"/>
      <c r="VJX30" s="600"/>
      <c r="VJY30" s="600"/>
      <c r="VJZ30" s="600"/>
      <c r="VKA30" s="600"/>
      <c r="VKB30" s="600"/>
      <c r="VKC30" s="600"/>
      <c r="VKD30" s="600"/>
      <c r="VKE30" s="600"/>
      <c r="VKF30" s="600"/>
      <c r="VKG30" s="600"/>
      <c r="VKH30" s="600"/>
      <c r="VKI30" s="600"/>
      <c r="VKJ30" s="600"/>
      <c r="VKK30" s="600"/>
      <c r="VKL30" s="600"/>
      <c r="VKM30" s="600"/>
      <c r="VKN30" s="600"/>
      <c r="VKO30" s="600"/>
      <c r="VKP30" s="600"/>
      <c r="VKQ30" s="600"/>
      <c r="VKR30" s="600"/>
      <c r="VKS30" s="600"/>
      <c r="VKT30" s="600"/>
      <c r="VKU30" s="600"/>
      <c r="VKV30" s="600"/>
      <c r="VKW30" s="600"/>
      <c r="VKX30" s="600"/>
      <c r="VKY30" s="600"/>
      <c r="VKZ30" s="600"/>
      <c r="VLA30" s="600"/>
      <c r="VLB30" s="600"/>
      <c r="VLC30" s="600"/>
      <c r="VLD30" s="600"/>
      <c r="VLE30" s="600"/>
      <c r="VLF30" s="600"/>
      <c r="VLG30" s="600"/>
      <c r="VLH30" s="600"/>
      <c r="VLI30" s="600"/>
      <c r="VLJ30" s="600"/>
      <c r="VLK30" s="600"/>
      <c r="VLL30" s="600"/>
      <c r="VLM30" s="600"/>
      <c r="VLN30" s="600"/>
      <c r="VLO30" s="600"/>
      <c r="VLP30" s="600"/>
      <c r="VLQ30" s="600"/>
      <c r="VLR30" s="600"/>
      <c r="VLS30" s="600"/>
      <c r="VLT30" s="600"/>
      <c r="VLU30" s="600"/>
      <c r="VLV30" s="600"/>
      <c r="VLW30" s="600"/>
      <c r="VLX30" s="600"/>
      <c r="VLY30" s="600"/>
      <c r="VLZ30" s="600"/>
      <c r="VMA30" s="600"/>
      <c r="VMB30" s="600"/>
      <c r="VMC30" s="600"/>
      <c r="VMD30" s="600"/>
      <c r="VME30" s="600"/>
      <c r="VMF30" s="600"/>
      <c r="VMG30" s="600"/>
      <c r="VMH30" s="600"/>
      <c r="VMI30" s="600"/>
      <c r="VMJ30" s="600"/>
      <c r="VMK30" s="600"/>
      <c r="VML30" s="600"/>
      <c r="VMM30" s="600"/>
      <c r="VMN30" s="600"/>
      <c r="VMO30" s="600"/>
      <c r="VMP30" s="600"/>
      <c r="VMQ30" s="600"/>
      <c r="VMR30" s="600"/>
      <c r="VMS30" s="600"/>
      <c r="VMT30" s="600"/>
      <c r="VMU30" s="600"/>
      <c r="VMV30" s="600"/>
      <c r="VMW30" s="600"/>
      <c r="VMX30" s="600"/>
      <c r="VMY30" s="600"/>
      <c r="VMZ30" s="600"/>
      <c r="VNA30" s="600"/>
      <c r="VNB30" s="600"/>
      <c r="VNC30" s="600"/>
      <c r="VND30" s="600"/>
      <c r="VNE30" s="600"/>
      <c r="VNF30" s="600"/>
      <c r="VNG30" s="600"/>
      <c r="VNH30" s="600"/>
      <c r="VNI30" s="600"/>
      <c r="VNJ30" s="600"/>
      <c r="VNK30" s="600"/>
      <c r="VNL30" s="600"/>
      <c r="VNM30" s="600"/>
      <c r="VNN30" s="600"/>
      <c r="VNO30" s="600"/>
      <c r="VNP30" s="600"/>
      <c r="VNQ30" s="600"/>
      <c r="VNR30" s="600"/>
      <c r="VNS30" s="600"/>
      <c r="VNT30" s="600"/>
      <c r="VNU30" s="600"/>
      <c r="VNV30" s="600"/>
      <c r="VNW30" s="600"/>
      <c r="VNX30" s="600"/>
      <c r="VNY30" s="600"/>
      <c r="VNZ30" s="600"/>
      <c r="VOA30" s="600"/>
      <c r="VOB30" s="600"/>
      <c r="VOC30" s="600"/>
      <c r="VOD30" s="600"/>
      <c r="VOE30" s="600"/>
      <c r="VOF30" s="600"/>
      <c r="VOG30" s="600"/>
      <c r="VOH30" s="600"/>
      <c r="VOI30" s="600"/>
      <c r="VOJ30" s="600"/>
      <c r="VOK30" s="600"/>
      <c r="VOL30" s="600"/>
      <c r="VOM30" s="600"/>
      <c r="VON30" s="600"/>
      <c r="VOO30" s="600"/>
      <c r="VOP30" s="600"/>
      <c r="VOQ30" s="600"/>
      <c r="VOR30" s="600"/>
      <c r="VOS30" s="600"/>
      <c r="VOT30" s="600"/>
      <c r="VOU30" s="600"/>
      <c r="VOV30" s="600"/>
      <c r="VOW30" s="600"/>
      <c r="VOX30" s="600"/>
      <c r="VOY30" s="600"/>
      <c r="VOZ30" s="600"/>
      <c r="VPA30" s="600"/>
      <c r="VPB30" s="600"/>
      <c r="VPC30" s="600"/>
      <c r="VPD30" s="600"/>
      <c r="VPE30" s="600"/>
      <c r="VPF30" s="600"/>
      <c r="VPG30" s="600"/>
      <c r="VPH30" s="600"/>
      <c r="VPI30" s="600"/>
      <c r="VPJ30" s="600"/>
      <c r="VPK30" s="600"/>
      <c r="VPL30" s="600"/>
      <c r="VPM30" s="600"/>
      <c r="VPN30" s="600"/>
      <c r="VPO30" s="600"/>
      <c r="VPP30" s="600"/>
      <c r="VPQ30" s="600"/>
      <c r="VPR30" s="600"/>
      <c r="VPS30" s="600"/>
      <c r="VPT30" s="600"/>
      <c r="VPU30" s="600"/>
      <c r="VPV30" s="600"/>
      <c r="VPW30" s="600"/>
      <c r="VPX30" s="600"/>
      <c r="VPY30" s="600"/>
      <c r="VPZ30" s="600"/>
      <c r="VQA30" s="600"/>
      <c r="VQB30" s="600"/>
      <c r="VQC30" s="600"/>
      <c r="VQD30" s="600"/>
      <c r="VQE30" s="600"/>
      <c r="VQF30" s="600"/>
      <c r="VQG30" s="600"/>
      <c r="VQH30" s="600"/>
      <c r="VQI30" s="600"/>
      <c r="VQJ30" s="600"/>
      <c r="VQK30" s="600"/>
      <c r="VQL30" s="600"/>
      <c r="VQM30" s="600"/>
      <c r="VQN30" s="600"/>
      <c r="VQO30" s="600"/>
      <c r="VQP30" s="600"/>
      <c r="VQQ30" s="600"/>
      <c r="VQR30" s="600"/>
      <c r="VQS30" s="600"/>
      <c r="VQT30" s="600"/>
      <c r="VQU30" s="600"/>
      <c r="VQV30" s="600"/>
      <c r="VQW30" s="600"/>
      <c r="VQX30" s="600"/>
      <c r="VQY30" s="600"/>
      <c r="VQZ30" s="600"/>
      <c r="VRA30" s="600"/>
      <c r="VRB30" s="600"/>
      <c r="VRC30" s="600"/>
      <c r="VRD30" s="600"/>
      <c r="VRE30" s="600"/>
      <c r="VRF30" s="600"/>
      <c r="VRG30" s="600"/>
      <c r="VRH30" s="600"/>
      <c r="VRI30" s="600"/>
      <c r="VRJ30" s="600"/>
      <c r="VRK30" s="600"/>
      <c r="VRL30" s="600"/>
      <c r="VRM30" s="600"/>
      <c r="VRN30" s="600"/>
      <c r="VRO30" s="600"/>
      <c r="VRP30" s="600"/>
      <c r="VRQ30" s="600"/>
      <c r="VRR30" s="600"/>
      <c r="VRS30" s="600"/>
      <c r="VRT30" s="600"/>
      <c r="VRU30" s="600"/>
      <c r="VRV30" s="600"/>
      <c r="VRW30" s="600"/>
      <c r="VRX30" s="600"/>
      <c r="VRY30" s="600"/>
      <c r="VRZ30" s="600"/>
      <c r="VSA30" s="600"/>
      <c r="VSB30" s="600"/>
      <c r="VSC30" s="600"/>
      <c r="VSD30" s="600"/>
      <c r="VSE30" s="600"/>
      <c r="VSF30" s="600"/>
      <c r="VSG30" s="600"/>
      <c r="VSH30" s="600"/>
      <c r="VSI30" s="600"/>
      <c r="VSJ30" s="600"/>
      <c r="VSK30" s="600"/>
      <c r="VSL30" s="600"/>
      <c r="VSM30" s="600"/>
      <c r="VSN30" s="600"/>
      <c r="VSO30" s="600"/>
      <c r="VSP30" s="600"/>
      <c r="VSQ30" s="600"/>
      <c r="VSR30" s="600"/>
      <c r="VSS30" s="600"/>
      <c r="VST30" s="600"/>
      <c r="VSU30" s="600"/>
      <c r="VSV30" s="600"/>
      <c r="VSW30" s="600"/>
      <c r="VSX30" s="600"/>
      <c r="VSY30" s="600"/>
      <c r="VSZ30" s="600"/>
      <c r="VTA30" s="600"/>
      <c r="VTB30" s="600"/>
      <c r="VTC30" s="600"/>
      <c r="VTD30" s="600"/>
      <c r="VTE30" s="600"/>
      <c r="VTF30" s="600"/>
      <c r="VTG30" s="600"/>
      <c r="VTH30" s="600"/>
      <c r="VTI30" s="600"/>
      <c r="VTJ30" s="600"/>
      <c r="VTK30" s="600"/>
      <c r="VTL30" s="600"/>
      <c r="VTM30" s="600"/>
      <c r="VTN30" s="600"/>
      <c r="VTO30" s="600"/>
      <c r="VTP30" s="600"/>
      <c r="VTQ30" s="600"/>
      <c r="VTR30" s="600"/>
      <c r="VTS30" s="600"/>
      <c r="VTT30" s="600"/>
      <c r="VTU30" s="600"/>
      <c r="VTV30" s="600"/>
      <c r="VTW30" s="600"/>
      <c r="VTX30" s="600"/>
      <c r="VTY30" s="600"/>
      <c r="VTZ30" s="600"/>
      <c r="VUA30" s="600"/>
      <c r="VUB30" s="600"/>
      <c r="VUC30" s="600"/>
      <c r="VUD30" s="600"/>
      <c r="VUE30" s="600"/>
      <c r="VUF30" s="600"/>
      <c r="VUG30" s="600"/>
      <c r="VUH30" s="600"/>
      <c r="VUI30" s="600"/>
      <c r="VUJ30" s="600"/>
      <c r="VUK30" s="600"/>
      <c r="VUL30" s="600"/>
      <c r="VUM30" s="600"/>
      <c r="VUN30" s="600"/>
      <c r="VUO30" s="600"/>
      <c r="VUP30" s="600"/>
      <c r="VUQ30" s="600"/>
      <c r="VUR30" s="600"/>
      <c r="VUS30" s="600"/>
      <c r="VUT30" s="600"/>
      <c r="VUU30" s="600"/>
      <c r="VUV30" s="600"/>
      <c r="VUW30" s="600"/>
      <c r="VUX30" s="600"/>
      <c r="VUY30" s="600"/>
      <c r="VUZ30" s="600"/>
      <c r="VVA30" s="600"/>
      <c r="VVB30" s="600"/>
      <c r="VVC30" s="600"/>
      <c r="VVD30" s="600"/>
      <c r="VVE30" s="600"/>
      <c r="VVF30" s="600"/>
      <c r="VVG30" s="600"/>
      <c r="VVH30" s="600"/>
      <c r="VVI30" s="600"/>
      <c r="VVJ30" s="600"/>
      <c r="VVK30" s="600"/>
      <c r="VVL30" s="600"/>
      <c r="VVM30" s="600"/>
      <c r="VVN30" s="600"/>
      <c r="VVO30" s="600"/>
      <c r="VVP30" s="600"/>
      <c r="VVQ30" s="600"/>
      <c r="VVR30" s="600"/>
      <c r="VVS30" s="600"/>
      <c r="VVT30" s="600"/>
      <c r="VVU30" s="600"/>
      <c r="VVV30" s="600"/>
      <c r="VVW30" s="600"/>
      <c r="VVX30" s="600"/>
      <c r="VVY30" s="600"/>
      <c r="VVZ30" s="600"/>
      <c r="VWA30" s="600"/>
      <c r="VWB30" s="600"/>
      <c r="VWC30" s="600"/>
      <c r="VWD30" s="600"/>
      <c r="VWE30" s="600"/>
      <c r="VWF30" s="600"/>
      <c r="VWG30" s="600"/>
      <c r="VWH30" s="600"/>
      <c r="VWI30" s="600"/>
      <c r="VWJ30" s="600"/>
      <c r="VWK30" s="600"/>
      <c r="VWL30" s="600"/>
      <c r="VWM30" s="600"/>
      <c r="VWN30" s="600"/>
      <c r="VWO30" s="600"/>
      <c r="VWP30" s="600"/>
      <c r="VWQ30" s="600"/>
      <c r="VWR30" s="600"/>
      <c r="VWS30" s="600"/>
      <c r="VWT30" s="600"/>
      <c r="VWU30" s="600"/>
      <c r="VWV30" s="600"/>
      <c r="VWW30" s="600"/>
      <c r="VWX30" s="600"/>
      <c r="VWY30" s="600"/>
      <c r="VWZ30" s="600"/>
      <c r="VXA30" s="600"/>
      <c r="VXB30" s="600"/>
      <c r="VXC30" s="600"/>
      <c r="VXD30" s="600"/>
      <c r="VXE30" s="600"/>
      <c r="VXF30" s="600"/>
      <c r="VXG30" s="600"/>
      <c r="VXH30" s="600"/>
      <c r="VXI30" s="600"/>
      <c r="VXJ30" s="600"/>
      <c r="VXK30" s="600"/>
      <c r="VXL30" s="600"/>
      <c r="VXM30" s="600"/>
      <c r="VXN30" s="600"/>
      <c r="VXO30" s="600"/>
      <c r="VXP30" s="600"/>
      <c r="VXQ30" s="600"/>
      <c r="VXR30" s="600"/>
      <c r="VXS30" s="600"/>
      <c r="VXT30" s="600"/>
      <c r="VXU30" s="600"/>
      <c r="VXV30" s="600"/>
      <c r="VXW30" s="600"/>
      <c r="VXX30" s="600"/>
      <c r="VXY30" s="600"/>
      <c r="VXZ30" s="600"/>
      <c r="VYA30" s="600"/>
      <c r="VYB30" s="600"/>
      <c r="VYC30" s="600"/>
      <c r="VYD30" s="600"/>
      <c r="VYE30" s="600"/>
      <c r="VYF30" s="600"/>
      <c r="VYG30" s="600"/>
      <c r="VYH30" s="600"/>
      <c r="VYI30" s="600"/>
      <c r="VYJ30" s="600"/>
      <c r="VYK30" s="600"/>
      <c r="VYL30" s="600"/>
      <c r="VYM30" s="600"/>
      <c r="VYN30" s="600"/>
      <c r="VYO30" s="600"/>
      <c r="VYP30" s="600"/>
      <c r="VYQ30" s="600"/>
      <c r="VYR30" s="600"/>
      <c r="VYS30" s="600"/>
      <c r="VYT30" s="600"/>
      <c r="VYU30" s="600"/>
      <c r="VYV30" s="600"/>
      <c r="VYW30" s="600"/>
      <c r="VYX30" s="600"/>
      <c r="VYY30" s="600"/>
      <c r="VYZ30" s="600"/>
      <c r="VZA30" s="600"/>
      <c r="VZB30" s="600"/>
      <c r="VZC30" s="600"/>
      <c r="VZD30" s="600"/>
      <c r="VZE30" s="600"/>
      <c r="VZF30" s="600"/>
      <c r="VZG30" s="600"/>
      <c r="VZH30" s="600"/>
      <c r="VZI30" s="600"/>
      <c r="VZJ30" s="600"/>
      <c r="VZK30" s="600"/>
      <c r="VZL30" s="600"/>
      <c r="VZM30" s="600"/>
      <c r="VZN30" s="600"/>
      <c r="VZO30" s="600"/>
      <c r="VZP30" s="600"/>
      <c r="VZQ30" s="600"/>
      <c r="VZR30" s="600"/>
      <c r="VZS30" s="600"/>
      <c r="VZT30" s="600"/>
      <c r="VZU30" s="600"/>
      <c r="VZV30" s="600"/>
      <c r="VZW30" s="600"/>
      <c r="VZX30" s="600"/>
      <c r="VZY30" s="600"/>
      <c r="VZZ30" s="600"/>
      <c r="WAA30" s="600"/>
      <c r="WAB30" s="600"/>
      <c r="WAC30" s="600"/>
      <c r="WAD30" s="600"/>
      <c r="WAE30" s="600"/>
      <c r="WAF30" s="600"/>
      <c r="WAG30" s="600"/>
      <c r="WAH30" s="600"/>
      <c r="WAI30" s="600"/>
      <c r="WAJ30" s="600"/>
      <c r="WAK30" s="600"/>
      <c r="WAL30" s="600"/>
      <c r="WAM30" s="600"/>
      <c r="WAN30" s="600"/>
      <c r="WAO30" s="600"/>
      <c r="WAP30" s="600"/>
      <c r="WAQ30" s="600"/>
      <c r="WAR30" s="600"/>
      <c r="WAS30" s="600"/>
      <c r="WAT30" s="600"/>
      <c r="WAU30" s="600"/>
      <c r="WAV30" s="600"/>
      <c r="WAW30" s="600"/>
      <c r="WAX30" s="600"/>
      <c r="WAY30" s="600"/>
      <c r="WAZ30" s="600"/>
      <c r="WBA30" s="600"/>
      <c r="WBB30" s="600"/>
      <c r="WBC30" s="600"/>
      <c r="WBD30" s="600"/>
      <c r="WBE30" s="600"/>
      <c r="WBF30" s="600"/>
      <c r="WBG30" s="600"/>
      <c r="WBH30" s="600"/>
      <c r="WBI30" s="600"/>
      <c r="WBJ30" s="600"/>
      <c r="WBK30" s="600"/>
      <c r="WBL30" s="600"/>
      <c r="WBM30" s="600"/>
      <c r="WBN30" s="600"/>
      <c r="WBO30" s="600"/>
      <c r="WBP30" s="600"/>
      <c r="WBQ30" s="600"/>
      <c r="WBR30" s="600"/>
      <c r="WBS30" s="600"/>
      <c r="WBT30" s="600"/>
      <c r="WBU30" s="600"/>
      <c r="WBV30" s="600"/>
      <c r="WBW30" s="600"/>
      <c r="WBX30" s="600"/>
      <c r="WBY30" s="600"/>
      <c r="WBZ30" s="600"/>
      <c r="WCA30" s="600"/>
      <c r="WCB30" s="600"/>
      <c r="WCC30" s="600"/>
      <c r="WCD30" s="600"/>
      <c r="WCE30" s="600"/>
      <c r="WCF30" s="600"/>
      <c r="WCG30" s="600"/>
      <c r="WCH30" s="600"/>
      <c r="WCI30" s="600"/>
      <c r="WCJ30" s="600"/>
      <c r="WCK30" s="600"/>
      <c r="WCL30" s="600"/>
      <c r="WCM30" s="600"/>
      <c r="WCN30" s="600"/>
      <c r="WCO30" s="600"/>
      <c r="WCP30" s="600"/>
      <c r="WCQ30" s="600"/>
      <c r="WCR30" s="600"/>
      <c r="WCS30" s="600"/>
      <c r="WCT30" s="600"/>
      <c r="WCU30" s="600"/>
      <c r="WCV30" s="600"/>
      <c r="WCW30" s="600"/>
      <c r="WCX30" s="600"/>
      <c r="WCY30" s="600"/>
      <c r="WCZ30" s="600"/>
      <c r="WDA30" s="600"/>
      <c r="WDB30" s="600"/>
      <c r="WDC30" s="600"/>
      <c r="WDD30" s="600"/>
      <c r="WDE30" s="600"/>
      <c r="WDF30" s="600"/>
      <c r="WDG30" s="600"/>
      <c r="WDH30" s="600"/>
      <c r="WDI30" s="600"/>
      <c r="WDJ30" s="600"/>
      <c r="WDK30" s="600"/>
      <c r="WDL30" s="600"/>
      <c r="WDM30" s="600"/>
      <c r="WDN30" s="600"/>
      <c r="WDO30" s="600"/>
      <c r="WDP30" s="600"/>
      <c r="WDQ30" s="600"/>
      <c r="WDR30" s="600"/>
      <c r="WDS30" s="600"/>
      <c r="WDT30" s="600"/>
      <c r="WDU30" s="600"/>
      <c r="WDV30" s="600"/>
      <c r="WDW30" s="600"/>
      <c r="WDX30" s="600"/>
      <c r="WDY30" s="600"/>
      <c r="WDZ30" s="600"/>
      <c r="WEA30" s="600"/>
      <c r="WEB30" s="600"/>
      <c r="WEC30" s="600"/>
      <c r="WED30" s="600"/>
      <c r="WEE30" s="600"/>
      <c r="WEF30" s="600"/>
      <c r="WEG30" s="600"/>
      <c r="WEH30" s="600"/>
      <c r="WEI30" s="600"/>
      <c r="WEJ30" s="600"/>
      <c r="WEK30" s="600"/>
      <c r="WEL30" s="600"/>
      <c r="WEM30" s="600"/>
      <c r="WEN30" s="600"/>
      <c r="WEO30" s="600"/>
      <c r="WEP30" s="600"/>
      <c r="WEQ30" s="600"/>
      <c r="WER30" s="600"/>
      <c r="WES30" s="600"/>
      <c r="WET30" s="600"/>
      <c r="WEU30" s="600"/>
      <c r="WEV30" s="600"/>
      <c r="WEW30" s="600"/>
      <c r="WEX30" s="600"/>
      <c r="WEY30" s="600"/>
      <c r="WEZ30" s="600"/>
      <c r="WFA30" s="600"/>
      <c r="WFB30" s="600"/>
      <c r="WFC30" s="600"/>
      <c r="WFD30" s="600"/>
      <c r="WFE30" s="600"/>
      <c r="WFF30" s="600"/>
      <c r="WFG30" s="600"/>
      <c r="WFH30" s="600"/>
      <c r="WFI30" s="600"/>
      <c r="WFJ30" s="600"/>
      <c r="WFK30" s="600"/>
      <c r="WFL30" s="600"/>
      <c r="WFM30" s="600"/>
      <c r="WFN30" s="600"/>
      <c r="WFO30" s="600"/>
      <c r="WFP30" s="600"/>
      <c r="WFQ30" s="600"/>
      <c r="WFR30" s="600"/>
      <c r="WFS30" s="600"/>
      <c r="WFT30" s="600"/>
      <c r="WFU30" s="600"/>
      <c r="WFV30" s="600"/>
      <c r="WFW30" s="600"/>
      <c r="WFX30" s="600"/>
      <c r="WFY30" s="600"/>
      <c r="WFZ30" s="600"/>
      <c r="WGA30" s="600"/>
      <c r="WGB30" s="600"/>
      <c r="WGC30" s="600"/>
      <c r="WGD30" s="600"/>
      <c r="WGE30" s="600"/>
      <c r="WGF30" s="600"/>
      <c r="WGG30" s="600"/>
      <c r="WGH30" s="600"/>
      <c r="WGI30" s="600"/>
      <c r="WGJ30" s="600"/>
      <c r="WGK30" s="600"/>
      <c r="WGL30" s="600"/>
      <c r="WGM30" s="600"/>
      <c r="WGN30" s="600"/>
      <c r="WGO30" s="600"/>
      <c r="WGP30" s="600"/>
      <c r="WGQ30" s="600"/>
      <c r="WGR30" s="600"/>
      <c r="WGS30" s="600"/>
      <c r="WGT30" s="600"/>
      <c r="WGU30" s="600"/>
      <c r="WGV30" s="600"/>
      <c r="WGW30" s="600"/>
      <c r="WGX30" s="600"/>
      <c r="WGY30" s="600"/>
      <c r="WGZ30" s="600"/>
      <c r="WHA30" s="600"/>
      <c r="WHB30" s="600"/>
      <c r="WHC30" s="600"/>
      <c r="WHD30" s="600"/>
      <c r="WHE30" s="600"/>
      <c r="WHF30" s="600"/>
      <c r="WHG30" s="600"/>
      <c r="WHH30" s="600"/>
      <c r="WHI30" s="600"/>
      <c r="WHJ30" s="600"/>
      <c r="WHK30" s="600"/>
      <c r="WHL30" s="600"/>
      <c r="WHM30" s="600"/>
      <c r="WHN30" s="600"/>
      <c r="WHO30" s="600"/>
      <c r="WHP30" s="600"/>
      <c r="WHQ30" s="600"/>
      <c r="WHR30" s="600"/>
      <c r="WHS30" s="600"/>
      <c r="WHT30" s="600"/>
      <c r="WHU30" s="600"/>
      <c r="WHV30" s="600"/>
      <c r="WHW30" s="600"/>
      <c r="WHX30" s="600"/>
      <c r="WHY30" s="600"/>
      <c r="WHZ30" s="600"/>
      <c r="WIA30" s="600"/>
      <c r="WIB30" s="600"/>
      <c r="WIC30" s="600"/>
      <c r="WID30" s="600"/>
      <c r="WIE30" s="600"/>
      <c r="WIF30" s="600"/>
      <c r="WIG30" s="600"/>
      <c r="WIH30" s="600"/>
      <c r="WII30" s="600"/>
      <c r="WIJ30" s="600"/>
      <c r="WIK30" s="600"/>
      <c r="WIL30" s="600"/>
      <c r="WIM30" s="600"/>
      <c r="WIN30" s="600"/>
      <c r="WIO30" s="600"/>
      <c r="WIP30" s="600"/>
      <c r="WIQ30" s="600"/>
      <c r="WIR30" s="600"/>
      <c r="WIS30" s="600"/>
      <c r="WIT30" s="600"/>
      <c r="WIU30" s="600"/>
      <c r="WIV30" s="600"/>
      <c r="WIW30" s="600"/>
      <c r="WIX30" s="600"/>
      <c r="WIY30" s="600"/>
      <c r="WIZ30" s="600"/>
      <c r="WJA30" s="600"/>
      <c r="WJB30" s="600"/>
      <c r="WJC30" s="600"/>
      <c r="WJD30" s="600"/>
      <c r="WJE30" s="600"/>
      <c r="WJF30" s="600"/>
      <c r="WJG30" s="600"/>
      <c r="WJH30" s="600"/>
      <c r="WJI30" s="600"/>
      <c r="WJJ30" s="600"/>
      <c r="WJK30" s="600"/>
      <c r="WJL30" s="600"/>
      <c r="WJM30" s="600"/>
      <c r="WJN30" s="600"/>
      <c r="WJO30" s="600"/>
      <c r="WJP30" s="600"/>
      <c r="WJQ30" s="600"/>
      <c r="WJR30" s="600"/>
      <c r="WJS30" s="600"/>
      <c r="WJT30" s="600"/>
      <c r="WJU30" s="600"/>
      <c r="WJV30" s="600"/>
      <c r="WJW30" s="600"/>
      <c r="WJX30" s="600"/>
      <c r="WJY30" s="600"/>
      <c r="WJZ30" s="600"/>
      <c r="WKA30" s="600"/>
      <c r="WKB30" s="600"/>
      <c r="WKC30" s="600"/>
      <c r="WKD30" s="600"/>
      <c r="WKE30" s="600"/>
      <c r="WKF30" s="600"/>
      <c r="WKG30" s="600"/>
      <c r="WKH30" s="600"/>
      <c r="WKI30" s="600"/>
      <c r="WKJ30" s="600"/>
      <c r="WKK30" s="600"/>
      <c r="WKL30" s="600"/>
      <c r="WKM30" s="600"/>
      <c r="WKN30" s="600"/>
      <c r="WKO30" s="600"/>
      <c r="WKP30" s="600"/>
      <c r="WKQ30" s="600"/>
      <c r="WKR30" s="600"/>
      <c r="WKS30" s="600"/>
      <c r="WKT30" s="600"/>
      <c r="WKU30" s="600"/>
      <c r="WKV30" s="600"/>
      <c r="WKW30" s="600"/>
      <c r="WKX30" s="600"/>
      <c r="WKY30" s="600"/>
      <c r="WKZ30" s="600"/>
      <c r="WLA30" s="600"/>
      <c r="WLB30" s="600"/>
      <c r="WLC30" s="600"/>
      <c r="WLD30" s="600"/>
      <c r="WLE30" s="600"/>
      <c r="WLF30" s="600"/>
      <c r="WLG30" s="600"/>
      <c r="WLH30" s="600"/>
      <c r="WLI30" s="600"/>
      <c r="WLJ30" s="600"/>
      <c r="WLK30" s="600"/>
      <c r="WLL30" s="600"/>
      <c r="WLM30" s="600"/>
      <c r="WLN30" s="600"/>
      <c r="WLO30" s="600"/>
      <c r="WLP30" s="600"/>
      <c r="WLQ30" s="600"/>
      <c r="WLR30" s="600"/>
      <c r="WLS30" s="600"/>
      <c r="WLT30" s="600"/>
      <c r="WLU30" s="600"/>
      <c r="WLV30" s="600"/>
      <c r="WLW30" s="600"/>
      <c r="WLX30" s="600"/>
      <c r="WLY30" s="600"/>
      <c r="WLZ30" s="600"/>
      <c r="WMA30" s="600"/>
      <c r="WMB30" s="600"/>
      <c r="WMC30" s="600"/>
      <c r="WMD30" s="600"/>
      <c r="WME30" s="600"/>
      <c r="WMF30" s="600"/>
      <c r="WMG30" s="600"/>
      <c r="WMH30" s="600"/>
      <c r="WMI30" s="600"/>
      <c r="WMJ30" s="600"/>
      <c r="WMK30" s="600"/>
      <c r="WML30" s="600"/>
      <c r="WMM30" s="600"/>
      <c r="WMN30" s="600"/>
      <c r="WMO30" s="600"/>
      <c r="WMP30" s="600"/>
      <c r="WMQ30" s="600"/>
      <c r="WMR30" s="600"/>
      <c r="WMS30" s="600"/>
      <c r="WMT30" s="600"/>
      <c r="WMU30" s="600"/>
      <c r="WMV30" s="600"/>
      <c r="WMW30" s="600"/>
      <c r="WMX30" s="600"/>
      <c r="WMY30" s="600"/>
      <c r="WMZ30" s="600"/>
      <c r="WNA30" s="600"/>
      <c r="WNB30" s="600"/>
      <c r="WNC30" s="600"/>
      <c r="WND30" s="600"/>
      <c r="WNE30" s="600"/>
      <c r="WNF30" s="600"/>
      <c r="WNG30" s="600"/>
      <c r="WNH30" s="600"/>
      <c r="WNI30" s="600"/>
      <c r="WNJ30" s="600"/>
      <c r="WNK30" s="600"/>
      <c r="WNL30" s="600"/>
      <c r="WNM30" s="600"/>
      <c r="WNN30" s="600"/>
      <c r="WNO30" s="600"/>
      <c r="WNP30" s="600"/>
      <c r="WNQ30" s="600"/>
      <c r="WNR30" s="600"/>
      <c r="WNS30" s="600"/>
      <c r="WNT30" s="600"/>
      <c r="WNU30" s="600"/>
      <c r="WNV30" s="600"/>
      <c r="WNW30" s="600"/>
      <c r="WNX30" s="600"/>
      <c r="WNY30" s="600"/>
      <c r="WNZ30" s="600"/>
      <c r="WOA30" s="600"/>
      <c r="WOB30" s="600"/>
      <c r="WOC30" s="600"/>
      <c r="WOD30" s="600"/>
      <c r="WOE30" s="600"/>
      <c r="WOF30" s="600"/>
      <c r="WOG30" s="600"/>
      <c r="WOH30" s="600"/>
      <c r="WOI30" s="600"/>
      <c r="WOJ30" s="600"/>
      <c r="WOK30" s="600"/>
      <c r="WOL30" s="600"/>
      <c r="WOM30" s="600"/>
      <c r="WON30" s="600"/>
      <c r="WOO30" s="600"/>
      <c r="WOP30" s="600"/>
      <c r="WOQ30" s="600"/>
      <c r="WOR30" s="600"/>
      <c r="WOS30" s="600"/>
      <c r="WOT30" s="600"/>
      <c r="WOU30" s="600"/>
      <c r="WOV30" s="600"/>
      <c r="WOW30" s="600"/>
      <c r="WOX30" s="600"/>
      <c r="WOY30" s="600"/>
      <c r="WOZ30" s="600"/>
      <c r="WPA30" s="600"/>
      <c r="WPB30" s="600"/>
      <c r="WPC30" s="600"/>
      <c r="WPD30" s="600"/>
      <c r="WPE30" s="600"/>
      <c r="WPF30" s="600"/>
      <c r="WPG30" s="600"/>
      <c r="WPH30" s="600"/>
      <c r="WPI30" s="600"/>
      <c r="WPJ30" s="600"/>
      <c r="WPK30" s="600"/>
      <c r="WPL30" s="600"/>
      <c r="WPM30" s="600"/>
      <c r="WPN30" s="600"/>
      <c r="WPO30" s="600"/>
      <c r="WPP30" s="600"/>
      <c r="WPQ30" s="600"/>
      <c r="WPR30" s="600"/>
      <c r="WPS30" s="600"/>
      <c r="WPT30" s="600"/>
      <c r="WPU30" s="600"/>
      <c r="WPV30" s="600"/>
      <c r="WPW30" s="600"/>
      <c r="WPX30" s="600"/>
      <c r="WPY30" s="600"/>
      <c r="WPZ30" s="600"/>
      <c r="WQA30" s="600"/>
      <c r="WQB30" s="600"/>
      <c r="WQC30" s="600"/>
      <c r="WQD30" s="600"/>
      <c r="WQE30" s="600"/>
      <c r="WQF30" s="600"/>
      <c r="WQG30" s="600"/>
      <c r="WQH30" s="600"/>
      <c r="WQI30" s="600"/>
      <c r="WQJ30" s="600"/>
      <c r="WQK30" s="600"/>
      <c r="WQL30" s="600"/>
      <c r="WQM30" s="600"/>
      <c r="WQN30" s="600"/>
      <c r="WQO30" s="600"/>
      <c r="WQP30" s="600"/>
      <c r="WQQ30" s="600"/>
      <c r="WQR30" s="600"/>
      <c r="WQS30" s="600"/>
      <c r="WQT30" s="600"/>
      <c r="WQU30" s="600"/>
      <c r="WQV30" s="600"/>
      <c r="WQW30" s="600"/>
      <c r="WQX30" s="600"/>
      <c r="WQY30" s="600"/>
      <c r="WQZ30" s="600"/>
      <c r="WRA30" s="600"/>
      <c r="WRB30" s="600"/>
      <c r="WRC30" s="600"/>
      <c r="WRD30" s="600"/>
      <c r="WRE30" s="600"/>
      <c r="WRF30" s="600"/>
      <c r="WRG30" s="600"/>
      <c r="WRH30" s="600"/>
      <c r="WRI30" s="600"/>
      <c r="WRJ30" s="600"/>
      <c r="WRK30" s="600"/>
      <c r="WRL30" s="600"/>
      <c r="WRM30" s="600"/>
      <c r="WRN30" s="600"/>
      <c r="WRO30" s="600"/>
      <c r="WRP30" s="600"/>
      <c r="WRQ30" s="600"/>
      <c r="WRR30" s="600"/>
      <c r="WRS30" s="600"/>
      <c r="WRT30" s="600"/>
      <c r="WRU30" s="600"/>
      <c r="WRV30" s="600"/>
      <c r="WRW30" s="600"/>
      <c r="WRX30" s="600"/>
      <c r="WRY30" s="600"/>
      <c r="WRZ30" s="600"/>
      <c r="WSA30" s="600"/>
      <c r="WSB30" s="600"/>
      <c r="WSC30" s="600"/>
      <c r="WSD30" s="600"/>
      <c r="WSE30" s="600"/>
      <c r="WSF30" s="600"/>
      <c r="WSG30" s="600"/>
      <c r="WSH30" s="600"/>
      <c r="WSI30" s="600"/>
      <c r="WSJ30" s="600"/>
      <c r="WSK30" s="600"/>
      <c r="WSL30" s="600"/>
      <c r="WSM30" s="600"/>
      <c r="WSN30" s="600"/>
      <c r="WSO30" s="600"/>
      <c r="WSP30" s="600"/>
      <c r="WSQ30" s="600"/>
      <c r="WSR30" s="600"/>
      <c r="WSS30" s="600"/>
      <c r="WST30" s="600"/>
      <c r="WSU30" s="600"/>
      <c r="WSV30" s="600"/>
      <c r="WSW30" s="600"/>
      <c r="WSX30" s="600"/>
      <c r="WSY30" s="600"/>
      <c r="WSZ30" s="600"/>
      <c r="WTA30" s="600"/>
      <c r="WTB30" s="600"/>
      <c r="WTC30" s="600"/>
      <c r="WTD30" s="600"/>
      <c r="WTE30" s="600"/>
      <c r="WTF30" s="600"/>
      <c r="WTG30" s="600"/>
      <c r="WTH30" s="600"/>
      <c r="WTI30" s="600"/>
      <c r="WTJ30" s="600"/>
      <c r="WTK30" s="600"/>
      <c r="WTL30" s="600"/>
      <c r="WTM30" s="600"/>
      <c r="WTN30" s="600"/>
      <c r="WTO30" s="600"/>
      <c r="WTP30" s="600"/>
      <c r="WTQ30" s="600"/>
      <c r="WTR30" s="600"/>
      <c r="WTS30" s="600"/>
      <c r="WTT30" s="600"/>
      <c r="WTU30" s="600"/>
      <c r="WTV30" s="600"/>
      <c r="WTW30" s="600"/>
      <c r="WTX30" s="600"/>
      <c r="WTY30" s="600"/>
      <c r="WTZ30" s="600"/>
      <c r="WUA30" s="600"/>
      <c r="WUB30" s="600"/>
      <c r="WUC30" s="600"/>
      <c r="WUD30" s="600"/>
      <c r="WUE30" s="600"/>
      <c r="WUF30" s="600"/>
      <c r="WUG30" s="600"/>
      <c r="WUH30" s="600"/>
      <c r="WUI30" s="600"/>
      <c r="WUJ30" s="600"/>
      <c r="WUK30" s="600"/>
      <c r="WUL30" s="600"/>
      <c r="WUM30" s="600"/>
      <c r="WUN30" s="600"/>
      <c r="WUO30" s="600"/>
      <c r="WUP30" s="600"/>
      <c r="WUQ30" s="600"/>
      <c r="WUR30" s="600"/>
      <c r="WUS30" s="600"/>
      <c r="WUT30" s="600"/>
      <c r="WUU30" s="600"/>
      <c r="WUV30" s="600"/>
      <c r="WUW30" s="600"/>
      <c r="WUX30" s="600"/>
      <c r="WUY30" s="600"/>
      <c r="WUZ30" s="600"/>
      <c r="WVA30" s="600"/>
      <c r="WVB30" s="600"/>
      <c r="WVC30" s="600"/>
      <c r="WVD30" s="600"/>
      <c r="WVE30" s="600"/>
      <c r="WVF30" s="600"/>
      <c r="WVG30" s="600"/>
      <c r="WVH30" s="600"/>
      <c r="WVI30" s="600"/>
      <c r="WVJ30" s="600"/>
      <c r="WVK30" s="600"/>
      <c r="WVL30" s="600"/>
      <c r="WVM30" s="600"/>
      <c r="WVN30" s="600"/>
      <c r="WVO30" s="600"/>
      <c r="WVP30" s="600"/>
      <c r="WVQ30" s="600"/>
      <c r="WVR30" s="600"/>
      <c r="WVS30" s="600"/>
      <c r="WVT30" s="600"/>
      <c r="WVU30" s="600"/>
      <c r="WVV30" s="600"/>
      <c r="WVW30" s="600"/>
      <c r="WVX30" s="600"/>
      <c r="WVY30" s="600"/>
      <c r="WVZ30" s="600"/>
      <c r="WWA30" s="600"/>
      <c r="WWB30" s="600"/>
      <c r="WWC30" s="600"/>
      <c r="WWD30" s="600"/>
      <c r="WWE30" s="600"/>
      <c r="WWF30" s="600"/>
      <c r="WWG30" s="600"/>
      <c r="WWH30" s="600"/>
      <c r="WWI30" s="600"/>
      <c r="WWJ30" s="600"/>
      <c r="WWK30" s="600"/>
      <c r="WWL30" s="600"/>
      <c r="WWM30" s="600"/>
      <c r="WWN30" s="600"/>
      <c r="WWO30" s="600"/>
      <c r="WWP30" s="600"/>
      <c r="WWQ30" s="600"/>
      <c r="WWR30" s="600"/>
      <c r="WWS30" s="600"/>
      <c r="WWT30" s="600"/>
      <c r="WWU30" s="600"/>
      <c r="WWV30" s="600"/>
      <c r="WWW30" s="600"/>
      <c r="WWX30" s="600"/>
      <c r="WWY30" s="600"/>
      <c r="WWZ30" s="600"/>
      <c r="WXA30" s="600"/>
      <c r="WXB30" s="600"/>
      <c r="WXC30" s="600"/>
      <c r="WXD30" s="600"/>
      <c r="WXE30" s="600"/>
      <c r="WXF30" s="600"/>
      <c r="WXG30" s="600"/>
      <c r="WXH30" s="600"/>
      <c r="WXI30" s="600"/>
      <c r="WXJ30" s="600"/>
      <c r="WXK30" s="600"/>
      <c r="WXL30" s="600"/>
      <c r="WXM30" s="600"/>
      <c r="WXN30" s="600"/>
      <c r="WXO30" s="600"/>
      <c r="WXP30" s="600"/>
      <c r="WXQ30" s="600"/>
      <c r="WXR30" s="600"/>
      <c r="WXS30" s="600"/>
      <c r="WXT30" s="600"/>
      <c r="WXU30" s="600"/>
      <c r="WXV30" s="600"/>
      <c r="WXW30" s="600"/>
      <c r="WXX30" s="600"/>
      <c r="WXY30" s="600"/>
      <c r="WXZ30" s="600"/>
      <c r="WYA30" s="600"/>
      <c r="WYB30" s="600"/>
      <c r="WYC30" s="600"/>
      <c r="WYD30" s="600"/>
      <c r="WYE30" s="600"/>
      <c r="WYF30" s="600"/>
      <c r="WYG30" s="600"/>
      <c r="WYH30" s="600"/>
      <c r="WYI30" s="600"/>
      <c r="WYJ30" s="600"/>
      <c r="WYK30" s="600"/>
      <c r="WYL30" s="600"/>
      <c r="WYM30" s="600"/>
      <c r="WYN30" s="600"/>
      <c r="WYO30" s="600"/>
      <c r="WYP30" s="600"/>
      <c r="WYQ30" s="600"/>
      <c r="WYR30" s="600"/>
      <c r="WYS30" s="600"/>
      <c r="WYT30" s="600"/>
      <c r="WYU30" s="600"/>
      <c r="WYV30" s="600"/>
      <c r="WYW30" s="600"/>
      <c r="WYX30" s="600"/>
      <c r="WYY30" s="600"/>
      <c r="WYZ30" s="600"/>
      <c r="WZA30" s="600"/>
      <c r="WZB30" s="600"/>
      <c r="WZC30" s="600"/>
      <c r="WZD30" s="600"/>
      <c r="WZE30" s="600"/>
      <c r="WZF30" s="600"/>
      <c r="WZG30" s="600"/>
      <c r="WZH30" s="600"/>
      <c r="WZI30" s="600"/>
      <c r="WZJ30" s="600"/>
      <c r="WZK30" s="600"/>
      <c r="WZL30" s="600"/>
      <c r="WZM30" s="600"/>
      <c r="WZN30" s="600"/>
      <c r="WZO30" s="600"/>
      <c r="WZP30" s="600"/>
      <c r="WZQ30" s="600"/>
      <c r="WZR30" s="600"/>
      <c r="WZS30" s="600"/>
      <c r="WZT30" s="600"/>
      <c r="WZU30" s="600"/>
      <c r="WZV30" s="600"/>
      <c r="WZW30" s="600"/>
      <c r="WZX30" s="600"/>
      <c r="WZY30" s="600"/>
      <c r="WZZ30" s="600"/>
      <c r="XAA30" s="600"/>
      <c r="XAB30" s="600"/>
      <c r="XAC30" s="600"/>
      <c r="XAD30" s="600"/>
      <c r="XAE30" s="600"/>
      <c r="XAF30" s="600"/>
      <c r="XAG30" s="600"/>
      <c r="XAH30" s="600"/>
      <c r="XAI30" s="600"/>
      <c r="XAJ30" s="600"/>
      <c r="XAK30" s="600"/>
      <c r="XAL30" s="600"/>
      <c r="XAM30" s="600"/>
      <c r="XAN30" s="600"/>
      <c r="XAO30" s="600"/>
      <c r="XAP30" s="600"/>
      <c r="XAQ30" s="600"/>
      <c r="XAR30" s="600"/>
      <c r="XAS30" s="600"/>
      <c r="XAT30" s="600"/>
      <c r="XAU30" s="600"/>
      <c r="XAV30" s="600"/>
      <c r="XAW30" s="600"/>
      <c r="XAX30" s="600"/>
      <c r="XAY30" s="600"/>
      <c r="XAZ30" s="600"/>
      <c r="XBA30" s="600"/>
      <c r="XBB30" s="600"/>
      <c r="XBC30" s="600"/>
      <c r="XBD30" s="600"/>
      <c r="XBE30" s="600"/>
      <c r="XBF30" s="600"/>
      <c r="XBG30" s="600"/>
      <c r="XBH30" s="600"/>
      <c r="XBI30" s="600"/>
      <c r="XBJ30" s="600"/>
      <c r="XBK30" s="600"/>
      <c r="XBL30" s="600"/>
      <c r="XBM30" s="600"/>
      <c r="XBN30" s="600"/>
      <c r="XBO30" s="600"/>
      <c r="XBP30" s="600"/>
      <c r="XBQ30" s="600"/>
      <c r="XBR30" s="600"/>
      <c r="XBS30" s="600"/>
      <c r="XBT30" s="600"/>
      <c r="XBU30" s="600"/>
      <c r="XBV30" s="600"/>
      <c r="XBW30" s="600"/>
      <c r="XBX30" s="600"/>
      <c r="XBY30" s="600"/>
      <c r="XBZ30" s="600"/>
      <c r="XCA30" s="600"/>
      <c r="XCB30" s="600"/>
      <c r="XCC30" s="600"/>
      <c r="XCD30" s="600"/>
      <c r="XCE30" s="600"/>
      <c r="XCF30" s="600"/>
      <c r="XCG30" s="600"/>
      <c r="XCH30" s="600"/>
      <c r="XCI30" s="600"/>
      <c r="XCJ30" s="600"/>
      <c r="XCK30" s="600"/>
      <c r="XCL30" s="600"/>
      <c r="XCM30" s="600"/>
      <c r="XCN30" s="600"/>
      <c r="XCO30" s="600"/>
      <c r="XCP30" s="600"/>
      <c r="XCQ30" s="600"/>
      <c r="XCR30" s="600"/>
      <c r="XCS30" s="600"/>
      <c r="XCT30" s="600"/>
      <c r="XCU30" s="600"/>
      <c r="XCV30" s="600"/>
      <c r="XCW30" s="600"/>
      <c r="XCX30" s="600"/>
      <c r="XCY30" s="600"/>
      <c r="XCZ30" s="600"/>
      <c r="XDA30" s="600"/>
      <c r="XDB30" s="600"/>
      <c r="XDC30" s="600"/>
      <c r="XDD30" s="600"/>
      <c r="XDE30" s="600"/>
      <c r="XDF30" s="600"/>
      <c r="XDG30" s="600"/>
      <c r="XDH30" s="600"/>
      <c r="XDI30" s="600"/>
      <c r="XDJ30" s="600"/>
      <c r="XDK30" s="600"/>
      <c r="XDL30" s="600"/>
      <c r="XDM30" s="600"/>
      <c r="XDN30" s="600"/>
      <c r="XDO30" s="600"/>
      <c r="XDP30" s="600"/>
      <c r="XDQ30" s="600"/>
      <c r="XDR30" s="600"/>
      <c r="XDS30" s="600"/>
      <c r="XDT30" s="600"/>
      <c r="XDU30" s="600"/>
      <c r="XDV30" s="600"/>
      <c r="XDW30" s="600"/>
      <c r="XDX30" s="600"/>
      <c r="XDY30" s="600"/>
      <c r="XDZ30" s="600"/>
      <c r="XEA30" s="600"/>
      <c r="XEB30" s="600"/>
      <c r="XEC30" s="600"/>
      <c r="XED30" s="600"/>
      <c r="XEE30" s="600"/>
      <c r="XEF30" s="600"/>
      <c r="XEG30" s="600"/>
      <c r="XEH30" s="600"/>
      <c r="XEI30" s="600"/>
      <c r="XEJ30" s="600"/>
    </row>
    <row r="31" spans="1:16364" s="601" customFormat="1" ht="12.75">
      <c r="A31" s="1565" t="s">
        <v>742</v>
      </c>
      <c r="B31" s="1553">
        <f t="shared" si="6"/>
        <v>0</v>
      </c>
      <c r="C31" s="1317"/>
      <c r="D31" s="1317"/>
      <c r="E31" s="1317"/>
      <c r="F31" s="1318"/>
      <c r="G31" s="1319"/>
      <c r="H31" s="1320"/>
      <c r="I31" s="1311">
        <f t="shared" si="8"/>
        <v>0</v>
      </c>
      <c r="K31" s="1312">
        <f t="shared" si="7"/>
        <v>0</v>
      </c>
      <c r="L31" s="1317"/>
      <c r="M31" s="1317"/>
      <c r="N31" s="1317"/>
      <c r="O31" s="1318"/>
      <c r="P31" s="1319"/>
      <c r="Q31" s="1320"/>
      <c r="R31" s="1311">
        <f t="shared" si="1"/>
        <v>0</v>
      </c>
      <c r="T31" s="1316">
        <f t="shared" si="4"/>
        <v>0</v>
      </c>
      <c r="U31" s="1317"/>
      <c r="V31" s="1317"/>
      <c r="W31" s="1317"/>
      <c r="X31" s="1318"/>
      <c r="Y31" s="1319"/>
      <c r="Z31" s="1320"/>
      <c r="AA31" s="1311">
        <f t="shared" si="2"/>
        <v>0</v>
      </c>
      <c r="AC31" s="1316">
        <f t="shared" si="3"/>
        <v>0</v>
      </c>
      <c r="AD31" s="1317"/>
      <c r="AE31" s="1317"/>
      <c r="AF31" s="1317"/>
      <c r="AG31" s="1318"/>
      <c r="AH31" s="1319"/>
      <c r="AI31" s="1320"/>
      <c r="AJ31" s="1358"/>
      <c r="AL31" s="1542"/>
      <c r="AM31" s="1317"/>
      <c r="AN31" s="1317"/>
      <c r="AO31" s="1317"/>
      <c r="AP31" s="1318"/>
      <c r="AQ31" s="1319"/>
      <c r="AR31" s="1320"/>
      <c r="AS31" s="1311">
        <f t="shared" si="5"/>
        <v>0</v>
      </c>
    </row>
    <row r="32" spans="1:16364" ht="13.5" customHeight="1">
      <c r="A32" s="1561" t="s">
        <v>101</v>
      </c>
      <c r="B32" s="1554">
        <f t="shared" si="6"/>
        <v>0</v>
      </c>
      <c r="C32" s="1308"/>
      <c r="D32" s="1309"/>
      <c r="E32" s="938"/>
      <c r="F32" s="1308"/>
      <c r="G32" s="1527"/>
      <c r="H32" s="1322"/>
      <c r="I32" s="1323">
        <f t="shared" si="8"/>
        <v>0</v>
      </c>
      <c r="J32" s="1"/>
      <c r="K32" s="1312">
        <f t="shared" si="7"/>
        <v>0</v>
      </c>
      <c r="L32" s="1308"/>
      <c r="M32" s="1309"/>
      <c r="N32" s="938"/>
      <c r="O32" s="1308"/>
      <c r="P32" s="1309"/>
      <c r="Q32" s="1322"/>
      <c r="R32" s="1323">
        <f t="shared" si="1"/>
        <v>0</v>
      </c>
      <c r="S32" s="1"/>
      <c r="T32" s="1321"/>
      <c r="U32" s="1308"/>
      <c r="V32" s="1309"/>
      <c r="W32" s="938"/>
      <c r="X32" s="1308"/>
      <c r="Y32" s="1309"/>
      <c r="Z32" s="1322"/>
      <c r="AA32" s="1323">
        <f t="shared" si="2"/>
        <v>0</v>
      </c>
      <c r="AB32" s="1"/>
      <c r="AC32" s="1321"/>
      <c r="AD32" s="1308"/>
      <c r="AE32" s="1309"/>
      <c r="AF32" s="938"/>
      <c r="AG32" s="1308"/>
      <c r="AH32" s="1309"/>
      <c r="AI32" s="1322"/>
      <c r="AJ32" s="1311"/>
      <c r="AK32" s="1"/>
      <c r="AL32" s="1543"/>
      <c r="AM32" s="1308"/>
      <c r="AN32" s="1309"/>
      <c r="AO32" s="938"/>
      <c r="AP32" s="1308"/>
      <c r="AQ32" s="1309"/>
      <c r="AR32" s="1322"/>
      <c r="AS32" s="1323"/>
    </row>
    <row r="33" spans="1:45" ht="6" customHeight="1">
      <c r="A33" s="1561"/>
      <c r="B33" s="1160"/>
      <c r="C33" s="1325"/>
      <c r="D33" s="1326"/>
      <c r="E33" s="1160"/>
      <c r="F33" s="1325"/>
      <c r="G33" s="1326"/>
      <c r="H33" s="1327"/>
      <c r="I33" s="1328"/>
      <c r="J33" s="1"/>
      <c r="K33" s="1312">
        <f t="shared" si="7"/>
        <v>0</v>
      </c>
      <c r="L33" s="1325"/>
      <c r="M33" s="1326"/>
      <c r="N33" s="1160"/>
      <c r="O33" s="1325"/>
      <c r="P33" s="1326"/>
      <c r="Q33" s="1327"/>
      <c r="R33" s="1328"/>
      <c r="S33" s="1"/>
      <c r="T33" s="1324"/>
      <c r="U33" s="1325"/>
      <c r="V33" s="1326"/>
      <c r="W33" s="1160"/>
      <c r="X33" s="1325"/>
      <c r="Y33" s="1326"/>
      <c r="Z33" s="1327"/>
      <c r="AA33" s="1328"/>
      <c r="AB33" s="1"/>
      <c r="AC33" s="1324"/>
      <c r="AD33" s="1325"/>
      <c r="AE33" s="1326"/>
      <c r="AF33" s="1160"/>
      <c r="AG33" s="1325"/>
      <c r="AH33" s="1326"/>
      <c r="AI33" s="1327"/>
      <c r="AJ33" s="1358"/>
      <c r="AK33" s="1"/>
      <c r="AL33" s="1544"/>
      <c r="AM33" s="1325"/>
      <c r="AN33" s="1326"/>
      <c r="AO33" s="1160"/>
      <c r="AP33" s="1325"/>
      <c r="AQ33" s="1326"/>
      <c r="AR33" s="1327"/>
      <c r="AS33" s="1328"/>
    </row>
    <row r="34" spans="1:45" ht="15.75" customHeight="1">
      <c r="A34" s="3109" t="s">
        <v>106</v>
      </c>
      <c r="B34" s="945">
        <f>B32+B19+B18</f>
        <v>24828773</v>
      </c>
      <c r="C34" s="1330">
        <f t="shared" ref="C34:H34" si="9">C32+C19+C18</f>
        <v>33847240</v>
      </c>
      <c r="D34" s="1330">
        <f t="shared" si="9"/>
        <v>0</v>
      </c>
      <c r="E34" s="1330">
        <f t="shared" si="9"/>
        <v>0</v>
      </c>
      <c r="F34" s="1330">
        <f>F32+F19+F18</f>
        <v>24828773</v>
      </c>
      <c r="G34" s="1330">
        <f t="shared" si="9"/>
        <v>0</v>
      </c>
      <c r="H34" s="1330">
        <f t="shared" si="9"/>
        <v>0</v>
      </c>
      <c r="I34" s="1331">
        <f>B34+(C34+D34+E34)-(F34+G34+H34)</f>
        <v>33847240</v>
      </c>
      <c r="J34" s="1"/>
      <c r="K34" s="1312">
        <f t="shared" si="7"/>
        <v>21971989</v>
      </c>
      <c r="L34" s="1330">
        <f>L32+L19+L18</f>
        <v>24828773</v>
      </c>
      <c r="M34" s="1330">
        <f t="shared" ref="M34:N34" si="10">SUM(M18:M32)</f>
        <v>0</v>
      </c>
      <c r="N34" s="1330">
        <f t="shared" si="10"/>
        <v>0</v>
      </c>
      <c r="O34" s="1330">
        <f>O32+O19+O18</f>
        <v>21971989</v>
      </c>
      <c r="P34" s="1330">
        <f t="shared" ref="P34" si="11">SUM(P18:P32)</f>
        <v>0</v>
      </c>
      <c r="Q34" s="1310">
        <v>0</v>
      </c>
      <c r="R34" s="1331">
        <f>B34</f>
        <v>24828773</v>
      </c>
      <c r="S34" s="1"/>
      <c r="T34" s="1329">
        <f>T32+T19+T18</f>
        <v>24509095</v>
      </c>
      <c r="U34" s="1330">
        <f>U32+U19+U18</f>
        <v>21971989</v>
      </c>
      <c r="V34" s="1330">
        <f t="shared" ref="V34:W34" si="12">SUM(V18:V32)</f>
        <v>0</v>
      </c>
      <c r="W34" s="1330">
        <f t="shared" si="12"/>
        <v>0</v>
      </c>
      <c r="X34" s="1330">
        <f>X32+X19+X18</f>
        <v>24509095</v>
      </c>
      <c r="Y34" s="1330">
        <f t="shared" ref="Y34" si="13">SUM(Y18:Y32)</f>
        <v>0</v>
      </c>
      <c r="Z34" s="1310">
        <v>0</v>
      </c>
      <c r="AA34" s="1331">
        <f>AA32+AA19+AA18</f>
        <v>21971989</v>
      </c>
      <c r="AB34" s="1"/>
      <c r="AC34" s="1329">
        <f>AS34</f>
        <v>21632998</v>
      </c>
      <c r="AD34" s="1330"/>
      <c r="AE34" s="1330">
        <f t="shared" ref="AE34:AF34" si="14">SUM(AE18:AE32)</f>
        <v>0</v>
      </c>
      <c r="AF34" s="1330">
        <f t="shared" si="14"/>
        <v>0</v>
      </c>
      <c r="AG34" s="1330">
        <v>2876097</v>
      </c>
      <c r="AH34" s="1330">
        <f t="shared" ref="AH34" si="15">SUM(AH18:AH32)</f>
        <v>0</v>
      </c>
      <c r="AI34" s="1310">
        <v>0</v>
      </c>
      <c r="AJ34" s="1342">
        <f>T34</f>
        <v>24509095</v>
      </c>
      <c r="AK34" s="1"/>
      <c r="AL34" s="1329">
        <f>SUM(AL18:AL32)</f>
        <v>0</v>
      </c>
      <c r="AM34" s="1330">
        <f t="shared" ref="AM34:AO34" si="16">SUM(AM18:AM32)</f>
        <v>0</v>
      </c>
      <c r="AN34" s="1330">
        <f t="shared" si="16"/>
        <v>0</v>
      </c>
      <c r="AO34" s="1330">
        <f t="shared" si="16"/>
        <v>0</v>
      </c>
      <c r="AP34" s="1330">
        <f t="shared" ref="AP34:AQ34" si="17">SUM(AP18:AP32)</f>
        <v>0</v>
      </c>
      <c r="AQ34" s="1330">
        <f t="shared" si="17"/>
        <v>0</v>
      </c>
      <c r="AR34" s="1310">
        <v>0</v>
      </c>
      <c r="AS34" s="1331">
        <f>AS32+AS19+AS18</f>
        <v>21632998</v>
      </c>
    </row>
    <row r="35" spans="1:45" ht="6" customHeight="1">
      <c r="A35" s="3020"/>
      <c r="B35" s="950"/>
      <c r="C35" s="1333"/>
      <c r="D35" s="1334"/>
      <c r="E35" s="1335"/>
      <c r="F35" s="1333"/>
      <c r="G35" s="1334"/>
      <c r="H35" s="1336"/>
      <c r="I35" s="1337"/>
      <c r="J35" s="1"/>
      <c r="K35" s="1312"/>
      <c r="L35" s="1333"/>
      <c r="M35" s="1334"/>
      <c r="N35" s="1335"/>
      <c r="O35" s="1333"/>
      <c r="P35" s="1334"/>
      <c r="Q35" s="1336"/>
      <c r="R35" s="1337"/>
      <c r="S35" s="1"/>
      <c r="T35" s="1332"/>
      <c r="U35" s="1333"/>
      <c r="V35" s="1334"/>
      <c r="W35" s="1335"/>
      <c r="X35" s="1333"/>
      <c r="Y35" s="1334"/>
      <c r="Z35" s="1336"/>
      <c r="AA35" s="1337"/>
      <c r="AB35" s="1"/>
      <c r="AC35" s="1332"/>
      <c r="AD35" s="1333"/>
      <c r="AE35" s="1334"/>
      <c r="AF35" s="1335"/>
      <c r="AG35" s="1333"/>
      <c r="AH35" s="1334"/>
      <c r="AI35" s="1336"/>
      <c r="AJ35" s="1358"/>
      <c r="AK35" s="1"/>
      <c r="AL35" s="1545"/>
      <c r="AM35" s="1333"/>
      <c r="AN35" s="1334"/>
      <c r="AO35" s="1335"/>
      <c r="AP35" s="1333"/>
      <c r="AQ35" s="1334"/>
      <c r="AR35" s="1336"/>
      <c r="AS35" s="1337"/>
    </row>
    <row r="36" spans="1:45" ht="13.5" customHeight="1">
      <c r="A36" s="1561" t="s">
        <v>111</v>
      </c>
      <c r="B36" s="1515">
        <f t="shared" ref="B36:B46" si="18">+R36</f>
        <v>0</v>
      </c>
      <c r="C36" s="1308"/>
      <c r="D36" s="1309"/>
      <c r="E36" s="938"/>
      <c r="F36" s="1308"/>
      <c r="G36" s="1309"/>
      <c r="H36" s="1310"/>
      <c r="I36" s="1338">
        <f t="shared" ref="I36:I46" si="19">B36+(C36+D36+E36)-(F36+G36+H36)</f>
        <v>0</v>
      </c>
      <c r="J36" s="1"/>
      <c r="K36" s="1312">
        <f t="shared" si="7"/>
        <v>0</v>
      </c>
      <c r="L36" s="1528"/>
      <c r="M36" s="1309"/>
      <c r="N36" s="938"/>
      <c r="O36" s="1308"/>
      <c r="P36" s="1309"/>
      <c r="Q36" s="1310"/>
      <c r="R36" s="1338">
        <f t="shared" ref="R36:R46" si="20">K36+(L36+M36+N36)-(O36+P36+Q36)</f>
        <v>0</v>
      </c>
      <c r="S36" s="1"/>
      <c r="T36" s="1307">
        <f>AJ36</f>
        <v>0</v>
      </c>
      <c r="U36" s="1308"/>
      <c r="V36" s="1309"/>
      <c r="W36" s="938"/>
      <c r="X36" s="1308"/>
      <c r="Y36" s="1309"/>
      <c r="Z36" s="1310"/>
      <c r="AA36" s="1338">
        <f t="shared" ref="AA36:AA41" si="21">T36+(U36+V36+W36)-(X36+Y36+Z36)</f>
        <v>0</v>
      </c>
      <c r="AB36" s="1"/>
      <c r="AC36" s="1307">
        <f t="shared" ref="AC36:AC42" si="22">AS36</f>
        <v>0</v>
      </c>
      <c r="AD36" s="1308"/>
      <c r="AE36" s="1309"/>
      <c r="AF36" s="938"/>
      <c r="AG36" s="1308"/>
      <c r="AH36" s="1309"/>
      <c r="AI36" s="1310"/>
      <c r="AJ36" s="1311"/>
      <c r="AK36" s="1"/>
      <c r="AL36" s="1540"/>
      <c r="AM36" s="1308"/>
      <c r="AN36" s="1309"/>
      <c r="AO36" s="938"/>
      <c r="AP36" s="1308"/>
      <c r="AQ36" s="1309"/>
      <c r="AR36" s="1310"/>
      <c r="AS36" s="1338">
        <f>AL36+(AM36+AN36+AO36)-(AP36+AQ36+AR36)</f>
        <v>0</v>
      </c>
    </row>
    <row r="37" spans="1:45" ht="13.5" customHeight="1">
      <c r="A37" s="1562" t="s">
        <v>113</v>
      </c>
      <c r="B37" s="1552">
        <f t="shared" si="18"/>
        <v>0</v>
      </c>
      <c r="C37" s="1313"/>
      <c r="D37" s="1314"/>
      <c r="E37" s="1315"/>
      <c r="F37" s="1313"/>
      <c r="G37" s="1314"/>
      <c r="H37" s="1339"/>
      <c r="I37" s="1311">
        <f t="shared" si="19"/>
        <v>0</v>
      </c>
      <c r="J37" s="1"/>
      <c r="K37" s="1312">
        <f t="shared" si="7"/>
        <v>0</v>
      </c>
      <c r="L37" s="1313"/>
      <c r="M37" s="1314"/>
      <c r="N37" s="1315"/>
      <c r="O37" s="1313"/>
      <c r="P37" s="1314"/>
      <c r="Q37" s="1339"/>
      <c r="R37" s="1311">
        <f t="shared" si="20"/>
        <v>0</v>
      </c>
      <c r="S37" s="1"/>
      <c r="T37" s="1312">
        <f>AJ37</f>
        <v>0</v>
      </c>
      <c r="U37" s="1313"/>
      <c r="V37" s="1314"/>
      <c r="W37" s="1315"/>
      <c r="X37" s="1313"/>
      <c r="Y37" s="1314"/>
      <c r="Z37" s="1339"/>
      <c r="AA37" s="1311">
        <f t="shared" si="21"/>
        <v>0</v>
      </c>
      <c r="AB37" s="1"/>
      <c r="AC37" s="1312">
        <f t="shared" si="22"/>
        <v>0</v>
      </c>
      <c r="AD37" s="1313"/>
      <c r="AE37" s="1314"/>
      <c r="AF37" s="1315"/>
      <c r="AG37" s="1313"/>
      <c r="AH37" s="1314"/>
      <c r="AI37" s="1339"/>
      <c r="AJ37" s="1311"/>
      <c r="AK37" s="1"/>
      <c r="AL37" s="1541"/>
      <c r="AM37" s="1313"/>
      <c r="AN37" s="1314"/>
      <c r="AO37" s="1315"/>
      <c r="AP37" s="1313"/>
      <c r="AQ37" s="1314"/>
      <c r="AR37" s="1339"/>
      <c r="AS37" s="1311">
        <f>AL37+(AM37+AN37+AO37)-(AP37+AQ37+AR37)</f>
        <v>0</v>
      </c>
    </row>
    <row r="38" spans="1:45" ht="13.5" customHeight="1">
      <c r="A38" s="1562" t="s">
        <v>115</v>
      </c>
      <c r="B38" s="1552">
        <f t="shared" si="18"/>
        <v>0</v>
      </c>
      <c r="C38" s="1313"/>
      <c r="D38" s="1314"/>
      <c r="E38" s="1315"/>
      <c r="F38" s="1313"/>
      <c r="G38" s="1314"/>
      <c r="H38" s="1313"/>
      <c r="I38" s="1311">
        <f t="shared" si="19"/>
        <v>0</v>
      </c>
      <c r="J38" s="1"/>
      <c r="K38" s="1312">
        <f t="shared" si="7"/>
        <v>0</v>
      </c>
      <c r="L38" s="1313"/>
      <c r="M38" s="1314"/>
      <c r="N38" s="1315"/>
      <c r="O38" s="1313"/>
      <c r="P38" s="1314"/>
      <c r="Q38" s="1313"/>
      <c r="R38" s="1311">
        <f t="shared" si="20"/>
        <v>0</v>
      </c>
      <c r="S38" s="1"/>
      <c r="T38" s="1312">
        <f>AJ38</f>
        <v>0</v>
      </c>
      <c r="U38" s="1313"/>
      <c r="V38" s="1314"/>
      <c r="W38" s="1315"/>
      <c r="X38" s="1313"/>
      <c r="Y38" s="1314"/>
      <c r="Z38" s="1313"/>
      <c r="AA38" s="1311">
        <f t="shared" si="21"/>
        <v>0</v>
      </c>
      <c r="AB38" s="1"/>
      <c r="AC38" s="1312">
        <f t="shared" si="22"/>
        <v>0</v>
      </c>
      <c r="AD38" s="1313"/>
      <c r="AE38" s="1314"/>
      <c r="AF38" s="1315"/>
      <c r="AG38" s="1313"/>
      <c r="AH38" s="1314"/>
      <c r="AI38" s="1313"/>
      <c r="AJ38" s="1311"/>
      <c r="AK38" s="1"/>
      <c r="AL38" s="1541"/>
      <c r="AM38" s="1313"/>
      <c r="AN38" s="1314"/>
      <c r="AO38" s="1315"/>
      <c r="AP38" s="1313"/>
      <c r="AQ38" s="1314"/>
      <c r="AR38" s="1313"/>
      <c r="AS38" s="1311">
        <f>AL38+(AM38+AN38+AO38)-(AP38+AQ38+AR38)</f>
        <v>0</v>
      </c>
    </row>
    <row r="39" spans="1:45" ht="13.5" customHeight="1">
      <c r="A39" s="1562" t="s">
        <v>117</v>
      </c>
      <c r="B39" s="1552">
        <f t="shared" si="18"/>
        <v>0</v>
      </c>
      <c r="C39" s="1313"/>
      <c r="D39" s="1314"/>
      <c r="E39" s="1315"/>
      <c r="F39" s="1313"/>
      <c r="G39" s="1314"/>
      <c r="H39" s="1313"/>
      <c r="I39" s="1311">
        <f t="shared" si="19"/>
        <v>0</v>
      </c>
      <c r="J39" s="1"/>
      <c r="K39" s="1312">
        <f t="shared" si="7"/>
        <v>0</v>
      </c>
      <c r="L39" s="1313"/>
      <c r="M39" s="1314"/>
      <c r="N39" s="1315"/>
      <c r="O39" s="1313"/>
      <c r="P39" s="1314"/>
      <c r="Q39" s="1313"/>
      <c r="R39" s="1311">
        <f t="shared" si="20"/>
        <v>0</v>
      </c>
      <c r="S39" s="1"/>
      <c r="T39" s="1312">
        <f>AJ39</f>
        <v>0</v>
      </c>
      <c r="U39" s="1313"/>
      <c r="V39" s="1314"/>
      <c r="W39" s="1315"/>
      <c r="X39" s="1313"/>
      <c r="Y39" s="1314"/>
      <c r="Z39" s="1313"/>
      <c r="AA39" s="1311">
        <f t="shared" si="21"/>
        <v>0</v>
      </c>
      <c r="AB39" s="1"/>
      <c r="AC39" s="1312">
        <f t="shared" si="22"/>
        <v>0</v>
      </c>
      <c r="AD39" s="1313"/>
      <c r="AE39" s="1314"/>
      <c r="AF39" s="1315"/>
      <c r="AG39" s="1313"/>
      <c r="AH39" s="1314"/>
      <c r="AI39" s="1313"/>
      <c r="AJ39" s="1311"/>
      <c r="AK39" s="1"/>
      <c r="AL39" s="1541"/>
      <c r="AM39" s="1313"/>
      <c r="AN39" s="1314"/>
      <c r="AO39" s="1315"/>
      <c r="AP39" s="1313"/>
      <c r="AQ39" s="1314"/>
      <c r="AR39" s="1313"/>
      <c r="AS39" s="1311">
        <f>AL39+(AM39+AN39+AO39)-(AP39+AQ39+AR39)</f>
        <v>0</v>
      </c>
    </row>
    <row r="40" spans="1:45" ht="13.5" customHeight="1">
      <c r="A40" s="1562" t="s">
        <v>120</v>
      </c>
      <c r="B40" s="1552">
        <f t="shared" si="18"/>
        <v>0</v>
      </c>
      <c r="C40" s="1313"/>
      <c r="D40" s="1314"/>
      <c r="E40" s="1315"/>
      <c r="F40" s="1313"/>
      <c r="G40" s="1314"/>
      <c r="H40" s="1339"/>
      <c r="I40" s="1311">
        <f t="shared" si="19"/>
        <v>0</v>
      </c>
      <c r="J40" s="1"/>
      <c r="K40" s="1312">
        <f t="shared" si="7"/>
        <v>0</v>
      </c>
      <c r="L40" s="1313"/>
      <c r="M40" s="1314"/>
      <c r="N40" s="1315"/>
      <c r="O40" s="1313"/>
      <c r="P40" s="1314"/>
      <c r="Q40" s="1313"/>
      <c r="R40" s="1311">
        <f t="shared" si="20"/>
        <v>0</v>
      </c>
      <c r="S40" s="1"/>
      <c r="T40" s="1312">
        <f>AJ40</f>
        <v>0</v>
      </c>
      <c r="U40" s="1313"/>
      <c r="V40" s="1314"/>
      <c r="W40" s="1315"/>
      <c r="X40" s="1313"/>
      <c r="Y40" s="1314"/>
      <c r="Z40" s="1313"/>
      <c r="AA40" s="1311">
        <f t="shared" si="21"/>
        <v>0</v>
      </c>
      <c r="AB40" s="1"/>
      <c r="AC40" s="1312">
        <f t="shared" si="22"/>
        <v>0</v>
      </c>
      <c r="AD40" s="1313"/>
      <c r="AE40" s="1314"/>
      <c r="AF40" s="1315"/>
      <c r="AG40" s="1313"/>
      <c r="AH40" s="1314"/>
      <c r="AI40" s="1313"/>
      <c r="AJ40" s="1311"/>
      <c r="AK40" s="1"/>
      <c r="AL40" s="1541"/>
      <c r="AM40" s="1313"/>
      <c r="AN40" s="1314"/>
      <c r="AO40" s="1315"/>
      <c r="AP40" s="1313"/>
      <c r="AQ40" s="1314"/>
      <c r="AR40" s="1313"/>
      <c r="AS40" s="1311">
        <f>AL40+(AM40+AN40+AO40)-(AP40+AQ40+AR40)</f>
        <v>0</v>
      </c>
    </row>
    <row r="41" spans="1:45" ht="13.5" customHeight="1">
      <c r="A41" s="1561" t="s">
        <v>124</v>
      </c>
      <c r="B41" s="1515">
        <f t="shared" si="18"/>
        <v>0</v>
      </c>
      <c r="C41" s="1308"/>
      <c r="D41" s="1309"/>
      <c r="E41" s="938"/>
      <c r="F41" s="1308"/>
      <c r="G41" s="1309"/>
      <c r="H41" s="1339"/>
      <c r="I41" s="1342">
        <f t="shared" si="19"/>
        <v>0</v>
      </c>
      <c r="J41" s="1"/>
      <c r="K41" s="1312">
        <f t="shared" si="7"/>
        <v>10381538</v>
      </c>
      <c r="L41" s="1308"/>
      <c r="M41" s="1309"/>
      <c r="N41" s="938"/>
      <c r="O41" s="1313">
        <f>O42</f>
        <v>10381538</v>
      </c>
      <c r="P41" s="1309"/>
      <c r="Q41" s="1341"/>
      <c r="R41" s="1342">
        <f>K41+(L41+M41+N41)-(O41+P41+Q41)</f>
        <v>0</v>
      </c>
      <c r="S41" s="1"/>
      <c r="T41" s="1340">
        <v>10208513</v>
      </c>
      <c r="U41" s="1313">
        <v>10381538</v>
      </c>
      <c r="V41" s="1309"/>
      <c r="W41" s="938"/>
      <c r="X41" s="1313">
        <v>10208513</v>
      </c>
      <c r="Y41" s="1309"/>
      <c r="Z41" s="1341"/>
      <c r="AA41" s="1342">
        <f t="shared" si="21"/>
        <v>10381538</v>
      </c>
      <c r="AB41" s="1"/>
      <c r="AC41" s="1307">
        <f t="shared" si="22"/>
        <v>6921026</v>
      </c>
      <c r="AD41" s="1308"/>
      <c r="AE41" s="1309"/>
      <c r="AF41" s="938"/>
      <c r="AG41" s="1308">
        <v>3287487</v>
      </c>
      <c r="AH41" s="1309"/>
      <c r="AI41" s="1341"/>
      <c r="AJ41" s="1342">
        <f t="shared" ref="AJ41:AJ50" si="23">T41</f>
        <v>10208513</v>
      </c>
      <c r="AK41" s="1"/>
      <c r="AL41" s="1540"/>
      <c r="AM41" s="1308"/>
      <c r="AN41" s="1309"/>
      <c r="AO41" s="938"/>
      <c r="AP41" s="1308"/>
      <c r="AQ41" s="1309"/>
      <c r="AR41" s="1341"/>
      <c r="AS41" s="1342">
        <f>SUM(AS42:AS43)</f>
        <v>6921026</v>
      </c>
    </row>
    <row r="42" spans="1:45" s="606" customFormat="1" ht="13.5" customHeight="1">
      <c r="A42" s="1566" t="s">
        <v>787</v>
      </c>
      <c r="B42" s="1552">
        <f t="shared" si="18"/>
        <v>0</v>
      </c>
      <c r="C42" s="1313"/>
      <c r="D42" s="1314"/>
      <c r="E42" s="1315"/>
      <c r="F42" s="1313"/>
      <c r="G42" s="1314"/>
      <c r="H42" s="1339"/>
      <c r="I42" s="1311">
        <f t="shared" si="19"/>
        <v>0</v>
      </c>
      <c r="J42" s="605"/>
      <c r="K42" s="1312">
        <f t="shared" si="7"/>
        <v>10381538</v>
      </c>
      <c r="L42" s="1313"/>
      <c r="M42" s="1314"/>
      <c r="N42" s="1315"/>
      <c r="O42" s="1313">
        <v>10381538</v>
      </c>
      <c r="P42" s="1314"/>
      <c r="Q42" s="1343"/>
      <c r="R42" s="1311">
        <f t="shared" si="20"/>
        <v>0</v>
      </c>
      <c r="S42" s="605"/>
      <c r="T42" s="1312">
        <f>AA42+(Z42+Y42+X42)-(W42+V42+U42)</f>
        <v>10208513</v>
      </c>
      <c r="U42" s="1313">
        <v>10381538</v>
      </c>
      <c r="V42" s="1314"/>
      <c r="W42" s="1315"/>
      <c r="X42" s="1313">
        <v>10208513</v>
      </c>
      <c r="Y42" s="1314"/>
      <c r="Z42" s="1343"/>
      <c r="AA42" s="1311">
        <v>10381538</v>
      </c>
      <c r="AB42" s="605"/>
      <c r="AC42" s="1312">
        <f t="shared" si="22"/>
        <v>6921026</v>
      </c>
      <c r="AD42" s="1313"/>
      <c r="AE42" s="1314"/>
      <c r="AF42" s="1315"/>
      <c r="AG42" s="1313">
        <v>3287487</v>
      </c>
      <c r="AH42" s="1314"/>
      <c r="AI42" s="1343"/>
      <c r="AJ42" s="1311">
        <f t="shared" si="23"/>
        <v>10208513</v>
      </c>
      <c r="AK42" s="605"/>
      <c r="AL42" s="1541"/>
      <c r="AM42" s="1313"/>
      <c r="AN42" s="1314"/>
      <c r="AO42" s="1315"/>
      <c r="AP42" s="1313"/>
      <c r="AQ42" s="1314"/>
      <c r="AR42" s="1343"/>
      <c r="AS42" s="1311">
        <v>6921026</v>
      </c>
    </row>
    <row r="43" spans="1:45" s="606" customFormat="1" ht="13.5" customHeight="1">
      <c r="A43" s="1566" t="s">
        <v>703</v>
      </c>
      <c r="B43" s="1552">
        <f t="shared" si="18"/>
        <v>0</v>
      </c>
      <c r="C43" s="1313"/>
      <c r="D43" s="1314"/>
      <c r="E43" s="1315"/>
      <c r="F43" s="1313"/>
      <c r="G43" s="1314"/>
      <c r="H43" s="1339"/>
      <c r="I43" s="1311">
        <f t="shared" si="19"/>
        <v>0</v>
      </c>
      <c r="J43" s="605"/>
      <c r="K43" s="1312">
        <f t="shared" si="7"/>
        <v>0</v>
      </c>
      <c r="L43" s="1313"/>
      <c r="M43" s="1314"/>
      <c r="N43" s="1315"/>
      <c r="O43" s="1313"/>
      <c r="P43" s="1314"/>
      <c r="Q43" s="1343"/>
      <c r="R43" s="1311">
        <f t="shared" si="20"/>
        <v>0</v>
      </c>
      <c r="S43" s="605"/>
      <c r="T43" s="1312">
        <f>AJ43</f>
        <v>0</v>
      </c>
      <c r="U43" s="1313"/>
      <c r="V43" s="1314"/>
      <c r="W43" s="1315"/>
      <c r="X43" s="1313"/>
      <c r="Y43" s="1314"/>
      <c r="Z43" s="1343"/>
      <c r="AA43" s="1311">
        <f>T43+(U43+V43+W43)-(X43+Y43+Z43)</f>
        <v>0</v>
      </c>
      <c r="AB43" s="605"/>
      <c r="AC43" s="1312"/>
      <c r="AD43" s="1313"/>
      <c r="AE43" s="1314"/>
      <c r="AF43" s="1315"/>
      <c r="AG43" s="1313"/>
      <c r="AH43" s="1314"/>
      <c r="AI43" s="1343"/>
      <c r="AJ43" s="1311"/>
      <c r="AK43" s="605"/>
      <c r="AL43" s="1541"/>
      <c r="AM43" s="1313"/>
      <c r="AN43" s="1314"/>
      <c r="AO43" s="1315"/>
      <c r="AP43" s="1313"/>
      <c r="AQ43" s="1314"/>
      <c r="AR43" s="1343"/>
      <c r="AS43" s="1311">
        <f>AL43+(AM43+AN43+AO43)-(AP43+AQ43+AR43)</f>
        <v>0</v>
      </c>
    </row>
    <row r="44" spans="1:45" ht="13.5" customHeight="1">
      <c r="A44" s="1561" t="s">
        <v>125</v>
      </c>
      <c r="B44" s="1515">
        <f t="shared" si="18"/>
        <v>0</v>
      </c>
      <c r="C44" s="1308"/>
      <c r="D44" s="1309"/>
      <c r="E44" s="938"/>
      <c r="F44" s="1308"/>
      <c r="G44" s="1309"/>
      <c r="H44" s="1339"/>
      <c r="I44" s="1342">
        <f t="shared" si="19"/>
        <v>0</v>
      </c>
      <c r="J44" s="1"/>
      <c r="K44" s="1312">
        <f t="shared" si="7"/>
        <v>0</v>
      </c>
      <c r="L44" s="1308"/>
      <c r="M44" s="1309"/>
      <c r="N44" s="938"/>
      <c r="O44" s="1308"/>
      <c r="P44" s="1309"/>
      <c r="Q44" s="1341"/>
      <c r="R44" s="1342">
        <f t="shared" si="20"/>
        <v>0</v>
      </c>
      <c r="S44" s="1"/>
      <c r="T44" s="1307">
        <f>AJ44</f>
        <v>0</v>
      </c>
      <c r="U44" s="1308"/>
      <c r="V44" s="1309"/>
      <c r="W44" s="938"/>
      <c r="X44" s="1308"/>
      <c r="Y44" s="1309"/>
      <c r="Z44" s="1341"/>
      <c r="AA44" s="1342">
        <f>T44+(U44+V44+W44)-(X44+Y44+Z44)</f>
        <v>0</v>
      </c>
      <c r="AB44" s="1"/>
      <c r="AC44" s="1307">
        <f>AS44</f>
        <v>0</v>
      </c>
      <c r="AD44" s="1308"/>
      <c r="AE44" s="1309"/>
      <c r="AF44" s="938"/>
      <c r="AG44" s="1308"/>
      <c r="AH44" s="1309"/>
      <c r="AI44" s="1341"/>
      <c r="AJ44" s="1311"/>
      <c r="AK44" s="1"/>
      <c r="AL44" s="1540"/>
      <c r="AM44" s="1308"/>
      <c r="AN44" s="1309"/>
      <c r="AO44" s="938"/>
      <c r="AP44" s="1308"/>
      <c r="AQ44" s="1309"/>
      <c r="AR44" s="1341"/>
      <c r="AS44" s="1342">
        <f>AL44+(AM44+AN44+AO44)-(AP44+AQ44+AR44)</f>
        <v>0</v>
      </c>
    </row>
    <row r="45" spans="1:45" s="606" customFormat="1" ht="13.5" customHeight="1">
      <c r="A45" s="1567" t="s">
        <v>840</v>
      </c>
      <c r="B45" s="1552">
        <f t="shared" si="18"/>
        <v>0</v>
      </c>
      <c r="C45" s="1313"/>
      <c r="D45" s="1314"/>
      <c r="E45" s="1315"/>
      <c r="F45" s="1313"/>
      <c r="G45" s="1314"/>
      <c r="H45" s="1339"/>
      <c r="I45" s="1311">
        <f t="shared" si="19"/>
        <v>0</v>
      </c>
      <c r="J45" s="605"/>
      <c r="K45" s="1312">
        <f t="shared" si="7"/>
        <v>0</v>
      </c>
      <c r="L45" s="1313"/>
      <c r="M45" s="1314"/>
      <c r="N45" s="1315"/>
      <c r="O45" s="1313"/>
      <c r="P45" s="1314"/>
      <c r="Q45" s="1339"/>
      <c r="R45" s="1311">
        <f t="shared" si="20"/>
        <v>0</v>
      </c>
      <c r="S45" s="605"/>
      <c r="T45" s="1312">
        <f>AJ45</f>
        <v>0</v>
      </c>
      <c r="U45" s="1313"/>
      <c r="V45" s="1314"/>
      <c r="W45" s="1315"/>
      <c r="X45" s="1313"/>
      <c r="Y45" s="1314"/>
      <c r="Z45" s="1339"/>
      <c r="AA45" s="1311">
        <f>T45+(U45+V45+W45)-(X45+Y45+Z45)</f>
        <v>0</v>
      </c>
      <c r="AB45" s="605"/>
      <c r="AC45" s="1312">
        <f>AS45</f>
        <v>0</v>
      </c>
      <c r="AD45" s="1313"/>
      <c r="AE45" s="1314"/>
      <c r="AF45" s="1315"/>
      <c r="AG45" s="1313"/>
      <c r="AH45" s="1314"/>
      <c r="AI45" s="1339"/>
      <c r="AJ45" s="1311"/>
      <c r="AK45" s="605"/>
      <c r="AL45" s="1541"/>
      <c r="AM45" s="1313"/>
      <c r="AN45" s="1314"/>
      <c r="AO45" s="1315"/>
      <c r="AP45" s="1313"/>
      <c r="AQ45" s="1314"/>
      <c r="AR45" s="1339"/>
      <c r="AS45" s="1311">
        <f>AL45+(AM45+AN45+AO45)-(AP45+AQ45+AR45)</f>
        <v>0</v>
      </c>
    </row>
    <row r="46" spans="1:45" s="606" customFormat="1" ht="13.5" customHeight="1">
      <c r="A46" s="1567" t="s">
        <v>841</v>
      </c>
      <c r="B46" s="1515">
        <f t="shared" si="18"/>
        <v>0</v>
      </c>
      <c r="C46" s="1308"/>
      <c r="D46" s="1309"/>
      <c r="E46" s="938"/>
      <c r="F46" s="1308"/>
      <c r="G46" s="1309"/>
      <c r="H46" s="1339"/>
      <c r="I46" s="1342">
        <f t="shared" si="19"/>
        <v>0</v>
      </c>
      <c r="J46" s="605"/>
      <c r="K46" s="1312">
        <f t="shared" si="7"/>
        <v>0</v>
      </c>
      <c r="L46" s="1308"/>
      <c r="M46" s="1309"/>
      <c r="N46" s="938"/>
      <c r="O46" s="1308"/>
      <c r="P46" s="1309"/>
      <c r="Q46" s="1339"/>
      <c r="R46" s="1342">
        <f t="shared" si="20"/>
        <v>0</v>
      </c>
      <c r="S46" s="605"/>
      <c r="T46" s="1307">
        <f>AJ46</f>
        <v>0</v>
      </c>
      <c r="U46" s="1308"/>
      <c r="V46" s="1309"/>
      <c r="W46" s="938"/>
      <c r="X46" s="1308"/>
      <c r="Y46" s="1309"/>
      <c r="Z46" s="1339"/>
      <c r="AA46" s="1342">
        <f>T46+(U46+V46+W46)-(X46+Y46+Z46)</f>
        <v>0</v>
      </c>
      <c r="AB46" s="605"/>
      <c r="AC46" s="1307">
        <f>AS46</f>
        <v>0</v>
      </c>
      <c r="AD46" s="1308"/>
      <c r="AE46" s="1309"/>
      <c r="AF46" s="938"/>
      <c r="AG46" s="1308"/>
      <c r="AH46" s="1309"/>
      <c r="AI46" s="1339"/>
      <c r="AJ46" s="1311"/>
      <c r="AK46" s="605"/>
      <c r="AL46" s="1540"/>
      <c r="AM46" s="1308"/>
      <c r="AN46" s="1309"/>
      <c r="AO46" s="938"/>
      <c r="AP46" s="1308"/>
      <c r="AQ46" s="1309"/>
      <c r="AR46" s="1339"/>
      <c r="AS46" s="1342">
        <f>AL46+(AM46+AN46+AO46)-(AP46+AQ46+AR46)</f>
        <v>0</v>
      </c>
    </row>
    <row r="47" spans="1:45" ht="6" customHeight="1">
      <c r="A47" s="1561"/>
      <c r="B47" s="943"/>
      <c r="C47" s="1325"/>
      <c r="D47" s="1326"/>
      <c r="E47" s="1160"/>
      <c r="F47" s="1325"/>
      <c r="G47" s="1326"/>
      <c r="H47" s="1327"/>
      <c r="I47" s="1344"/>
      <c r="J47" s="1"/>
      <c r="K47" s="1312">
        <f t="shared" si="7"/>
        <v>0</v>
      </c>
      <c r="L47" s="1325"/>
      <c r="M47" s="1326"/>
      <c r="N47" s="1160"/>
      <c r="O47" s="1325"/>
      <c r="P47" s="1326"/>
      <c r="Q47" s="1327"/>
      <c r="R47" s="1344"/>
      <c r="S47" s="1"/>
      <c r="T47" s="1145"/>
      <c r="U47" s="1325"/>
      <c r="V47" s="1326"/>
      <c r="W47" s="1160"/>
      <c r="X47" s="1325"/>
      <c r="Y47" s="1326"/>
      <c r="Z47" s="1327"/>
      <c r="AA47" s="1344"/>
      <c r="AB47" s="1"/>
      <c r="AC47" s="1145"/>
      <c r="AD47" s="1325"/>
      <c r="AE47" s="1326"/>
      <c r="AF47" s="1160"/>
      <c r="AG47" s="1325"/>
      <c r="AH47" s="1326"/>
      <c r="AI47" s="1327"/>
      <c r="AJ47" s="1359"/>
      <c r="AK47" s="1"/>
      <c r="AL47" s="1546"/>
      <c r="AM47" s="1325"/>
      <c r="AN47" s="1326"/>
      <c r="AO47" s="1160"/>
      <c r="AP47" s="1325"/>
      <c r="AQ47" s="1326"/>
      <c r="AR47" s="1327"/>
      <c r="AS47" s="1344"/>
    </row>
    <row r="48" spans="1:45" ht="15.75" customHeight="1">
      <c r="A48" s="3109" t="s">
        <v>119</v>
      </c>
      <c r="B48" s="945">
        <f>SUM(B36:B47)</f>
        <v>0</v>
      </c>
      <c r="C48" s="1330">
        <f>SUM(C36:C47)</f>
        <v>0</v>
      </c>
      <c r="D48" s="1330">
        <f>SUM(D36:D47)</f>
        <v>0</v>
      </c>
      <c r="E48" s="1330">
        <f>SUM(E36:E47)</f>
        <v>0</v>
      </c>
      <c r="F48" s="1330">
        <f>SUM(F36:F47)</f>
        <v>0</v>
      </c>
      <c r="G48" s="1330">
        <f t="shared" ref="G48:H48" si="24">SUM(G36:G47)</f>
        <v>0</v>
      </c>
      <c r="H48" s="1345">
        <f t="shared" si="24"/>
        <v>0</v>
      </c>
      <c r="I48" s="1331">
        <f>SUM(I36:I47)</f>
        <v>0</v>
      </c>
      <c r="J48" s="1"/>
      <c r="K48" s="1312">
        <f t="shared" si="7"/>
        <v>10381538</v>
      </c>
      <c r="L48" s="1330">
        <f>SUM(L36:L47)</f>
        <v>0</v>
      </c>
      <c r="M48" s="1330">
        <f>SUM(M36:M47)</f>
        <v>0</v>
      </c>
      <c r="N48" s="1330">
        <f>SUM(N36:N47)</f>
        <v>0</v>
      </c>
      <c r="O48" s="1330">
        <f t="shared" ref="O48" si="25">SUM(O36:O47)</f>
        <v>20763076</v>
      </c>
      <c r="P48" s="1330">
        <f t="shared" ref="P48" si="26">SUM(P36:P47)</f>
        <v>0</v>
      </c>
      <c r="Q48" s="1345">
        <f t="shared" ref="Q48" si="27">SUM(Q36:Q47)</f>
        <v>0</v>
      </c>
      <c r="R48" s="1331">
        <f>SUM(R36:R47)</f>
        <v>0</v>
      </c>
      <c r="S48" s="1"/>
      <c r="T48" s="1329">
        <f>T44+T41+T36</f>
        <v>10208513</v>
      </c>
      <c r="U48" s="1330">
        <f>U44+U41+U36</f>
        <v>10381538</v>
      </c>
      <c r="V48" s="1330">
        <f>SUM(V36:V47)</f>
        <v>0</v>
      </c>
      <c r="W48" s="1330">
        <f>SUM(W36:W47)</f>
        <v>0</v>
      </c>
      <c r="X48" s="1330">
        <f>X44+X41+X36</f>
        <v>10208513</v>
      </c>
      <c r="Y48" s="1330">
        <f t="shared" ref="Y48" si="28">SUM(Y36:Y47)</f>
        <v>0</v>
      </c>
      <c r="Z48" s="1345">
        <f t="shared" ref="Z48" si="29">SUM(Z36:Z47)</f>
        <v>0</v>
      </c>
      <c r="AA48" s="1331">
        <f>AA44+AA41+AA36</f>
        <v>10381538</v>
      </c>
      <c r="AB48" s="1"/>
      <c r="AC48" s="1329">
        <f>AS48</f>
        <v>6921026</v>
      </c>
      <c r="AD48" s="1330">
        <f>SUM(AD36:AD47)</f>
        <v>0</v>
      </c>
      <c r="AE48" s="1330">
        <f>SUM(AE36:AE47)</f>
        <v>0</v>
      </c>
      <c r="AF48" s="1330">
        <f>SUM(AF36:AF47)</f>
        <v>0</v>
      </c>
      <c r="AG48" s="1641">
        <v>3287487</v>
      </c>
      <c r="AH48" s="1330">
        <f t="shared" ref="AH48" si="30">SUM(AH36:AH47)</f>
        <v>0</v>
      </c>
      <c r="AI48" s="1345">
        <f t="shared" ref="AI48" si="31">SUM(AI36:AI47)</f>
        <v>0</v>
      </c>
      <c r="AJ48" s="1360">
        <f t="shared" si="23"/>
        <v>10208513</v>
      </c>
      <c r="AK48" s="1"/>
      <c r="AL48" s="1547">
        <f>SUM(AL36:AL47)</f>
        <v>0</v>
      </c>
      <c r="AM48" s="1330">
        <f>SUM(AM36:AM47)</f>
        <v>0</v>
      </c>
      <c r="AN48" s="1330">
        <f>SUM(AN36:AN47)</f>
        <v>0</v>
      </c>
      <c r="AO48" s="1330">
        <f>SUM(AO36:AO47)</f>
        <v>0</v>
      </c>
      <c r="AP48" s="1330">
        <f t="shared" ref="AP48" si="32">SUM(AP36:AP47)</f>
        <v>0</v>
      </c>
      <c r="AQ48" s="1330">
        <f t="shared" ref="AQ48" si="33">SUM(AQ36:AQ47)</f>
        <v>0</v>
      </c>
      <c r="AR48" s="1345">
        <f t="shared" ref="AR48" si="34">SUM(AR36:AR47)</f>
        <v>0</v>
      </c>
      <c r="AS48" s="1331">
        <f>AS44+AS41+AS36</f>
        <v>6921026</v>
      </c>
    </row>
    <row r="49" spans="1:45" ht="6" customHeight="1">
      <c r="A49" s="3020"/>
      <c r="B49" s="950"/>
      <c r="C49" s="1346"/>
      <c r="D49" s="1347"/>
      <c r="E49" s="950"/>
      <c r="F49" s="1346"/>
      <c r="G49" s="1347"/>
      <c r="H49" s="1348"/>
      <c r="I49" s="1337"/>
      <c r="J49" s="1"/>
      <c r="K49" s="1312">
        <f t="shared" si="7"/>
        <v>0</v>
      </c>
      <c r="L49" s="1346"/>
      <c r="M49" s="1347"/>
      <c r="N49" s="950"/>
      <c r="O49" s="1346"/>
      <c r="P49" s="1347"/>
      <c r="Q49" s="1348"/>
      <c r="R49" s="1337"/>
      <c r="S49" s="1"/>
      <c r="T49" s="1332"/>
      <c r="U49" s="1346"/>
      <c r="V49" s="1347"/>
      <c r="W49" s="950"/>
      <c r="X49" s="1346"/>
      <c r="Y49" s="1347"/>
      <c r="Z49" s="1348"/>
      <c r="AA49" s="1337"/>
      <c r="AB49" s="1"/>
      <c r="AC49" s="1332"/>
      <c r="AD49" s="1346"/>
      <c r="AE49" s="1347"/>
      <c r="AF49" s="950"/>
      <c r="AG49" s="1346"/>
      <c r="AH49" s="1347"/>
      <c r="AI49" s="1348"/>
      <c r="AJ49" s="1359"/>
      <c r="AK49" s="1"/>
      <c r="AL49" s="1548"/>
      <c r="AM49" s="1346"/>
      <c r="AN49" s="1347"/>
      <c r="AO49" s="950"/>
      <c r="AP49" s="1346"/>
      <c r="AQ49" s="1347"/>
      <c r="AR49" s="1348"/>
      <c r="AS49" s="1337"/>
    </row>
    <row r="50" spans="1:45" ht="15.75" customHeight="1">
      <c r="A50" s="3109" t="s">
        <v>126</v>
      </c>
      <c r="B50" s="945">
        <f>SUM(B34, B48)</f>
        <v>24828773</v>
      </c>
      <c r="C50" s="1330">
        <f t="shared" ref="C50:E50" si="35">SUM(C34, C48)</f>
        <v>33847240</v>
      </c>
      <c r="D50" s="1330">
        <f t="shared" si="35"/>
        <v>0</v>
      </c>
      <c r="E50" s="1330">
        <f t="shared" si="35"/>
        <v>0</v>
      </c>
      <c r="F50" s="1330">
        <f t="shared" ref="F50:G50" si="36">SUM(F34, F48)</f>
        <v>24828773</v>
      </c>
      <c r="G50" s="1330">
        <f t="shared" si="36"/>
        <v>0</v>
      </c>
      <c r="H50" s="1345">
        <v>0</v>
      </c>
      <c r="I50" s="1331">
        <f>B50+C50+D50+E50-(F50+G50+H50)</f>
        <v>33847240</v>
      </c>
      <c r="J50" s="1"/>
      <c r="K50" s="1307">
        <f t="shared" si="7"/>
        <v>32353527</v>
      </c>
      <c r="L50" s="1330">
        <f t="shared" ref="L50:N50" si="37">SUM(L34, L48)</f>
        <v>24828773</v>
      </c>
      <c r="M50" s="1330">
        <f t="shared" si="37"/>
        <v>0</v>
      </c>
      <c r="N50" s="1330">
        <f t="shared" si="37"/>
        <v>0</v>
      </c>
      <c r="O50" s="1330">
        <f t="shared" ref="O50:P50" si="38">SUM(O34, O48)</f>
        <v>42735065</v>
      </c>
      <c r="P50" s="1330">
        <f t="shared" si="38"/>
        <v>0</v>
      </c>
      <c r="Q50" s="1345">
        <v>0</v>
      </c>
      <c r="R50" s="1331">
        <f>B50</f>
        <v>24828773</v>
      </c>
      <c r="S50" s="1"/>
      <c r="T50" s="1329">
        <f>SUM(T34, T48)</f>
        <v>34717608</v>
      </c>
      <c r="U50" s="1330">
        <f t="shared" ref="U50:W50" si="39">SUM(U34, U48)</f>
        <v>32353527</v>
      </c>
      <c r="V50" s="1330">
        <f t="shared" si="39"/>
        <v>0</v>
      </c>
      <c r="W50" s="1330">
        <f t="shared" si="39"/>
        <v>0</v>
      </c>
      <c r="X50" s="1330">
        <f t="shared" ref="X50:Y50" si="40">SUM(X34, X48)</f>
        <v>34717608</v>
      </c>
      <c r="Y50" s="1330">
        <f t="shared" si="40"/>
        <v>0</v>
      </c>
      <c r="Z50" s="1345">
        <v>0</v>
      </c>
      <c r="AA50" s="1331">
        <f>T50+U50+V50+W50-(X50+Y50+Z50)</f>
        <v>32353527</v>
      </c>
      <c r="AB50" s="1"/>
      <c r="AC50" s="1169">
        <f>SUM(AC34, AC48)</f>
        <v>28554024</v>
      </c>
      <c r="AD50" s="1361">
        <f t="shared" ref="AD50:AF50" si="41">SUM(AD34, AD48)</f>
        <v>0</v>
      </c>
      <c r="AE50" s="1361">
        <f t="shared" si="41"/>
        <v>0</v>
      </c>
      <c r="AF50" s="1361">
        <f t="shared" si="41"/>
        <v>0</v>
      </c>
      <c r="AG50" s="1639">
        <v>6163584</v>
      </c>
      <c r="AH50" s="1362">
        <f t="shared" ref="AH50" si="42">SUM(AH34, AH48)</f>
        <v>0</v>
      </c>
      <c r="AI50" s="1363">
        <v>0</v>
      </c>
      <c r="AJ50" s="1364">
        <f t="shared" si="23"/>
        <v>34717608</v>
      </c>
      <c r="AK50" s="1"/>
      <c r="AL50" s="1547">
        <f>SUM(AL34, AL48)</f>
        <v>0</v>
      </c>
      <c r="AM50" s="1330">
        <f t="shared" ref="AM50:AO50" si="43">SUM(AM34, AM48)</f>
        <v>0</v>
      </c>
      <c r="AN50" s="1330">
        <f t="shared" si="43"/>
        <v>0</v>
      </c>
      <c r="AO50" s="1330">
        <f t="shared" si="43"/>
        <v>0</v>
      </c>
      <c r="AP50" s="1330">
        <f t="shared" ref="AP50:AQ50" si="44">SUM(AP34, AP48)</f>
        <v>0</v>
      </c>
      <c r="AQ50" s="1330">
        <f t="shared" si="44"/>
        <v>0</v>
      </c>
      <c r="AR50" s="1345">
        <v>0</v>
      </c>
      <c r="AS50" s="1331">
        <f>AS48+AS34</f>
        <v>28554024</v>
      </c>
    </row>
    <row r="51" spans="1:45" ht="6" customHeight="1" thickBot="1">
      <c r="A51" s="3017"/>
      <c r="B51" s="1351"/>
      <c r="C51" s="1350"/>
      <c r="D51" s="1351"/>
      <c r="E51" s="1351"/>
      <c r="F51" s="1352"/>
      <c r="G51" s="1350"/>
      <c r="H51" s="1353"/>
      <c r="I51" s="1354"/>
      <c r="J51" s="1"/>
      <c r="K51" s="1349"/>
      <c r="L51" s="1350"/>
      <c r="M51" s="1351"/>
      <c r="N51" s="1351"/>
      <c r="O51" s="1352"/>
      <c r="P51" s="1350"/>
      <c r="Q51" s="1353"/>
      <c r="R51" s="1354"/>
      <c r="S51" s="1"/>
      <c r="T51" s="1349"/>
      <c r="U51" s="1350"/>
      <c r="V51" s="1351"/>
      <c r="W51" s="1351"/>
      <c r="X51" s="1352"/>
      <c r="Y51" s="1350"/>
      <c r="Z51" s="1353"/>
      <c r="AA51" s="1354"/>
      <c r="AB51" s="1"/>
      <c r="AC51" s="1349"/>
      <c r="AD51" s="1350"/>
      <c r="AE51" s="1351"/>
      <c r="AF51" s="1351"/>
      <c r="AG51" s="1352"/>
      <c r="AH51" s="1350"/>
      <c r="AI51" s="1353"/>
      <c r="AJ51" s="1365"/>
      <c r="AK51" s="1"/>
      <c r="AL51" s="1549"/>
      <c r="AM51" s="1350"/>
      <c r="AN51" s="1351"/>
      <c r="AO51" s="1351"/>
      <c r="AP51" s="1352"/>
      <c r="AQ51" s="1350"/>
      <c r="AR51" s="1353"/>
      <c r="AS51" s="1354"/>
    </row>
    <row r="52" spans="1:45" ht="9.75" customHeight="1">
      <c r="A52" s="14"/>
      <c r="B52" s="8"/>
      <c r="C52" s="8"/>
      <c r="D52" s="15"/>
      <c r="E52" s="15"/>
      <c r="F52" s="15"/>
      <c r="G52" s="15"/>
      <c r="H52" s="15"/>
      <c r="I52" s="15"/>
      <c r="J52" s="1"/>
      <c r="K52" s="1"/>
      <c r="L52" s="1"/>
      <c r="M52" s="1"/>
      <c r="N52" s="1"/>
      <c r="O52" s="1"/>
      <c r="P52" s="1"/>
      <c r="Q52" s="1"/>
      <c r="R52" s="1"/>
      <c r="S52" s="1"/>
      <c r="T52" s="1"/>
      <c r="U52" s="1"/>
      <c r="V52" s="1"/>
      <c r="W52" s="1"/>
      <c r="X52" s="1"/>
      <c r="Y52" s="1"/>
      <c r="Z52" s="1"/>
      <c r="AA52" s="1"/>
      <c r="AB52" s="1"/>
      <c r="AC52" s="607"/>
      <c r="AD52" s="607"/>
      <c r="AE52" s="607"/>
      <c r="AF52" s="607"/>
      <c r="AG52" s="1442"/>
      <c r="AH52" s="607"/>
      <c r="AI52" s="607"/>
      <c r="AJ52" s="1356"/>
      <c r="AK52" s="1"/>
      <c r="AL52" s="610"/>
      <c r="AM52" s="1"/>
      <c r="AN52" s="1"/>
      <c r="AO52" s="1"/>
      <c r="AP52" s="1"/>
      <c r="AQ52" s="1"/>
      <c r="AR52" s="1"/>
      <c r="AS52" s="1"/>
    </row>
    <row r="53" spans="1:45" ht="12" customHeight="1">
      <c r="A53" s="14"/>
      <c r="B53" s="8"/>
      <c r="C53" s="11"/>
      <c r="D53" s="1656"/>
      <c r="E53" s="15"/>
      <c r="F53" s="15"/>
      <c r="G53" s="15"/>
      <c r="H53" s="15"/>
      <c r="I53" s="15"/>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610"/>
      <c r="AM53" s="1"/>
      <c r="AN53" s="1"/>
      <c r="AO53" s="1"/>
      <c r="AP53" s="1"/>
      <c r="AQ53" s="1"/>
      <c r="AR53" s="1"/>
      <c r="AS53" s="1"/>
    </row>
    <row r="54" spans="1:45" ht="12" customHeight="1">
      <c r="A54" s="12"/>
      <c r="B54" s="8"/>
      <c r="C54" s="8"/>
      <c r="D54" s="8"/>
      <c r="E54" s="8"/>
      <c r="F54" s="8"/>
      <c r="G54" s="8"/>
      <c r="H54" s="8"/>
      <c r="I54" s="8"/>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610"/>
      <c r="AM54" s="1"/>
      <c r="AN54" s="1"/>
      <c r="AO54" s="1"/>
      <c r="AP54" s="1"/>
      <c r="AQ54" s="1"/>
      <c r="AR54" s="1"/>
      <c r="AS54" s="1"/>
    </row>
    <row r="55" spans="1:45" ht="12" customHeight="1">
      <c r="A55" s="14"/>
      <c r="B55" s="8"/>
      <c r="C55" s="8"/>
      <c r="D55" s="8"/>
      <c r="E55" s="8"/>
      <c r="F55" s="8"/>
      <c r="G55" s="8"/>
      <c r="H55" s="8"/>
      <c r="I55" s="8"/>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610"/>
      <c r="AM55" s="1"/>
      <c r="AN55" s="1"/>
      <c r="AO55" s="1"/>
      <c r="AP55" s="1"/>
      <c r="AQ55" s="1"/>
      <c r="AR55" s="1"/>
      <c r="AS55" s="1"/>
    </row>
    <row r="56" spans="1:45" ht="12" customHeight="1">
      <c r="A56" s="14"/>
      <c r="B56" s="8"/>
      <c r="C56" s="8"/>
      <c r="D56" s="8"/>
      <c r="E56" s="8"/>
      <c r="F56" s="8"/>
      <c r="G56" s="8"/>
      <c r="H56" s="8"/>
      <c r="I56" s="8"/>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610"/>
      <c r="AM56" s="1"/>
      <c r="AN56" s="1"/>
      <c r="AO56" s="1"/>
      <c r="AP56" s="1"/>
      <c r="AQ56" s="1"/>
      <c r="AR56" s="1"/>
      <c r="AS56" s="1"/>
    </row>
    <row r="57" spans="1:45" ht="12" customHeight="1">
      <c r="A57" s="14"/>
      <c r="B57" s="8"/>
      <c r="C57" s="8"/>
      <c r="D57" s="8"/>
      <c r="E57" s="8"/>
      <c r="F57" s="8"/>
      <c r="G57" s="8"/>
      <c r="H57" s="8"/>
      <c r="I57" s="8"/>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610"/>
      <c r="AM57" s="1"/>
      <c r="AN57" s="1"/>
      <c r="AO57" s="1"/>
      <c r="AP57" s="1"/>
      <c r="AQ57" s="1"/>
      <c r="AR57" s="1"/>
      <c r="AS57" s="1"/>
    </row>
    <row r="58" spans="1:45" ht="12" customHeight="1">
      <c r="A58" s="14"/>
      <c r="B58" s="8"/>
      <c r="C58" s="8"/>
      <c r="D58" s="8"/>
      <c r="E58" s="8"/>
      <c r="F58" s="8"/>
      <c r="G58" s="8"/>
      <c r="H58" s="8"/>
      <c r="I58" s="8"/>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610"/>
      <c r="AM58" s="1"/>
      <c r="AN58" s="1"/>
      <c r="AO58" s="1"/>
      <c r="AP58" s="1"/>
      <c r="AQ58" s="1"/>
      <c r="AR58" s="1"/>
      <c r="AS58" s="1"/>
    </row>
    <row r="59" spans="1:45" ht="12" customHeight="1">
      <c r="A59" s="14"/>
      <c r="B59" s="8"/>
      <c r="C59" s="8"/>
      <c r="D59" s="8"/>
      <c r="E59" s="8"/>
      <c r="F59" s="8"/>
      <c r="G59" s="8"/>
      <c r="H59" s="8"/>
      <c r="I59" s="8"/>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610"/>
      <c r="AM59" s="1"/>
      <c r="AN59" s="1"/>
      <c r="AO59" s="1"/>
      <c r="AP59" s="1"/>
      <c r="AQ59" s="1"/>
      <c r="AR59" s="1"/>
      <c r="AS59" s="1"/>
    </row>
    <row r="60" spans="1:45" ht="12"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610"/>
      <c r="AM60" s="1"/>
      <c r="AN60" s="1"/>
      <c r="AO60" s="1"/>
      <c r="AP60" s="1"/>
      <c r="AQ60" s="1"/>
      <c r="AR60" s="1"/>
      <c r="AS60" s="1"/>
    </row>
    <row r="61" spans="1:45" ht="12"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610"/>
      <c r="AM61" s="1"/>
      <c r="AN61" s="1"/>
      <c r="AO61" s="1"/>
      <c r="AP61" s="1"/>
      <c r="AQ61" s="1"/>
      <c r="AR61" s="1"/>
      <c r="AS61" s="1"/>
    </row>
    <row r="62" spans="1:45" ht="12"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610"/>
      <c r="AM62" s="1"/>
      <c r="AN62" s="1"/>
      <c r="AO62" s="1"/>
      <c r="AP62" s="1"/>
      <c r="AQ62" s="1"/>
      <c r="AR62" s="1"/>
      <c r="AS62" s="1"/>
    </row>
    <row r="63" spans="1:45" ht="12"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610"/>
      <c r="AM63" s="1"/>
      <c r="AN63" s="1"/>
      <c r="AO63" s="1"/>
      <c r="AP63" s="1"/>
      <c r="AQ63" s="1"/>
      <c r="AR63" s="1"/>
      <c r="AS63" s="1"/>
    </row>
    <row r="64" spans="1:45" ht="12" customHeight="1">
      <c r="A64" s="16"/>
      <c r="B64" s="17"/>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610"/>
      <c r="AM64" s="1"/>
      <c r="AN64" s="1"/>
      <c r="AO64" s="1"/>
      <c r="AP64" s="1"/>
      <c r="AQ64" s="1"/>
      <c r="AR64" s="1"/>
      <c r="AS64" s="1"/>
    </row>
    <row r="65" spans="1:45" ht="12"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610"/>
      <c r="AM65" s="1"/>
      <c r="AN65" s="1"/>
      <c r="AO65" s="1"/>
      <c r="AP65" s="1"/>
      <c r="AQ65" s="1"/>
      <c r="AR65" s="1"/>
      <c r="AS65" s="1"/>
    </row>
    <row r="66" spans="1:45" ht="12"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610"/>
      <c r="AM66" s="1"/>
      <c r="AN66" s="1"/>
      <c r="AO66" s="1"/>
      <c r="AP66" s="1"/>
      <c r="AQ66" s="1"/>
      <c r="AR66" s="1"/>
      <c r="AS66" s="1"/>
    </row>
    <row r="67" spans="1:45" ht="12"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610"/>
      <c r="AM67" s="1"/>
      <c r="AN67" s="1"/>
      <c r="AO67" s="1"/>
      <c r="AP67" s="1"/>
      <c r="AQ67" s="1"/>
      <c r="AR67" s="1"/>
      <c r="AS67" s="1"/>
    </row>
    <row r="68" spans="1:45" ht="12"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610"/>
      <c r="AM68" s="1"/>
      <c r="AN68" s="1"/>
      <c r="AO68" s="1"/>
      <c r="AP68" s="1"/>
      <c r="AQ68" s="1"/>
      <c r="AR68" s="1"/>
      <c r="AS68" s="1"/>
    </row>
    <row r="69" spans="1:45" ht="12"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610"/>
      <c r="AM69" s="1"/>
      <c r="AN69" s="1"/>
      <c r="AO69" s="1"/>
      <c r="AP69" s="1"/>
      <c r="AQ69" s="1"/>
      <c r="AR69" s="1"/>
      <c r="AS69" s="1"/>
    </row>
    <row r="70" spans="1:45" ht="12"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610"/>
      <c r="AM70" s="1"/>
      <c r="AN70" s="1"/>
      <c r="AO70" s="1"/>
      <c r="AP70" s="1"/>
      <c r="AQ70" s="1"/>
      <c r="AR70" s="1"/>
      <c r="AS70" s="1"/>
    </row>
    <row r="71" spans="1:45" ht="12"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610"/>
      <c r="AM71" s="1"/>
      <c r="AN71" s="1"/>
      <c r="AO71" s="1"/>
      <c r="AP71" s="1"/>
      <c r="AQ71" s="1"/>
      <c r="AR71" s="1"/>
      <c r="AS71" s="1"/>
    </row>
    <row r="72" spans="1:45" ht="12"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610"/>
      <c r="AM72" s="1"/>
      <c r="AN72" s="1"/>
      <c r="AO72" s="1"/>
      <c r="AP72" s="1"/>
      <c r="AQ72" s="1"/>
      <c r="AR72" s="1"/>
      <c r="AS72" s="1"/>
    </row>
    <row r="73" spans="1:45" ht="12"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610"/>
      <c r="AM73" s="1"/>
      <c r="AN73" s="1"/>
      <c r="AO73" s="1"/>
      <c r="AP73" s="1"/>
      <c r="AQ73" s="1"/>
      <c r="AR73" s="1"/>
      <c r="AS73" s="1"/>
    </row>
    <row r="74" spans="1:45" ht="12"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610"/>
      <c r="AM74" s="1"/>
      <c r="AN74" s="1"/>
      <c r="AO74" s="1"/>
      <c r="AP74" s="1"/>
      <c r="AQ74" s="1"/>
      <c r="AR74" s="1"/>
      <c r="AS74" s="1"/>
    </row>
    <row r="75" spans="1:45" ht="12"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610"/>
      <c r="AM75" s="1"/>
      <c r="AN75" s="1"/>
      <c r="AO75" s="1"/>
      <c r="AP75" s="1"/>
      <c r="AQ75" s="1"/>
      <c r="AR75" s="1"/>
      <c r="AS75" s="1"/>
    </row>
    <row r="76" spans="1:45" ht="12"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610"/>
      <c r="AM76" s="1"/>
      <c r="AN76" s="1"/>
      <c r="AO76" s="1"/>
      <c r="AP76" s="1"/>
      <c r="AQ76" s="1"/>
      <c r="AR76" s="1"/>
      <c r="AS76" s="1"/>
    </row>
    <row r="77" spans="1:45" ht="12"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610"/>
      <c r="AM77" s="1"/>
      <c r="AN77" s="1"/>
      <c r="AO77" s="1"/>
      <c r="AP77" s="1"/>
      <c r="AQ77" s="1"/>
      <c r="AR77" s="1"/>
      <c r="AS77" s="1"/>
    </row>
    <row r="78" spans="1:45" ht="12"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610"/>
      <c r="AM78" s="1"/>
      <c r="AN78" s="1"/>
      <c r="AO78" s="1"/>
      <c r="AP78" s="1"/>
      <c r="AQ78" s="1"/>
      <c r="AR78" s="1"/>
      <c r="AS78" s="1"/>
    </row>
    <row r="79" spans="1:45" ht="12"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610"/>
      <c r="AM79" s="1"/>
      <c r="AN79" s="1"/>
      <c r="AO79" s="1"/>
      <c r="AP79" s="1"/>
      <c r="AQ79" s="1"/>
      <c r="AR79" s="1"/>
      <c r="AS79" s="1"/>
    </row>
    <row r="80" spans="1:45" ht="12"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610"/>
      <c r="AM80" s="1"/>
      <c r="AN80" s="1"/>
      <c r="AO80" s="1"/>
      <c r="AP80" s="1"/>
      <c r="AQ80" s="1"/>
      <c r="AR80" s="1"/>
      <c r="AS80" s="1"/>
    </row>
    <row r="81" spans="1:45" ht="12"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610"/>
      <c r="AM81" s="1"/>
      <c r="AN81" s="1"/>
      <c r="AO81" s="1"/>
      <c r="AP81" s="1"/>
      <c r="AQ81" s="1"/>
      <c r="AR81" s="1"/>
      <c r="AS81" s="1"/>
    </row>
    <row r="82" spans="1:45" ht="12"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610"/>
      <c r="AM82" s="1"/>
      <c r="AN82" s="1"/>
      <c r="AO82" s="1"/>
      <c r="AP82" s="1"/>
      <c r="AQ82" s="1"/>
      <c r="AR82" s="1"/>
      <c r="AS82" s="1"/>
    </row>
    <row r="83" spans="1:45" ht="12"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610"/>
      <c r="AM83" s="1"/>
      <c r="AN83" s="1"/>
      <c r="AO83" s="1"/>
      <c r="AP83" s="1"/>
      <c r="AQ83" s="1"/>
      <c r="AR83" s="1"/>
      <c r="AS83" s="1"/>
    </row>
    <row r="84" spans="1:45" ht="12"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610"/>
      <c r="AM84" s="1"/>
      <c r="AN84" s="1"/>
      <c r="AO84" s="1"/>
      <c r="AP84" s="1"/>
      <c r="AQ84" s="1"/>
      <c r="AR84" s="1"/>
      <c r="AS84" s="1"/>
    </row>
    <row r="85" spans="1:45" ht="12"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610"/>
      <c r="AM85" s="1"/>
      <c r="AN85" s="1"/>
      <c r="AO85" s="1"/>
      <c r="AP85" s="1"/>
      <c r="AQ85" s="1"/>
      <c r="AR85" s="1"/>
      <c r="AS85" s="1"/>
    </row>
    <row r="86" spans="1:45" ht="12"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610"/>
      <c r="AM86" s="1"/>
      <c r="AN86" s="1"/>
      <c r="AO86" s="1"/>
      <c r="AP86" s="1"/>
      <c r="AQ86" s="1"/>
      <c r="AR86" s="1"/>
      <c r="AS86" s="1"/>
    </row>
    <row r="87" spans="1:45" ht="12"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610"/>
      <c r="AM87" s="1"/>
      <c r="AN87" s="1"/>
      <c r="AO87" s="1"/>
      <c r="AP87" s="1"/>
      <c r="AQ87" s="1"/>
      <c r="AR87" s="1"/>
      <c r="AS87" s="1"/>
    </row>
    <row r="88" spans="1:45" ht="12"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610"/>
      <c r="AM88" s="1"/>
      <c r="AN88" s="1"/>
      <c r="AO88" s="1"/>
      <c r="AP88" s="1"/>
      <c r="AQ88" s="1"/>
      <c r="AR88" s="1"/>
      <c r="AS88" s="1"/>
    </row>
    <row r="89" spans="1:45" ht="12"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610"/>
      <c r="AM89" s="1"/>
      <c r="AN89" s="1"/>
      <c r="AO89" s="1"/>
      <c r="AP89" s="1"/>
      <c r="AQ89" s="1"/>
      <c r="AR89" s="1"/>
      <c r="AS89" s="1"/>
    </row>
    <row r="90" spans="1:45" ht="12" customHeight="1">
      <c r="A90" s="1"/>
      <c r="B90" s="1"/>
      <c r="C90" s="1"/>
      <c r="D90" s="1"/>
      <c r="E90" s="1"/>
      <c r="F90" s="1"/>
      <c r="G90" s="1"/>
      <c r="H90" s="1"/>
      <c r="I90" s="19">
        <f>'PROVISIONS INSCRITES AU BILAN'!I48</f>
        <v>0</v>
      </c>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610"/>
      <c r="AM90" s="1"/>
      <c r="AN90" s="1"/>
      <c r="AO90" s="1"/>
      <c r="AP90" s="1"/>
      <c r="AQ90" s="1"/>
      <c r="AR90" s="1"/>
      <c r="AS90" s="1"/>
    </row>
    <row r="91" spans="1:45" ht="12"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610"/>
      <c r="AM91" s="1"/>
      <c r="AN91" s="1"/>
      <c r="AO91" s="1"/>
      <c r="AP91" s="1"/>
      <c r="AQ91" s="1"/>
      <c r="AR91" s="1"/>
      <c r="AS91" s="1"/>
    </row>
    <row r="92" spans="1:45" ht="12"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610"/>
      <c r="AM92" s="1"/>
      <c r="AN92" s="1"/>
      <c r="AO92" s="1"/>
      <c r="AP92" s="1"/>
      <c r="AQ92" s="1"/>
      <c r="AR92" s="1"/>
      <c r="AS92" s="1"/>
    </row>
    <row r="93" spans="1:45" ht="12"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610"/>
      <c r="AM93" s="1"/>
      <c r="AN93" s="1"/>
      <c r="AO93" s="1"/>
      <c r="AP93" s="1"/>
      <c r="AQ93" s="1"/>
      <c r="AR93" s="1"/>
      <c r="AS93" s="1"/>
    </row>
    <row r="94" spans="1:45" ht="12"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610"/>
      <c r="AM94" s="1"/>
      <c r="AN94" s="1"/>
      <c r="AO94" s="1"/>
      <c r="AP94" s="1"/>
      <c r="AQ94" s="1"/>
      <c r="AR94" s="1"/>
      <c r="AS94" s="1"/>
    </row>
    <row r="95" spans="1:45" ht="12"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610"/>
      <c r="AM95" s="1"/>
      <c r="AN95" s="1"/>
      <c r="AO95" s="1"/>
      <c r="AP95" s="1"/>
      <c r="AQ95" s="1"/>
      <c r="AR95" s="1"/>
      <c r="AS95" s="1"/>
    </row>
    <row r="96" spans="1:45" ht="12"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610"/>
      <c r="AM96" s="1"/>
      <c r="AN96" s="1"/>
      <c r="AO96" s="1"/>
      <c r="AP96" s="1"/>
      <c r="AQ96" s="1"/>
      <c r="AR96" s="1"/>
      <c r="AS96" s="1"/>
    </row>
    <row r="97" spans="1:45" ht="12"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610"/>
      <c r="AM97" s="1"/>
      <c r="AN97" s="1"/>
      <c r="AO97" s="1"/>
      <c r="AP97" s="1"/>
      <c r="AQ97" s="1"/>
      <c r="AR97" s="1"/>
      <c r="AS97" s="1"/>
    </row>
    <row r="98" spans="1:45" ht="12"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610"/>
      <c r="AM98" s="1"/>
      <c r="AN98" s="1"/>
      <c r="AO98" s="1"/>
      <c r="AP98" s="1"/>
      <c r="AQ98" s="1"/>
      <c r="AR98" s="1"/>
      <c r="AS98" s="1"/>
    </row>
    <row r="99" spans="1:45" ht="12"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610"/>
      <c r="AM99" s="1"/>
      <c r="AN99" s="1"/>
      <c r="AO99" s="1"/>
      <c r="AP99" s="1"/>
      <c r="AQ99" s="1"/>
      <c r="AR99" s="1"/>
      <c r="AS99" s="1"/>
    </row>
    <row r="100" spans="1:45" ht="12"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610"/>
      <c r="AM100" s="1"/>
      <c r="AN100" s="1"/>
      <c r="AO100" s="1"/>
      <c r="AP100" s="1"/>
      <c r="AQ100" s="1"/>
      <c r="AR100" s="1"/>
      <c r="AS100" s="1"/>
    </row>
    <row r="101" spans="1:45" ht="12"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610"/>
      <c r="AM101" s="1"/>
      <c r="AN101" s="1"/>
      <c r="AO101" s="1"/>
      <c r="AP101" s="1"/>
      <c r="AQ101" s="1"/>
      <c r="AR101" s="1"/>
      <c r="AS101" s="1"/>
    </row>
    <row r="102" spans="1:45" ht="12"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610"/>
      <c r="AM102" s="1"/>
      <c r="AN102" s="1"/>
      <c r="AO102" s="1"/>
      <c r="AP102" s="1"/>
      <c r="AQ102" s="1"/>
      <c r="AR102" s="1"/>
      <c r="AS102" s="1"/>
    </row>
    <row r="103" spans="1:45" ht="12"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610"/>
      <c r="AM103" s="1"/>
      <c r="AN103" s="1"/>
      <c r="AO103" s="1"/>
      <c r="AP103" s="1"/>
      <c r="AQ103" s="1"/>
      <c r="AR103" s="1"/>
      <c r="AS103" s="1"/>
    </row>
    <row r="104" spans="1:45" ht="12"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610"/>
      <c r="AM104" s="1"/>
      <c r="AN104" s="1"/>
      <c r="AO104" s="1"/>
      <c r="AP104" s="1"/>
      <c r="AQ104" s="1"/>
      <c r="AR104" s="1"/>
      <c r="AS104" s="1"/>
    </row>
    <row r="105" spans="1:45" ht="12"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610"/>
      <c r="AM105" s="1"/>
      <c r="AN105" s="1"/>
      <c r="AO105" s="1"/>
      <c r="AP105" s="1"/>
      <c r="AQ105" s="1"/>
      <c r="AR105" s="1"/>
      <c r="AS105" s="1"/>
    </row>
    <row r="106" spans="1:45" ht="12"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610"/>
      <c r="AM106" s="1"/>
      <c r="AN106" s="1"/>
      <c r="AO106" s="1"/>
      <c r="AP106" s="1"/>
      <c r="AQ106" s="1"/>
      <c r="AR106" s="1"/>
      <c r="AS106" s="1"/>
    </row>
    <row r="107" spans="1:45" ht="12"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610"/>
      <c r="AM107" s="1"/>
      <c r="AN107" s="1"/>
      <c r="AO107" s="1"/>
      <c r="AP107" s="1"/>
      <c r="AQ107" s="1"/>
      <c r="AR107" s="1"/>
      <c r="AS107" s="1"/>
    </row>
    <row r="108" spans="1:45" ht="12"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610"/>
      <c r="AM108" s="1"/>
      <c r="AN108" s="1"/>
      <c r="AO108" s="1"/>
      <c r="AP108" s="1"/>
      <c r="AQ108" s="1"/>
      <c r="AR108" s="1"/>
      <c r="AS108" s="1"/>
    </row>
    <row r="109" spans="1:45" ht="12"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610"/>
      <c r="AM109" s="1"/>
      <c r="AN109" s="1"/>
      <c r="AO109" s="1"/>
      <c r="AP109" s="1"/>
      <c r="AQ109" s="1"/>
      <c r="AR109" s="1"/>
      <c r="AS109" s="1"/>
    </row>
    <row r="110" spans="1:45" ht="12"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610"/>
      <c r="AM110" s="1"/>
      <c r="AN110" s="1"/>
      <c r="AO110" s="1"/>
      <c r="AP110" s="1"/>
      <c r="AQ110" s="1"/>
      <c r="AR110" s="1"/>
      <c r="AS110" s="1"/>
    </row>
    <row r="111" spans="1:45" ht="12"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610"/>
      <c r="AM111" s="1"/>
      <c r="AN111" s="1"/>
      <c r="AO111" s="1"/>
      <c r="AP111" s="1"/>
      <c r="AQ111" s="1"/>
      <c r="AR111" s="1"/>
      <c r="AS111" s="1"/>
    </row>
    <row r="112" spans="1:45" ht="12"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610"/>
      <c r="AM112" s="1"/>
      <c r="AN112" s="1"/>
      <c r="AO112" s="1"/>
      <c r="AP112" s="1"/>
      <c r="AQ112" s="1"/>
      <c r="AR112" s="1"/>
      <c r="AS112" s="1"/>
    </row>
    <row r="113" spans="1:45" ht="12"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610"/>
      <c r="AM113" s="1"/>
      <c r="AN113" s="1"/>
      <c r="AO113" s="1"/>
      <c r="AP113" s="1"/>
      <c r="AQ113" s="1"/>
      <c r="AR113" s="1"/>
      <c r="AS113" s="1"/>
    </row>
    <row r="114" spans="1:45" ht="12"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610"/>
      <c r="AM114" s="1"/>
      <c r="AN114" s="1"/>
      <c r="AO114" s="1"/>
      <c r="AP114" s="1"/>
      <c r="AQ114" s="1"/>
      <c r="AR114" s="1"/>
      <c r="AS114" s="1"/>
    </row>
    <row r="115" spans="1:45" ht="12"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610"/>
      <c r="AM115" s="1"/>
      <c r="AN115" s="1"/>
      <c r="AO115" s="1"/>
      <c r="AP115" s="1"/>
      <c r="AQ115" s="1"/>
      <c r="AR115" s="1"/>
      <c r="AS115" s="1"/>
    </row>
    <row r="116" spans="1:45" ht="12"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610"/>
      <c r="AM116" s="1"/>
      <c r="AN116" s="1"/>
      <c r="AO116" s="1"/>
      <c r="AP116" s="1"/>
      <c r="AQ116" s="1"/>
      <c r="AR116" s="1"/>
      <c r="AS116" s="1"/>
    </row>
    <row r="117" spans="1:45" ht="12"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610"/>
      <c r="AM117" s="1"/>
      <c r="AN117" s="1"/>
      <c r="AO117" s="1"/>
      <c r="AP117" s="1"/>
      <c r="AQ117" s="1"/>
      <c r="AR117" s="1"/>
      <c r="AS117" s="1"/>
    </row>
    <row r="118" spans="1:45" ht="12"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610"/>
      <c r="AM118" s="1"/>
      <c r="AN118" s="1"/>
      <c r="AO118" s="1"/>
      <c r="AP118" s="1"/>
      <c r="AQ118" s="1"/>
      <c r="AR118" s="1"/>
      <c r="AS118" s="1"/>
    </row>
    <row r="119" spans="1:45" ht="12"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610"/>
      <c r="AM119" s="1"/>
      <c r="AN119" s="1"/>
      <c r="AO119" s="1"/>
      <c r="AP119" s="1"/>
      <c r="AQ119" s="1"/>
      <c r="AR119" s="1"/>
      <c r="AS119" s="1"/>
    </row>
    <row r="120" spans="1:45" ht="12"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610"/>
      <c r="AM120" s="1"/>
      <c r="AN120" s="1"/>
      <c r="AO120" s="1"/>
      <c r="AP120" s="1"/>
      <c r="AQ120" s="1"/>
      <c r="AR120" s="1"/>
      <c r="AS120" s="1"/>
    </row>
    <row r="121" spans="1:45" ht="12"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610"/>
      <c r="AM121" s="1"/>
      <c r="AN121" s="1"/>
      <c r="AO121" s="1"/>
      <c r="AP121" s="1"/>
      <c r="AQ121" s="1"/>
      <c r="AR121" s="1"/>
      <c r="AS121" s="1"/>
    </row>
    <row r="122" spans="1:45" ht="12"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610"/>
      <c r="AM122" s="1"/>
      <c r="AN122" s="1"/>
      <c r="AO122" s="1"/>
      <c r="AP122" s="1"/>
      <c r="AQ122" s="1"/>
      <c r="AR122" s="1"/>
      <c r="AS122" s="1"/>
    </row>
    <row r="123" spans="1:45" ht="12"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610"/>
      <c r="AM123" s="1"/>
      <c r="AN123" s="1"/>
      <c r="AO123" s="1"/>
      <c r="AP123" s="1"/>
      <c r="AQ123" s="1"/>
      <c r="AR123" s="1"/>
      <c r="AS123" s="1"/>
    </row>
    <row r="124" spans="1:45" ht="12"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610"/>
      <c r="AM124" s="1"/>
      <c r="AN124" s="1"/>
      <c r="AO124" s="1"/>
      <c r="AP124" s="1"/>
      <c r="AQ124" s="1"/>
      <c r="AR124" s="1"/>
      <c r="AS124" s="1"/>
    </row>
    <row r="125" spans="1:45" ht="12"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610"/>
      <c r="AM125" s="1"/>
      <c r="AN125" s="1"/>
      <c r="AO125" s="1"/>
      <c r="AP125" s="1"/>
      <c r="AQ125" s="1"/>
      <c r="AR125" s="1"/>
      <c r="AS125" s="1"/>
    </row>
    <row r="126" spans="1:45" ht="12"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610"/>
      <c r="AM126" s="1"/>
      <c r="AN126" s="1"/>
      <c r="AO126" s="1"/>
      <c r="AP126" s="1"/>
      <c r="AQ126" s="1"/>
      <c r="AR126" s="1"/>
      <c r="AS126" s="1"/>
    </row>
    <row r="127" spans="1:45" ht="12"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610"/>
      <c r="AM127" s="1"/>
      <c r="AN127" s="1"/>
      <c r="AO127" s="1"/>
      <c r="AP127" s="1"/>
      <c r="AQ127" s="1"/>
      <c r="AR127" s="1"/>
      <c r="AS127" s="1"/>
    </row>
    <row r="128" spans="1:45" ht="12"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610"/>
      <c r="AM128" s="1"/>
      <c r="AN128" s="1"/>
      <c r="AO128" s="1"/>
      <c r="AP128" s="1"/>
      <c r="AQ128" s="1"/>
      <c r="AR128" s="1"/>
      <c r="AS128" s="1"/>
    </row>
    <row r="129" spans="1:45" ht="12"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610"/>
      <c r="AM129" s="1"/>
      <c r="AN129" s="1"/>
      <c r="AO129" s="1"/>
      <c r="AP129" s="1"/>
      <c r="AQ129" s="1"/>
      <c r="AR129" s="1"/>
      <c r="AS129" s="1"/>
    </row>
    <row r="130" spans="1:45" ht="12"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610"/>
      <c r="AM130" s="1"/>
      <c r="AN130" s="1"/>
      <c r="AO130" s="1"/>
      <c r="AP130" s="1"/>
      <c r="AQ130" s="1"/>
      <c r="AR130" s="1"/>
      <c r="AS130" s="1"/>
    </row>
    <row r="131" spans="1:45" ht="12"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610"/>
      <c r="AM131" s="1"/>
      <c r="AN131" s="1"/>
      <c r="AO131" s="1"/>
      <c r="AP131" s="1"/>
      <c r="AQ131" s="1"/>
      <c r="AR131" s="1"/>
      <c r="AS131" s="1"/>
    </row>
    <row r="132" spans="1:45" ht="12"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610"/>
      <c r="AM132" s="1"/>
      <c r="AN132" s="1"/>
      <c r="AO132" s="1"/>
      <c r="AP132" s="1"/>
      <c r="AQ132" s="1"/>
      <c r="AR132" s="1"/>
      <c r="AS132" s="1"/>
    </row>
    <row r="133" spans="1:45" ht="12"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610"/>
      <c r="AM133" s="1"/>
      <c r="AN133" s="1"/>
      <c r="AO133" s="1"/>
      <c r="AP133" s="1"/>
      <c r="AQ133" s="1"/>
      <c r="AR133" s="1"/>
      <c r="AS133" s="1"/>
    </row>
    <row r="134" spans="1:45" ht="12"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610"/>
      <c r="AM134" s="1"/>
      <c r="AN134" s="1"/>
      <c r="AO134" s="1"/>
      <c r="AP134" s="1"/>
      <c r="AQ134" s="1"/>
      <c r="AR134" s="1"/>
      <c r="AS134" s="1"/>
    </row>
    <row r="135" spans="1:45" ht="12"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610"/>
      <c r="AM135" s="1"/>
      <c r="AN135" s="1"/>
      <c r="AO135" s="1"/>
      <c r="AP135" s="1"/>
      <c r="AQ135" s="1"/>
      <c r="AR135" s="1"/>
      <c r="AS135" s="1"/>
    </row>
    <row r="136" spans="1:45" ht="12"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610"/>
      <c r="AM136" s="1"/>
      <c r="AN136" s="1"/>
      <c r="AO136" s="1"/>
      <c r="AP136" s="1"/>
      <c r="AQ136" s="1"/>
      <c r="AR136" s="1"/>
      <c r="AS136" s="1"/>
    </row>
    <row r="137" spans="1:45" ht="12"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610"/>
      <c r="AM137" s="1"/>
      <c r="AN137" s="1"/>
      <c r="AO137" s="1"/>
      <c r="AP137" s="1"/>
      <c r="AQ137" s="1"/>
      <c r="AR137" s="1"/>
      <c r="AS137" s="1"/>
    </row>
    <row r="138" spans="1:45" ht="12"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610"/>
      <c r="AM138" s="1"/>
      <c r="AN138" s="1"/>
      <c r="AO138" s="1"/>
      <c r="AP138" s="1"/>
      <c r="AQ138" s="1"/>
      <c r="AR138" s="1"/>
      <c r="AS138" s="1"/>
    </row>
    <row r="139" spans="1:45" ht="12"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610"/>
      <c r="AM139" s="1"/>
      <c r="AN139" s="1"/>
      <c r="AO139" s="1"/>
      <c r="AP139" s="1"/>
      <c r="AQ139" s="1"/>
      <c r="AR139" s="1"/>
      <c r="AS139" s="1"/>
    </row>
    <row r="140" spans="1:45" ht="12"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610"/>
      <c r="AM140" s="1"/>
      <c r="AN140" s="1"/>
      <c r="AO140" s="1"/>
      <c r="AP140" s="1"/>
      <c r="AQ140" s="1"/>
      <c r="AR140" s="1"/>
      <c r="AS140" s="1"/>
    </row>
    <row r="141" spans="1:45" ht="12"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610"/>
      <c r="AM141" s="1"/>
      <c r="AN141" s="1"/>
      <c r="AO141" s="1"/>
      <c r="AP141" s="1"/>
      <c r="AQ141" s="1"/>
      <c r="AR141" s="1"/>
      <c r="AS141" s="1"/>
    </row>
    <row r="142" spans="1:45" ht="12"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610"/>
      <c r="AM142" s="1"/>
      <c r="AN142" s="1"/>
      <c r="AO142" s="1"/>
      <c r="AP142" s="1"/>
      <c r="AQ142" s="1"/>
      <c r="AR142" s="1"/>
      <c r="AS142" s="1"/>
    </row>
    <row r="143" spans="1:45" ht="12"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610"/>
      <c r="AM143" s="1"/>
      <c r="AN143" s="1"/>
      <c r="AO143" s="1"/>
      <c r="AP143" s="1"/>
      <c r="AQ143" s="1"/>
      <c r="AR143" s="1"/>
      <c r="AS143" s="1"/>
    </row>
    <row r="144" spans="1:45" ht="12"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610"/>
      <c r="AM144" s="1"/>
      <c r="AN144" s="1"/>
      <c r="AO144" s="1"/>
      <c r="AP144" s="1"/>
      <c r="AQ144" s="1"/>
      <c r="AR144" s="1"/>
      <c r="AS144" s="1"/>
    </row>
    <row r="145" spans="1:45" ht="12"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610"/>
      <c r="AM145" s="1"/>
      <c r="AN145" s="1"/>
      <c r="AO145" s="1"/>
      <c r="AP145" s="1"/>
      <c r="AQ145" s="1"/>
      <c r="AR145" s="1"/>
      <c r="AS145" s="1"/>
    </row>
    <row r="146" spans="1:45" ht="12"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610"/>
      <c r="AM146" s="1"/>
      <c r="AN146" s="1"/>
      <c r="AO146" s="1"/>
      <c r="AP146" s="1"/>
      <c r="AQ146" s="1"/>
      <c r="AR146" s="1"/>
      <c r="AS146" s="1"/>
    </row>
    <row r="147" spans="1:45" ht="12"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610"/>
      <c r="AM147" s="1"/>
      <c r="AN147" s="1"/>
      <c r="AO147" s="1"/>
      <c r="AP147" s="1"/>
      <c r="AQ147" s="1"/>
      <c r="AR147" s="1"/>
      <c r="AS147" s="1"/>
    </row>
    <row r="148" spans="1:45" ht="12"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610"/>
      <c r="AM148" s="1"/>
      <c r="AN148" s="1"/>
      <c r="AO148" s="1"/>
      <c r="AP148" s="1"/>
      <c r="AQ148" s="1"/>
      <c r="AR148" s="1"/>
      <c r="AS148" s="1"/>
    </row>
    <row r="149" spans="1:45" ht="12"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610"/>
      <c r="AM149" s="1"/>
      <c r="AN149" s="1"/>
      <c r="AO149" s="1"/>
      <c r="AP149" s="1"/>
      <c r="AQ149" s="1"/>
      <c r="AR149" s="1"/>
      <c r="AS149" s="1"/>
    </row>
    <row r="150" spans="1:45" ht="12"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610"/>
      <c r="AM150" s="1"/>
      <c r="AN150" s="1"/>
      <c r="AO150" s="1"/>
      <c r="AP150" s="1"/>
      <c r="AQ150" s="1"/>
      <c r="AR150" s="1"/>
      <c r="AS150" s="1"/>
    </row>
    <row r="151" spans="1:45" ht="12"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610"/>
      <c r="AM151" s="1"/>
      <c r="AN151" s="1"/>
      <c r="AO151" s="1"/>
      <c r="AP151" s="1"/>
      <c r="AQ151" s="1"/>
      <c r="AR151" s="1"/>
      <c r="AS151" s="1"/>
    </row>
    <row r="152" spans="1:45" ht="12"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610"/>
      <c r="AM152" s="1"/>
      <c r="AN152" s="1"/>
      <c r="AO152" s="1"/>
      <c r="AP152" s="1"/>
      <c r="AQ152" s="1"/>
      <c r="AR152" s="1"/>
      <c r="AS152" s="1"/>
    </row>
    <row r="153" spans="1:45" ht="12"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610"/>
      <c r="AM153" s="1"/>
      <c r="AN153" s="1"/>
      <c r="AO153" s="1"/>
      <c r="AP153" s="1"/>
      <c r="AQ153" s="1"/>
      <c r="AR153" s="1"/>
      <c r="AS153" s="1"/>
    </row>
    <row r="154" spans="1:45" ht="12"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610"/>
      <c r="AM154" s="1"/>
      <c r="AN154" s="1"/>
      <c r="AO154" s="1"/>
      <c r="AP154" s="1"/>
      <c r="AQ154" s="1"/>
      <c r="AR154" s="1"/>
      <c r="AS154" s="1"/>
    </row>
    <row r="155" spans="1:45" ht="12"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610"/>
      <c r="AM155" s="1"/>
      <c r="AN155" s="1"/>
      <c r="AO155" s="1"/>
      <c r="AP155" s="1"/>
      <c r="AQ155" s="1"/>
      <c r="AR155" s="1"/>
      <c r="AS155" s="1"/>
    </row>
    <row r="156" spans="1:45" ht="12"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610"/>
      <c r="AM156" s="1"/>
      <c r="AN156" s="1"/>
      <c r="AO156" s="1"/>
      <c r="AP156" s="1"/>
      <c r="AQ156" s="1"/>
      <c r="AR156" s="1"/>
      <c r="AS156" s="1"/>
    </row>
    <row r="157" spans="1:45" ht="12"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610"/>
      <c r="AM157" s="1"/>
      <c r="AN157" s="1"/>
      <c r="AO157" s="1"/>
      <c r="AP157" s="1"/>
      <c r="AQ157" s="1"/>
      <c r="AR157" s="1"/>
      <c r="AS157" s="1"/>
    </row>
    <row r="158" spans="1:45" ht="12"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610"/>
      <c r="AM158" s="1"/>
      <c r="AN158" s="1"/>
      <c r="AO158" s="1"/>
      <c r="AP158" s="1"/>
      <c r="AQ158" s="1"/>
      <c r="AR158" s="1"/>
      <c r="AS158" s="1"/>
    </row>
    <row r="159" spans="1:45" ht="12"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610"/>
      <c r="AM159" s="1"/>
      <c r="AN159" s="1"/>
      <c r="AO159" s="1"/>
      <c r="AP159" s="1"/>
      <c r="AQ159" s="1"/>
      <c r="AR159" s="1"/>
      <c r="AS159" s="1"/>
    </row>
    <row r="160" spans="1:45" ht="12"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610"/>
      <c r="AM160" s="1"/>
      <c r="AN160" s="1"/>
      <c r="AO160" s="1"/>
      <c r="AP160" s="1"/>
      <c r="AQ160" s="1"/>
      <c r="AR160" s="1"/>
      <c r="AS160" s="1"/>
    </row>
    <row r="161" spans="1:45" ht="12"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610"/>
      <c r="AM161" s="1"/>
      <c r="AN161" s="1"/>
      <c r="AO161" s="1"/>
      <c r="AP161" s="1"/>
      <c r="AQ161" s="1"/>
      <c r="AR161" s="1"/>
      <c r="AS161" s="1"/>
    </row>
    <row r="162" spans="1:45" ht="12"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610"/>
      <c r="AM162" s="1"/>
      <c r="AN162" s="1"/>
      <c r="AO162" s="1"/>
      <c r="AP162" s="1"/>
      <c r="AQ162" s="1"/>
      <c r="AR162" s="1"/>
      <c r="AS162" s="1"/>
    </row>
    <row r="163" spans="1:45" ht="12"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610"/>
      <c r="AM163" s="1"/>
      <c r="AN163" s="1"/>
      <c r="AO163" s="1"/>
      <c r="AP163" s="1"/>
      <c r="AQ163" s="1"/>
      <c r="AR163" s="1"/>
      <c r="AS163" s="1"/>
    </row>
    <row r="164" spans="1:45" ht="12"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610"/>
      <c r="AM164" s="1"/>
      <c r="AN164" s="1"/>
      <c r="AO164" s="1"/>
      <c r="AP164" s="1"/>
      <c r="AQ164" s="1"/>
      <c r="AR164" s="1"/>
      <c r="AS164" s="1"/>
    </row>
    <row r="165" spans="1:45" ht="12"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610"/>
      <c r="AM165" s="1"/>
      <c r="AN165" s="1"/>
      <c r="AO165" s="1"/>
      <c r="AP165" s="1"/>
      <c r="AQ165" s="1"/>
      <c r="AR165" s="1"/>
      <c r="AS165" s="1"/>
    </row>
    <row r="166" spans="1:45" ht="12"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610"/>
      <c r="AM166" s="1"/>
      <c r="AN166" s="1"/>
      <c r="AO166" s="1"/>
      <c r="AP166" s="1"/>
      <c r="AQ166" s="1"/>
      <c r="AR166" s="1"/>
      <c r="AS166" s="1"/>
    </row>
    <row r="167" spans="1:45" ht="12"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610"/>
      <c r="AM167" s="1"/>
      <c r="AN167" s="1"/>
      <c r="AO167" s="1"/>
      <c r="AP167" s="1"/>
      <c r="AQ167" s="1"/>
      <c r="AR167" s="1"/>
      <c r="AS167" s="1"/>
    </row>
    <row r="168" spans="1:45" ht="12"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610"/>
      <c r="AM168" s="1"/>
      <c r="AN168" s="1"/>
      <c r="AO168" s="1"/>
      <c r="AP168" s="1"/>
      <c r="AQ168" s="1"/>
      <c r="AR168" s="1"/>
      <c r="AS168" s="1"/>
    </row>
    <row r="169" spans="1:45" ht="12"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610"/>
      <c r="AM169" s="1"/>
      <c r="AN169" s="1"/>
      <c r="AO169" s="1"/>
      <c r="AP169" s="1"/>
      <c r="AQ169" s="1"/>
      <c r="AR169" s="1"/>
      <c r="AS169" s="1"/>
    </row>
    <row r="170" spans="1:45" ht="12"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610"/>
      <c r="AM170" s="1"/>
      <c r="AN170" s="1"/>
      <c r="AO170" s="1"/>
      <c r="AP170" s="1"/>
      <c r="AQ170" s="1"/>
      <c r="AR170" s="1"/>
      <c r="AS170" s="1"/>
    </row>
    <row r="171" spans="1:45" ht="12"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610"/>
      <c r="AM171" s="1"/>
      <c r="AN171" s="1"/>
      <c r="AO171" s="1"/>
      <c r="AP171" s="1"/>
      <c r="AQ171" s="1"/>
      <c r="AR171" s="1"/>
      <c r="AS171" s="1"/>
    </row>
    <row r="172" spans="1:45" ht="12"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610"/>
      <c r="AM172" s="1"/>
      <c r="AN172" s="1"/>
      <c r="AO172" s="1"/>
      <c r="AP172" s="1"/>
      <c r="AQ172" s="1"/>
      <c r="AR172" s="1"/>
      <c r="AS172" s="1"/>
    </row>
    <row r="173" spans="1:45" ht="12"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610"/>
      <c r="AM173" s="1"/>
      <c r="AN173" s="1"/>
      <c r="AO173" s="1"/>
      <c r="AP173" s="1"/>
      <c r="AQ173" s="1"/>
      <c r="AR173" s="1"/>
      <c r="AS173" s="1"/>
    </row>
    <row r="174" spans="1:45" ht="12"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610"/>
      <c r="AM174" s="1"/>
      <c r="AN174" s="1"/>
      <c r="AO174" s="1"/>
      <c r="AP174" s="1"/>
      <c r="AQ174" s="1"/>
      <c r="AR174" s="1"/>
      <c r="AS174" s="1"/>
    </row>
    <row r="175" spans="1:45" ht="12"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610"/>
      <c r="AM175" s="1"/>
      <c r="AN175" s="1"/>
      <c r="AO175" s="1"/>
      <c r="AP175" s="1"/>
      <c r="AQ175" s="1"/>
      <c r="AR175" s="1"/>
      <c r="AS175" s="1"/>
    </row>
    <row r="176" spans="1:45" ht="12"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610"/>
      <c r="AM176" s="1"/>
      <c r="AN176" s="1"/>
      <c r="AO176" s="1"/>
      <c r="AP176" s="1"/>
      <c r="AQ176" s="1"/>
      <c r="AR176" s="1"/>
      <c r="AS176" s="1"/>
    </row>
    <row r="177" spans="1:45" ht="12"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610"/>
      <c r="AM177" s="1"/>
      <c r="AN177" s="1"/>
      <c r="AO177" s="1"/>
      <c r="AP177" s="1"/>
      <c r="AQ177" s="1"/>
      <c r="AR177" s="1"/>
      <c r="AS177" s="1"/>
    </row>
    <row r="178" spans="1:45" ht="12"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610"/>
      <c r="AM178" s="1"/>
      <c r="AN178" s="1"/>
      <c r="AO178" s="1"/>
      <c r="AP178" s="1"/>
      <c r="AQ178" s="1"/>
      <c r="AR178" s="1"/>
      <c r="AS178" s="1"/>
    </row>
    <row r="179" spans="1:45" ht="12"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610"/>
      <c r="AM179" s="1"/>
      <c r="AN179" s="1"/>
      <c r="AO179" s="1"/>
      <c r="AP179" s="1"/>
      <c r="AQ179" s="1"/>
      <c r="AR179" s="1"/>
      <c r="AS179" s="1"/>
    </row>
    <row r="180" spans="1:45" ht="12"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610"/>
      <c r="AM180" s="1"/>
      <c r="AN180" s="1"/>
      <c r="AO180" s="1"/>
      <c r="AP180" s="1"/>
      <c r="AQ180" s="1"/>
      <c r="AR180" s="1"/>
      <c r="AS180" s="1"/>
    </row>
    <row r="181" spans="1:45" ht="12"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610"/>
      <c r="AM181" s="1"/>
      <c r="AN181" s="1"/>
      <c r="AO181" s="1"/>
      <c r="AP181" s="1"/>
      <c r="AQ181" s="1"/>
      <c r="AR181" s="1"/>
      <c r="AS181" s="1"/>
    </row>
    <row r="182" spans="1:45" ht="12"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610"/>
      <c r="AM182" s="1"/>
      <c r="AN182" s="1"/>
      <c r="AO182" s="1"/>
      <c r="AP182" s="1"/>
      <c r="AQ182" s="1"/>
      <c r="AR182" s="1"/>
      <c r="AS182" s="1"/>
    </row>
    <row r="183" spans="1:45" ht="12"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610"/>
      <c r="AM183" s="1"/>
      <c r="AN183" s="1"/>
      <c r="AO183" s="1"/>
      <c r="AP183" s="1"/>
      <c r="AQ183" s="1"/>
      <c r="AR183" s="1"/>
      <c r="AS183" s="1"/>
    </row>
    <row r="184" spans="1:45" ht="12"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610"/>
      <c r="AM184" s="1"/>
      <c r="AN184" s="1"/>
      <c r="AO184" s="1"/>
      <c r="AP184" s="1"/>
      <c r="AQ184" s="1"/>
      <c r="AR184" s="1"/>
      <c r="AS184" s="1"/>
    </row>
    <row r="185" spans="1:45" ht="12"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610"/>
      <c r="AM185" s="1"/>
      <c r="AN185" s="1"/>
      <c r="AO185" s="1"/>
      <c r="AP185" s="1"/>
      <c r="AQ185" s="1"/>
      <c r="AR185" s="1"/>
      <c r="AS185" s="1"/>
    </row>
    <row r="186" spans="1:45" ht="12"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610"/>
      <c r="AM186" s="1"/>
      <c r="AN186" s="1"/>
      <c r="AO186" s="1"/>
      <c r="AP186" s="1"/>
      <c r="AQ186" s="1"/>
      <c r="AR186" s="1"/>
      <c r="AS186" s="1"/>
    </row>
    <row r="187" spans="1:45" ht="12"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610"/>
      <c r="AM187" s="1"/>
      <c r="AN187" s="1"/>
      <c r="AO187" s="1"/>
      <c r="AP187" s="1"/>
      <c r="AQ187" s="1"/>
      <c r="AR187" s="1"/>
      <c r="AS187" s="1"/>
    </row>
    <row r="188" spans="1:45" ht="12"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610"/>
      <c r="AM188" s="1"/>
      <c r="AN188" s="1"/>
      <c r="AO188" s="1"/>
      <c r="AP188" s="1"/>
      <c r="AQ188" s="1"/>
      <c r="AR188" s="1"/>
      <c r="AS188" s="1"/>
    </row>
    <row r="189" spans="1:45" ht="12"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610"/>
      <c r="AM189" s="1"/>
      <c r="AN189" s="1"/>
      <c r="AO189" s="1"/>
      <c r="AP189" s="1"/>
      <c r="AQ189" s="1"/>
      <c r="AR189" s="1"/>
      <c r="AS189" s="1"/>
    </row>
    <row r="190" spans="1:45" ht="12"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610"/>
      <c r="AM190" s="1"/>
      <c r="AN190" s="1"/>
      <c r="AO190" s="1"/>
      <c r="AP190" s="1"/>
      <c r="AQ190" s="1"/>
      <c r="AR190" s="1"/>
      <c r="AS190" s="1"/>
    </row>
    <row r="191" spans="1:45" ht="12"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610"/>
      <c r="AM191" s="1"/>
      <c r="AN191" s="1"/>
      <c r="AO191" s="1"/>
      <c r="AP191" s="1"/>
      <c r="AQ191" s="1"/>
      <c r="AR191" s="1"/>
      <c r="AS191" s="1"/>
    </row>
    <row r="192" spans="1:45" ht="12"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610"/>
      <c r="AM192" s="1"/>
      <c r="AN192" s="1"/>
      <c r="AO192" s="1"/>
      <c r="AP192" s="1"/>
      <c r="AQ192" s="1"/>
      <c r="AR192" s="1"/>
      <c r="AS192" s="1"/>
    </row>
    <row r="193" spans="1:45" ht="12"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610"/>
      <c r="AM193" s="1"/>
      <c r="AN193" s="1"/>
      <c r="AO193" s="1"/>
      <c r="AP193" s="1"/>
      <c r="AQ193" s="1"/>
      <c r="AR193" s="1"/>
      <c r="AS193" s="1"/>
    </row>
    <row r="194" spans="1:45" ht="12"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610"/>
      <c r="AM194" s="1"/>
      <c r="AN194" s="1"/>
      <c r="AO194" s="1"/>
      <c r="AP194" s="1"/>
      <c r="AQ194" s="1"/>
      <c r="AR194" s="1"/>
      <c r="AS194" s="1"/>
    </row>
    <row r="195" spans="1:45" ht="12"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610"/>
      <c r="AM195" s="1"/>
      <c r="AN195" s="1"/>
      <c r="AO195" s="1"/>
      <c r="AP195" s="1"/>
      <c r="AQ195" s="1"/>
      <c r="AR195" s="1"/>
      <c r="AS195" s="1"/>
    </row>
    <row r="196" spans="1:45" ht="12"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610"/>
      <c r="AM196" s="1"/>
      <c r="AN196" s="1"/>
      <c r="AO196" s="1"/>
      <c r="AP196" s="1"/>
      <c r="AQ196" s="1"/>
      <c r="AR196" s="1"/>
      <c r="AS196" s="1"/>
    </row>
    <row r="197" spans="1:45" ht="12"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610"/>
      <c r="AM197" s="1"/>
      <c r="AN197" s="1"/>
      <c r="AO197" s="1"/>
      <c r="AP197" s="1"/>
      <c r="AQ197" s="1"/>
      <c r="AR197" s="1"/>
      <c r="AS197" s="1"/>
    </row>
    <row r="198" spans="1:45" ht="12"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610"/>
      <c r="AM198" s="1"/>
      <c r="AN198" s="1"/>
      <c r="AO198" s="1"/>
      <c r="AP198" s="1"/>
      <c r="AQ198" s="1"/>
      <c r="AR198" s="1"/>
      <c r="AS198" s="1"/>
    </row>
    <row r="199" spans="1:45" ht="12"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610"/>
      <c r="AM199" s="1"/>
      <c r="AN199" s="1"/>
      <c r="AO199" s="1"/>
      <c r="AP199" s="1"/>
      <c r="AQ199" s="1"/>
      <c r="AR199" s="1"/>
      <c r="AS199" s="1"/>
    </row>
    <row r="200" spans="1:45" ht="12"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610"/>
      <c r="AM200" s="1"/>
      <c r="AN200" s="1"/>
      <c r="AO200" s="1"/>
      <c r="AP200" s="1"/>
      <c r="AQ200" s="1"/>
      <c r="AR200" s="1"/>
      <c r="AS200" s="1"/>
    </row>
    <row r="201" spans="1:45" ht="12"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610"/>
      <c r="AM201" s="1"/>
      <c r="AN201" s="1"/>
      <c r="AO201" s="1"/>
      <c r="AP201" s="1"/>
      <c r="AQ201" s="1"/>
      <c r="AR201" s="1"/>
      <c r="AS201" s="1"/>
    </row>
    <row r="202" spans="1:45" ht="12"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610"/>
      <c r="AM202" s="1"/>
      <c r="AN202" s="1"/>
      <c r="AO202" s="1"/>
      <c r="AP202" s="1"/>
      <c r="AQ202" s="1"/>
      <c r="AR202" s="1"/>
      <c r="AS202" s="1"/>
    </row>
    <row r="203" spans="1:45" ht="12"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610"/>
      <c r="AM203" s="1"/>
      <c r="AN203" s="1"/>
      <c r="AO203" s="1"/>
      <c r="AP203" s="1"/>
      <c r="AQ203" s="1"/>
      <c r="AR203" s="1"/>
      <c r="AS203" s="1"/>
    </row>
    <row r="204" spans="1:45" ht="12"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610"/>
      <c r="AM204" s="1"/>
      <c r="AN204" s="1"/>
      <c r="AO204" s="1"/>
      <c r="AP204" s="1"/>
      <c r="AQ204" s="1"/>
      <c r="AR204" s="1"/>
      <c r="AS204" s="1"/>
    </row>
    <row r="205" spans="1:45" ht="12"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610"/>
      <c r="AM205" s="1"/>
      <c r="AN205" s="1"/>
      <c r="AO205" s="1"/>
      <c r="AP205" s="1"/>
      <c r="AQ205" s="1"/>
      <c r="AR205" s="1"/>
      <c r="AS205" s="1"/>
    </row>
    <row r="206" spans="1:45" ht="12"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610"/>
      <c r="AM206" s="1"/>
      <c r="AN206" s="1"/>
      <c r="AO206" s="1"/>
      <c r="AP206" s="1"/>
      <c r="AQ206" s="1"/>
      <c r="AR206" s="1"/>
      <c r="AS206" s="1"/>
    </row>
    <row r="207" spans="1:45" ht="12"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610"/>
      <c r="AM207" s="1"/>
      <c r="AN207" s="1"/>
      <c r="AO207" s="1"/>
      <c r="AP207" s="1"/>
      <c r="AQ207" s="1"/>
      <c r="AR207" s="1"/>
      <c r="AS207" s="1"/>
    </row>
    <row r="208" spans="1:45" ht="12"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610"/>
      <c r="AM208" s="1"/>
      <c r="AN208" s="1"/>
      <c r="AO208" s="1"/>
      <c r="AP208" s="1"/>
      <c r="AQ208" s="1"/>
      <c r="AR208" s="1"/>
      <c r="AS208" s="1"/>
    </row>
    <row r="209" spans="1:45" ht="12"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610"/>
      <c r="AM209" s="1"/>
      <c r="AN209" s="1"/>
      <c r="AO209" s="1"/>
      <c r="AP209" s="1"/>
      <c r="AQ209" s="1"/>
      <c r="AR209" s="1"/>
      <c r="AS209" s="1"/>
    </row>
    <row r="210" spans="1:45" ht="12"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610"/>
      <c r="AM210" s="1"/>
      <c r="AN210" s="1"/>
      <c r="AO210" s="1"/>
      <c r="AP210" s="1"/>
      <c r="AQ210" s="1"/>
      <c r="AR210" s="1"/>
      <c r="AS210" s="1"/>
    </row>
    <row r="211" spans="1:45" ht="12"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610"/>
      <c r="AM211" s="1"/>
      <c r="AN211" s="1"/>
      <c r="AO211" s="1"/>
      <c r="AP211" s="1"/>
      <c r="AQ211" s="1"/>
      <c r="AR211" s="1"/>
      <c r="AS211" s="1"/>
    </row>
    <row r="212" spans="1:45" ht="12"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610"/>
      <c r="AM212" s="1"/>
      <c r="AN212" s="1"/>
      <c r="AO212" s="1"/>
      <c r="AP212" s="1"/>
      <c r="AQ212" s="1"/>
      <c r="AR212" s="1"/>
      <c r="AS212" s="1"/>
    </row>
    <row r="213" spans="1:45" ht="12"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610"/>
      <c r="AM213" s="1"/>
      <c r="AN213" s="1"/>
      <c r="AO213" s="1"/>
      <c r="AP213" s="1"/>
      <c r="AQ213" s="1"/>
      <c r="AR213" s="1"/>
      <c r="AS213" s="1"/>
    </row>
    <row r="214" spans="1:45" ht="12"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610"/>
      <c r="AM214" s="1"/>
      <c r="AN214" s="1"/>
      <c r="AO214" s="1"/>
      <c r="AP214" s="1"/>
      <c r="AQ214" s="1"/>
      <c r="AR214" s="1"/>
      <c r="AS214" s="1"/>
    </row>
    <row r="215" spans="1:45" ht="12"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610"/>
      <c r="AM215" s="1"/>
      <c r="AN215" s="1"/>
      <c r="AO215" s="1"/>
      <c r="AP215" s="1"/>
      <c r="AQ215" s="1"/>
      <c r="AR215" s="1"/>
      <c r="AS215" s="1"/>
    </row>
    <row r="216" spans="1:45" ht="12"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610"/>
      <c r="AM216" s="1"/>
      <c r="AN216" s="1"/>
      <c r="AO216" s="1"/>
      <c r="AP216" s="1"/>
      <c r="AQ216" s="1"/>
      <c r="AR216" s="1"/>
      <c r="AS216" s="1"/>
    </row>
    <row r="217" spans="1:45" ht="12"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610"/>
      <c r="AM217" s="1"/>
      <c r="AN217" s="1"/>
      <c r="AO217" s="1"/>
      <c r="AP217" s="1"/>
      <c r="AQ217" s="1"/>
      <c r="AR217" s="1"/>
      <c r="AS217" s="1"/>
    </row>
    <row r="218" spans="1:45" ht="12"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610"/>
      <c r="AM218" s="1"/>
      <c r="AN218" s="1"/>
      <c r="AO218" s="1"/>
      <c r="AP218" s="1"/>
      <c r="AQ218" s="1"/>
      <c r="AR218" s="1"/>
      <c r="AS218" s="1"/>
    </row>
    <row r="219" spans="1:45" ht="12"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610"/>
      <c r="AM219" s="1"/>
      <c r="AN219" s="1"/>
      <c r="AO219" s="1"/>
      <c r="AP219" s="1"/>
      <c r="AQ219" s="1"/>
      <c r="AR219" s="1"/>
      <c r="AS219" s="1"/>
    </row>
    <row r="220" spans="1:45" ht="12"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610"/>
      <c r="AM220" s="1"/>
      <c r="AN220" s="1"/>
      <c r="AO220" s="1"/>
      <c r="AP220" s="1"/>
      <c r="AQ220" s="1"/>
      <c r="AR220" s="1"/>
      <c r="AS220" s="1"/>
    </row>
    <row r="221" spans="1:45" ht="12"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610"/>
      <c r="AM221" s="1"/>
      <c r="AN221" s="1"/>
      <c r="AO221" s="1"/>
      <c r="AP221" s="1"/>
      <c r="AQ221" s="1"/>
      <c r="AR221" s="1"/>
      <c r="AS221" s="1"/>
    </row>
    <row r="222" spans="1:45" ht="12"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610"/>
      <c r="AM222" s="1"/>
      <c r="AN222" s="1"/>
      <c r="AO222" s="1"/>
      <c r="AP222" s="1"/>
      <c r="AQ222" s="1"/>
      <c r="AR222" s="1"/>
      <c r="AS222" s="1"/>
    </row>
    <row r="223" spans="1:45" ht="12"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610"/>
      <c r="AM223" s="1"/>
      <c r="AN223" s="1"/>
      <c r="AO223" s="1"/>
      <c r="AP223" s="1"/>
      <c r="AQ223" s="1"/>
      <c r="AR223" s="1"/>
      <c r="AS223" s="1"/>
    </row>
    <row r="224" spans="1:45" ht="12"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610"/>
      <c r="AM224" s="1"/>
      <c r="AN224" s="1"/>
      <c r="AO224" s="1"/>
      <c r="AP224" s="1"/>
      <c r="AQ224" s="1"/>
      <c r="AR224" s="1"/>
      <c r="AS224" s="1"/>
    </row>
    <row r="225" spans="1:45" ht="12"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610"/>
      <c r="AM225" s="1"/>
      <c r="AN225" s="1"/>
      <c r="AO225" s="1"/>
      <c r="AP225" s="1"/>
      <c r="AQ225" s="1"/>
      <c r="AR225" s="1"/>
      <c r="AS225" s="1"/>
    </row>
    <row r="226" spans="1:45" ht="12"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610"/>
      <c r="AM226" s="1"/>
      <c r="AN226" s="1"/>
      <c r="AO226" s="1"/>
      <c r="AP226" s="1"/>
      <c r="AQ226" s="1"/>
      <c r="AR226" s="1"/>
      <c r="AS226" s="1"/>
    </row>
    <row r="227" spans="1:45" ht="12"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610"/>
      <c r="AM227" s="1"/>
      <c r="AN227" s="1"/>
      <c r="AO227" s="1"/>
      <c r="AP227" s="1"/>
      <c r="AQ227" s="1"/>
      <c r="AR227" s="1"/>
      <c r="AS227" s="1"/>
    </row>
    <row r="228" spans="1:45" ht="12"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610"/>
      <c r="AM228" s="1"/>
      <c r="AN228" s="1"/>
      <c r="AO228" s="1"/>
      <c r="AP228" s="1"/>
      <c r="AQ228" s="1"/>
      <c r="AR228" s="1"/>
      <c r="AS228" s="1"/>
    </row>
    <row r="229" spans="1:45" ht="12"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610"/>
      <c r="AM229" s="1"/>
      <c r="AN229" s="1"/>
      <c r="AO229" s="1"/>
      <c r="AP229" s="1"/>
      <c r="AQ229" s="1"/>
      <c r="AR229" s="1"/>
      <c r="AS229" s="1"/>
    </row>
    <row r="230" spans="1:45" ht="12"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610"/>
      <c r="AM230" s="1"/>
      <c r="AN230" s="1"/>
      <c r="AO230" s="1"/>
      <c r="AP230" s="1"/>
      <c r="AQ230" s="1"/>
      <c r="AR230" s="1"/>
      <c r="AS230" s="1"/>
    </row>
    <row r="231" spans="1:45" ht="12"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610"/>
      <c r="AM231" s="1"/>
      <c r="AN231" s="1"/>
      <c r="AO231" s="1"/>
      <c r="AP231" s="1"/>
      <c r="AQ231" s="1"/>
      <c r="AR231" s="1"/>
      <c r="AS231" s="1"/>
    </row>
    <row r="232" spans="1:45" ht="12"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610"/>
      <c r="AM232" s="1"/>
      <c r="AN232" s="1"/>
      <c r="AO232" s="1"/>
      <c r="AP232" s="1"/>
      <c r="AQ232" s="1"/>
      <c r="AR232" s="1"/>
      <c r="AS232" s="1"/>
    </row>
    <row r="233" spans="1:45" ht="12"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610"/>
      <c r="AM233" s="1"/>
      <c r="AN233" s="1"/>
      <c r="AO233" s="1"/>
      <c r="AP233" s="1"/>
      <c r="AQ233" s="1"/>
      <c r="AR233" s="1"/>
      <c r="AS233" s="1"/>
    </row>
    <row r="234" spans="1:45" ht="12"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610"/>
      <c r="AM234" s="1"/>
      <c r="AN234" s="1"/>
      <c r="AO234" s="1"/>
      <c r="AP234" s="1"/>
      <c r="AQ234" s="1"/>
      <c r="AR234" s="1"/>
      <c r="AS234" s="1"/>
    </row>
    <row r="235" spans="1:45" ht="12"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610"/>
      <c r="AM235" s="1"/>
      <c r="AN235" s="1"/>
      <c r="AO235" s="1"/>
      <c r="AP235" s="1"/>
      <c r="AQ235" s="1"/>
      <c r="AR235" s="1"/>
      <c r="AS235" s="1"/>
    </row>
    <row r="236" spans="1:45" ht="12"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610"/>
      <c r="AM236" s="1"/>
      <c r="AN236" s="1"/>
      <c r="AO236" s="1"/>
      <c r="AP236" s="1"/>
      <c r="AQ236" s="1"/>
      <c r="AR236" s="1"/>
      <c r="AS236" s="1"/>
    </row>
    <row r="237" spans="1:45" ht="12"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610"/>
      <c r="AM237" s="1"/>
      <c r="AN237" s="1"/>
      <c r="AO237" s="1"/>
      <c r="AP237" s="1"/>
      <c r="AQ237" s="1"/>
      <c r="AR237" s="1"/>
      <c r="AS237" s="1"/>
    </row>
    <row r="238" spans="1:45" ht="12"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610"/>
      <c r="AM238" s="1"/>
      <c r="AN238" s="1"/>
      <c r="AO238" s="1"/>
      <c r="AP238" s="1"/>
      <c r="AQ238" s="1"/>
      <c r="AR238" s="1"/>
      <c r="AS238" s="1"/>
    </row>
    <row r="239" spans="1:45" ht="12"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610"/>
      <c r="AM239" s="1"/>
      <c r="AN239" s="1"/>
      <c r="AO239" s="1"/>
      <c r="AP239" s="1"/>
      <c r="AQ239" s="1"/>
      <c r="AR239" s="1"/>
      <c r="AS239" s="1"/>
    </row>
    <row r="240" spans="1:45" ht="12"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610"/>
      <c r="AM240" s="1"/>
      <c r="AN240" s="1"/>
      <c r="AO240" s="1"/>
      <c r="AP240" s="1"/>
      <c r="AQ240" s="1"/>
      <c r="AR240" s="1"/>
      <c r="AS240" s="1"/>
    </row>
    <row r="241" spans="1:45" ht="12"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610"/>
      <c r="AM241" s="1"/>
      <c r="AN241" s="1"/>
      <c r="AO241" s="1"/>
      <c r="AP241" s="1"/>
      <c r="AQ241" s="1"/>
      <c r="AR241" s="1"/>
      <c r="AS241" s="1"/>
    </row>
    <row r="242" spans="1:45" ht="12"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610"/>
      <c r="AM242" s="1"/>
      <c r="AN242" s="1"/>
      <c r="AO242" s="1"/>
      <c r="AP242" s="1"/>
      <c r="AQ242" s="1"/>
      <c r="AR242" s="1"/>
      <c r="AS242" s="1"/>
    </row>
    <row r="243" spans="1:45" ht="12"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610"/>
      <c r="AM243" s="1"/>
      <c r="AN243" s="1"/>
      <c r="AO243" s="1"/>
      <c r="AP243" s="1"/>
      <c r="AQ243" s="1"/>
      <c r="AR243" s="1"/>
      <c r="AS243" s="1"/>
    </row>
    <row r="244" spans="1:45" ht="12"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610"/>
      <c r="AM244" s="1"/>
      <c r="AN244" s="1"/>
      <c r="AO244" s="1"/>
      <c r="AP244" s="1"/>
      <c r="AQ244" s="1"/>
      <c r="AR244" s="1"/>
      <c r="AS244" s="1"/>
    </row>
    <row r="245" spans="1:45" ht="12"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610"/>
      <c r="AM245" s="1"/>
      <c r="AN245" s="1"/>
      <c r="AO245" s="1"/>
      <c r="AP245" s="1"/>
      <c r="AQ245" s="1"/>
      <c r="AR245" s="1"/>
      <c r="AS245" s="1"/>
    </row>
    <row r="246" spans="1:45" ht="12"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610"/>
      <c r="AM246" s="1"/>
      <c r="AN246" s="1"/>
      <c r="AO246" s="1"/>
      <c r="AP246" s="1"/>
      <c r="AQ246" s="1"/>
      <c r="AR246" s="1"/>
      <c r="AS246" s="1"/>
    </row>
    <row r="247" spans="1:45" ht="12"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610"/>
      <c r="AM247" s="1"/>
      <c r="AN247" s="1"/>
      <c r="AO247" s="1"/>
      <c r="AP247" s="1"/>
      <c r="AQ247" s="1"/>
      <c r="AR247" s="1"/>
      <c r="AS247" s="1"/>
    </row>
    <row r="248" spans="1:45" ht="12"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610"/>
      <c r="AM248" s="1"/>
      <c r="AN248" s="1"/>
      <c r="AO248" s="1"/>
      <c r="AP248" s="1"/>
      <c r="AQ248" s="1"/>
      <c r="AR248" s="1"/>
      <c r="AS248" s="1"/>
    </row>
    <row r="249" spans="1:45" ht="12"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610"/>
      <c r="AM249" s="1"/>
      <c r="AN249" s="1"/>
      <c r="AO249" s="1"/>
      <c r="AP249" s="1"/>
      <c r="AQ249" s="1"/>
      <c r="AR249" s="1"/>
      <c r="AS249" s="1"/>
    </row>
    <row r="250" spans="1:45" ht="12"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610"/>
      <c r="AM250" s="1"/>
      <c r="AN250" s="1"/>
      <c r="AO250" s="1"/>
      <c r="AP250" s="1"/>
      <c r="AQ250" s="1"/>
      <c r="AR250" s="1"/>
      <c r="AS250" s="1"/>
    </row>
    <row r="251" spans="1:45" ht="15.75" customHeight="1"/>
    <row r="252" spans="1:45" ht="15.75" customHeight="1"/>
    <row r="253" spans="1:45" ht="15.75" customHeight="1"/>
    <row r="254" spans="1:45" ht="15.75" customHeight="1"/>
    <row r="255" spans="1:45" ht="15.75" customHeight="1"/>
    <row r="256" spans="1:45"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38">
    <mergeCell ref="H3:I3"/>
    <mergeCell ref="Q3:R3"/>
    <mergeCell ref="Z3:AA3"/>
    <mergeCell ref="AI3:AJ3"/>
    <mergeCell ref="AR3:AS3"/>
    <mergeCell ref="B2:I2"/>
    <mergeCell ref="K2:R2"/>
    <mergeCell ref="T2:AA2"/>
    <mergeCell ref="AC2:AJ2"/>
    <mergeCell ref="AL2:AS2"/>
    <mergeCell ref="C12:E12"/>
    <mergeCell ref="F12:H12"/>
    <mergeCell ref="L12:N12"/>
    <mergeCell ref="O12:Q12"/>
    <mergeCell ref="U12:W12"/>
    <mergeCell ref="H4:I4"/>
    <mergeCell ref="Q4:R4"/>
    <mergeCell ref="Z4:AA4"/>
    <mergeCell ref="AI4:AJ4"/>
    <mergeCell ref="AR4:AS4"/>
    <mergeCell ref="AG13:AI13"/>
    <mergeCell ref="AM13:AO13"/>
    <mergeCell ref="AP13:AR13"/>
    <mergeCell ref="X12:Z12"/>
    <mergeCell ref="AD12:AF12"/>
    <mergeCell ref="AG12:AI12"/>
    <mergeCell ref="AM12:AO12"/>
    <mergeCell ref="AP12:AR12"/>
    <mergeCell ref="A50:A51"/>
    <mergeCell ref="A48:A49"/>
    <mergeCell ref="A34:A35"/>
    <mergeCell ref="X13:Z13"/>
    <mergeCell ref="AD13:AF13"/>
    <mergeCell ref="C13:E13"/>
    <mergeCell ref="F13:H13"/>
    <mergeCell ref="L13:N13"/>
    <mergeCell ref="O13:Q13"/>
    <mergeCell ref="U13:W13"/>
  </mergeCells>
  <pageMargins left="0.75" right="0.75" top="1" bottom="1" header="0" footer="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AA1003"/>
  <sheetViews>
    <sheetView showGridLines="0" workbookViewId="0">
      <pane xSplit="4" ySplit="2" topLeftCell="E3" activePane="bottomRight" state="frozen"/>
      <selection pane="topRight" activeCell="D1" sqref="D1"/>
      <selection pane="bottomLeft" activeCell="A3" sqref="A3"/>
      <selection pane="bottomRight" activeCell="A11" sqref="A11:XFD11"/>
    </sheetView>
  </sheetViews>
  <sheetFormatPr baseColWidth="10" defaultColWidth="14.42578125" defaultRowHeight="15" customHeight="1"/>
  <cols>
    <col min="1" max="1" width="14.42578125" style="693"/>
    <col min="2" max="2" width="62.140625" customWidth="1"/>
    <col min="3" max="3" width="6.42578125" customWidth="1"/>
    <col min="4" max="4" width="8.28515625" customWidth="1"/>
    <col min="5" max="5" width="23.5703125" customWidth="1"/>
    <col min="6" max="6" width="22.140625" customWidth="1"/>
    <col min="7" max="7" width="26.28515625" customWidth="1"/>
    <col min="8" max="8" width="21.7109375" customWidth="1"/>
    <col min="9" max="9" width="23.140625" customWidth="1"/>
    <col min="10" max="10" width="21.140625" customWidth="1"/>
    <col min="11" max="17" width="18.42578125" customWidth="1"/>
    <col min="18" max="27" width="11" customWidth="1"/>
  </cols>
  <sheetData>
    <row r="1" spans="2:27" ht="22.5" customHeight="1">
      <c r="B1" s="3116" t="s">
        <v>214</v>
      </c>
      <c r="C1" s="3118"/>
      <c r="D1" s="3120" t="s">
        <v>215</v>
      </c>
      <c r="E1" s="3121" t="s">
        <v>216</v>
      </c>
      <c r="F1" s="3122"/>
      <c r="G1" s="3122"/>
      <c r="H1" s="3122"/>
      <c r="I1" s="3123"/>
      <c r="J1" s="9"/>
      <c r="K1" s="9"/>
      <c r="L1" s="9"/>
      <c r="M1" s="9"/>
      <c r="N1" s="33"/>
      <c r="O1" s="33"/>
      <c r="P1" s="33"/>
      <c r="Q1" s="34"/>
      <c r="R1" s="34"/>
      <c r="S1" s="34"/>
      <c r="T1" s="34"/>
      <c r="U1" s="34"/>
      <c r="V1" s="34"/>
      <c r="W1" s="34"/>
      <c r="X1" s="34"/>
      <c r="Y1" s="34"/>
      <c r="Z1" s="34"/>
      <c r="AA1" s="34"/>
    </row>
    <row r="2" spans="2:27" ht="29.25" customHeight="1">
      <c r="B2" s="3117"/>
      <c r="C2" s="3119"/>
      <c r="D2" s="3119"/>
      <c r="E2" s="35">
        <v>2018</v>
      </c>
      <c r="F2" s="35">
        <f>E2-1</f>
        <v>2017</v>
      </c>
      <c r="G2" s="35">
        <f>E2-2</f>
        <v>2016</v>
      </c>
      <c r="H2" s="35">
        <f>E2-3</f>
        <v>2015</v>
      </c>
      <c r="I2" s="36">
        <f>E2-4</f>
        <v>2014</v>
      </c>
      <c r="J2" s="34"/>
      <c r="K2" s="9"/>
      <c r="L2" s="9"/>
      <c r="M2" s="9"/>
      <c r="N2" s="33"/>
      <c r="O2" s="33"/>
      <c r="P2" s="33"/>
      <c r="Q2" s="34"/>
      <c r="R2" s="34"/>
      <c r="S2" s="34"/>
      <c r="T2" s="34"/>
      <c r="U2" s="34"/>
      <c r="V2" s="34"/>
      <c r="W2" s="34"/>
      <c r="X2" s="34"/>
      <c r="Y2" s="34"/>
      <c r="Z2" s="34"/>
      <c r="AA2" s="34"/>
    </row>
    <row r="3" spans="2:27" ht="15.75">
      <c r="B3" s="2252"/>
      <c r="C3" s="57"/>
      <c r="D3" s="2253"/>
      <c r="E3" s="2254"/>
      <c r="F3" s="2254"/>
      <c r="G3" s="2254"/>
      <c r="H3" s="2254"/>
      <c r="I3" s="2255"/>
      <c r="J3" s="34"/>
      <c r="K3" s="37"/>
      <c r="L3" s="38"/>
      <c r="M3" s="38"/>
      <c r="N3" s="39"/>
      <c r="O3" s="39"/>
      <c r="P3" s="40"/>
      <c r="Q3" s="34"/>
      <c r="R3" s="34"/>
      <c r="S3" s="34"/>
      <c r="T3" s="34"/>
      <c r="U3" s="34"/>
      <c r="V3" s="34"/>
      <c r="W3" s="34"/>
      <c r="X3" s="34"/>
      <c r="Y3" s="34"/>
      <c r="Z3" s="34"/>
      <c r="AA3" s="34"/>
    </row>
    <row r="4" spans="2:27">
      <c r="B4" s="2065" t="s">
        <v>217</v>
      </c>
      <c r="C4" s="57" t="s">
        <v>218</v>
      </c>
      <c r="D4" s="2253">
        <v>21</v>
      </c>
      <c r="E4" s="2254"/>
      <c r="F4" s="2254"/>
      <c r="G4" s="2254"/>
      <c r="H4" s="2254"/>
      <c r="I4" s="2255"/>
      <c r="J4" s="34"/>
      <c r="K4" s="41"/>
      <c r="L4" s="42"/>
      <c r="M4" s="42"/>
      <c r="N4" s="43"/>
      <c r="O4" s="43"/>
      <c r="P4" s="44"/>
      <c r="Q4" s="34"/>
      <c r="R4" s="34"/>
      <c r="S4" s="34"/>
      <c r="T4" s="34"/>
      <c r="U4" s="34"/>
      <c r="V4" s="34"/>
      <c r="W4" s="34"/>
      <c r="X4" s="34"/>
      <c r="Y4" s="34"/>
      <c r="Z4" s="34"/>
      <c r="AA4" s="34"/>
    </row>
    <row r="5" spans="2:27">
      <c r="B5" s="2256" t="s">
        <v>219</v>
      </c>
      <c r="C5" s="2257" t="s">
        <v>220</v>
      </c>
      <c r="D5" s="2258">
        <v>22</v>
      </c>
      <c r="E5" s="2190"/>
      <c r="F5" s="2190"/>
      <c r="G5" s="2190"/>
      <c r="H5" s="2190"/>
      <c r="I5" s="2259"/>
      <c r="J5" s="34"/>
      <c r="K5" s="41"/>
      <c r="L5" s="42"/>
      <c r="M5" s="42"/>
      <c r="N5" s="43"/>
      <c r="O5" s="43"/>
      <c r="P5" s="44"/>
      <c r="Q5" s="34"/>
      <c r="R5" s="34"/>
      <c r="S5" s="34"/>
      <c r="T5" s="34"/>
      <c r="U5" s="34"/>
      <c r="V5" s="34"/>
      <c r="W5" s="34"/>
      <c r="X5" s="34"/>
      <c r="Y5" s="34"/>
      <c r="Z5" s="34"/>
      <c r="AA5" s="34"/>
    </row>
    <row r="6" spans="2:27" ht="15.75">
      <c r="B6" s="2065" t="s">
        <v>221</v>
      </c>
      <c r="C6" s="2257" t="s">
        <v>222</v>
      </c>
      <c r="D6" s="2258">
        <v>6</v>
      </c>
      <c r="E6" s="2190"/>
      <c r="F6" s="2190"/>
      <c r="G6" s="2190"/>
      <c r="H6" s="2190"/>
      <c r="I6" s="2259"/>
      <c r="J6" s="34"/>
      <c r="K6" s="9"/>
      <c r="L6" s="38"/>
      <c r="M6" s="38"/>
      <c r="N6" s="39"/>
      <c r="O6" s="39"/>
      <c r="P6" s="40"/>
      <c r="Q6" s="34"/>
      <c r="R6" s="34"/>
      <c r="S6" s="34"/>
      <c r="T6" s="34"/>
      <c r="U6" s="34"/>
      <c r="V6" s="34"/>
      <c r="W6" s="34"/>
      <c r="X6" s="34"/>
      <c r="Y6" s="34"/>
      <c r="Z6" s="34"/>
      <c r="AA6" s="34"/>
    </row>
    <row r="7" spans="2:27" ht="15.75">
      <c r="B7" s="45" t="s">
        <v>223</v>
      </c>
      <c r="C7" s="2260"/>
      <c r="D7" s="2261"/>
      <c r="E7" s="1531">
        <f t="shared" ref="E7:I7" si="0">E4-(E5+E6)</f>
        <v>0</v>
      </c>
      <c r="F7" s="1531">
        <f t="shared" si="0"/>
        <v>0</v>
      </c>
      <c r="G7" s="1531">
        <f t="shared" si="0"/>
        <v>0</v>
      </c>
      <c r="H7" s="1531">
        <f t="shared" si="0"/>
        <v>0</v>
      </c>
      <c r="I7" s="1529">
        <f t="shared" si="0"/>
        <v>0</v>
      </c>
      <c r="J7" s="34"/>
      <c r="K7" s="41"/>
      <c r="L7" s="42"/>
      <c r="M7" s="42"/>
      <c r="N7" s="43"/>
      <c r="O7" s="43"/>
      <c r="P7" s="44"/>
      <c r="Q7" s="34"/>
      <c r="R7" s="34"/>
      <c r="S7" s="34"/>
      <c r="T7" s="34"/>
      <c r="U7" s="34"/>
      <c r="V7" s="34"/>
      <c r="W7" s="34"/>
      <c r="X7" s="34"/>
      <c r="Y7" s="34"/>
      <c r="Z7" s="34"/>
      <c r="AA7" s="34"/>
    </row>
    <row r="8" spans="2:27">
      <c r="B8" s="2065" t="s">
        <v>224</v>
      </c>
      <c r="C8" s="57" t="s">
        <v>218</v>
      </c>
      <c r="D8" s="2253">
        <v>21</v>
      </c>
      <c r="E8" s="2262"/>
      <c r="F8" s="2263"/>
      <c r="G8" s="2263"/>
      <c r="H8" s="2263"/>
      <c r="I8" s="2264"/>
      <c r="J8" s="34"/>
      <c r="K8" s="41"/>
      <c r="L8" s="42"/>
      <c r="M8" s="42"/>
      <c r="N8" s="43"/>
      <c r="O8" s="43"/>
      <c r="P8" s="44"/>
      <c r="Q8" s="34"/>
      <c r="R8" s="34"/>
      <c r="S8" s="34"/>
      <c r="T8" s="34"/>
      <c r="U8" s="34"/>
      <c r="V8" s="34"/>
      <c r="W8" s="34"/>
      <c r="X8" s="34"/>
      <c r="Y8" s="34"/>
      <c r="Z8" s="34"/>
      <c r="AA8" s="34"/>
    </row>
    <row r="9" spans="2:27">
      <c r="B9" s="2252" t="s">
        <v>225</v>
      </c>
      <c r="C9" s="57" t="s">
        <v>218</v>
      </c>
      <c r="D9" s="2253">
        <v>21</v>
      </c>
      <c r="E9" s="2263">
        <v>2203200201</v>
      </c>
      <c r="F9" s="2263">
        <v>2635639963</v>
      </c>
      <c r="G9" s="2263">
        <v>3336705614</v>
      </c>
      <c r="H9" s="2263">
        <v>2944997061</v>
      </c>
      <c r="I9" s="2264">
        <v>1585332558</v>
      </c>
      <c r="J9" s="34"/>
      <c r="K9" s="41"/>
      <c r="L9" s="42"/>
      <c r="M9" s="42"/>
      <c r="N9" s="43"/>
      <c r="O9" s="43"/>
      <c r="P9" s="44"/>
      <c r="Q9" s="34"/>
      <c r="R9" s="34"/>
      <c r="S9" s="34"/>
      <c r="T9" s="34"/>
      <c r="U9" s="34"/>
      <c r="V9" s="34"/>
      <c r="W9" s="34"/>
      <c r="X9" s="34"/>
      <c r="Y9" s="34"/>
      <c r="Z9" s="34"/>
      <c r="AA9" s="34"/>
    </row>
    <row r="10" spans="2:27">
      <c r="B10" s="2265" t="s">
        <v>226</v>
      </c>
      <c r="C10" s="57" t="s">
        <v>218</v>
      </c>
      <c r="D10" s="2253">
        <v>21</v>
      </c>
      <c r="E10" s="2254"/>
      <c r="F10" s="2254"/>
      <c r="G10" s="2254"/>
      <c r="H10" s="2254">
        <v>135440778</v>
      </c>
      <c r="I10" s="2255"/>
      <c r="J10" s="34"/>
      <c r="K10" s="41"/>
      <c r="L10" s="42"/>
      <c r="M10" s="42"/>
      <c r="N10" s="43"/>
      <c r="O10" s="43"/>
      <c r="P10" s="44"/>
      <c r="Q10" s="34"/>
      <c r="R10" s="34"/>
      <c r="S10" s="34"/>
      <c r="T10" s="34"/>
      <c r="U10" s="34"/>
      <c r="V10" s="34"/>
      <c r="W10" s="34"/>
      <c r="X10" s="34"/>
      <c r="Y10" s="34"/>
      <c r="Z10" s="34"/>
      <c r="AA10" s="34"/>
    </row>
    <row r="11" spans="2:27" ht="15.75">
      <c r="B11" s="45" t="s">
        <v>227</v>
      </c>
      <c r="C11" s="2260"/>
      <c r="D11" s="2261"/>
      <c r="E11" s="1531">
        <f>E4+E8+E9+E10</f>
        <v>2203200201</v>
      </c>
      <c r="F11" s="1531">
        <f>F4+F9+F10+F8</f>
        <v>2635639963</v>
      </c>
      <c r="G11" s="1531">
        <f>G4+G9+G10+G8</f>
        <v>3336705614</v>
      </c>
      <c r="H11" s="1531">
        <f>H4+H9+H10+H8</f>
        <v>3080437839</v>
      </c>
      <c r="I11" s="1529">
        <f>I4+I9+I10+I8</f>
        <v>1585332558</v>
      </c>
      <c r="J11" s="34"/>
      <c r="K11" s="41"/>
      <c r="L11" s="42"/>
      <c r="M11" s="42"/>
      <c r="N11" s="46"/>
      <c r="O11" s="46"/>
      <c r="P11" s="46"/>
      <c r="Q11" s="34"/>
      <c r="R11" s="34"/>
      <c r="S11" s="34"/>
      <c r="T11" s="34"/>
      <c r="U11" s="34"/>
      <c r="V11" s="34"/>
      <c r="W11" s="34"/>
      <c r="X11" s="34"/>
      <c r="Y11" s="34"/>
      <c r="Z11" s="34"/>
      <c r="AA11" s="34"/>
    </row>
    <row r="12" spans="2:27" ht="15.75">
      <c r="B12" s="2252" t="s">
        <v>801</v>
      </c>
      <c r="C12" s="57" t="s">
        <v>218</v>
      </c>
      <c r="D12" s="2253">
        <v>6</v>
      </c>
      <c r="E12" s="2263">
        <v>5101563</v>
      </c>
      <c r="F12" s="2263">
        <v>-189168684</v>
      </c>
      <c r="G12" s="2263">
        <v>36120143</v>
      </c>
      <c r="H12" s="2263">
        <v>0</v>
      </c>
      <c r="I12" s="2264">
        <v>1075339</v>
      </c>
      <c r="J12" s="34"/>
      <c r="K12" s="47"/>
      <c r="L12" s="38"/>
      <c r="M12" s="38"/>
      <c r="N12" s="39"/>
      <c r="O12" s="39"/>
      <c r="P12" s="40"/>
      <c r="Q12" s="34"/>
      <c r="R12" s="34"/>
      <c r="S12" s="34"/>
      <c r="T12" s="34"/>
      <c r="U12" s="34"/>
      <c r="V12" s="34"/>
      <c r="W12" s="34"/>
      <c r="X12" s="34"/>
      <c r="Y12" s="34"/>
      <c r="Z12" s="34"/>
      <c r="AA12" s="34"/>
    </row>
    <row r="13" spans="2:27" ht="15.75">
      <c r="B13" s="2252" t="s">
        <v>228</v>
      </c>
      <c r="C13" s="57" t="s">
        <v>218</v>
      </c>
      <c r="D13" s="2258">
        <v>21</v>
      </c>
      <c r="E13" s="2263"/>
      <c r="F13" s="2263"/>
      <c r="G13" s="2263"/>
      <c r="H13" s="2263"/>
      <c r="I13" s="2264"/>
      <c r="J13" s="34"/>
      <c r="K13" s="47"/>
      <c r="L13" s="38"/>
      <c r="M13" s="38"/>
      <c r="N13" s="39"/>
      <c r="O13" s="39"/>
      <c r="P13" s="40"/>
      <c r="Q13" s="34"/>
      <c r="R13" s="34"/>
      <c r="S13" s="34"/>
      <c r="T13" s="34"/>
      <c r="U13" s="34"/>
      <c r="V13" s="34"/>
      <c r="W13" s="34"/>
      <c r="X13" s="34"/>
      <c r="Y13" s="34"/>
      <c r="Z13" s="34"/>
      <c r="AA13" s="34"/>
    </row>
    <row r="14" spans="2:27" ht="15.75">
      <c r="B14" s="2187" t="s">
        <v>229</v>
      </c>
      <c r="C14" s="57" t="s">
        <v>218</v>
      </c>
      <c r="D14" s="2266">
        <v>21</v>
      </c>
      <c r="E14" s="2263"/>
      <c r="F14" s="2263"/>
      <c r="G14" s="2263"/>
      <c r="H14" s="2263"/>
      <c r="I14" s="2264"/>
      <c r="J14" s="34"/>
      <c r="K14" s="9"/>
      <c r="L14" s="38"/>
      <c r="M14" s="38"/>
      <c r="N14" s="39"/>
      <c r="O14" s="39"/>
      <c r="P14" s="40"/>
      <c r="Q14" s="34"/>
      <c r="R14" s="34"/>
      <c r="S14" s="34"/>
      <c r="T14" s="34"/>
      <c r="U14" s="34"/>
      <c r="V14" s="34"/>
      <c r="W14" s="34"/>
      <c r="X14" s="34"/>
      <c r="Y14" s="34"/>
      <c r="Z14" s="34"/>
      <c r="AA14" s="34"/>
    </row>
    <row r="15" spans="2:27">
      <c r="B15" s="2252" t="s">
        <v>231</v>
      </c>
      <c r="C15" s="57" t="s">
        <v>218</v>
      </c>
      <c r="D15" s="2266">
        <v>21</v>
      </c>
      <c r="E15" s="2263">
        <v>12450361</v>
      </c>
      <c r="F15" s="2263">
        <v>28670195</v>
      </c>
      <c r="G15" s="2263">
        <v>15291798</v>
      </c>
      <c r="H15" s="2263">
        <v>23422836</v>
      </c>
      <c r="I15" s="2264">
        <v>17273964</v>
      </c>
      <c r="J15" s="34"/>
      <c r="K15" s="41"/>
      <c r="L15" s="42"/>
      <c r="M15" s="42"/>
      <c r="N15" s="43"/>
      <c r="O15" s="43"/>
      <c r="P15" s="44"/>
      <c r="Q15" s="34"/>
      <c r="R15" s="34"/>
      <c r="S15" s="34"/>
      <c r="T15" s="34"/>
      <c r="U15" s="34"/>
      <c r="V15" s="34"/>
      <c r="W15" s="34"/>
      <c r="X15" s="34"/>
      <c r="Y15" s="34"/>
      <c r="Z15" s="34"/>
      <c r="AA15" s="34"/>
    </row>
    <row r="16" spans="2:27">
      <c r="B16" s="2065" t="s">
        <v>233</v>
      </c>
      <c r="C16" s="57" t="s">
        <v>218</v>
      </c>
      <c r="D16" s="2266">
        <v>12</v>
      </c>
      <c r="E16" s="2263">
        <v>5611200</v>
      </c>
      <c r="F16" s="2267">
        <v>5611200</v>
      </c>
      <c r="G16" s="2263">
        <v>5611200</v>
      </c>
      <c r="H16" s="2263">
        <v>5845700</v>
      </c>
      <c r="I16" s="2264">
        <v>4673200</v>
      </c>
      <c r="J16" s="34"/>
      <c r="K16" s="41"/>
      <c r="L16" s="42"/>
      <c r="M16" s="42"/>
      <c r="N16" s="43"/>
      <c r="O16" s="43"/>
      <c r="P16" s="44"/>
      <c r="Q16" s="34"/>
      <c r="R16" s="34"/>
      <c r="S16" s="34"/>
      <c r="T16" s="34"/>
      <c r="U16" s="34"/>
      <c r="V16" s="34"/>
      <c r="W16" s="34"/>
      <c r="X16" s="34"/>
      <c r="Y16" s="34"/>
      <c r="Z16" s="34"/>
      <c r="AA16" s="34"/>
    </row>
    <row r="17" spans="2:27">
      <c r="B17" s="2256" t="s">
        <v>234</v>
      </c>
      <c r="C17" s="2257" t="s">
        <v>220</v>
      </c>
      <c r="D17" s="2266">
        <v>22</v>
      </c>
      <c r="E17" s="2254"/>
      <c r="F17" s="2254"/>
      <c r="G17" s="2254"/>
      <c r="H17" s="2254"/>
      <c r="I17" s="2255"/>
      <c r="J17" s="34"/>
      <c r="K17" s="41"/>
      <c r="L17" s="42"/>
      <c r="M17" s="42"/>
      <c r="N17" s="43"/>
      <c r="O17" s="43"/>
      <c r="P17" s="44"/>
      <c r="Q17" s="34"/>
      <c r="R17" s="34"/>
      <c r="S17" s="34"/>
      <c r="T17" s="34"/>
      <c r="U17" s="34"/>
      <c r="V17" s="34"/>
      <c r="W17" s="34"/>
      <c r="X17" s="34"/>
      <c r="Y17" s="34"/>
      <c r="Z17" s="34"/>
      <c r="AA17" s="34"/>
    </row>
    <row r="18" spans="2:27">
      <c r="B18" s="2065" t="s">
        <v>236</v>
      </c>
      <c r="C18" s="2257" t="s">
        <v>222</v>
      </c>
      <c r="D18" s="2266">
        <v>6</v>
      </c>
      <c r="E18" s="2254"/>
      <c r="F18" s="2254"/>
      <c r="G18" s="2254"/>
      <c r="H18" s="2254"/>
      <c r="I18" s="2255"/>
      <c r="J18" s="48"/>
      <c r="K18" s="41"/>
      <c r="L18" s="42"/>
      <c r="M18" s="42"/>
      <c r="N18" s="43"/>
      <c r="O18" s="43"/>
      <c r="P18" s="44"/>
      <c r="Q18" s="34"/>
      <c r="R18" s="34"/>
      <c r="S18" s="34"/>
      <c r="T18" s="34"/>
      <c r="U18" s="34"/>
      <c r="V18" s="34"/>
      <c r="W18" s="34"/>
      <c r="X18" s="34"/>
      <c r="Y18" s="34"/>
      <c r="Z18" s="34"/>
      <c r="AA18" s="34"/>
    </row>
    <row r="19" spans="2:27" ht="15.75">
      <c r="B19" s="2065" t="s">
        <v>238</v>
      </c>
      <c r="C19" s="2257"/>
      <c r="D19" s="2253">
        <v>22</v>
      </c>
      <c r="E19" s="2254">
        <v>-445127907</v>
      </c>
      <c r="F19" s="2254">
        <v>-411310765</v>
      </c>
      <c r="G19" s="2254">
        <v>-789756712</v>
      </c>
      <c r="H19" s="2254">
        <v>-530964584</v>
      </c>
      <c r="I19" s="2255">
        <v>-471536651</v>
      </c>
      <c r="J19" s="34"/>
      <c r="K19" s="9"/>
      <c r="L19" s="38"/>
      <c r="M19" s="38"/>
      <c r="N19" s="39"/>
      <c r="O19" s="39"/>
      <c r="P19" s="40"/>
      <c r="Q19" s="34"/>
      <c r="R19" s="34"/>
      <c r="S19" s="34"/>
      <c r="T19" s="34"/>
      <c r="U19" s="34"/>
      <c r="V19" s="34"/>
      <c r="W19" s="34"/>
      <c r="X19" s="34"/>
      <c r="Y19" s="34"/>
      <c r="Z19" s="34"/>
      <c r="AA19" s="34"/>
    </row>
    <row r="20" spans="2:27" ht="15.75">
      <c r="B20" s="2065" t="s">
        <v>240</v>
      </c>
      <c r="C20" s="2257"/>
      <c r="D20" s="2253">
        <v>6</v>
      </c>
      <c r="E20" s="2254">
        <v>-56614750</v>
      </c>
      <c r="F20" s="2254">
        <v>-10465097</v>
      </c>
      <c r="G20" s="2254">
        <v>40565660</v>
      </c>
      <c r="H20" s="2254">
        <v>23311097</v>
      </c>
      <c r="I20" s="2255">
        <v>17172444</v>
      </c>
      <c r="J20" s="34"/>
      <c r="K20" s="9"/>
      <c r="L20" s="38"/>
      <c r="M20" s="38"/>
      <c r="N20" s="39"/>
      <c r="O20" s="39"/>
      <c r="P20" s="40"/>
      <c r="Q20" s="34"/>
      <c r="R20" s="34"/>
      <c r="S20" s="34"/>
      <c r="T20" s="34"/>
      <c r="U20" s="34"/>
      <c r="V20" s="34"/>
      <c r="W20" s="34"/>
      <c r="X20" s="34"/>
      <c r="Y20" s="34"/>
      <c r="Z20" s="34"/>
      <c r="AA20" s="34"/>
    </row>
    <row r="21" spans="2:27" ht="15.75" customHeight="1">
      <c r="B21" s="2065" t="s">
        <v>242</v>
      </c>
      <c r="C21" s="2257" t="s">
        <v>220</v>
      </c>
      <c r="D21" s="2253">
        <v>23</v>
      </c>
      <c r="E21" s="2254">
        <v>-22319700</v>
      </c>
      <c r="F21" s="2254">
        <v>-34075849</v>
      </c>
      <c r="G21" s="2254">
        <v>-49510495</v>
      </c>
      <c r="H21" s="2254">
        <v>-30572969</v>
      </c>
      <c r="I21" s="2255">
        <v>-51211389</v>
      </c>
      <c r="J21" s="34"/>
      <c r="K21" s="9"/>
      <c r="L21" s="38"/>
      <c r="M21" s="38"/>
      <c r="N21" s="39"/>
      <c r="O21" s="39"/>
      <c r="P21" s="40"/>
      <c r="Q21" s="34"/>
      <c r="R21" s="34"/>
      <c r="S21" s="34"/>
      <c r="T21" s="34"/>
      <c r="U21" s="34"/>
      <c r="V21" s="34"/>
      <c r="W21" s="34"/>
      <c r="X21" s="34"/>
      <c r="Y21" s="34"/>
      <c r="Z21" s="34"/>
      <c r="AA21" s="34"/>
    </row>
    <row r="22" spans="2:27" ht="15.75" customHeight="1">
      <c r="B22" s="2065" t="s">
        <v>244</v>
      </c>
      <c r="C22" s="2257" t="s">
        <v>220</v>
      </c>
      <c r="D22" s="2253">
        <v>24</v>
      </c>
      <c r="E22" s="2254">
        <v>-1155994817</v>
      </c>
      <c r="F22" s="2254">
        <v>-1591900695</v>
      </c>
      <c r="G22" s="2254">
        <v>-2121978146</v>
      </c>
      <c r="H22" s="2254">
        <v>-2142359946</v>
      </c>
      <c r="I22" s="2255">
        <v>-727209409</v>
      </c>
      <c r="J22" s="48"/>
      <c r="K22" s="41"/>
      <c r="L22" s="42"/>
      <c r="M22" s="42"/>
      <c r="N22" s="43"/>
      <c r="O22" s="43"/>
      <c r="P22" s="44"/>
      <c r="Q22" s="34"/>
      <c r="R22" s="34"/>
      <c r="S22" s="34"/>
      <c r="T22" s="34"/>
      <c r="U22" s="34"/>
      <c r="V22" s="34"/>
      <c r="W22" s="34"/>
      <c r="X22" s="34"/>
      <c r="Y22" s="34"/>
      <c r="Z22" s="34"/>
      <c r="AA22" s="34"/>
    </row>
    <row r="23" spans="2:27" ht="15.75" customHeight="1">
      <c r="B23" s="2065" t="s">
        <v>246</v>
      </c>
      <c r="C23" s="2257" t="s">
        <v>220</v>
      </c>
      <c r="D23" s="2253">
        <v>25</v>
      </c>
      <c r="E23" s="2254">
        <v>-20163937</v>
      </c>
      <c r="F23" s="2254">
        <v>-17580453</v>
      </c>
      <c r="G23" s="2254">
        <v>-14898216</v>
      </c>
      <c r="H23" s="2254">
        <v>-15122683</v>
      </c>
      <c r="I23" s="2255">
        <v>-11575894</v>
      </c>
      <c r="J23" s="34"/>
      <c r="K23" s="41"/>
      <c r="L23" s="42"/>
      <c r="M23" s="42"/>
      <c r="N23" s="43"/>
      <c r="O23" s="43"/>
      <c r="P23" s="44"/>
      <c r="Q23" s="34"/>
      <c r="R23" s="34"/>
      <c r="S23" s="34"/>
      <c r="T23" s="34"/>
      <c r="U23" s="34"/>
      <c r="V23" s="34"/>
      <c r="W23" s="34"/>
      <c r="X23" s="34"/>
      <c r="Y23" s="34"/>
      <c r="Z23" s="34"/>
      <c r="AA23" s="34"/>
    </row>
    <row r="24" spans="2:27" ht="15.75" customHeight="1">
      <c r="B24" s="2065" t="s">
        <v>247</v>
      </c>
      <c r="C24" s="2257" t="s">
        <v>220</v>
      </c>
      <c r="D24" s="2253">
        <v>26</v>
      </c>
      <c r="E24" s="2254">
        <v>-593883</v>
      </c>
      <c r="F24" s="2254">
        <v>-886055</v>
      </c>
      <c r="G24" s="2254">
        <v>-17182932</v>
      </c>
      <c r="H24" s="2254">
        <v>-10213889</v>
      </c>
      <c r="I24" s="2255">
        <f>-11519131-39018088</f>
        <v>-50537219</v>
      </c>
      <c r="J24" s="34"/>
      <c r="K24" s="41"/>
      <c r="L24" s="42"/>
      <c r="M24" s="42"/>
      <c r="N24" s="43"/>
      <c r="O24" s="43"/>
      <c r="P24" s="44"/>
      <c r="Q24" s="34"/>
      <c r="R24" s="34"/>
      <c r="S24" s="34"/>
      <c r="T24" s="34"/>
      <c r="U24" s="34"/>
      <c r="V24" s="34"/>
      <c r="W24" s="34"/>
      <c r="X24" s="34"/>
      <c r="Y24" s="34"/>
      <c r="Z24" s="34"/>
      <c r="AA24" s="34"/>
    </row>
    <row r="25" spans="2:27" ht="15.75" customHeight="1">
      <c r="B25" s="45" t="s">
        <v>249</v>
      </c>
      <c r="C25" s="2260"/>
      <c r="D25" s="2261"/>
      <c r="E25" s="1531">
        <f>E11+E5+E6+SUM(E12:E24)</f>
        <v>525548331</v>
      </c>
      <c r="F25" s="1531">
        <f>F11+F5+F6+SUM(F12:F24)</f>
        <v>414533760</v>
      </c>
      <c r="G25" s="1531">
        <f>G11+G5+G6+SUM(G12:G24)</f>
        <v>440967914</v>
      </c>
      <c r="H25" s="1531">
        <f>H11+H5+H6+SUM(H12:H24)</f>
        <v>403783401</v>
      </c>
      <c r="I25" s="1529">
        <f>I11+I5+I6+SUM(I12:I24)</f>
        <v>313456943</v>
      </c>
      <c r="J25" s="48">
        <f>313456943-I25</f>
        <v>0</v>
      </c>
      <c r="K25" s="41"/>
      <c r="L25" s="42"/>
      <c r="M25" s="42"/>
      <c r="N25" s="43"/>
      <c r="O25" s="43"/>
      <c r="P25" s="44"/>
      <c r="Q25" s="34"/>
      <c r="R25" s="34"/>
      <c r="S25" s="34"/>
      <c r="T25" s="34"/>
      <c r="U25" s="34"/>
      <c r="V25" s="34"/>
      <c r="W25" s="34"/>
      <c r="X25" s="34"/>
      <c r="Y25" s="34"/>
      <c r="Z25" s="34"/>
      <c r="AA25" s="34"/>
    </row>
    <row r="26" spans="2:27" ht="15.75" customHeight="1">
      <c r="B26" s="2268" t="s">
        <v>250</v>
      </c>
      <c r="C26" s="2257" t="s">
        <v>220</v>
      </c>
      <c r="D26" s="2253">
        <v>27</v>
      </c>
      <c r="E26" s="2254">
        <v>-224044987</v>
      </c>
      <c r="F26" s="2254">
        <v>-202006627</v>
      </c>
      <c r="G26" s="2254">
        <v>-200774284</v>
      </c>
      <c r="H26" s="2254">
        <v>-182032191</v>
      </c>
      <c r="I26" s="2255">
        <f>-11575894-(301881049-152528961)</f>
        <v>-160927982</v>
      </c>
      <c r="J26" s="34"/>
      <c r="K26" s="50"/>
      <c r="L26" s="42"/>
      <c r="M26" s="42"/>
      <c r="N26" s="43"/>
      <c r="O26" s="43"/>
      <c r="P26" s="44"/>
      <c r="Q26" s="34"/>
      <c r="R26" s="34"/>
      <c r="S26" s="34"/>
      <c r="T26" s="34"/>
      <c r="U26" s="34"/>
      <c r="V26" s="34"/>
      <c r="W26" s="34"/>
      <c r="X26" s="34"/>
      <c r="Y26" s="34"/>
      <c r="Z26" s="34"/>
      <c r="AA26" s="34"/>
    </row>
    <row r="27" spans="2:27" ht="15.75" customHeight="1">
      <c r="B27" s="51" t="s">
        <v>254</v>
      </c>
      <c r="C27" s="2260"/>
      <c r="D27" s="2261"/>
      <c r="E27" s="1531">
        <f>E25+E26</f>
        <v>301503344</v>
      </c>
      <c r="F27" s="1531">
        <f t="shared" ref="F27:I27" si="1">F25+F26</f>
        <v>212527133</v>
      </c>
      <c r="G27" s="1531">
        <f t="shared" si="1"/>
        <v>240193630</v>
      </c>
      <c r="H27" s="1531">
        <f t="shared" si="1"/>
        <v>221751210</v>
      </c>
      <c r="I27" s="1529">
        <f t="shared" si="1"/>
        <v>152528961</v>
      </c>
      <c r="J27" s="34"/>
      <c r="K27" s="50"/>
      <c r="L27" s="42"/>
      <c r="M27" s="42"/>
      <c r="N27" s="43"/>
      <c r="O27" s="43"/>
      <c r="P27" s="44"/>
      <c r="Q27" s="34"/>
      <c r="R27" s="34"/>
      <c r="S27" s="34"/>
      <c r="T27" s="34"/>
      <c r="U27" s="34"/>
      <c r="V27" s="34"/>
      <c r="W27" s="34"/>
      <c r="X27" s="34"/>
      <c r="Y27" s="34"/>
      <c r="Z27" s="34"/>
      <c r="AA27" s="34"/>
    </row>
    <row r="28" spans="2:27" s="655" customFormat="1" ht="15.75" customHeight="1">
      <c r="B28" s="2268" t="s">
        <v>257</v>
      </c>
      <c r="C28" s="2269" t="s">
        <v>218</v>
      </c>
      <c r="D28" s="2270">
        <v>28</v>
      </c>
      <c r="E28" s="2271">
        <v>24828773</v>
      </c>
      <c r="F28" s="2271">
        <v>21971989</v>
      </c>
      <c r="G28" s="2271">
        <v>24509095</v>
      </c>
      <c r="H28" s="2271">
        <v>21632998</v>
      </c>
      <c r="I28" s="2272">
        <v>-14936105</v>
      </c>
      <c r="J28" s="661"/>
      <c r="K28" s="662"/>
      <c r="L28" s="663"/>
      <c r="M28" s="663"/>
      <c r="N28" s="664"/>
      <c r="O28" s="664"/>
      <c r="P28" s="665"/>
      <c r="Q28" s="661"/>
      <c r="R28" s="661"/>
      <c r="S28" s="661"/>
      <c r="T28" s="661"/>
      <c r="U28" s="661"/>
      <c r="V28" s="661"/>
      <c r="W28" s="661"/>
      <c r="X28" s="661"/>
      <c r="Y28" s="661"/>
      <c r="Z28" s="661"/>
      <c r="AA28" s="661"/>
    </row>
    <row r="29" spans="2:27" ht="15.75" customHeight="1">
      <c r="B29" s="2065" t="s">
        <v>260</v>
      </c>
      <c r="C29" s="2257" t="s">
        <v>220</v>
      </c>
      <c r="D29" s="2253" t="s">
        <v>261</v>
      </c>
      <c r="E29" s="2263">
        <v>-102519752</v>
      </c>
      <c r="F29" s="2263">
        <v>-81772477</v>
      </c>
      <c r="G29" s="2263">
        <v>-74551824</v>
      </c>
      <c r="H29" s="2263">
        <v>-59103637</v>
      </c>
      <c r="I29" s="2264">
        <v>-11519131</v>
      </c>
      <c r="J29" s="34"/>
      <c r="K29" s="50"/>
      <c r="L29" s="42"/>
      <c r="M29" s="42"/>
      <c r="N29" s="43"/>
      <c r="O29" s="43"/>
      <c r="P29" s="44"/>
      <c r="Q29" s="34"/>
      <c r="R29" s="34"/>
      <c r="S29" s="34"/>
      <c r="T29" s="34"/>
      <c r="U29" s="34"/>
      <c r="V29" s="34"/>
      <c r="W29" s="34"/>
      <c r="X29" s="34"/>
      <c r="Y29" s="34"/>
      <c r="Z29" s="34"/>
      <c r="AA29" s="34"/>
    </row>
    <row r="30" spans="2:27" ht="15.75" customHeight="1">
      <c r="B30" s="51" t="s">
        <v>262</v>
      </c>
      <c r="C30" s="2260"/>
      <c r="D30" s="2261"/>
      <c r="E30" s="1531">
        <f>E27+E28+E29</f>
        <v>223812365</v>
      </c>
      <c r="F30" s="1532">
        <f t="shared" ref="F30:G30" si="2">F27+F28+F29</f>
        <v>152726645</v>
      </c>
      <c r="G30" s="1532">
        <f t="shared" si="2"/>
        <v>190150901</v>
      </c>
      <c r="H30" s="1532">
        <f>H27+H28+H29</f>
        <v>184280571</v>
      </c>
      <c r="I30" s="1530">
        <f>I27+I28+I29</f>
        <v>126073725</v>
      </c>
      <c r="J30" s="667">
        <f>I30-126073725</f>
        <v>0</v>
      </c>
      <c r="K30" s="41"/>
      <c r="L30" s="42"/>
      <c r="M30" s="42"/>
      <c r="N30" s="43"/>
      <c r="O30" s="43"/>
      <c r="P30" s="44"/>
      <c r="Q30" s="34"/>
      <c r="R30" s="34"/>
      <c r="S30" s="34"/>
      <c r="T30" s="34"/>
      <c r="U30" s="34"/>
      <c r="V30" s="34"/>
      <c r="W30" s="34"/>
      <c r="X30" s="34"/>
      <c r="Y30" s="34"/>
      <c r="Z30" s="34"/>
      <c r="AA30" s="34"/>
    </row>
    <row r="31" spans="2:27" ht="15.75" customHeight="1">
      <c r="B31" s="2065" t="s">
        <v>264</v>
      </c>
      <c r="C31" s="57" t="s">
        <v>218</v>
      </c>
      <c r="D31" s="2253">
        <v>29</v>
      </c>
      <c r="E31" s="2254">
        <v>5736051</v>
      </c>
      <c r="F31" s="2254">
        <v>11180770</v>
      </c>
      <c r="G31" s="2254">
        <v>6015951</v>
      </c>
      <c r="H31" s="2254"/>
      <c r="I31" s="2255"/>
      <c r="J31" s="52"/>
      <c r="K31" s="33"/>
      <c r="L31" s="38"/>
      <c r="M31" s="38"/>
      <c r="N31" s="39"/>
      <c r="O31" s="39"/>
      <c r="P31" s="40"/>
      <c r="Q31" s="52"/>
      <c r="R31" s="52"/>
      <c r="S31" s="52"/>
      <c r="T31" s="52"/>
      <c r="U31" s="52"/>
      <c r="V31" s="52"/>
      <c r="W31" s="52"/>
      <c r="X31" s="52"/>
      <c r="Y31" s="52"/>
      <c r="Z31" s="52"/>
      <c r="AA31" s="52"/>
    </row>
    <row r="32" spans="2:27" ht="15.75" customHeight="1">
      <c r="B32" s="2065" t="s">
        <v>266</v>
      </c>
      <c r="C32" s="57" t="s">
        <v>218</v>
      </c>
      <c r="D32" s="2258">
        <v>28</v>
      </c>
      <c r="E32" s="2190"/>
      <c r="F32" s="2190"/>
      <c r="G32" s="2190"/>
      <c r="H32" s="2190"/>
      <c r="I32" s="2259"/>
      <c r="J32" s="34"/>
      <c r="K32" s="41"/>
      <c r="L32" s="42"/>
      <c r="M32" s="42"/>
      <c r="N32" s="43"/>
      <c r="O32" s="43"/>
      <c r="P32" s="44"/>
      <c r="Q32" s="34"/>
      <c r="R32" s="34"/>
      <c r="S32" s="34"/>
      <c r="T32" s="34"/>
      <c r="U32" s="34"/>
      <c r="V32" s="34"/>
      <c r="W32" s="34"/>
      <c r="X32" s="34"/>
      <c r="Y32" s="34"/>
      <c r="Z32" s="34"/>
      <c r="AA32" s="34"/>
    </row>
    <row r="33" spans="2:27" ht="15.75" customHeight="1">
      <c r="B33" s="2065" t="s">
        <v>268</v>
      </c>
      <c r="C33" s="57" t="s">
        <v>218</v>
      </c>
      <c r="D33" s="2258">
        <v>12</v>
      </c>
      <c r="E33" s="2190"/>
      <c r="F33" s="2190"/>
      <c r="G33" s="2190"/>
      <c r="H33" s="2190"/>
      <c r="I33" s="2259"/>
      <c r="J33" s="34"/>
      <c r="K33" s="41"/>
      <c r="L33" s="42"/>
      <c r="M33" s="42"/>
      <c r="N33" s="43"/>
      <c r="O33" s="43"/>
      <c r="P33" s="44"/>
      <c r="Q33" s="34"/>
      <c r="R33" s="34"/>
      <c r="S33" s="34"/>
      <c r="T33" s="34"/>
      <c r="U33" s="34"/>
      <c r="V33" s="34"/>
      <c r="W33" s="34"/>
      <c r="X33" s="34"/>
      <c r="Y33" s="34"/>
      <c r="Z33" s="34"/>
      <c r="AA33" s="34"/>
    </row>
    <row r="34" spans="2:27" ht="15.75" customHeight="1">
      <c r="B34" s="2065" t="s">
        <v>806</v>
      </c>
      <c r="C34" s="2257" t="s">
        <v>220</v>
      </c>
      <c r="D34" s="2253">
        <v>29</v>
      </c>
      <c r="E34" s="2254">
        <f>-SUM(E35:E37)</f>
        <v>-4223520</v>
      </c>
      <c r="F34" s="2254">
        <f>-SUM(F35:F37)</f>
        <v>-2784601</v>
      </c>
      <c r="G34" s="2254">
        <f>-5623690</f>
        <v>-5623690</v>
      </c>
      <c r="H34" s="2254">
        <v>-4371325</v>
      </c>
      <c r="I34" s="2255">
        <v>-5868315</v>
      </c>
      <c r="J34" s="34"/>
      <c r="K34" s="41"/>
      <c r="L34" s="42"/>
      <c r="M34" s="42"/>
      <c r="N34" s="43"/>
      <c r="O34" s="43"/>
      <c r="P34" s="44"/>
      <c r="Q34" s="34"/>
      <c r="R34" s="34"/>
      <c r="S34" s="34"/>
      <c r="T34" s="34"/>
      <c r="U34" s="34"/>
      <c r="V34" s="34"/>
      <c r="W34" s="34"/>
      <c r="X34" s="34"/>
      <c r="Y34" s="34"/>
      <c r="Z34" s="34"/>
      <c r="AA34" s="34"/>
    </row>
    <row r="35" spans="2:27" s="693" customFormat="1" ht="15.75" customHeight="1">
      <c r="B35" s="2065" t="s">
        <v>859</v>
      </c>
      <c r="C35" s="2257"/>
      <c r="D35" s="2253"/>
      <c r="E35" s="2254">
        <v>1960540</v>
      </c>
      <c r="F35" s="2254"/>
      <c r="G35" s="2254"/>
      <c r="H35" s="2254"/>
      <c r="I35" s="2255"/>
      <c r="J35" s="1964"/>
      <c r="K35" s="1965"/>
      <c r="L35" s="491"/>
      <c r="M35" s="491"/>
      <c r="N35" s="492"/>
      <c r="O35" s="492"/>
      <c r="P35" s="1966"/>
      <c r="Q35" s="1964"/>
      <c r="R35" s="1964"/>
      <c r="S35" s="1964"/>
      <c r="T35" s="1964"/>
      <c r="U35" s="1964"/>
      <c r="V35" s="1964"/>
      <c r="W35" s="1964"/>
      <c r="X35" s="1964"/>
      <c r="Y35" s="1964"/>
      <c r="Z35" s="1964"/>
      <c r="AA35" s="1964"/>
    </row>
    <row r="36" spans="2:27" s="693" customFormat="1" ht="15.75" customHeight="1">
      <c r="B36" s="2065" t="s">
        <v>860</v>
      </c>
      <c r="C36" s="2257"/>
      <c r="D36" s="2253"/>
      <c r="E36" s="2254">
        <v>588906</v>
      </c>
      <c r="F36" s="2254">
        <v>1654228</v>
      </c>
      <c r="G36" s="2254"/>
      <c r="H36" s="2254"/>
      <c r="I36" s="2255"/>
      <c r="J36" s="1964"/>
      <c r="K36" s="1965"/>
      <c r="L36" s="491"/>
      <c r="M36" s="491"/>
      <c r="N36" s="492"/>
      <c r="O36" s="492"/>
      <c r="P36" s="1966"/>
      <c r="Q36" s="1964"/>
      <c r="R36" s="1964"/>
      <c r="S36" s="1964"/>
      <c r="T36" s="1964"/>
      <c r="U36" s="1964"/>
      <c r="V36" s="1964"/>
      <c r="W36" s="1964"/>
      <c r="X36" s="1964"/>
      <c r="Y36" s="1964"/>
      <c r="Z36" s="1964"/>
      <c r="AA36" s="1964"/>
    </row>
    <row r="37" spans="2:27" s="693" customFormat="1" ht="15.75" customHeight="1">
      <c r="B37" s="2065" t="s">
        <v>861</v>
      </c>
      <c r="C37" s="2257"/>
      <c r="D37" s="2253"/>
      <c r="E37" s="2254">
        <v>1674074</v>
      </c>
      <c r="F37" s="2254">
        <v>1130373</v>
      </c>
      <c r="G37" s="2254"/>
      <c r="H37" s="2254"/>
      <c r="I37" s="2255"/>
      <c r="J37" s="1964"/>
      <c r="K37" s="1965"/>
      <c r="L37" s="491"/>
      <c r="M37" s="491"/>
      <c r="N37" s="492"/>
      <c r="O37" s="492"/>
      <c r="P37" s="1966"/>
      <c r="Q37" s="1964"/>
      <c r="R37" s="1964"/>
      <c r="S37" s="1964"/>
      <c r="T37" s="1964"/>
      <c r="U37" s="1964"/>
      <c r="V37" s="1964"/>
      <c r="W37" s="1964"/>
      <c r="X37" s="1964"/>
      <c r="Y37" s="1964"/>
      <c r="Z37" s="1964"/>
      <c r="AA37" s="1964"/>
    </row>
    <row r="38" spans="2:27" ht="15.75" customHeight="1">
      <c r="B38" s="2273" t="s">
        <v>270</v>
      </c>
      <c r="C38" s="2257" t="s">
        <v>220</v>
      </c>
      <c r="D38" s="2274" t="s">
        <v>261</v>
      </c>
      <c r="E38" s="2254"/>
      <c r="F38" s="2254"/>
      <c r="G38" s="2254"/>
      <c r="H38" s="2254"/>
      <c r="I38" s="2255"/>
      <c r="J38" s="34"/>
      <c r="K38" s="9"/>
      <c r="L38" s="38"/>
      <c r="M38" s="38"/>
      <c r="N38" s="39"/>
      <c r="O38" s="39"/>
      <c r="P38" s="40"/>
      <c r="Q38" s="34"/>
      <c r="R38" s="34"/>
      <c r="S38" s="34"/>
      <c r="T38" s="34"/>
      <c r="U38" s="34"/>
      <c r="V38" s="34"/>
      <c r="W38" s="34"/>
      <c r="X38" s="34"/>
      <c r="Y38" s="34"/>
      <c r="Z38" s="34"/>
      <c r="AA38" s="34"/>
    </row>
    <row r="39" spans="2:27" ht="15.75" customHeight="1">
      <c r="B39" s="51" t="s">
        <v>276</v>
      </c>
      <c r="C39" s="2260"/>
      <c r="D39" s="2261"/>
      <c r="E39" s="1531">
        <f>SUM(E31:E34)</f>
        <v>1512531</v>
      </c>
      <c r="F39" s="1531">
        <f>SUM(F31:F34)</f>
        <v>8396169</v>
      </c>
      <c r="G39" s="1531">
        <f t="shared" ref="G39" si="3">SUM(G31:G38)</f>
        <v>392261</v>
      </c>
      <c r="H39" s="1531">
        <f>SUM(H31:H38)</f>
        <v>-4371325</v>
      </c>
      <c r="I39" s="1529">
        <f>SUM(I31:I38)</f>
        <v>-5868315</v>
      </c>
      <c r="J39" s="34"/>
      <c r="K39" s="41"/>
      <c r="L39" s="42"/>
      <c r="M39" s="42"/>
      <c r="N39" s="43"/>
      <c r="O39" s="43"/>
      <c r="P39" s="44"/>
      <c r="Q39" s="34"/>
      <c r="R39" s="34"/>
      <c r="S39" s="34"/>
      <c r="T39" s="34"/>
      <c r="U39" s="34"/>
      <c r="V39" s="34"/>
      <c r="W39" s="34"/>
      <c r="X39" s="34"/>
      <c r="Y39" s="34"/>
      <c r="Z39" s="34"/>
      <c r="AA39" s="34"/>
    </row>
    <row r="40" spans="2:27" ht="15.75" customHeight="1">
      <c r="B40" s="51"/>
      <c r="C40" s="2260"/>
      <c r="D40" s="2261"/>
      <c r="E40" s="2254"/>
      <c r="F40" s="2254"/>
      <c r="G40" s="2254"/>
      <c r="H40" s="2254"/>
      <c r="I40" s="2255"/>
      <c r="J40" s="34"/>
      <c r="K40" s="41"/>
      <c r="L40" s="42"/>
      <c r="M40" s="42"/>
      <c r="N40" s="43"/>
      <c r="O40" s="43"/>
      <c r="P40" s="44"/>
      <c r="Q40" s="34"/>
      <c r="R40" s="34"/>
      <c r="S40" s="34"/>
      <c r="T40" s="34"/>
      <c r="U40" s="34"/>
      <c r="V40" s="34"/>
      <c r="W40" s="34"/>
      <c r="X40" s="34"/>
      <c r="Y40" s="34"/>
      <c r="Z40" s="34"/>
      <c r="AA40" s="34"/>
    </row>
    <row r="41" spans="2:27" ht="15.75" customHeight="1">
      <c r="B41" s="51" t="s">
        <v>279</v>
      </c>
      <c r="C41" s="2260"/>
      <c r="D41" s="2261"/>
      <c r="E41" s="1531">
        <f>E30+E39</f>
        <v>225324896</v>
      </c>
      <c r="F41" s="1531">
        <f t="shared" ref="F41:H41" si="4">F30+F39</f>
        <v>161122814</v>
      </c>
      <c r="G41" s="1531">
        <f t="shared" si="4"/>
        <v>190543162</v>
      </c>
      <c r="H41" s="1531">
        <f t="shared" si="4"/>
        <v>179909246</v>
      </c>
      <c r="I41" s="1529">
        <f>I30+I39</f>
        <v>120205410</v>
      </c>
      <c r="J41" s="34"/>
      <c r="K41" s="9"/>
      <c r="L41" s="38"/>
      <c r="M41" s="38"/>
      <c r="N41" s="39"/>
      <c r="O41" s="39"/>
      <c r="P41" s="40"/>
      <c r="Q41" s="34"/>
      <c r="R41" s="34"/>
      <c r="S41" s="34"/>
      <c r="T41" s="34"/>
      <c r="U41" s="34"/>
      <c r="V41" s="34"/>
      <c r="W41" s="34"/>
      <c r="X41" s="34"/>
      <c r="Y41" s="34"/>
      <c r="Z41" s="34"/>
      <c r="AA41" s="34"/>
    </row>
    <row r="42" spans="2:27" ht="15.75" customHeight="1">
      <c r="B42" s="2187" t="s">
        <v>281</v>
      </c>
      <c r="C42" s="57" t="s">
        <v>218</v>
      </c>
      <c r="D42" s="2258" t="s">
        <v>282</v>
      </c>
      <c r="E42" s="2190">
        <v>3529600</v>
      </c>
      <c r="F42" s="2190">
        <v>3827000</v>
      </c>
      <c r="G42" s="2190">
        <v>6670297</v>
      </c>
      <c r="H42" s="2190"/>
      <c r="I42" s="2259">
        <v>5000000</v>
      </c>
      <c r="J42" s="34"/>
      <c r="K42" s="41"/>
      <c r="L42" s="42"/>
      <c r="M42" s="42"/>
      <c r="N42" s="43"/>
      <c r="O42" s="43"/>
      <c r="P42" s="44"/>
      <c r="Q42" s="34"/>
      <c r="R42" s="34"/>
      <c r="S42" s="34"/>
      <c r="T42" s="34"/>
      <c r="U42" s="34"/>
      <c r="V42" s="34"/>
      <c r="W42" s="34"/>
      <c r="X42" s="34"/>
      <c r="Y42" s="34"/>
      <c r="Z42" s="34"/>
      <c r="AA42" s="34"/>
    </row>
    <row r="43" spans="2:27" ht="15.75" customHeight="1">
      <c r="B43" s="2187" t="s">
        <v>297</v>
      </c>
      <c r="C43" s="57" t="s">
        <v>218</v>
      </c>
      <c r="D43" s="2258">
        <v>30</v>
      </c>
      <c r="E43" s="2190"/>
      <c r="F43" s="2190"/>
      <c r="G43" s="2190"/>
      <c r="H43" s="2190"/>
      <c r="I43" s="2259">
        <v>154352858</v>
      </c>
      <c r="J43" s="34"/>
      <c r="K43" s="41"/>
      <c r="L43" s="42"/>
      <c r="M43" s="42"/>
      <c r="N43" s="43"/>
      <c r="O43" s="46"/>
      <c r="P43" s="46"/>
      <c r="Q43" s="34"/>
      <c r="R43" s="34"/>
      <c r="S43" s="34"/>
      <c r="T43" s="34"/>
      <c r="U43" s="34"/>
      <c r="V43" s="34"/>
      <c r="W43" s="34"/>
      <c r="X43" s="34"/>
      <c r="Y43" s="34"/>
      <c r="Z43" s="34"/>
      <c r="AA43" s="34"/>
    </row>
    <row r="44" spans="2:27" ht="15.75" customHeight="1">
      <c r="B44" s="2187" t="s">
        <v>298</v>
      </c>
      <c r="C44" s="2257" t="s">
        <v>220</v>
      </c>
      <c r="D44" s="2258" t="s">
        <v>282</v>
      </c>
      <c r="E44" s="2190">
        <v>-2613334</v>
      </c>
      <c r="F44" s="2190">
        <v>-6845076</v>
      </c>
      <c r="G44" s="2190">
        <v>-4609263</v>
      </c>
      <c r="H44" s="2190">
        <v>-1229320</v>
      </c>
      <c r="I44" s="2259">
        <v>1712438</v>
      </c>
      <c r="J44" s="34"/>
      <c r="K44" s="9"/>
      <c r="L44" s="38"/>
      <c r="M44" s="38"/>
      <c r="N44" s="39"/>
      <c r="O44" s="39"/>
      <c r="P44" s="40"/>
      <c r="Q44" s="34"/>
      <c r="R44" s="34"/>
      <c r="S44" s="34"/>
      <c r="T44" s="34"/>
      <c r="U44" s="34"/>
      <c r="V44" s="34"/>
      <c r="W44" s="34"/>
      <c r="X44" s="34"/>
      <c r="Y44" s="34"/>
      <c r="Z44" s="34"/>
      <c r="AA44" s="34"/>
    </row>
    <row r="45" spans="2:27" ht="15.75" customHeight="1">
      <c r="B45" s="2187" t="s">
        <v>299</v>
      </c>
      <c r="C45" s="2257" t="s">
        <v>220</v>
      </c>
      <c r="D45" s="2258">
        <v>30</v>
      </c>
      <c r="E45" s="2190"/>
      <c r="F45" s="2190"/>
      <c r="G45" s="2190"/>
      <c r="H45" s="2190"/>
      <c r="I45" s="2259">
        <v>160927982</v>
      </c>
      <c r="J45" s="34"/>
      <c r="K45" s="56"/>
      <c r="L45" s="56"/>
      <c r="M45" s="56"/>
      <c r="N45" s="56"/>
      <c r="O45" s="56"/>
      <c r="P45" s="56"/>
      <c r="Q45" s="34"/>
      <c r="R45" s="34"/>
      <c r="S45" s="34"/>
      <c r="T45" s="34"/>
      <c r="U45" s="34"/>
      <c r="V45" s="34"/>
      <c r="W45" s="34"/>
      <c r="X45" s="34"/>
      <c r="Y45" s="34"/>
      <c r="Z45" s="34"/>
      <c r="AA45" s="34"/>
    </row>
    <row r="46" spans="2:27" ht="15.75" customHeight="1">
      <c r="B46" s="51" t="s">
        <v>308</v>
      </c>
      <c r="C46" s="57"/>
      <c r="D46" s="2253"/>
      <c r="E46" s="1531">
        <f>SUM(E42:E45)</f>
        <v>916266</v>
      </c>
      <c r="F46" s="1531">
        <f>SUM(F42:F45)</f>
        <v>-3018076</v>
      </c>
      <c r="G46" s="1531">
        <f>SUM(G42:G45)</f>
        <v>2061034</v>
      </c>
      <c r="H46" s="1531">
        <f>SUM(H42:H45)</f>
        <v>-1229320</v>
      </c>
      <c r="I46" s="1529">
        <f>SUM(I44:I45)-SUM(I42:I43)</f>
        <v>3287562</v>
      </c>
      <c r="J46" s="668"/>
      <c r="K46" s="56"/>
      <c r="L46" s="56"/>
      <c r="M46" s="56"/>
      <c r="N46" s="56"/>
      <c r="O46" s="56"/>
      <c r="P46" s="56"/>
      <c r="Q46" s="34"/>
      <c r="R46" s="34"/>
      <c r="S46" s="34"/>
      <c r="T46" s="34"/>
      <c r="U46" s="34"/>
      <c r="V46" s="34"/>
      <c r="W46" s="34"/>
      <c r="X46" s="34"/>
      <c r="Y46" s="34"/>
      <c r="Z46" s="34"/>
      <c r="AA46" s="34"/>
    </row>
    <row r="47" spans="2:27" ht="15.75" customHeight="1">
      <c r="B47" s="2187" t="s">
        <v>309</v>
      </c>
      <c r="C47" s="2257" t="s">
        <v>220</v>
      </c>
      <c r="D47" s="2258">
        <v>30</v>
      </c>
      <c r="E47" s="2190"/>
      <c r="F47" s="2190"/>
      <c r="G47" s="2190"/>
      <c r="H47" s="2190"/>
      <c r="I47" s="2259"/>
      <c r="J47" s="34"/>
      <c r="K47" s="56"/>
      <c r="L47" s="56"/>
      <c r="M47" s="56"/>
      <c r="N47" s="56"/>
      <c r="O47" s="56"/>
      <c r="P47" s="56"/>
      <c r="Q47" s="34"/>
      <c r="R47" s="34"/>
      <c r="S47" s="34"/>
      <c r="T47" s="34"/>
      <c r="U47" s="34"/>
      <c r="V47" s="34"/>
      <c r="W47" s="34"/>
      <c r="X47" s="34"/>
      <c r="Y47" s="34"/>
      <c r="Z47" s="34"/>
      <c r="AA47" s="34"/>
    </row>
    <row r="48" spans="2:27" ht="15.75" customHeight="1">
      <c r="B48" s="2065" t="s">
        <v>790</v>
      </c>
      <c r="C48" s="2257" t="s">
        <v>220</v>
      </c>
      <c r="D48" s="2253"/>
      <c r="E48" s="2254">
        <v>74593200</v>
      </c>
      <c r="F48" s="2254">
        <v>49778100</v>
      </c>
      <c r="G48" s="2254">
        <v>60625200</v>
      </c>
      <c r="H48" s="2254">
        <v>51454200</v>
      </c>
      <c r="I48" s="2255">
        <v>41895000</v>
      </c>
      <c r="J48" s="34"/>
      <c r="K48" s="54"/>
      <c r="L48" s="54"/>
      <c r="M48" s="54"/>
      <c r="N48" s="58"/>
      <c r="O48" s="58"/>
      <c r="P48" s="58"/>
      <c r="Q48" s="34"/>
      <c r="R48" s="34"/>
      <c r="S48" s="34"/>
      <c r="T48" s="34"/>
      <c r="U48" s="34"/>
      <c r="V48" s="34"/>
      <c r="W48" s="34"/>
      <c r="X48" s="34"/>
      <c r="Y48" s="34"/>
      <c r="Z48" s="34"/>
      <c r="AA48" s="34"/>
    </row>
    <row r="49" spans="2:27" ht="15.75" customHeight="1">
      <c r="B49" s="2275" t="s">
        <v>310</v>
      </c>
      <c r="C49" s="2276"/>
      <c r="D49" s="2277"/>
      <c r="E49" s="1533">
        <f>E41+E46-E47-E48</f>
        <v>151647962</v>
      </c>
      <c r="F49" s="1533">
        <f t="shared" ref="F49:I49" si="5">F41+F46-F47-F48</f>
        <v>108326638</v>
      </c>
      <c r="G49" s="1533">
        <f t="shared" si="5"/>
        <v>131978996</v>
      </c>
      <c r="H49" s="1533">
        <f>H41+H46-H47-H48</f>
        <v>127225726</v>
      </c>
      <c r="I49" s="2278">
        <f t="shared" si="5"/>
        <v>81597972</v>
      </c>
      <c r="J49" s="34"/>
      <c r="K49" s="60"/>
      <c r="L49" s="54"/>
      <c r="M49" s="54"/>
      <c r="N49" s="58"/>
      <c r="O49" s="58"/>
      <c r="P49" s="58"/>
      <c r="Q49" s="34"/>
      <c r="R49" s="34"/>
      <c r="S49" s="34"/>
      <c r="T49" s="34"/>
      <c r="U49" s="34"/>
      <c r="V49" s="34"/>
      <c r="W49" s="34"/>
      <c r="X49" s="34"/>
      <c r="Y49" s="34"/>
      <c r="Z49" s="34"/>
      <c r="AA49" s="34"/>
    </row>
    <row r="50" spans="2:27" ht="12" customHeight="1">
      <c r="B50" s="61"/>
      <c r="C50" s="62"/>
      <c r="D50" s="54"/>
      <c r="E50" s="38"/>
      <c r="F50" s="38"/>
      <c r="G50" s="38"/>
      <c r="H50" s="38"/>
      <c r="I50" s="38"/>
      <c r="J50" s="34"/>
      <c r="K50" s="63"/>
      <c r="L50" s="64"/>
      <c r="M50" s="64"/>
      <c r="N50" s="65"/>
      <c r="O50" s="65"/>
      <c r="P50" s="65"/>
      <c r="Q50" s="34"/>
      <c r="R50" s="34"/>
      <c r="S50" s="34"/>
      <c r="T50" s="34"/>
      <c r="U50" s="34"/>
      <c r="V50" s="34"/>
      <c r="W50" s="34"/>
      <c r="X50" s="34"/>
      <c r="Y50" s="34"/>
      <c r="Z50" s="34"/>
      <c r="AA50" s="34"/>
    </row>
    <row r="51" spans="2:27" ht="12" customHeight="1">
      <c r="B51" s="34"/>
      <c r="C51" s="66"/>
      <c r="D51" s="49"/>
      <c r="E51" s="67"/>
      <c r="F51" s="67"/>
      <c r="G51" s="67"/>
      <c r="H51" s="67"/>
      <c r="I51" s="67"/>
      <c r="J51" s="34"/>
      <c r="K51" s="63"/>
      <c r="L51" s="64"/>
      <c r="M51" s="64"/>
      <c r="N51" s="65"/>
      <c r="O51" s="65"/>
      <c r="P51" s="65"/>
      <c r="Q51" s="34"/>
      <c r="R51" s="34"/>
      <c r="S51" s="34"/>
      <c r="T51" s="34"/>
      <c r="U51" s="34"/>
      <c r="V51" s="34"/>
      <c r="W51" s="34"/>
      <c r="X51" s="34"/>
      <c r="Y51" s="34"/>
      <c r="Z51" s="34"/>
      <c r="AA51" s="34"/>
    </row>
    <row r="52" spans="2:27" ht="12" customHeight="1">
      <c r="B52" s="34"/>
      <c r="C52" s="66"/>
      <c r="D52" s="49"/>
      <c r="E52" s="67"/>
      <c r="F52" s="67"/>
      <c r="G52" s="67"/>
      <c r="H52" s="67"/>
      <c r="I52" s="67"/>
      <c r="J52" s="34"/>
      <c r="K52" s="63"/>
      <c r="L52" s="64"/>
      <c r="M52" s="64"/>
      <c r="N52" s="65"/>
      <c r="O52" s="65"/>
      <c r="P52" s="65"/>
      <c r="Q52" s="34"/>
      <c r="R52" s="34"/>
      <c r="S52" s="34"/>
      <c r="T52" s="34"/>
      <c r="U52" s="34"/>
      <c r="V52" s="34"/>
      <c r="W52" s="34"/>
      <c r="X52" s="34"/>
      <c r="Y52" s="34"/>
      <c r="Z52" s="34"/>
      <c r="AA52" s="34"/>
    </row>
    <row r="53" spans="2:27" ht="15.75" customHeight="1">
      <c r="B53" s="3124" t="s">
        <v>311</v>
      </c>
      <c r="C53" s="3125"/>
      <c r="D53" s="3126"/>
      <c r="E53" s="68">
        <v>0</v>
      </c>
      <c r="F53" s="69">
        <v>0</v>
      </c>
      <c r="G53" s="69">
        <v>0</v>
      </c>
      <c r="H53" s="69">
        <v>0</v>
      </c>
      <c r="I53" s="70">
        <v>0</v>
      </c>
      <c r="J53" s="34"/>
      <c r="K53" s="63"/>
      <c r="L53" s="64"/>
      <c r="M53" s="64"/>
      <c r="N53" s="46"/>
      <c r="O53" s="65"/>
      <c r="P53" s="65"/>
      <c r="Q53" s="34"/>
      <c r="R53" s="34"/>
      <c r="S53" s="34"/>
      <c r="T53" s="34"/>
      <c r="U53" s="34"/>
      <c r="V53" s="34"/>
      <c r="W53" s="34"/>
      <c r="X53" s="34"/>
      <c r="Y53" s="34"/>
      <c r="Z53" s="34"/>
      <c r="AA53" s="34"/>
    </row>
    <row r="54" spans="2:27" ht="12" customHeight="1">
      <c r="B54" s="2345"/>
      <c r="C54" s="2346"/>
      <c r="D54" s="2347"/>
      <c r="E54" s="59"/>
      <c r="F54" s="71"/>
      <c r="G54" s="71"/>
      <c r="H54" s="71"/>
      <c r="I54" s="72"/>
      <c r="J54" s="34"/>
      <c r="K54" s="56"/>
      <c r="L54" s="56"/>
      <c r="M54" s="56"/>
      <c r="N54" s="56"/>
      <c r="O54" s="56"/>
      <c r="P54" s="56"/>
      <c r="Q54" s="34"/>
      <c r="R54" s="34"/>
      <c r="S54" s="34"/>
      <c r="T54" s="34"/>
      <c r="U54" s="34"/>
      <c r="V54" s="34"/>
      <c r="W54" s="34"/>
      <c r="X54" s="34"/>
      <c r="Y54" s="34"/>
      <c r="Z54" s="34"/>
      <c r="AA54" s="34"/>
    </row>
    <row r="55" spans="2:27" ht="12" customHeight="1">
      <c r="B55" s="54"/>
      <c r="C55" s="73"/>
      <c r="D55" s="54"/>
      <c r="E55" s="38"/>
      <c r="F55" s="38"/>
      <c r="G55" s="38"/>
      <c r="H55" s="38"/>
      <c r="I55" s="38"/>
      <c r="J55" s="20"/>
      <c r="K55" s="41"/>
      <c r="L55" s="64"/>
      <c r="M55" s="46"/>
      <c r="N55" s="79"/>
      <c r="O55" s="65"/>
      <c r="P55" s="79"/>
      <c r="Q55" s="34"/>
      <c r="R55" s="34"/>
      <c r="S55" s="34"/>
      <c r="T55" s="34"/>
      <c r="U55" s="34"/>
      <c r="V55" s="34"/>
      <c r="W55" s="34"/>
      <c r="X55" s="34"/>
      <c r="Y55" s="34"/>
      <c r="Z55" s="34"/>
      <c r="AA55" s="34"/>
    </row>
    <row r="56" spans="2:27" ht="12" customHeight="1">
      <c r="B56" s="9"/>
      <c r="C56" s="73"/>
      <c r="D56" s="54"/>
      <c r="E56" s="80"/>
      <c r="F56" s="80"/>
      <c r="G56" s="80"/>
      <c r="H56" s="80"/>
      <c r="I56" s="80"/>
      <c r="J56" s="34"/>
      <c r="K56" s="41"/>
      <c r="L56" s="64"/>
      <c r="M56" s="64"/>
      <c r="N56" s="65"/>
      <c r="O56" s="65"/>
      <c r="P56" s="65"/>
      <c r="Q56" s="34"/>
      <c r="R56" s="34"/>
      <c r="S56" s="34"/>
      <c r="T56" s="34"/>
      <c r="U56" s="34"/>
      <c r="V56" s="34"/>
      <c r="W56" s="34"/>
      <c r="X56" s="34"/>
      <c r="Y56" s="34"/>
      <c r="Z56" s="34"/>
      <c r="AA56" s="34"/>
    </row>
    <row r="57" spans="2:27" ht="12" customHeight="1">
      <c r="B57" s="34"/>
      <c r="C57" s="66"/>
      <c r="D57" s="49"/>
      <c r="E57" s="67"/>
      <c r="F57" s="67"/>
      <c r="G57" s="67"/>
      <c r="H57" s="67"/>
      <c r="I57" s="67"/>
      <c r="J57" s="34"/>
      <c r="K57" s="41"/>
      <c r="L57" s="64"/>
      <c r="M57" s="42"/>
      <c r="N57" s="79"/>
      <c r="O57" s="65"/>
      <c r="P57" s="79"/>
      <c r="Q57" s="34"/>
      <c r="R57" s="34"/>
      <c r="S57" s="34"/>
      <c r="T57" s="34"/>
      <c r="U57" s="34"/>
      <c r="V57" s="34"/>
      <c r="W57" s="34"/>
      <c r="X57" s="34"/>
      <c r="Y57" s="34"/>
      <c r="Z57" s="34"/>
      <c r="AA57" s="34"/>
    </row>
    <row r="58" spans="2:27" ht="12" customHeight="1">
      <c r="B58" s="34"/>
      <c r="C58" s="66"/>
      <c r="D58" s="49"/>
      <c r="E58" s="67"/>
      <c r="F58" s="67"/>
      <c r="G58" s="67"/>
      <c r="H58" s="67"/>
      <c r="I58" s="67"/>
      <c r="J58" s="34"/>
      <c r="K58" s="54"/>
      <c r="L58" s="81"/>
      <c r="M58" s="81"/>
      <c r="N58" s="39"/>
      <c r="O58" s="39"/>
      <c r="P58" s="39"/>
      <c r="Q58" s="34"/>
      <c r="R58" s="34"/>
      <c r="S58" s="34"/>
      <c r="T58" s="34"/>
      <c r="U58" s="34"/>
      <c r="V58" s="34"/>
      <c r="W58" s="34"/>
      <c r="X58" s="34"/>
      <c r="Y58" s="34"/>
      <c r="Z58" s="34"/>
      <c r="AA58" s="34"/>
    </row>
    <row r="59" spans="2:27" ht="12" customHeight="1">
      <c r="B59" s="82"/>
      <c r="C59" s="83"/>
      <c r="D59" s="49"/>
      <c r="E59" s="67"/>
      <c r="F59" s="67"/>
      <c r="G59" s="67"/>
      <c r="H59" s="67"/>
      <c r="I59" s="67"/>
      <c r="J59" s="34"/>
      <c r="K59" s="60"/>
      <c r="L59" s="49"/>
      <c r="M59" s="49"/>
      <c r="N59" s="49"/>
      <c r="O59" s="49"/>
      <c r="P59" s="49"/>
      <c r="Q59" s="34"/>
      <c r="R59" s="34"/>
      <c r="S59" s="34"/>
      <c r="T59" s="34"/>
      <c r="U59" s="34"/>
      <c r="V59" s="34"/>
      <c r="W59" s="34"/>
      <c r="X59" s="34"/>
      <c r="Y59" s="34"/>
      <c r="Z59" s="34"/>
      <c r="AA59" s="34"/>
    </row>
    <row r="60" spans="2:27" ht="12" customHeight="1">
      <c r="B60" s="84"/>
      <c r="C60" s="62"/>
      <c r="D60" s="54"/>
      <c r="E60" s="85"/>
      <c r="F60" s="85"/>
      <c r="G60" s="85"/>
      <c r="H60" s="85"/>
      <c r="I60" s="85"/>
      <c r="J60" s="34"/>
      <c r="K60" s="63"/>
      <c r="L60" s="64"/>
      <c r="M60" s="64"/>
      <c r="N60" s="43"/>
      <c r="O60" s="65"/>
      <c r="P60" s="65"/>
      <c r="Q60" s="34"/>
      <c r="R60" s="34"/>
      <c r="S60" s="34"/>
      <c r="T60" s="34"/>
      <c r="U60" s="34"/>
      <c r="V60" s="34"/>
      <c r="W60" s="34"/>
      <c r="X60" s="34"/>
      <c r="Y60" s="34"/>
      <c r="Z60" s="34"/>
      <c r="AA60" s="34"/>
    </row>
    <row r="61" spans="2:27" ht="12" customHeight="1">
      <c r="B61" s="82"/>
      <c r="C61" s="83"/>
      <c r="D61" s="49"/>
      <c r="E61" s="67"/>
      <c r="F61" s="67"/>
      <c r="G61" s="67"/>
      <c r="H61" s="67"/>
      <c r="I61" s="67"/>
      <c r="J61" s="34"/>
      <c r="K61" s="63"/>
      <c r="L61" s="64"/>
      <c r="M61" s="64"/>
      <c r="N61" s="43"/>
      <c r="O61" s="65"/>
      <c r="P61" s="65"/>
      <c r="Q61" s="34"/>
      <c r="R61" s="34"/>
      <c r="S61" s="34"/>
      <c r="T61" s="34"/>
      <c r="U61" s="34"/>
      <c r="V61" s="34"/>
      <c r="W61" s="34"/>
      <c r="X61" s="34"/>
      <c r="Y61" s="34"/>
      <c r="Z61" s="34"/>
      <c r="AA61" s="34"/>
    </row>
    <row r="62" spans="2:27" ht="12" customHeight="1">
      <c r="B62" s="82"/>
      <c r="C62" s="83"/>
      <c r="D62" s="49"/>
      <c r="E62" s="67"/>
      <c r="F62" s="67"/>
      <c r="G62" s="67"/>
      <c r="H62" s="67"/>
      <c r="I62" s="67"/>
      <c r="J62" s="34"/>
      <c r="K62" s="63"/>
      <c r="L62" s="64"/>
      <c r="M62" s="64"/>
      <c r="N62" s="43"/>
      <c r="O62" s="65"/>
      <c r="P62" s="65"/>
      <c r="Q62" s="34"/>
      <c r="R62" s="34"/>
      <c r="S62" s="34"/>
      <c r="T62" s="34"/>
      <c r="U62" s="34"/>
      <c r="V62" s="34"/>
      <c r="W62" s="34"/>
      <c r="X62" s="34"/>
      <c r="Y62" s="34"/>
      <c r="Z62" s="34"/>
      <c r="AA62" s="34"/>
    </row>
    <row r="63" spans="2:27" ht="12" customHeight="1">
      <c r="B63" s="82"/>
      <c r="C63" s="83"/>
      <c r="D63" s="49"/>
      <c r="E63" s="67"/>
      <c r="F63" s="67"/>
      <c r="G63" s="67"/>
      <c r="H63" s="67"/>
      <c r="I63" s="67"/>
      <c r="J63" s="34"/>
      <c r="K63" s="63"/>
      <c r="L63" s="64"/>
      <c r="M63" s="46"/>
      <c r="N63" s="46"/>
      <c r="O63" s="65"/>
      <c r="P63" s="46"/>
      <c r="Q63" s="34"/>
      <c r="R63" s="34"/>
      <c r="S63" s="34"/>
      <c r="T63" s="34"/>
      <c r="U63" s="34"/>
      <c r="V63" s="34"/>
      <c r="W63" s="34"/>
      <c r="X63" s="34"/>
      <c r="Y63" s="34"/>
      <c r="Z63" s="34"/>
      <c r="AA63" s="34"/>
    </row>
    <row r="64" spans="2:27" ht="12" customHeight="1">
      <c r="B64" s="82"/>
      <c r="C64" s="83"/>
      <c r="D64" s="49"/>
      <c r="E64" s="67"/>
      <c r="F64" s="67"/>
      <c r="G64" s="67"/>
      <c r="H64" s="67"/>
      <c r="I64" s="67"/>
      <c r="J64" s="34"/>
      <c r="K64" s="63"/>
      <c r="L64" s="64"/>
      <c r="M64" s="64"/>
      <c r="N64" s="43"/>
      <c r="O64" s="65"/>
      <c r="P64" s="65"/>
      <c r="Q64" s="34"/>
      <c r="R64" s="34"/>
      <c r="S64" s="34"/>
      <c r="T64" s="34"/>
      <c r="U64" s="34"/>
      <c r="V64" s="34"/>
      <c r="W64" s="34"/>
      <c r="X64" s="34"/>
      <c r="Y64" s="34"/>
      <c r="Z64" s="34"/>
      <c r="AA64" s="34"/>
    </row>
    <row r="65" spans="2:27" ht="12" customHeight="1">
      <c r="B65" s="84"/>
      <c r="C65" s="62"/>
      <c r="D65" s="54"/>
      <c r="E65" s="85"/>
      <c r="F65" s="85"/>
      <c r="G65" s="85"/>
      <c r="H65" s="85"/>
      <c r="I65" s="85"/>
      <c r="J65" s="34"/>
      <c r="K65" s="63"/>
      <c r="L65" s="64"/>
      <c r="M65" s="46"/>
      <c r="N65" s="46"/>
      <c r="O65" s="65"/>
      <c r="P65" s="46"/>
      <c r="Q65" s="34"/>
      <c r="R65" s="34"/>
      <c r="S65" s="34"/>
      <c r="T65" s="34"/>
      <c r="U65" s="34"/>
      <c r="V65" s="34"/>
      <c r="W65" s="34"/>
      <c r="X65" s="34"/>
      <c r="Y65" s="34"/>
      <c r="Z65" s="34"/>
      <c r="AA65" s="34"/>
    </row>
    <row r="66" spans="2:27" ht="12" customHeight="1">
      <c r="B66" s="82"/>
      <c r="C66" s="83"/>
      <c r="D66" s="49"/>
      <c r="E66" s="67"/>
      <c r="F66" s="67"/>
      <c r="G66" s="67"/>
      <c r="H66" s="67"/>
      <c r="I66" s="67"/>
      <c r="J66" s="34"/>
      <c r="K66" s="54"/>
      <c r="L66" s="81"/>
      <c r="M66" s="81"/>
      <c r="N66" s="39"/>
      <c r="O66" s="39"/>
      <c r="P66" s="39"/>
      <c r="Q66" s="34"/>
      <c r="R66" s="34"/>
      <c r="S66" s="34"/>
      <c r="T66" s="34"/>
      <c r="U66" s="34"/>
      <c r="V66" s="34"/>
      <c r="W66" s="34"/>
      <c r="X66" s="34"/>
      <c r="Y66" s="34"/>
      <c r="Z66" s="34"/>
      <c r="AA66" s="34"/>
    </row>
    <row r="67" spans="2:27" ht="12" customHeight="1">
      <c r="B67" s="82"/>
      <c r="C67" s="83"/>
      <c r="D67" s="49"/>
      <c r="E67" s="67"/>
      <c r="F67" s="67"/>
      <c r="G67" s="67"/>
      <c r="H67" s="67"/>
      <c r="I67" s="67"/>
      <c r="J67" s="34"/>
      <c r="K67" s="56"/>
      <c r="L67" s="56"/>
      <c r="M67" s="56"/>
      <c r="N67" s="56"/>
      <c r="O67" s="56"/>
      <c r="P67" s="56"/>
      <c r="Q67" s="34"/>
      <c r="R67" s="34"/>
      <c r="S67" s="34"/>
      <c r="T67" s="34"/>
      <c r="U67" s="34"/>
      <c r="V67" s="34"/>
      <c r="W67" s="34"/>
      <c r="X67" s="34"/>
      <c r="Y67" s="34"/>
      <c r="Z67" s="34"/>
      <c r="AA67" s="34"/>
    </row>
    <row r="68" spans="2:27" ht="12" customHeight="1">
      <c r="B68" s="84"/>
      <c r="C68" s="62"/>
      <c r="D68" s="54"/>
      <c r="E68" s="85"/>
      <c r="F68" s="85"/>
      <c r="G68" s="85"/>
      <c r="H68" s="85"/>
      <c r="I68" s="85"/>
      <c r="J68" s="34"/>
      <c r="K68" s="97"/>
      <c r="L68" s="98"/>
      <c r="M68" s="99"/>
      <c r="N68" s="56"/>
      <c r="O68" s="56"/>
      <c r="P68" s="56"/>
      <c r="Q68" s="34"/>
      <c r="R68" s="34"/>
      <c r="S68" s="34"/>
      <c r="T68" s="34"/>
      <c r="U68" s="34"/>
      <c r="V68" s="34"/>
      <c r="W68" s="34"/>
      <c r="X68" s="34"/>
      <c r="Y68" s="34"/>
      <c r="Z68" s="34"/>
      <c r="AA68" s="34"/>
    </row>
    <row r="69" spans="2:27" ht="12" customHeight="1">
      <c r="B69" s="84"/>
      <c r="C69" s="62"/>
      <c r="D69" s="54"/>
      <c r="E69" s="85"/>
      <c r="F69" s="85"/>
      <c r="G69" s="85"/>
      <c r="H69" s="85"/>
      <c r="I69" s="85"/>
      <c r="J69" s="34"/>
      <c r="K69" s="34"/>
      <c r="L69" s="34"/>
      <c r="M69" s="34"/>
      <c r="N69" s="34"/>
      <c r="O69" s="34"/>
      <c r="P69" s="34"/>
      <c r="Q69" s="34"/>
      <c r="R69" s="34"/>
      <c r="S69" s="34"/>
      <c r="T69" s="34"/>
      <c r="U69" s="34"/>
      <c r="V69" s="34"/>
      <c r="W69" s="34"/>
      <c r="X69" s="34"/>
      <c r="Y69" s="34"/>
      <c r="Z69" s="34"/>
      <c r="AA69" s="34"/>
    </row>
    <row r="70" spans="2:27" ht="12" customHeight="1">
      <c r="B70" s="84"/>
      <c r="C70" s="62"/>
      <c r="D70" s="54"/>
      <c r="E70" s="85"/>
      <c r="F70" s="85"/>
      <c r="G70" s="85"/>
      <c r="H70" s="85"/>
      <c r="I70" s="85"/>
      <c r="J70" s="34"/>
      <c r="K70" s="34"/>
      <c r="L70" s="34"/>
      <c r="M70" s="34"/>
      <c r="N70" s="34"/>
      <c r="O70" s="34"/>
      <c r="P70" s="34"/>
      <c r="Q70" s="34"/>
      <c r="R70" s="34"/>
      <c r="S70" s="34"/>
      <c r="T70" s="34"/>
      <c r="U70" s="34"/>
      <c r="V70" s="34"/>
      <c r="W70" s="34"/>
      <c r="X70" s="34"/>
      <c r="Y70" s="34"/>
      <c r="Z70" s="34"/>
      <c r="AA70" s="34"/>
    </row>
    <row r="71" spans="2:27" ht="12" customHeight="1">
      <c r="B71" s="84"/>
      <c r="C71" s="62"/>
      <c r="D71" s="54"/>
      <c r="E71" s="85"/>
      <c r="F71" s="85"/>
      <c r="G71" s="85"/>
      <c r="H71" s="85"/>
      <c r="I71" s="85"/>
      <c r="J71" s="34"/>
      <c r="K71" s="34"/>
      <c r="L71" s="34"/>
      <c r="M71" s="34"/>
      <c r="N71" s="34"/>
      <c r="O71" s="34"/>
      <c r="P71" s="34"/>
      <c r="Q71" s="34"/>
      <c r="R71" s="34"/>
      <c r="S71" s="34"/>
      <c r="T71" s="34"/>
      <c r="U71" s="34"/>
      <c r="V71" s="34"/>
      <c r="W71" s="34"/>
      <c r="X71" s="34"/>
      <c r="Y71" s="34"/>
      <c r="Z71" s="34"/>
      <c r="AA71" s="34"/>
    </row>
    <row r="72" spans="2:27" ht="12" customHeight="1">
      <c r="B72" s="84"/>
      <c r="C72" s="62"/>
      <c r="D72" s="54"/>
      <c r="E72" s="85"/>
      <c r="F72" s="85"/>
      <c r="G72" s="85"/>
      <c r="H72" s="85"/>
      <c r="I72" s="85"/>
      <c r="J72" s="34"/>
      <c r="K72" s="34"/>
      <c r="L72" s="34"/>
      <c r="M72" s="34"/>
      <c r="N72" s="34"/>
      <c r="O72" s="34"/>
      <c r="P72" s="34"/>
      <c r="Q72" s="34"/>
      <c r="R72" s="34"/>
      <c r="S72" s="34"/>
      <c r="T72" s="34"/>
      <c r="U72" s="34"/>
      <c r="V72" s="34"/>
      <c r="W72" s="34"/>
      <c r="X72" s="34"/>
      <c r="Y72" s="34"/>
      <c r="Z72" s="34"/>
      <c r="AA72" s="34"/>
    </row>
    <row r="73" spans="2:27" ht="12" customHeight="1">
      <c r="B73" s="84"/>
      <c r="C73" s="62"/>
      <c r="D73" s="54"/>
      <c r="E73" s="85"/>
      <c r="F73" s="85"/>
      <c r="G73" s="85"/>
      <c r="H73" s="85"/>
      <c r="I73" s="85"/>
      <c r="J73" s="34"/>
      <c r="K73" s="34"/>
      <c r="L73" s="34"/>
      <c r="M73" s="34"/>
      <c r="N73" s="34"/>
      <c r="O73" s="34"/>
      <c r="P73" s="34"/>
      <c r="Q73" s="34"/>
      <c r="R73" s="34"/>
      <c r="S73" s="34"/>
      <c r="T73" s="34"/>
      <c r="U73" s="34"/>
      <c r="V73" s="34"/>
      <c r="W73" s="34"/>
      <c r="X73" s="34"/>
      <c r="Y73" s="34"/>
      <c r="Z73" s="34"/>
      <c r="AA73" s="34"/>
    </row>
    <row r="74" spans="2:27" ht="12" customHeight="1">
      <c r="B74" s="116"/>
      <c r="C74" s="62"/>
      <c r="D74" s="54"/>
      <c r="E74" s="85"/>
      <c r="F74" s="85"/>
      <c r="G74" s="85"/>
      <c r="H74" s="85"/>
      <c r="I74" s="85"/>
      <c r="J74" s="34"/>
      <c r="K74" s="34"/>
      <c r="L74" s="34"/>
      <c r="M74" s="34"/>
      <c r="N74" s="34"/>
      <c r="O74" s="34"/>
      <c r="P74" s="34"/>
      <c r="Q74" s="34"/>
      <c r="R74" s="34"/>
      <c r="S74" s="34"/>
      <c r="T74" s="34"/>
      <c r="U74" s="34"/>
      <c r="V74" s="34"/>
      <c r="W74" s="34"/>
      <c r="X74" s="34"/>
      <c r="Y74" s="34"/>
      <c r="Z74" s="34"/>
      <c r="AA74" s="34"/>
    </row>
    <row r="75" spans="2:27" ht="12" customHeight="1">
      <c r="B75" s="84"/>
      <c r="C75" s="62"/>
      <c r="D75" s="54"/>
      <c r="E75" s="85"/>
      <c r="F75" s="85"/>
      <c r="G75" s="85"/>
      <c r="H75" s="85"/>
      <c r="I75" s="85"/>
      <c r="J75" s="34"/>
      <c r="K75" s="34"/>
      <c r="L75" s="34"/>
      <c r="M75" s="34"/>
      <c r="N75" s="34"/>
      <c r="O75" s="34"/>
      <c r="P75" s="34"/>
      <c r="Q75" s="34"/>
      <c r="R75" s="34"/>
      <c r="S75" s="34"/>
      <c r="T75" s="34"/>
      <c r="U75" s="34"/>
      <c r="V75" s="34"/>
      <c r="W75" s="34"/>
      <c r="X75" s="34"/>
      <c r="Y75" s="34"/>
      <c r="Z75" s="34"/>
      <c r="AA75" s="34"/>
    </row>
    <row r="76" spans="2:27" ht="12" customHeight="1">
      <c r="B76" s="84"/>
      <c r="C76" s="62"/>
      <c r="D76" s="54"/>
      <c r="E76" s="85"/>
      <c r="F76" s="85"/>
      <c r="G76" s="85"/>
      <c r="H76" s="85"/>
      <c r="I76" s="85"/>
      <c r="J76" s="34"/>
      <c r="K76" s="34"/>
      <c r="L76" s="34"/>
      <c r="M76" s="34"/>
      <c r="N76" s="34"/>
      <c r="O76" s="34"/>
      <c r="P76" s="34"/>
      <c r="Q76" s="34"/>
      <c r="R76" s="34"/>
      <c r="S76" s="34"/>
      <c r="T76" s="34"/>
      <c r="U76" s="34"/>
      <c r="V76" s="34"/>
      <c r="W76" s="34"/>
      <c r="X76" s="34"/>
      <c r="Y76" s="34"/>
      <c r="Z76" s="34"/>
      <c r="AA76" s="34"/>
    </row>
    <row r="77" spans="2:27" ht="12" customHeight="1">
      <c r="B77" s="117"/>
      <c r="C77" s="62"/>
      <c r="D77" s="54"/>
      <c r="E77" s="67"/>
      <c r="F77" s="67"/>
      <c r="G77" s="67"/>
      <c r="H77" s="67"/>
      <c r="I77" s="67"/>
      <c r="J77" s="34"/>
      <c r="K77" s="34"/>
      <c r="L77" s="34"/>
      <c r="M77" s="34"/>
      <c r="N77" s="34"/>
      <c r="O77" s="34"/>
      <c r="P77" s="34"/>
      <c r="Q77" s="34"/>
      <c r="R77" s="34"/>
      <c r="S77" s="34"/>
      <c r="T77" s="34"/>
      <c r="U77" s="34"/>
      <c r="V77" s="34"/>
      <c r="W77" s="34"/>
      <c r="X77" s="34"/>
      <c r="Y77" s="34"/>
      <c r="Z77" s="34"/>
      <c r="AA77" s="34"/>
    </row>
    <row r="78" spans="2:27" ht="12" customHeight="1">
      <c r="B78" s="118"/>
      <c r="C78" s="119"/>
      <c r="D78" s="58"/>
      <c r="E78" s="67"/>
      <c r="F78" s="67"/>
      <c r="G78" s="67"/>
      <c r="H78" s="67"/>
      <c r="I78" s="67"/>
      <c r="J78" s="34"/>
      <c r="K78" s="34"/>
      <c r="L78" s="34"/>
      <c r="M78" s="34"/>
      <c r="N78" s="34"/>
      <c r="O78" s="34"/>
      <c r="P78" s="34"/>
      <c r="Q78" s="34"/>
      <c r="R78" s="34"/>
      <c r="S78" s="34"/>
      <c r="T78" s="34"/>
      <c r="U78" s="34"/>
      <c r="V78" s="34"/>
      <c r="W78" s="34"/>
      <c r="X78" s="34"/>
      <c r="Y78" s="34"/>
      <c r="Z78" s="34"/>
      <c r="AA78" s="34"/>
    </row>
    <row r="79" spans="2:27" ht="12" customHeight="1">
      <c r="B79" s="84"/>
      <c r="C79" s="62"/>
      <c r="D79" s="54"/>
      <c r="E79" s="67"/>
      <c r="F79" s="67"/>
      <c r="G79" s="67"/>
      <c r="H79" s="67"/>
      <c r="I79" s="67"/>
      <c r="J79" s="34"/>
      <c r="K79" s="34"/>
      <c r="L79" s="34"/>
      <c r="M79" s="34"/>
      <c r="N79" s="34"/>
      <c r="O79" s="34"/>
      <c r="P79" s="34"/>
      <c r="Q79" s="34"/>
      <c r="R79" s="34"/>
      <c r="S79" s="34"/>
      <c r="T79" s="34"/>
      <c r="U79" s="34"/>
      <c r="V79" s="34"/>
      <c r="W79" s="34"/>
      <c r="X79" s="34"/>
      <c r="Y79" s="34"/>
      <c r="Z79" s="34"/>
      <c r="AA79" s="34"/>
    </row>
    <row r="80" spans="2:27" ht="12" customHeight="1">
      <c r="B80" s="118"/>
      <c r="C80" s="119"/>
      <c r="D80" s="58"/>
      <c r="E80" s="67"/>
      <c r="F80" s="67"/>
      <c r="G80" s="67"/>
      <c r="H80" s="67"/>
      <c r="I80" s="67"/>
      <c r="J80" s="34"/>
      <c r="K80" s="34"/>
      <c r="L80" s="34"/>
      <c r="M80" s="34"/>
      <c r="N80" s="34"/>
      <c r="O80" s="34"/>
      <c r="P80" s="34"/>
      <c r="Q80" s="34"/>
      <c r="R80" s="34"/>
      <c r="S80" s="34"/>
      <c r="T80" s="34"/>
      <c r="U80" s="34"/>
      <c r="V80" s="34"/>
      <c r="W80" s="34"/>
      <c r="X80" s="34"/>
      <c r="Y80" s="34"/>
      <c r="Z80" s="34"/>
      <c r="AA80" s="34"/>
    </row>
    <row r="81" spans="2:27" ht="12" customHeight="1">
      <c r="B81" s="82"/>
      <c r="C81" s="83"/>
      <c r="D81" s="49"/>
      <c r="E81" s="67"/>
      <c r="F81" s="67"/>
      <c r="G81" s="67"/>
      <c r="H81" s="67"/>
      <c r="I81" s="67"/>
      <c r="J81" s="34"/>
      <c r="K81" s="34"/>
      <c r="L81" s="34"/>
      <c r="M81" s="34"/>
      <c r="N81" s="34"/>
      <c r="O81" s="34"/>
      <c r="P81" s="34"/>
      <c r="Q81" s="34"/>
      <c r="R81" s="34"/>
      <c r="S81" s="34"/>
      <c r="T81" s="34"/>
      <c r="U81" s="34"/>
      <c r="V81" s="34"/>
      <c r="W81" s="34"/>
      <c r="X81" s="34"/>
      <c r="Y81" s="34"/>
      <c r="Z81" s="34"/>
      <c r="AA81" s="34"/>
    </row>
    <row r="82" spans="2:27" ht="12" customHeight="1">
      <c r="B82" s="82"/>
      <c r="C82" s="83"/>
      <c r="D82" s="49"/>
      <c r="E82" s="67"/>
      <c r="F82" s="67"/>
      <c r="G82" s="67"/>
      <c r="H82" s="67"/>
      <c r="I82" s="67"/>
      <c r="J82" s="34"/>
      <c r="K82" s="34"/>
      <c r="L82" s="34"/>
      <c r="M82" s="34"/>
      <c r="N82" s="34"/>
      <c r="O82" s="34"/>
      <c r="P82" s="34"/>
      <c r="Q82" s="34"/>
      <c r="R82" s="34"/>
      <c r="S82" s="34"/>
      <c r="T82" s="34"/>
      <c r="U82" s="34"/>
      <c r="V82" s="34"/>
      <c r="W82" s="34"/>
      <c r="X82" s="34"/>
      <c r="Y82" s="34"/>
      <c r="Z82" s="34"/>
      <c r="AA82" s="34"/>
    </row>
    <row r="83" spans="2:27" ht="12" customHeight="1">
      <c r="B83" s="117"/>
      <c r="C83" s="62"/>
      <c r="D83" s="54"/>
      <c r="E83" s="67"/>
      <c r="F83" s="67"/>
      <c r="G83" s="67"/>
      <c r="H83" s="67"/>
      <c r="I83" s="67"/>
      <c r="J83" s="34"/>
      <c r="K83" s="34"/>
      <c r="L83" s="34"/>
      <c r="M83" s="34"/>
      <c r="N83" s="34"/>
      <c r="O83" s="34"/>
      <c r="P83" s="34"/>
      <c r="Q83" s="34"/>
      <c r="R83" s="34"/>
      <c r="S83" s="34"/>
      <c r="T83" s="34"/>
      <c r="U83" s="34"/>
      <c r="V83" s="34"/>
      <c r="W83" s="34"/>
      <c r="X83" s="34"/>
      <c r="Y83" s="34"/>
      <c r="Z83" s="34"/>
      <c r="AA83" s="34"/>
    </row>
    <row r="84" spans="2:27" ht="12" customHeight="1">
      <c r="B84" s="34"/>
      <c r="C84" s="66"/>
      <c r="D84" s="49"/>
      <c r="E84" s="67"/>
      <c r="F84" s="67"/>
      <c r="G84" s="67"/>
      <c r="H84" s="67"/>
      <c r="I84" s="67"/>
      <c r="J84" s="34"/>
      <c r="K84" s="34"/>
      <c r="L84" s="34"/>
      <c r="M84" s="34"/>
      <c r="N84" s="34"/>
      <c r="O84" s="34"/>
      <c r="P84" s="34"/>
      <c r="Q84" s="34"/>
      <c r="R84" s="34"/>
      <c r="S84" s="34"/>
      <c r="T84" s="34"/>
      <c r="U84" s="34"/>
      <c r="V84" s="34"/>
      <c r="W84" s="34"/>
      <c r="X84" s="34"/>
      <c r="Y84" s="34"/>
      <c r="Z84" s="34"/>
      <c r="AA84" s="34"/>
    </row>
    <row r="85" spans="2:27" ht="12" customHeight="1">
      <c r="B85" s="34"/>
      <c r="C85" s="66"/>
      <c r="D85" s="49"/>
      <c r="E85" s="67"/>
      <c r="F85" s="67"/>
      <c r="G85" s="67"/>
      <c r="H85" s="67"/>
      <c r="I85" s="67"/>
      <c r="J85" s="34"/>
      <c r="K85" s="34"/>
      <c r="L85" s="34"/>
      <c r="M85" s="34"/>
      <c r="N85" s="34"/>
      <c r="O85" s="34"/>
      <c r="P85" s="34"/>
      <c r="Q85" s="34"/>
      <c r="R85" s="34"/>
      <c r="S85" s="34"/>
      <c r="T85" s="34"/>
      <c r="U85" s="34"/>
      <c r="V85" s="34"/>
      <c r="W85" s="34"/>
      <c r="X85" s="34"/>
      <c r="Y85" s="34"/>
      <c r="Z85" s="34"/>
      <c r="AA85" s="34"/>
    </row>
    <row r="86" spans="2:27" ht="12" customHeight="1">
      <c r="B86" s="34"/>
      <c r="C86" s="66"/>
      <c r="D86" s="49"/>
      <c r="E86" s="67"/>
      <c r="F86" s="67"/>
      <c r="G86" s="67"/>
      <c r="H86" s="67"/>
      <c r="I86" s="67"/>
      <c r="J86" s="34"/>
      <c r="K86" s="34"/>
      <c r="L86" s="34"/>
      <c r="M86" s="34"/>
      <c r="N86" s="34"/>
      <c r="O86" s="34"/>
      <c r="P86" s="34"/>
      <c r="Q86" s="34"/>
      <c r="R86" s="34"/>
      <c r="S86" s="34"/>
      <c r="T86" s="34"/>
      <c r="U86" s="34"/>
      <c r="V86" s="34"/>
      <c r="W86" s="34"/>
      <c r="X86" s="34"/>
      <c r="Y86" s="34"/>
      <c r="Z86" s="34"/>
      <c r="AA86" s="34"/>
    </row>
    <row r="87" spans="2:27" ht="12" customHeight="1">
      <c r="B87" s="34"/>
      <c r="C87" s="66"/>
      <c r="D87" s="49"/>
      <c r="E87" s="67"/>
      <c r="F87" s="67"/>
      <c r="G87" s="67"/>
      <c r="H87" s="67"/>
      <c r="I87" s="67"/>
      <c r="J87" s="34"/>
      <c r="K87" s="34"/>
      <c r="L87" s="34"/>
      <c r="M87" s="34"/>
      <c r="N87" s="34"/>
      <c r="O87" s="34"/>
      <c r="P87" s="34"/>
      <c r="Q87" s="34"/>
      <c r="R87" s="34"/>
      <c r="S87" s="34"/>
      <c r="T87" s="34"/>
      <c r="U87" s="34"/>
      <c r="V87" s="34"/>
      <c r="W87" s="34"/>
      <c r="X87" s="34"/>
      <c r="Y87" s="34"/>
      <c r="Z87" s="34"/>
      <c r="AA87" s="34"/>
    </row>
    <row r="88" spans="2:27" ht="12" customHeight="1">
      <c r="B88" s="34"/>
      <c r="C88" s="66"/>
      <c r="D88" s="49"/>
      <c r="E88" s="67"/>
      <c r="F88" s="67"/>
      <c r="G88" s="67"/>
      <c r="H88" s="67"/>
      <c r="I88" s="67"/>
      <c r="J88" s="34"/>
      <c r="K88" s="34"/>
      <c r="L88" s="34"/>
      <c r="M88" s="34"/>
      <c r="N88" s="34"/>
      <c r="O88" s="34"/>
      <c r="P88" s="34"/>
      <c r="Q88" s="34"/>
      <c r="R88" s="34"/>
      <c r="S88" s="34"/>
      <c r="T88" s="34"/>
      <c r="U88" s="34"/>
      <c r="V88" s="34"/>
      <c r="W88" s="34"/>
      <c r="X88" s="34"/>
      <c r="Y88" s="34"/>
      <c r="Z88" s="34"/>
      <c r="AA88" s="34"/>
    </row>
    <row r="89" spans="2:27" ht="12" customHeight="1">
      <c r="B89" s="34"/>
      <c r="C89" s="66"/>
      <c r="D89" s="49"/>
      <c r="E89" s="67"/>
      <c r="F89" s="67"/>
      <c r="G89" s="67"/>
      <c r="H89" s="67"/>
      <c r="I89" s="67"/>
      <c r="J89" s="34"/>
      <c r="K89" s="34"/>
      <c r="L89" s="34"/>
      <c r="M89" s="34"/>
      <c r="N89" s="34"/>
      <c r="O89" s="34"/>
      <c r="P89" s="34"/>
      <c r="Q89" s="34"/>
      <c r="R89" s="34"/>
      <c r="S89" s="34"/>
      <c r="T89" s="34"/>
      <c r="U89" s="34"/>
      <c r="V89" s="34"/>
      <c r="W89" s="34"/>
      <c r="X89" s="34"/>
      <c r="Y89" s="34"/>
      <c r="Z89" s="34"/>
      <c r="AA89" s="34"/>
    </row>
    <row r="90" spans="2:27" ht="12" customHeight="1">
      <c r="B90" s="34"/>
      <c r="C90" s="66"/>
      <c r="D90" s="49"/>
      <c r="E90" s="67"/>
      <c r="F90" s="67"/>
      <c r="G90" s="67"/>
      <c r="H90" s="67"/>
      <c r="I90" s="67"/>
      <c r="J90" s="34"/>
      <c r="K90" s="34"/>
      <c r="L90" s="34"/>
      <c r="M90" s="34"/>
      <c r="N90" s="34"/>
      <c r="O90" s="34"/>
      <c r="P90" s="34"/>
      <c r="Q90" s="34"/>
      <c r="R90" s="34"/>
      <c r="S90" s="34"/>
      <c r="T90" s="34"/>
      <c r="U90" s="34"/>
      <c r="V90" s="34"/>
      <c r="W90" s="34"/>
      <c r="X90" s="34"/>
      <c r="Y90" s="34"/>
      <c r="Z90" s="34"/>
      <c r="AA90" s="34"/>
    </row>
    <row r="91" spans="2:27" ht="12" customHeight="1">
      <c r="B91" s="34"/>
      <c r="C91" s="66"/>
      <c r="D91" s="49"/>
      <c r="E91" s="67"/>
      <c r="F91" s="67"/>
      <c r="G91" s="67"/>
      <c r="H91" s="67"/>
      <c r="I91" s="67"/>
      <c r="J91" s="34"/>
      <c r="K91" s="34"/>
      <c r="L91" s="34"/>
      <c r="M91" s="34"/>
      <c r="N91" s="34"/>
      <c r="O91" s="34"/>
      <c r="P91" s="34"/>
      <c r="Q91" s="34"/>
      <c r="R91" s="34"/>
      <c r="S91" s="34"/>
      <c r="T91" s="34"/>
      <c r="U91" s="34"/>
      <c r="V91" s="34"/>
      <c r="W91" s="34"/>
      <c r="X91" s="34"/>
      <c r="Y91" s="34"/>
      <c r="Z91" s="34"/>
      <c r="AA91" s="34"/>
    </row>
    <row r="92" spans="2:27" ht="12" customHeight="1">
      <c r="B92" s="34"/>
      <c r="C92" s="66"/>
      <c r="D92" s="49"/>
      <c r="E92" s="67"/>
      <c r="F92" s="67"/>
      <c r="G92" s="67"/>
      <c r="H92" s="67"/>
      <c r="I92" s="67"/>
      <c r="J92" s="34"/>
      <c r="K92" s="34"/>
      <c r="L92" s="34"/>
      <c r="M92" s="34"/>
      <c r="N92" s="34"/>
      <c r="O92" s="34"/>
      <c r="P92" s="34"/>
      <c r="Q92" s="34"/>
      <c r="R92" s="34"/>
      <c r="S92" s="34"/>
      <c r="T92" s="34"/>
      <c r="U92" s="34"/>
      <c r="V92" s="34"/>
      <c r="W92" s="34"/>
      <c r="X92" s="34"/>
      <c r="Y92" s="34"/>
      <c r="Z92" s="34"/>
      <c r="AA92" s="34"/>
    </row>
    <row r="93" spans="2:27" ht="12" customHeight="1">
      <c r="B93" s="34"/>
      <c r="C93" s="66"/>
      <c r="D93" s="49"/>
      <c r="E93" s="67"/>
      <c r="F93" s="67"/>
      <c r="G93" s="67"/>
      <c r="H93" s="67"/>
      <c r="I93" s="67"/>
      <c r="J93" s="34"/>
      <c r="K93" s="34"/>
      <c r="L93" s="34"/>
      <c r="M93" s="34"/>
      <c r="N93" s="34"/>
      <c r="O93" s="34"/>
      <c r="P93" s="34"/>
      <c r="Q93" s="34"/>
      <c r="R93" s="34"/>
      <c r="S93" s="34"/>
      <c r="T93" s="34"/>
      <c r="U93" s="34"/>
      <c r="V93" s="34"/>
      <c r="W93" s="34"/>
      <c r="X93" s="34"/>
      <c r="Y93" s="34"/>
      <c r="Z93" s="34"/>
      <c r="AA93" s="34"/>
    </row>
    <row r="94" spans="2:27" ht="12" customHeight="1">
      <c r="B94" s="34"/>
      <c r="C94" s="66"/>
      <c r="D94" s="49"/>
      <c r="E94" s="67"/>
      <c r="F94" s="67"/>
      <c r="G94" s="67"/>
      <c r="H94" s="67"/>
      <c r="I94" s="67"/>
      <c r="J94" s="34"/>
      <c r="K94" s="34"/>
      <c r="L94" s="34"/>
      <c r="M94" s="34"/>
      <c r="N94" s="34"/>
      <c r="O94" s="34"/>
      <c r="P94" s="34"/>
      <c r="Q94" s="34"/>
      <c r="R94" s="34"/>
      <c r="S94" s="34"/>
      <c r="T94" s="34"/>
      <c r="U94" s="34"/>
      <c r="V94" s="34"/>
      <c r="W94" s="34"/>
      <c r="X94" s="34"/>
      <c r="Y94" s="34"/>
      <c r="Z94" s="34"/>
      <c r="AA94" s="34"/>
    </row>
    <row r="95" spans="2:27" ht="12" customHeight="1">
      <c r="B95" s="34"/>
      <c r="C95" s="66"/>
      <c r="D95" s="49"/>
      <c r="E95" s="67"/>
      <c r="F95" s="67"/>
      <c r="G95" s="67"/>
      <c r="H95" s="67"/>
      <c r="I95" s="67"/>
      <c r="J95" s="34"/>
      <c r="K95" s="34"/>
      <c r="L95" s="34"/>
      <c r="M95" s="34"/>
      <c r="N95" s="34"/>
      <c r="O95" s="34"/>
      <c r="P95" s="34"/>
      <c r="Q95" s="34"/>
      <c r="R95" s="34"/>
      <c r="S95" s="34"/>
      <c r="T95" s="34"/>
      <c r="U95" s="34"/>
      <c r="V95" s="34"/>
      <c r="W95" s="34"/>
      <c r="X95" s="34"/>
      <c r="Y95" s="34"/>
      <c r="Z95" s="34"/>
      <c r="AA95" s="34"/>
    </row>
    <row r="96" spans="2:27" ht="12" customHeight="1">
      <c r="B96" s="34"/>
      <c r="C96" s="66"/>
      <c r="D96" s="49"/>
      <c r="E96" s="67"/>
      <c r="F96" s="67"/>
      <c r="G96" s="67"/>
      <c r="H96" s="67"/>
      <c r="I96" s="67"/>
      <c r="J96" s="34"/>
      <c r="K96" s="34"/>
      <c r="L96" s="34"/>
      <c r="M96" s="34"/>
      <c r="N96" s="34"/>
      <c r="O96" s="34"/>
      <c r="P96" s="34"/>
      <c r="Q96" s="34"/>
      <c r="R96" s="34"/>
      <c r="S96" s="34"/>
      <c r="T96" s="34"/>
      <c r="U96" s="34"/>
      <c r="V96" s="34"/>
      <c r="W96" s="34"/>
      <c r="X96" s="34"/>
      <c r="Y96" s="34"/>
      <c r="Z96" s="34"/>
      <c r="AA96" s="34"/>
    </row>
    <row r="97" spans="2:27" ht="12" customHeight="1">
      <c r="B97" s="34"/>
      <c r="C97" s="66"/>
      <c r="D97" s="49"/>
      <c r="E97" s="67"/>
      <c r="F97" s="67"/>
      <c r="G97" s="67"/>
      <c r="H97" s="67"/>
      <c r="I97" s="67"/>
      <c r="J97" s="34"/>
      <c r="K97" s="34"/>
      <c r="L97" s="34"/>
      <c r="M97" s="34"/>
      <c r="N97" s="34"/>
      <c r="O97" s="34"/>
      <c r="P97" s="34"/>
      <c r="Q97" s="34"/>
      <c r="R97" s="34"/>
      <c r="S97" s="34"/>
      <c r="T97" s="34"/>
      <c r="U97" s="34"/>
      <c r="V97" s="34"/>
      <c r="W97" s="34"/>
      <c r="X97" s="34"/>
      <c r="Y97" s="34"/>
      <c r="Z97" s="34"/>
      <c r="AA97" s="34"/>
    </row>
    <row r="98" spans="2:27" ht="12" customHeight="1">
      <c r="B98" s="34"/>
      <c r="C98" s="66"/>
      <c r="D98" s="49"/>
      <c r="E98" s="67"/>
      <c r="F98" s="67"/>
      <c r="G98" s="67"/>
      <c r="H98" s="67"/>
      <c r="I98" s="67"/>
      <c r="J98" s="34"/>
      <c r="K98" s="34"/>
      <c r="L98" s="34"/>
      <c r="M98" s="34"/>
      <c r="N98" s="34"/>
      <c r="O98" s="34"/>
      <c r="P98" s="34"/>
      <c r="Q98" s="34"/>
      <c r="R98" s="34"/>
      <c r="S98" s="34"/>
      <c r="T98" s="34"/>
      <c r="U98" s="34"/>
      <c r="V98" s="34"/>
      <c r="W98" s="34"/>
      <c r="X98" s="34"/>
      <c r="Y98" s="34"/>
      <c r="Z98" s="34"/>
      <c r="AA98" s="34"/>
    </row>
    <row r="99" spans="2:27" ht="12" customHeight="1">
      <c r="B99" s="34"/>
      <c r="C99" s="66"/>
      <c r="D99" s="49"/>
      <c r="E99" s="67"/>
      <c r="F99" s="67"/>
      <c r="G99" s="67"/>
      <c r="H99" s="67"/>
      <c r="I99" s="67"/>
      <c r="J99" s="34"/>
      <c r="K99" s="34"/>
      <c r="L99" s="34"/>
      <c r="M99" s="34"/>
      <c r="N99" s="34"/>
      <c r="O99" s="34"/>
      <c r="P99" s="34"/>
      <c r="Q99" s="34"/>
      <c r="R99" s="34"/>
      <c r="S99" s="34"/>
      <c r="T99" s="34"/>
      <c r="U99" s="34"/>
      <c r="V99" s="34"/>
      <c r="W99" s="34"/>
      <c r="X99" s="34"/>
      <c r="Y99" s="34"/>
      <c r="Z99" s="34"/>
      <c r="AA99" s="34"/>
    </row>
    <row r="100" spans="2:27" ht="12" customHeight="1">
      <c r="B100" s="34"/>
      <c r="C100" s="66"/>
      <c r="D100" s="49"/>
      <c r="E100" s="67"/>
      <c r="F100" s="67"/>
      <c r="G100" s="67"/>
      <c r="H100" s="67"/>
      <c r="I100" s="67"/>
      <c r="J100" s="34"/>
      <c r="K100" s="34"/>
      <c r="L100" s="34"/>
      <c r="M100" s="34"/>
      <c r="N100" s="34"/>
      <c r="O100" s="34"/>
      <c r="P100" s="34"/>
      <c r="Q100" s="34"/>
      <c r="R100" s="34"/>
      <c r="S100" s="34"/>
      <c r="T100" s="34"/>
      <c r="U100" s="34"/>
      <c r="V100" s="34"/>
      <c r="W100" s="34"/>
      <c r="X100" s="34"/>
      <c r="Y100" s="34"/>
      <c r="Z100" s="34"/>
      <c r="AA100" s="34"/>
    </row>
    <row r="101" spans="2:27" ht="12" customHeight="1">
      <c r="B101" s="34"/>
      <c r="C101" s="66"/>
      <c r="D101" s="49"/>
      <c r="E101" s="67"/>
      <c r="F101" s="67"/>
      <c r="G101" s="67"/>
      <c r="H101" s="67"/>
      <c r="I101" s="67"/>
      <c r="J101" s="34"/>
      <c r="K101" s="34"/>
      <c r="L101" s="34"/>
      <c r="M101" s="34"/>
      <c r="N101" s="34"/>
      <c r="O101" s="34"/>
      <c r="P101" s="34"/>
      <c r="Q101" s="34"/>
      <c r="R101" s="34"/>
      <c r="S101" s="34"/>
      <c r="T101" s="34"/>
      <c r="U101" s="34"/>
      <c r="V101" s="34"/>
      <c r="W101" s="34"/>
      <c r="X101" s="34"/>
      <c r="Y101" s="34"/>
      <c r="Z101" s="34"/>
      <c r="AA101" s="34"/>
    </row>
    <row r="102" spans="2:27" ht="12" customHeight="1">
      <c r="B102" s="34"/>
      <c r="C102" s="66"/>
      <c r="D102" s="49"/>
      <c r="E102" s="67"/>
      <c r="F102" s="67"/>
      <c r="G102" s="67"/>
      <c r="H102" s="67"/>
      <c r="I102" s="67"/>
      <c r="J102" s="34"/>
      <c r="K102" s="34"/>
      <c r="L102" s="34"/>
      <c r="M102" s="34"/>
      <c r="N102" s="34"/>
      <c r="O102" s="34"/>
      <c r="P102" s="34"/>
      <c r="Q102" s="34"/>
      <c r="R102" s="34"/>
      <c r="S102" s="34"/>
      <c r="T102" s="34"/>
      <c r="U102" s="34"/>
      <c r="V102" s="34"/>
      <c r="W102" s="34"/>
      <c r="X102" s="34"/>
      <c r="Y102" s="34"/>
      <c r="Z102" s="34"/>
      <c r="AA102" s="34"/>
    </row>
    <row r="103" spans="2:27" ht="12" customHeight="1">
      <c r="B103" s="34"/>
      <c r="C103" s="66"/>
      <c r="D103" s="49"/>
      <c r="E103" s="67"/>
      <c r="F103" s="67"/>
      <c r="G103" s="67"/>
      <c r="H103" s="67"/>
      <c r="I103" s="67"/>
      <c r="J103" s="34"/>
      <c r="K103" s="34"/>
      <c r="L103" s="34"/>
      <c r="M103" s="34"/>
      <c r="N103" s="34"/>
      <c r="O103" s="34"/>
      <c r="P103" s="34"/>
      <c r="Q103" s="34"/>
      <c r="R103" s="34"/>
      <c r="S103" s="34"/>
      <c r="T103" s="34"/>
      <c r="U103" s="34"/>
      <c r="V103" s="34"/>
      <c r="W103" s="34"/>
      <c r="X103" s="34"/>
      <c r="Y103" s="34"/>
      <c r="Z103" s="34"/>
      <c r="AA103" s="34"/>
    </row>
    <row r="104" spans="2:27" ht="12" customHeight="1">
      <c r="B104" s="34"/>
      <c r="C104" s="66"/>
      <c r="D104" s="49"/>
      <c r="E104" s="67"/>
      <c r="F104" s="67"/>
      <c r="G104" s="67"/>
      <c r="H104" s="67"/>
      <c r="I104" s="67"/>
      <c r="J104" s="34"/>
      <c r="K104" s="34"/>
      <c r="L104" s="34"/>
      <c r="M104" s="34"/>
      <c r="N104" s="34"/>
      <c r="O104" s="34"/>
      <c r="P104" s="34"/>
      <c r="Q104" s="34"/>
      <c r="R104" s="34"/>
      <c r="S104" s="34"/>
      <c r="T104" s="34"/>
      <c r="U104" s="34"/>
      <c r="V104" s="34"/>
      <c r="W104" s="34"/>
      <c r="X104" s="34"/>
      <c r="Y104" s="34"/>
      <c r="Z104" s="34"/>
      <c r="AA104" s="34"/>
    </row>
    <row r="105" spans="2:27" ht="12" customHeight="1">
      <c r="B105" s="34"/>
      <c r="C105" s="66"/>
      <c r="D105" s="49"/>
      <c r="E105" s="67"/>
      <c r="F105" s="67"/>
      <c r="G105" s="67"/>
      <c r="H105" s="67"/>
      <c r="I105" s="67"/>
      <c r="J105" s="34"/>
      <c r="K105" s="34"/>
      <c r="L105" s="34"/>
      <c r="M105" s="34"/>
      <c r="N105" s="34"/>
      <c r="O105" s="34"/>
      <c r="P105" s="34"/>
      <c r="Q105" s="34"/>
      <c r="R105" s="34"/>
      <c r="S105" s="34"/>
      <c r="T105" s="34"/>
      <c r="U105" s="34"/>
      <c r="V105" s="34"/>
      <c r="W105" s="34"/>
      <c r="X105" s="34"/>
      <c r="Y105" s="34"/>
      <c r="Z105" s="34"/>
      <c r="AA105" s="34"/>
    </row>
    <row r="106" spans="2:27" ht="12" customHeight="1">
      <c r="B106" s="34"/>
      <c r="C106" s="66"/>
      <c r="D106" s="49"/>
      <c r="E106" s="67"/>
      <c r="F106" s="67"/>
      <c r="G106" s="67"/>
      <c r="H106" s="67"/>
      <c r="I106" s="67"/>
      <c r="J106" s="34"/>
      <c r="K106" s="34"/>
      <c r="L106" s="34"/>
      <c r="M106" s="34"/>
      <c r="N106" s="34"/>
      <c r="O106" s="34"/>
      <c r="P106" s="34"/>
      <c r="Q106" s="34"/>
      <c r="R106" s="34"/>
      <c r="S106" s="34"/>
      <c r="T106" s="34"/>
      <c r="U106" s="34"/>
      <c r="V106" s="34"/>
      <c r="W106" s="34"/>
      <c r="X106" s="34"/>
      <c r="Y106" s="34"/>
      <c r="Z106" s="34"/>
      <c r="AA106" s="34"/>
    </row>
    <row r="107" spans="2:27" ht="12" customHeight="1">
      <c r="B107" s="34"/>
      <c r="C107" s="66"/>
      <c r="D107" s="49"/>
      <c r="E107" s="67"/>
      <c r="F107" s="67"/>
      <c r="G107" s="67"/>
      <c r="H107" s="67"/>
      <c r="I107" s="67"/>
      <c r="J107" s="34"/>
      <c r="K107" s="34"/>
      <c r="L107" s="34"/>
      <c r="M107" s="34"/>
      <c r="N107" s="34"/>
      <c r="O107" s="34"/>
      <c r="P107" s="34"/>
      <c r="Q107" s="34"/>
      <c r="R107" s="34"/>
      <c r="S107" s="34"/>
      <c r="T107" s="34"/>
      <c r="U107" s="34"/>
      <c r="V107" s="34"/>
      <c r="W107" s="34"/>
      <c r="X107" s="34"/>
      <c r="Y107" s="34"/>
      <c r="Z107" s="34"/>
      <c r="AA107" s="34"/>
    </row>
    <row r="108" spans="2:27" ht="12" customHeight="1">
      <c r="B108" s="34"/>
      <c r="C108" s="66"/>
      <c r="D108" s="49"/>
      <c r="E108" s="67"/>
      <c r="F108" s="67"/>
      <c r="G108" s="67"/>
      <c r="H108" s="67"/>
      <c r="I108" s="67"/>
      <c r="J108" s="34"/>
      <c r="K108" s="34"/>
      <c r="L108" s="34"/>
      <c r="M108" s="34"/>
      <c r="N108" s="34"/>
      <c r="O108" s="34"/>
      <c r="P108" s="34"/>
      <c r="Q108" s="34"/>
      <c r="R108" s="34"/>
      <c r="S108" s="34"/>
      <c r="T108" s="34"/>
      <c r="U108" s="34"/>
      <c r="V108" s="34"/>
      <c r="W108" s="34"/>
      <c r="X108" s="34"/>
      <c r="Y108" s="34"/>
      <c r="Z108" s="34"/>
      <c r="AA108" s="34"/>
    </row>
    <row r="109" spans="2:27" ht="12" customHeight="1">
      <c r="B109" s="34"/>
      <c r="C109" s="66"/>
      <c r="D109" s="49"/>
      <c r="E109" s="67"/>
      <c r="F109" s="67"/>
      <c r="G109" s="67"/>
      <c r="H109" s="67"/>
      <c r="I109" s="67"/>
      <c r="J109" s="34"/>
      <c r="K109" s="34"/>
      <c r="L109" s="34"/>
      <c r="M109" s="34"/>
      <c r="N109" s="34"/>
      <c r="O109" s="34"/>
      <c r="P109" s="34"/>
      <c r="Q109" s="34"/>
      <c r="R109" s="34"/>
      <c r="S109" s="34"/>
      <c r="T109" s="34"/>
      <c r="U109" s="34"/>
      <c r="V109" s="34"/>
      <c r="W109" s="34"/>
      <c r="X109" s="34"/>
      <c r="Y109" s="34"/>
      <c r="Z109" s="34"/>
      <c r="AA109" s="34"/>
    </row>
    <row r="110" spans="2:27" ht="12" customHeight="1">
      <c r="B110" s="34"/>
      <c r="C110" s="66"/>
      <c r="D110" s="49"/>
      <c r="E110" s="67"/>
      <c r="F110" s="67"/>
      <c r="G110" s="67"/>
      <c r="H110" s="67"/>
      <c r="I110" s="67"/>
      <c r="J110" s="34"/>
      <c r="K110" s="34"/>
      <c r="L110" s="34"/>
      <c r="M110" s="34"/>
      <c r="N110" s="34"/>
      <c r="O110" s="34"/>
      <c r="P110" s="34"/>
      <c r="Q110" s="34"/>
      <c r="R110" s="34"/>
      <c r="S110" s="34"/>
      <c r="T110" s="34"/>
      <c r="U110" s="34"/>
      <c r="V110" s="34"/>
      <c r="W110" s="34"/>
      <c r="X110" s="34"/>
      <c r="Y110" s="34"/>
      <c r="Z110" s="34"/>
      <c r="AA110" s="34"/>
    </row>
    <row r="111" spans="2:27" ht="12" customHeight="1">
      <c r="B111" s="34"/>
      <c r="C111" s="66"/>
      <c r="D111" s="49"/>
      <c r="E111" s="67"/>
      <c r="F111" s="67"/>
      <c r="G111" s="67"/>
      <c r="H111" s="67"/>
      <c r="I111" s="67"/>
      <c r="J111" s="34"/>
      <c r="K111" s="34"/>
      <c r="L111" s="34"/>
      <c r="M111" s="34"/>
      <c r="N111" s="34"/>
      <c r="O111" s="34"/>
      <c r="P111" s="34"/>
      <c r="Q111" s="34"/>
      <c r="R111" s="34"/>
      <c r="S111" s="34"/>
      <c r="T111" s="34"/>
      <c r="U111" s="34"/>
      <c r="V111" s="34"/>
      <c r="W111" s="34"/>
      <c r="X111" s="34"/>
      <c r="Y111" s="34"/>
      <c r="Z111" s="34"/>
      <c r="AA111" s="34"/>
    </row>
    <row r="112" spans="2:27" ht="12" customHeight="1">
      <c r="B112" s="34"/>
      <c r="C112" s="66"/>
      <c r="D112" s="49"/>
      <c r="E112" s="67"/>
      <c r="F112" s="67"/>
      <c r="G112" s="67"/>
      <c r="H112" s="67"/>
      <c r="I112" s="67"/>
      <c r="J112" s="34"/>
      <c r="K112" s="34"/>
      <c r="L112" s="34"/>
      <c r="M112" s="34"/>
      <c r="N112" s="34"/>
      <c r="O112" s="34"/>
      <c r="P112" s="34"/>
      <c r="Q112" s="34"/>
      <c r="R112" s="34"/>
      <c r="S112" s="34"/>
      <c r="T112" s="34"/>
      <c r="U112" s="34"/>
      <c r="V112" s="34"/>
      <c r="W112" s="34"/>
      <c r="X112" s="34"/>
      <c r="Y112" s="34"/>
      <c r="Z112" s="34"/>
      <c r="AA112" s="34"/>
    </row>
    <row r="113" spans="2:27" ht="12" customHeight="1">
      <c r="B113" s="34"/>
      <c r="C113" s="66"/>
      <c r="D113" s="49"/>
      <c r="E113" s="67"/>
      <c r="F113" s="67"/>
      <c r="G113" s="67"/>
      <c r="H113" s="67"/>
      <c r="I113" s="67"/>
      <c r="J113" s="34"/>
      <c r="K113" s="34"/>
      <c r="L113" s="34"/>
      <c r="M113" s="34"/>
      <c r="N113" s="34"/>
      <c r="O113" s="34"/>
      <c r="P113" s="34"/>
      <c r="Q113" s="34"/>
      <c r="R113" s="34"/>
      <c r="S113" s="34"/>
      <c r="T113" s="34"/>
      <c r="U113" s="34"/>
      <c r="V113" s="34"/>
      <c r="W113" s="34"/>
      <c r="X113" s="34"/>
      <c r="Y113" s="34"/>
      <c r="Z113" s="34"/>
      <c r="AA113" s="34"/>
    </row>
    <row r="114" spans="2:27" ht="12" customHeight="1">
      <c r="B114" s="34"/>
      <c r="C114" s="66"/>
      <c r="D114" s="49"/>
      <c r="E114" s="67"/>
      <c r="F114" s="67"/>
      <c r="G114" s="67"/>
      <c r="H114" s="67"/>
      <c r="I114" s="67"/>
      <c r="J114" s="34"/>
      <c r="K114" s="34"/>
      <c r="L114" s="34"/>
      <c r="M114" s="34"/>
      <c r="N114" s="34"/>
      <c r="O114" s="34"/>
      <c r="P114" s="34"/>
      <c r="Q114" s="34"/>
      <c r="R114" s="34"/>
      <c r="S114" s="34"/>
      <c r="T114" s="34"/>
      <c r="U114" s="34"/>
      <c r="V114" s="34"/>
      <c r="W114" s="34"/>
      <c r="X114" s="34"/>
      <c r="Y114" s="34"/>
      <c r="Z114" s="34"/>
      <c r="AA114" s="34"/>
    </row>
    <row r="115" spans="2:27" ht="12" customHeight="1">
      <c r="B115" s="34"/>
      <c r="C115" s="66"/>
      <c r="D115" s="49"/>
      <c r="E115" s="67"/>
      <c r="F115" s="67"/>
      <c r="G115" s="67"/>
      <c r="H115" s="67"/>
      <c r="I115" s="67"/>
      <c r="J115" s="34"/>
      <c r="K115" s="34"/>
      <c r="L115" s="34"/>
      <c r="M115" s="34"/>
      <c r="N115" s="34"/>
      <c r="O115" s="34"/>
      <c r="P115" s="34"/>
      <c r="Q115" s="34"/>
      <c r="R115" s="34"/>
      <c r="S115" s="34"/>
      <c r="T115" s="34"/>
      <c r="U115" s="34"/>
      <c r="V115" s="34"/>
      <c r="W115" s="34"/>
      <c r="X115" s="34"/>
      <c r="Y115" s="34"/>
      <c r="Z115" s="34"/>
      <c r="AA115" s="34"/>
    </row>
    <row r="116" spans="2:27" ht="12" customHeight="1">
      <c r="B116" s="34"/>
      <c r="C116" s="66"/>
      <c r="D116" s="49"/>
      <c r="E116" s="67"/>
      <c r="F116" s="67"/>
      <c r="G116" s="67"/>
      <c r="H116" s="67"/>
      <c r="I116" s="67"/>
      <c r="J116" s="34"/>
      <c r="K116" s="34"/>
      <c r="L116" s="34"/>
      <c r="M116" s="34"/>
      <c r="N116" s="34"/>
      <c r="O116" s="34"/>
      <c r="P116" s="34"/>
      <c r="Q116" s="34"/>
      <c r="R116" s="34"/>
      <c r="S116" s="34"/>
      <c r="T116" s="34"/>
      <c r="U116" s="34"/>
      <c r="V116" s="34"/>
      <c r="W116" s="34"/>
      <c r="X116" s="34"/>
      <c r="Y116" s="34"/>
      <c r="Z116" s="34"/>
      <c r="AA116" s="34"/>
    </row>
    <row r="117" spans="2:27" ht="12" customHeight="1">
      <c r="B117" s="34"/>
      <c r="C117" s="66"/>
      <c r="D117" s="49"/>
      <c r="E117" s="67"/>
      <c r="F117" s="67"/>
      <c r="G117" s="67"/>
      <c r="H117" s="67"/>
      <c r="I117" s="67"/>
      <c r="J117" s="34"/>
      <c r="K117" s="34"/>
      <c r="L117" s="34"/>
      <c r="M117" s="34"/>
      <c r="N117" s="34"/>
      <c r="O117" s="34"/>
      <c r="P117" s="34"/>
      <c r="Q117" s="34"/>
      <c r="R117" s="34"/>
      <c r="S117" s="34"/>
      <c r="T117" s="34"/>
      <c r="U117" s="34"/>
      <c r="V117" s="34"/>
      <c r="W117" s="34"/>
      <c r="X117" s="34"/>
      <c r="Y117" s="34"/>
      <c r="Z117" s="34"/>
      <c r="AA117" s="34"/>
    </row>
    <row r="118" spans="2:27" ht="12" customHeight="1">
      <c r="B118" s="34"/>
      <c r="C118" s="66"/>
      <c r="D118" s="49"/>
      <c r="E118" s="67"/>
      <c r="F118" s="67"/>
      <c r="G118" s="67"/>
      <c r="H118" s="67"/>
      <c r="I118" s="67"/>
      <c r="J118" s="34"/>
      <c r="K118" s="34"/>
      <c r="L118" s="34"/>
      <c r="M118" s="34"/>
      <c r="N118" s="34"/>
      <c r="O118" s="34"/>
      <c r="P118" s="34"/>
      <c r="Q118" s="34"/>
      <c r="R118" s="34"/>
      <c r="S118" s="34"/>
      <c r="T118" s="34"/>
      <c r="U118" s="34"/>
      <c r="V118" s="34"/>
      <c r="W118" s="34"/>
      <c r="X118" s="34"/>
      <c r="Y118" s="34"/>
      <c r="Z118" s="34"/>
      <c r="AA118" s="34"/>
    </row>
    <row r="119" spans="2:27" ht="12" customHeight="1">
      <c r="B119" s="34"/>
      <c r="C119" s="66"/>
      <c r="D119" s="49"/>
      <c r="E119" s="67"/>
      <c r="F119" s="67"/>
      <c r="G119" s="67"/>
      <c r="H119" s="67"/>
      <c r="I119" s="67"/>
      <c r="J119" s="34"/>
      <c r="K119" s="34"/>
      <c r="L119" s="34"/>
      <c r="M119" s="34"/>
      <c r="N119" s="34"/>
      <c r="O119" s="34"/>
      <c r="P119" s="34"/>
      <c r="Q119" s="34"/>
      <c r="R119" s="34"/>
      <c r="S119" s="34"/>
      <c r="T119" s="34"/>
      <c r="U119" s="34"/>
      <c r="V119" s="34"/>
      <c r="W119" s="34"/>
      <c r="X119" s="34"/>
      <c r="Y119" s="34"/>
      <c r="Z119" s="34"/>
      <c r="AA119" s="34"/>
    </row>
    <row r="120" spans="2:27" ht="12" customHeight="1">
      <c r="B120" s="34"/>
      <c r="C120" s="66"/>
      <c r="D120" s="49"/>
      <c r="E120" s="67"/>
      <c r="F120" s="67"/>
      <c r="G120" s="67"/>
      <c r="H120" s="67"/>
      <c r="I120" s="67"/>
      <c r="J120" s="34"/>
      <c r="K120" s="34"/>
      <c r="L120" s="34"/>
      <c r="M120" s="34"/>
      <c r="N120" s="34"/>
      <c r="O120" s="34"/>
      <c r="P120" s="34"/>
      <c r="Q120" s="34"/>
      <c r="R120" s="34"/>
      <c r="S120" s="34"/>
      <c r="T120" s="34"/>
      <c r="U120" s="34"/>
      <c r="V120" s="34"/>
      <c r="W120" s="34"/>
      <c r="X120" s="34"/>
      <c r="Y120" s="34"/>
      <c r="Z120" s="34"/>
      <c r="AA120" s="34"/>
    </row>
    <row r="121" spans="2:27" ht="12" customHeight="1">
      <c r="B121" s="34"/>
      <c r="C121" s="66"/>
      <c r="D121" s="49"/>
      <c r="E121" s="67"/>
      <c r="F121" s="67"/>
      <c r="G121" s="67"/>
      <c r="H121" s="67"/>
      <c r="I121" s="67"/>
      <c r="J121" s="34"/>
      <c r="K121" s="34"/>
      <c r="L121" s="34"/>
      <c r="M121" s="34"/>
      <c r="N121" s="34"/>
      <c r="O121" s="34"/>
      <c r="P121" s="34"/>
      <c r="Q121" s="34"/>
      <c r="R121" s="34"/>
      <c r="S121" s="34"/>
      <c r="T121" s="34"/>
      <c r="U121" s="34"/>
      <c r="V121" s="34"/>
      <c r="W121" s="34"/>
      <c r="X121" s="34"/>
      <c r="Y121" s="34"/>
      <c r="Z121" s="34"/>
      <c r="AA121" s="34"/>
    </row>
    <row r="122" spans="2:27" ht="12" customHeight="1">
      <c r="B122" s="34"/>
      <c r="C122" s="66"/>
      <c r="D122" s="49"/>
      <c r="E122" s="67"/>
      <c r="F122" s="67"/>
      <c r="G122" s="67"/>
      <c r="H122" s="67"/>
      <c r="I122" s="67"/>
      <c r="J122" s="34"/>
      <c r="K122" s="34"/>
      <c r="L122" s="34"/>
      <c r="M122" s="34"/>
      <c r="N122" s="34"/>
      <c r="O122" s="34"/>
      <c r="P122" s="34"/>
      <c r="Q122" s="34"/>
      <c r="R122" s="34"/>
      <c r="S122" s="34"/>
      <c r="T122" s="34"/>
      <c r="U122" s="34"/>
      <c r="V122" s="34"/>
      <c r="W122" s="34"/>
      <c r="X122" s="34"/>
      <c r="Y122" s="34"/>
      <c r="Z122" s="34"/>
      <c r="AA122" s="34"/>
    </row>
    <row r="123" spans="2:27" ht="12" customHeight="1">
      <c r="B123" s="34"/>
      <c r="C123" s="66"/>
      <c r="D123" s="49"/>
      <c r="E123" s="67"/>
      <c r="F123" s="67"/>
      <c r="G123" s="67"/>
      <c r="H123" s="67"/>
      <c r="I123" s="67"/>
      <c r="J123" s="34"/>
      <c r="K123" s="34"/>
      <c r="L123" s="34"/>
      <c r="M123" s="34"/>
      <c r="N123" s="34"/>
      <c r="O123" s="34"/>
      <c r="P123" s="34"/>
      <c r="Q123" s="34"/>
      <c r="R123" s="34"/>
      <c r="S123" s="34"/>
      <c r="T123" s="34"/>
      <c r="U123" s="34"/>
      <c r="V123" s="34"/>
      <c r="W123" s="34"/>
      <c r="X123" s="34"/>
      <c r="Y123" s="34"/>
      <c r="Z123" s="34"/>
      <c r="AA123" s="34"/>
    </row>
    <row r="124" spans="2:27" ht="12" customHeight="1">
      <c r="B124" s="34"/>
      <c r="C124" s="66"/>
      <c r="D124" s="49"/>
      <c r="E124" s="67"/>
      <c r="F124" s="67"/>
      <c r="G124" s="67"/>
      <c r="H124" s="67"/>
      <c r="I124" s="67"/>
      <c r="J124" s="34"/>
      <c r="K124" s="34"/>
      <c r="L124" s="34"/>
      <c r="M124" s="34"/>
      <c r="N124" s="34"/>
      <c r="O124" s="34"/>
      <c r="P124" s="34"/>
      <c r="Q124" s="34"/>
      <c r="R124" s="34"/>
      <c r="S124" s="34"/>
      <c r="T124" s="34"/>
      <c r="U124" s="34"/>
      <c r="V124" s="34"/>
      <c r="W124" s="34"/>
      <c r="X124" s="34"/>
      <c r="Y124" s="34"/>
      <c r="Z124" s="34"/>
      <c r="AA124" s="34"/>
    </row>
    <row r="125" spans="2:27" ht="12" customHeight="1">
      <c r="B125" s="34"/>
      <c r="C125" s="66"/>
      <c r="D125" s="49"/>
      <c r="E125" s="67"/>
      <c r="F125" s="67"/>
      <c r="G125" s="67"/>
      <c r="H125" s="67"/>
      <c r="I125" s="67"/>
      <c r="J125" s="34"/>
      <c r="K125" s="34"/>
      <c r="L125" s="34"/>
      <c r="M125" s="34"/>
      <c r="N125" s="34"/>
      <c r="O125" s="34"/>
      <c r="P125" s="34"/>
      <c r="Q125" s="34"/>
      <c r="R125" s="34"/>
      <c r="S125" s="34"/>
      <c r="T125" s="34"/>
      <c r="U125" s="34"/>
      <c r="V125" s="34"/>
      <c r="W125" s="34"/>
      <c r="X125" s="34"/>
      <c r="Y125" s="34"/>
      <c r="Z125" s="34"/>
      <c r="AA125" s="34"/>
    </row>
    <row r="126" spans="2:27" ht="12" customHeight="1">
      <c r="B126" s="34"/>
      <c r="C126" s="66"/>
      <c r="D126" s="49"/>
      <c r="E126" s="67"/>
      <c r="F126" s="67"/>
      <c r="G126" s="67"/>
      <c r="H126" s="67"/>
      <c r="I126" s="67"/>
      <c r="J126" s="34"/>
      <c r="K126" s="34"/>
      <c r="L126" s="34"/>
      <c r="M126" s="34"/>
      <c r="N126" s="34"/>
      <c r="O126" s="34"/>
      <c r="P126" s="34"/>
      <c r="Q126" s="34"/>
      <c r="R126" s="34"/>
      <c r="S126" s="34"/>
      <c r="T126" s="34"/>
      <c r="U126" s="34"/>
      <c r="V126" s="34"/>
      <c r="W126" s="34"/>
      <c r="X126" s="34"/>
      <c r="Y126" s="34"/>
      <c r="Z126" s="34"/>
      <c r="AA126" s="34"/>
    </row>
    <row r="127" spans="2:27" ht="12" customHeight="1">
      <c r="B127" s="34"/>
      <c r="C127" s="66"/>
      <c r="D127" s="49"/>
      <c r="E127" s="67"/>
      <c r="F127" s="67"/>
      <c r="G127" s="67"/>
      <c r="H127" s="67"/>
      <c r="I127" s="67"/>
      <c r="J127" s="34"/>
      <c r="K127" s="34"/>
      <c r="L127" s="34"/>
      <c r="M127" s="34"/>
      <c r="N127" s="34"/>
      <c r="O127" s="34"/>
      <c r="P127" s="34"/>
      <c r="Q127" s="34"/>
      <c r="R127" s="34"/>
      <c r="S127" s="34"/>
      <c r="T127" s="34"/>
      <c r="U127" s="34"/>
      <c r="V127" s="34"/>
      <c r="W127" s="34"/>
      <c r="X127" s="34"/>
      <c r="Y127" s="34"/>
      <c r="Z127" s="34"/>
      <c r="AA127" s="34"/>
    </row>
    <row r="128" spans="2:27" ht="12" customHeight="1">
      <c r="B128" s="34"/>
      <c r="C128" s="66"/>
      <c r="D128" s="49"/>
      <c r="E128" s="67"/>
      <c r="F128" s="67"/>
      <c r="G128" s="67"/>
      <c r="H128" s="67"/>
      <c r="I128" s="67"/>
      <c r="J128" s="34"/>
      <c r="K128" s="34"/>
      <c r="L128" s="34"/>
      <c r="M128" s="34"/>
      <c r="N128" s="34"/>
      <c r="O128" s="34"/>
      <c r="P128" s="34"/>
      <c r="Q128" s="34"/>
      <c r="R128" s="34"/>
      <c r="S128" s="34"/>
      <c r="T128" s="34"/>
      <c r="U128" s="34"/>
      <c r="V128" s="34"/>
      <c r="W128" s="34"/>
      <c r="X128" s="34"/>
      <c r="Y128" s="34"/>
      <c r="Z128" s="34"/>
      <c r="AA128" s="34"/>
    </row>
    <row r="129" spans="2:27" ht="12" customHeight="1">
      <c r="B129" s="34"/>
      <c r="C129" s="66"/>
      <c r="D129" s="49"/>
      <c r="E129" s="67"/>
      <c r="F129" s="67"/>
      <c r="G129" s="67"/>
      <c r="H129" s="67"/>
      <c r="I129" s="67"/>
      <c r="J129" s="34"/>
      <c r="K129" s="34"/>
      <c r="L129" s="34"/>
      <c r="M129" s="34"/>
      <c r="N129" s="34"/>
      <c r="O129" s="34"/>
      <c r="P129" s="34"/>
      <c r="Q129" s="34"/>
      <c r="R129" s="34"/>
      <c r="S129" s="34"/>
      <c r="T129" s="34"/>
      <c r="U129" s="34"/>
      <c r="V129" s="34"/>
      <c r="W129" s="34"/>
      <c r="X129" s="34"/>
      <c r="Y129" s="34"/>
      <c r="Z129" s="34"/>
      <c r="AA129" s="34"/>
    </row>
    <row r="130" spans="2:27" ht="12" customHeight="1">
      <c r="B130" s="34"/>
      <c r="C130" s="66"/>
      <c r="D130" s="49"/>
      <c r="E130" s="67"/>
      <c r="F130" s="67"/>
      <c r="G130" s="67"/>
      <c r="H130" s="67"/>
      <c r="I130" s="67"/>
      <c r="J130" s="34"/>
      <c r="K130" s="34"/>
      <c r="L130" s="34"/>
      <c r="M130" s="34"/>
      <c r="N130" s="34"/>
      <c r="O130" s="34"/>
      <c r="P130" s="34"/>
      <c r="Q130" s="34"/>
      <c r="R130" s="34"/>
      <c r="S130" s="34"/>
      <c r="T130" s="34"/>
      <c r="U130" s="34"/>
      <c r="V130" s="34"/>
      <c r="W130" s="34"/>
      <c r="X130" s="34"/>
      <c r="Y130" s="34"/>
      <c r="Z130" s="34"/>
      <c r="AA130" s="34"/>
    </row>
    <row r="131" spans="2:27" ht="12" customHeight="1">
      <c r="B131" s="34"/>
      <c r="C131" s="66"/>
      <c r="D131" s="49"/>
      <c r="E131" s="67"/>
      <c r="F131" s="67"/>
      <c r="G131" s="67"/>
      <c r="H131" s="67"/>
      <c r="I131" s="67"/>
      <c r="J131" s="34"/>
      <c r="K131" s="34"/>
      <c r="L131" s="34"/>
      <c r="M131" s="34"/>
      <c r="N131" s="34"/>
      <c r="O131" s="34"/>
      <c r="P131" s="34"/>
      <c r="Q131" s="34"/>
      <c r="R131" s="34"/>
      <c r="S131" s="34"/>
      <c r="T131" s="34"/>
      <c r="U131" s="34"/>
      <c r="V131" s="34"/>
      <c r="W131" s="34"/>
      <c r="X131" s="34"/>
      <c r="Y131" s="34"/>
      <c r="Z131" s="34"/>
      <c r="AA131" s="34"/>
    </row>
    <row r="132" spans="2:27" ht="12" customHeight="1">
      <c r="B132" s="34"/>
      <c r="C132" s="66"/>
      <c r="D132" s="49"/>
      <c r="E132" s="67"/>
      <c r="F132" s="67"/>
      <c r="G132" s="67"/>
      <c r="H132" s="67"/>
      <c r="I132" s="67"/>
      <c r="J132" s="34"/>
      <c r="K132" s="34"/>
      <c r="L132" s="34"/>
      <c r="M132" s="34"/>
      <c r="N132" s="34"/>
      <c r="O132" s="34"/>
      <c r="P132" s="34"/>
      <c r="Q132" s="34"/>
      <c r="R132" s="34"/>
      <c r="S132" s="34"/>
      <c r="T132" s="34"/>
      <c r="U132" s="34"/>
      <c r="V132" s="34"/>
      <c r="W132" s="34"/>
      <c r="X132" s="34"/>
      <c r="Y132" s="34"/>
      <c r="Z132" s="34"/>
      <c r="AA132" s="34"/>
    </row>
    <row r="133" spans="2:27" ht="12" customHeight="1">
      <c r="B133" s="34"/>
      <c r="C133" s="66"/>
      <c r="D133" s="49"/>
      <c r="E133" s="67"/>
      <c r="F133" s="67"/>
      <c r="G133" s="67"/>
      <c r="H133" s="67"/>
      <c r="I133" s="67"/>
      <c r="J133" s="34"/>
      <c r="K133" s="34"/>
      <c r="L133" s="34"/>
      <c r="M133" s="34"/>
      <c r="N133" s="34"/>
      <c r="O133" s="34"/>
      <c r="P133" s="34"/>
      <c r="Q133" s="34"/>
      <c r="R133" s="34"/>
      <c r="S133" s="34"/>
      <c r="T133" s="34"/>
      <c r="U133" s="34"/>
      <c r="V133" s="34"/>
      <c r="W133" s="34"/>
      <c r="X133" s="34"/>
      <c r="Y133" s="34"/>
      <c r="Z133" s="34"/>
      <c r="AA133" s="34"/>
    </row>
    <row r="134" spans="2:27" ht="12" customHeight="1">
      <c r="B134" s="34"/>
      <c r="C134" s="66"/>
      <c r="D134" s="49"/>
      <c r="E134" s="67"/>
      <c r="F134" s="67"/>
      <c r="G134" s="67"/>
      <c r="H134" s="67"/>
      <c r="I134" s="67"/>
      <c r="J134" s="34"/>
      <c r="K134" s="34"/>
      <c r="L134" s="34"/>
      <c r="M134" s="34"/>
      <c r="N134" s="34"/>
      <c r="O134" s="34"/>
      <c r="P134" s="34"/>
      <c r="Q134" s="34"/>
      <c r="R134" s="34"/>
      <c r="S134" s="34"/>
      <c r="T134" s="34"/>
      <c r="U134" s="34"/>
      <c r="V134" s="34"/>
      <c r="W134" s="34"/>
      <c r="X134" s="34"/>
      <c r="Y134" s="34"/>
      <c r="Z134" s="34"/>
      <c r="AA134" s="34"/>
    </row>
    <row r="135" spans="2:27" ht="12" customHeight="1">
      <c r="B135" s="34"/>
      <c r="C135" s="66"/>
      <c r="D135" s="49"/>
      <c r="E135" s="67"/>
      <c r="F135" s="67"/>
      <c r="G135" s="67"/>
      <c r="H135" s="67"/>
      <c r="I135" s="67"/>
      <c r="J135" s="34"/>
      <c r="K135" s="34"/>
      <c r="L135" s="34"/>
      <c r="M135" s="34"/>
      <c r="N135" s="34"/>
      <c r="O135" s="34"/>
      <c r="P135" s="34"/>
      <c r="Q135" s="34"/>
      <c r="R135" s="34"/>
      <c r="S135" s="34"/>
      <c r="T135" s="34"/>
      <c r="U135" s="34"/>
      <c r="V135" s="34"/>
      <c r="W135" s="34"/>
      <c r="X135" s="34"/>
      <c r="Y135" s="34"/>
      <c r="Z135" s="34"/>
      <c r="AA135" s="34"/>
    </row>
    <row r="136" spans="2:27" ht="12" customHeight="1">
      <c r="B136" s="34"/>
      <c r="C136" s="66"/>
      <c r="D136" s="49"/>
      <c r="E136" s="67"/>
      <c r="F136" s="67"/>
      <c r="G136" s="67"/>
      <c r="H136" s="67"/>
      <c r="I136" s="67"/>
      <c r="J136" s="34"/>
      <c r="K136" s="34"/>
      <c r="L136" s="34"/>
      <c r="M136" s="34"/>
      <c r="N136" s="34"/>
      <c r="O136" s="34"/>
      <c r="P136" s="34"/>
      <c r="Q136" s="34"/>
      <c r="R136" s="34"/>
      <c r="S136" s="34"/>
      <c r="T136" s="34"/>
      <c r="U136" s="34"/>
      <c r="V136" s="34"/>
      <c r="W136" s="34"/>
      <c r="X136" s="34"/>
      <c r="Y136" s="34"/>
      <c r="Z136" s="34"/>
      <c r="AA136" s="34"/>
    </row>
    <row r="137" spans="2:27" ht="12" customHeight="1">
      <c r="B137" s="34"/>
      <c r="C137" s="66"/>
      <c r="D137" s="49"/>
      <c r="E137" s="67"/>
      <c r="F137" s="67"/>
      <c r="G137" s="67"/>
      <c r="H137" s="67"/>
      <c r="I137" s="67"/>
      <c r="J137" s="34"/>
      <c r="K137" s="34"/>
      <c r="L137" s="34"/>
      <c r="M137" s="34"/>
      <c r="N137" s="34"/>
      <c r="O137" s="34"/>
      <c r="P137" s="34"/>
      <c r="Q137" s="34"/>
      <c r="R137" s="34"/>
      <c r="S137" s="34"/>
      <c r="T137" s="34"/>
      <c r="U137" s="34"/>
      <c r="V137" s="34"/>
      <c r="W137" s="34"/>
      <c r="X137" s="34"/>
      <c r="Y137" s="34"/>
      <c r="Z137" s="34"/>
      <c r="AA137" s="34"/>
    </row>
    <row r="138" spans="2:27" ht="12" customHeight="1">
      <c r="B138" s="34"/>
      <c r="C138" s="66"/>
      <c r="D138" s="49"/>
      <c r="E138" s="67"/>
      <c r="F138" s="67"/>
      <c r="G138" s="67"/>
      <c r="H138" s="67"/>
      <c r="I138" s="67"/>
      <c r="J138" s="34"/>
      <c r="K138" s="34"/>
      <c r="L138" s="34"/>
      <c r="M138" s="34"/>
      <c r="N138" s="34"/>
      <c r="O138" s="34"/>
      <c r="P138" s="34"/>
      <c r="Q138" s="34"/>
      <c r="R138" s="34"/>
      <c r="S138" s="34"/>
      <c r="T138" s="34"/>
      <c r="U138" s="34"/>
      <c r="V138" s="34"/>
      <c r="W138" s="34"/>
      <c r="X138" s="34"/>
      <c r="Y138" s="34"/>
      <c r="Z138" s="34"/>
      <c r="AA138" s="34"/>
    </row>
    <row r="139" spans="2:27" ht="12" customHeight="1">
      <c r="B139" s="34"/>
      <c r="C139" s="66"/>
      <c r="D139" s="49"/>
      <c r="E139" s="67"/>
      <c r="F139" s="67"/>
      <c r="G139" s="67"/>
      <c r="H139" s="67"/>
      <c r="I139" s="67"/>
      <c r="J139" s="34"/>
      <c r="K139" s="34"/>
      <c r="L139" s="34"/>
      <c r="M139" s="34"/>
      <c r="N139" s="34"/>
      <c r="O139" s="34"/>
      <c r="P139" s="34"/>
      <c r="Q139" s="34"/>
      <c r="R139" s="34"/>
      <c r="S139" s="34"/>
      <c r="T139" s="34"/>
      <c r="U139" s="34"/>
      <c r="V139" s="34"/>
      <c r="W139" s="34"/>
      <c r="X139" s="34"/>
      <c r="Y139" s="34"/>
      <c r="Z139" s="34"/>
      <c r="AA139" s="34"/>
    </row>
    <row r="140" spans="2:27" ht="12" customHeight="1">
      <c r="B140" s="34"/>
      <c r="C140" s="66"/>
      <c r="D140" s="49"/>
      <c r="E140" s="67"/>
      <c r="F140" s="67"/>
      <c r="G140" s="67"/>
      <c r="H140" s="67"/>
      <c r="I140" s="67"/>
      <c r="J140" s="34"/>
      <c r="K140" s="34"/>
      <c r="L140" s="34"/>
      <c r="M140" s="34"/>
      <c r="N140" s="34"/>
      <c r="O140" s="34"/>
      <c r="P140" s="34"/>
      <c r="Q140" s="34"/>
      <c r="R140" s="34"/>
      <c r="S140" s="34"/>
      <c r="T140" s="34"/>
      <c r="U140" s="34"/>
      <c r="V140" s="34"/>
      <c r="W140" s="34"/>
      <c r="X140" s="34"/>
      <c r="Y140" s="34"/>
      <c r="Z140" s="34"/>
      <c r="AA140" s="34"/>
    </row>
    <row r="141" spans="2:27" ht="12" customHeight="1">
      <c r="B141" s="34"/>
      <c r="C141" s="66"/>
      <c r="D141" s="49"/>
      <c r="E141" s="67"/>
      <c r="F141" s="67"/>
      <c r="G141" s="67"/>
      <c r="H141" s="67"/>
      <c r="I141" s="67"/>
      <c r="J141" s="34"/>
      <c r="K141" s="34"/>
      <c r="L141" s="34"/>
      <c r="M141" s="34"/>
      <c r="N141" s="34"/>
      <c r="O141" s="34"/>
      <c r="P141" s="34"/>
      <c r="Q141" s="34"/>
      <c r="R141" s="34"/>
      <c r="S141" s="34"/>
      <c r="T141" s="34"/>
      <c r="U141" s="34"/>
      <c r="V141" s="34"/>
      <c r="W141" s="34"/>
      <c r="X141" s="34"/>
      <c r="Y141" s="34"/>
      <c r="Z141" s="34"/>
      <c r="AA141" s="34"/>
    </row>
    <row r="142" spans="2:27" ht="12" customHeight="1">
      <c r="B142" s="34"/>
      <c r="C142" s="66"/>
      <c r="D142" s="49"/>
      <c r="E142" s="67"/>
      <c r="F142" s="67"/>
      <c r="G142" s="67"/>
      <c r="H142" s="67"/>
      <c r="I142" s="67"/>
      <c r="J142" s="34"/>
      <c r="K142" s="34"/>
      <c r="L142" s="34"/>
      <c r="M142" s="34"/>
      <c r="N142" s="34"/>
      <c r="O142" s="34"/>
      <c r="P142" s="34"/>
      <c r="Q142" s="34"/>
      <c r="R142" s="34"/>
      <c r="S142" s="34"/>
      <c r="T142" s="34"/>
      <c r="U142" s="34"/>
      <c r="V142" s="34"/>
      <c r="W142" s="34"/>
      <c r="X142" s="34"/>
      <c r="Y142" s="34"/>
      <c r="Z142" s="34"/>
      <c r="AA142" s="34"/>
    </row>
    <row r="143" spans="2:27" ht="12" customHeight="1">
      <c r="B143" s="34"/>
      <c r="C143" s="66"/>
      <c r="D143" s="49"/>
      <c r="E143" s="67"/>
      <c r="F143" s="67"/>
      <c r="G143" s="67"/>
      <c r="H143" s="67"/>
      <c r="I143" s="67"/>
      <c r="J143" s="34"/>
      <c r="K143" s="34"/>
      <c r="L143" s="34"/>
      <c r="M143" s="34"/>
      <c r="N143" s="34"/>
      <c r="O143" s="34"/>
      <c r="P143" s="34"/>
      <c r="Q143" s="34"/>
      <c r="R143" s="34"/>
      <c r="S143" s="34"/>
      <c r="T143" s="34"/>
      <c r="U143" s="34"/>
      <c r="V143" s="34"/>
      <c r="W143" s="34"/>
      <c r="X143" s="34"/>
      <c r="Y143" s="34"/>
      <c r="Z143" s="34"/>
      <c r="AA143" s="34"/>
    </row>
    <row r="144" spans="2:27" ht="12" customHeight="1">
      <c r="B144" s="34"/>
      <c r="C144" s="66"/>
      <c r="D144" s="49"/>
      <c r="E144" s="67"/>
      <c r="F144" s="67"/>
      <c r="G144" s="67"/>
      <c r="H144" s="67"/>
      <c r="I144" s="67"/>
      <c r="J144" s="34"/>
      <c r="K144" s="34"/>
      <c r="L144" s="34"/>
      <c r="M144" s="34"/>
      <c r="N144" s="34"/>
      <c r="O144" s="34"/>
      <c r="P144" s="34"/>
      <c r="Q144" s="34"/>
      <c r="R144" s="34"/>
      <c r="S144" s="34"/>
      <c r="T144" s="34"/>
      <c r="U144" s="34"/>
      <c r="V144" s="34"/>
      <c r="W144" s="34"/>
      <c r="X144" s="34"/>
      <c r="Y144" s="34"/>
      <c r="Z144" s="34"/>
      <c r="AA144" s="34"/>
    </row>
    <row r="145" spans="2:27" ht="12" customHeight="1">
      <c r="B145" s="34"/>
      <c r="C145" s="66"/>
      <c r="D145" s="49"/>
      <c r="E145" s="67"/>
      <c r="F145" s="67"/>
      <c r="G145" s="67"/>
      <c r="H145" s="67"/>
      <c r="I145" s="67"/>
      <c r="J145" s="34"/>
      <c r="K145" s="34"/>
      <c r="L145" s="34"/>
      <c r="M145" s="34"/>
      <c r="N145" s="34"/>
      <c r="O145" s="34"/>
      <c r="P145" s="34"/>
      <c r="Q145" s="34"/>
      <c r="R145" s="34"/>
      <c r="S145" s="34"/>
      <c r="T145" s="34"/>
      <c r="U145" s="34"/>
      <c r="V145" s="34"/>
      <c r="W145" s="34"/>
      <c r="X145" s="34"/>
      <c r="Y145" s="34"/>
      <c r="Z145" s="34"/>
      <c r="AA145" s="34"/>
    </row>
    <row r="146" spans="2:27" ht="12" customHeight="1">
      <c r="B146" s="34"/>
      <c r="C146" s="66"/>
      <c r="D146" s="49"/>
      <c r="E146" s="67"/>
      <c r="F146" s="67"/>
      <c r="G146" s="67"/>
      <c r="H146" s="67"/>
      <c r="I146" s="67"/>
      <c r="J146" s="34"/>
      <c r="K146" s="34"/>
      <c r="L146" s="34"/>
      <c r="M146" s="34"/>
      <c r="N146" s="34"/>
      <c r="O146" s="34"/>
      <c r="P146" s="34"/>
      <c r="Q146" s="34"/>
      <c r="R146" s="34"/>
      <c r="S146" s="34"/>
      <c r="T146" s="34"/>
      <c r="U146" s="34"/>
      <c r="V146" s="34"/>
      <c r="W146" s="34"/>
      <c r="X146" s="34"/>
      <c r="Y146" s="34"/>
      <c r="Z146" s="34"/>
      <c r="AA146" s="34"/>
    </row>
    <row r="147" spans="2:27" ht="12" customHeight="1">
      <c r="B147" s="34"/>
      <c r="C147" s="66"/>
      <c r="D147" s="49"/>
      <c r="E147" s="67"/>
      <c r="F147" s="67"/>
      <c r="G147" s="67"/>
      <c r="H147" s="67"/>
      <c r="I147" s="67"/>
      <c r="J147" s="34"/>
      <c r="K147" s="34"/>
      <c r="L147" s="34"/>
      <c r="M147" s="34"/>
      <c r="N147" s="34"/>
      <c r="O147" s="34"/>
      <c r="P147" s="34"/>
      <c r="Q147" s="34"/>
      <c r="R147" s="34"/>
      <c r="S147" s="34"/>
      <c r="T147" s="34"/>
      <c r="U147" s="34"/>
      <c r="V147" s="34"/>
      <c r="W147" s="34"/>
      <c r="X147" s="34"/>
      <c r="Y147" s="34"/>
      <c r="Z147" s="34"/>
      <c r="AA147" s="34"/>
    </row>
    <row r="148" spans="2:27" ht="12" customHeight="1">
      <c r="B148" s="34"/>
      <c r="C148" s="66"/>
      <c r="D148" s="49"/>
      <c r="E148" s="67"/>
      <c r="F148" s="67"/>
      <c r="G148" s="67"/>
      <c r="H148" s="67"/>
      <c r="I148" s="67"/>
      <c r="J148" s="34"/>
      <c r="K148" s="34"/>
      <c r="L148" s="34"/>
      <c r="M148" s="34"/>
      <c r="N148" s="34"/>
      <c r="O148" s="34"/>
      <c r="P148" s="34"/>
      <c r="Q148" s="34"/>
      <c r="R148" s="34"/>
      <c r="S148" s="34"/>
      <c r="T148" s="34"/>
      <c r="U148" s="34"/>
      <c r="V148" s="34"/>
      <c r="W148" s="34"/>
      <c r="X148" s="34"/>
      <c r="Y148" s="34"/>
      <c r="Z148" s="34"/>
      <c r="AA148" s="34"/>
    </row>
    <row r="149" spans="2:27" ht="12" customHeight="1">
      <c r="B149" s="34"/>
      <c r="C149" s="66"/>
      <c r="D149" s="49"/>
      <c r="E149" s="67"/>
      <c r="F149" s="67"/>
      <c r="G149" s="67"/>
      <c r="H149" s="67"/>
      <c r="I149" s="67"/>
      <c r="J149" s="34"/>
      <c r="K149" s="34"/>
      <c r="L149" s="34"/>
      <c r="M149" s="34"/>
      <c r="N149" s="34"/>
      <c r="O149" s="34"/>
      <c r="P149" s="34"/>
      <c r="Q149" s="34"/>
      <c r="R149" s="34"/>
      <c r="S149" s="34"/>
      <c r="T149" s="34"/>
      <c r="U149" s="34"/>
      <c r="V149" s="34"/>
      <c r="W149" s="34"/>
      <c r="X149" s="34"/>
      <c r="Y149" s="34"/>
      <c r="Z149" s="34"/>
      <c r="AA149" s="34"/>
    </row>
    <row r="150" spans="2:27" ht="12" customHeight="1">
      <c r="B150" s="34"/>
      <c r="C150" s="66"/>
      <c r="D150" s="49"/>
      <c r="E150" s="67"/>
      <c r="F150" s="67"/>
      <c r="G150" s="67"/>
      <c r="H150" s="67"/>
      <c r="I150" s="67"/>
      <c r="J150" s="34"/>
      <c r="K150" s="34"/>
      <c r="L150" s="34"/>
      <c r="M150" s="34"/>
      <c r="N150" s="34"/>
      <c r="O150" s="34"/>
      <c r="P150" s="34"/>
      <c r="Q150" s="34"/>
      <c r="R150" s="34"/>
      <c r="S150" s="34"/>
      <c r="T150" s="34"/>
      <c r="U150" s="34"/>
      <c r="V150" s="34"/>
      <c r="W150" s="34"/>
      <c r="X150" s="34"/>
      <c r="Y150" s="34"/>
      <c r="Z150" s="34"/>
      <c r="AA150" s="34"/>
    </row>
    <row r="151" spans="2:27" ht="12" customHeight="1">
      <c r="B151" s="34"/>
      <c r="C151" s="66"/>
      <c r="D151" s="49"/>
      <c r="E151" s="67"/>
      <c r="F151" s="67"/>
      <c r="G151" s="67"/>
      <c r="H151" s="67"/>
      <c r="I151" s="67"/>
      <c r="J151" s="34"/>
      <c r="K151" s="34"/>
      <c r="L151" s="34"/>
      <c r="M151" s="34"/>
      <c r="N151" s="34"/>
      <c r="O151" s="34"/>
      <c r="P151" s="34"/>
      <c r="Q151" s="34"/>
      <c r="R151" s="34"/>
      <c r="S151" s="34"/>
      <c r="T151" s="34"/>
      <c r="U151" s="34"/>
      <c r="V151" s="34"/>
      <c r="W151" s="34"/>
      <c r="X151" s="34"/>
      <c r="Y151" s="34"/>
      <c r="Z151" s="34"/>
      <c r="AA151" s="34"/>
    </row>
    <row r="152" spans="2:27" ht="12" customHeight="1">
      <c r="B152" s="34"/>
      <c r="C152" s="66"/>
      <c r="D152" s="49"/>
      <c r="E152" s="67"/>
      <c r="F152" s="67"/>
      <c r="G152" s="67"/>
      <c r="H152" s="67"/>
      <c r="I152" s="67"/>
      <c r="J152" s="34"/>
      <c r="K152" s="34"/>
      <c r="L152" s="34"/>
      <c r="M152" s="34"/>
      <c r="N152" s="34"/>
      <c r="O152" s="34"/>
      <c r="P152" s="34"/>
      <c r="Q152" s="34"/>
      <c r="R152" s="34"/>
      <c r="S152" s="34"/>
      <c r="T152" s="34"/>
      <c r="U152" s="34"/>
      <c r="V152" s="34"/>
      <c r="W152" s="34"/>
      <c r="X152" s="34"/>
      <c r="Y152" s="34"/>
      <c r="Z152" s="34"/>
      <c r="AA152" s="34"/>
    </row>
    <row r="153" spans="2:27" ht="12" customHeight="1">
      <c r="B153" s="34"/>
      <c r="C153" s="66"/>
      <c r="D153" s="49"/>
      <c r="E153" s="67"/>
      <c r="F153" s="67"/>
      <c r="G153" s="67"/>
      <c r="H153" s="67"/>
      <c r="I153" s="67"/>
      <c r="J153" s="34"/>
      <c r="K153" s="34"/>
      <c r="L153" s="34"/>
      <c r="M153" s="34"/>
      <c r="N153" s="34"/>
      <c r="O153" s="34"/>
      <c r="P153" s="34"/>
      <c r="Q153" s="34"/>
      <c r="R153" s="34"/>
      <c r="S153" s="34"/>
      <c r="T153" s="34"/>
      <c r="U153" s="34"/>
      <c r="V153" s="34"/>
      <c r="W153" s="34"/>
      <c r="X153" s="34"/>
      <c r="Y153" s="34"/>
      <c r="Z153" s="34"/>
      <c r="AA153" s="34"/>
    </row>
    <row r="154" spans="2:27" ht="12" customHeight="1">
      <c r="B154" s="34"/>
      <c r="C154" s="66"/>
      <c r="D154" s="49"/>
      <c r="E154" s="67"/>
      <c r="F154" s="67"/>
      <c r="G154" s="67"/>
      <c r="H154" s="67"/>
      <c r="I154" s="67"/>
      <c r="J154" s="34"/>
      <c r="K154" s="34"/>
      <c r="L154" s="34"/>
      <c r="M154" s="34"/>
      <c r="N154" s="34"/>
      <c r="O154" s="34"/>
      <c r="P154" s="34"/>
      <c r="Q154" s="34"/>
      <c r="R154" s="34"/>
      <c r="S154" s="34"/>
      <c r="T154" s="34"/>
      <c r="U154" s="34"/>
      <c r="V154" s="34"/>
      <c r="W154" s="34"/>
      <c r="X154" s="34"/>
      <c r="Y154" s="34"/>
      <c r="Z154" s="34"/>
      <c r="AA154" s="34"/>
    </row>
    <row r="155" spans="2:27" ht="12" customHeight="1">
      <c r="B155" s="34"/>
      <c r="C155" s="66"/>
      <c r="D155" s="49"/>
      <c r="E155" s="67"/>
      <c r="F155" s="67"/>
      <c r="G155" s="67"/>
      <c r="H155" s="67"/>
      <c r="I155" s="67"/>
      <c r="J155" s="34"/>
      <c r="K155" s="34"/>
      <c r="L155" s="34"/>
      <c r="M155" s="34"/>
      <c r="N155" s="34"/>
      <c r="O155" s="34"/>
      <c r="P155" s="34"/>
      <c r="Q155" s="34"/>
      <c r="R155" s="34"/>
      <c r="S155" s="34"/>
      <c r="T155" s="34"/>
      <c r="U155" s="34"/>
      <c r="V155" s="34"/>
      <c r="W155" s="34"/>
      <c r="X155" s="34"/>
      <c r="Y155" s="34"/>
      <c r="Z155" s="34"/>
      <c r="AA155" s="34"/>
    </row>
    <row r="156" spans="2:27" ht="12" customHeight="1">
      <c r="B156" s="34"/>
      <c r="C156" s="66"/>
      <c r="D156" s="49"/>
      <c r="E156" s="67"/>
      <c r="F156" s="67"/>
      <c r="G156" s="67"/>
      <c r="H156" s="67"/>
      <c r="I156" s="67"/>
      <c r="J156" s="34"/>
      <c r="K156" s="34"/>
      <c r="L156" s="34"/>
      <c r="M156" s="34"/>
      <c r="N156" s="34"/>
      <c r="O156" s="34"/>
      <c r="P156" s="34"/>
      <c r="Q156" s="34"/>
      <c r="R156" s="34"/>
      <c r="S156" s="34"/>
      <c r="T156" s="34"/>
      <c r="U156" s="34"/>
      <c r="V156" s="34"/>
      <c r="W156" s="34"/>
      <c r="X156" s="34"/>
      <c r="Y156" s="34"/>
      <c r="Z156" s="34"/>
      <c r="AA156" s="34"/>
    </row>
    <row r="157" spans="2:27" ht="12" customHeight="1">
      <c r="B157" s="34"/>
      <c r="C157" s="66"/>
      <c r="D157" s="49"/>
      <c r="E157" s="67"/>
      <c r="F157" s="67"/>
      <c r="G157" s="67"/>
      <c r="H157" s="67"/>
      <c r="I157" s="67"/>
      <c r="J157" s="34"/>
      <c r="K157" s="34"/>
      <c r="L157" s="34"/>
      <c r="M157" s="34"/>
      <c r="N157" s="34"/>
      <c r="O157" s="34"/>
      <c r="P157" s="34"/>
      <c r="Q157" s="34"/>
      <c r="R157" s="34"/>
      <c r="S157" s="34"/>
      <c r="T157" s="34"/>
      <c r="U157" s="34"/>
      <c r="V157" s="34"/>
      <c r="W157" s="34"/>
      <c r="X157" s="34"/>
      <c r="Y157" s="34"/>
      <c r="Z157" s="34"/>
      <c r="AA157" s="34"/>
    </row>
    <row r="158" spans="2:27" ht="12" customHeight="1">
      <c r="B158" s="34"/>
      <c r="C158" s="66"/>
      <c r="D158" s="49"/>
      <c r="E158" s="67"/>
      <c r="F158" s="67"/>
      <c r="G158" s="67"/>
      <c r="H158" s="67"/>
      <c r="I158" s="67"/>
      <c r="J158" s="34"/>
      <c r="K158" s="34"/>
      <c r="L158" s="34"/>
      <c r="M158" s="34"/>
      <c r="N158" s="34"/>
      <c r="O158" s="34"/>
      <c r="P158" s="34"/>
      <c r="Q158" s="34"/>
      <c r="R158" s="34"/>
      <c r="S158" s="34"/>
      <c r="T158" s="34"/>
      <c r="U158" s="34"/>
      <c r="V158" s="34"/>
      <c r="W158" s="34"/>
      <c r="X158" s="34"/>
      <c r="Y158" s="34"/>
      <c r="Z158" s="34"/>
      <c r="AA158" s="34"/>
    </row>
    <row r="159" spans="2:27" ht="12" customHeight="1">
      <c r="B159" s="34"/>
      <c r="C159" s="66"/>
      <c r="D159" s="49"/>
      <c r="E159" s="67"/>
      <c r="F159" s="67"/>
      <c r="G159" s="67"/>
      <c r="H159" s="67"/>
      <c r="I159" s="67"/>
      <c r="J159" s="34"/>
      <c r="K159" s="34"/>
      <c r="L159" s="34"/>
      <c r="M159" s="34"/>
      <c r="N159" s="34"/>
      <c r="O159" s="34"/>
      <c r="P159" s="34"/>
      <c r="Q159" s="34"/>
      <c r="R159" s="34"/>
      <c r="S159" s="34"/>
      <c r="T159" s="34"/>
      <c r="U159" s="34"/>
      <c r="V159" s="34"/>
      <c r="W159" s="34"/>
      <c r="X159" s="34"/>
      <c r="Y159" s="34"/>
      <c r="Z159" s="34"/>
      <c r="AA159" s="34"/>
    </row>
    <row r="160" spans="2:27" ht="12" customHeight="1">
      <c r="B160" s="34"/>
      <c r="C160" s="66"/>
      <c r="D160" s="49"/>
      <c r="E160" s="67"/>
      <c r="F160" s="67"/>
      <c r="G160" s="67"/>
      <c r="H160" s="67"/>
      <c r="I160" s="67"/>
      <c r="J160" s="34"/>
      <c r="K160" s="34"/>
      <c r="L160" s="34"/>
      <c r="M160" s="34"/>
      <c r="N160" s="34"/>
      <c r="O160" s="34"/>
      <c r="P160" s="34"/>
      <c r="Q160" s="34"/>
      <c r="R160" s="34"/>
      <c r="S160" s="34"/>
      <c r="T160" s="34"/>
      <c r="U160" s="34"/>
      <c r="V160" s="34"/>
      <c r="W160" s="34"/>
      <c r="X160" s="34"/>
      <c r="Y160" s="34"/>
      <c r="Z160" s="34"/>
      <c r="AA160" s="34"/>
    </row>
    <row r="161" spans="2:27" ht="12" customHeight="1">
      <c r="B161" s="34"/>
      <c r="C161" s="66"/>
      <c r="D161" s="49"/>
      <c r="E161" s="67"/>
      <c r="F161" s="67"/>
      <c r="G161" s="67"/>
      <c r="H161" s="67"/>
      <c r="I161" s="67"/>
      <c r="J161" s="34"/>
      <c r="K161" s="34"/>
      <c r="L161" s="34"/>
      <c r="M161" s="34"/>
      <c r="N161" s="34"/>
      <c r="O161" s="34"/>
      <c r="P161" s="34"/>
      <c r="Q161" s="34"/>
      <c r="R161" s="34"/>
      <c r="S161" s="34"/>
      <c r="T161" s="34"/>
      <c r="U161" s="34"/>
      <c r="V161" s="34"/>
      <c r="W161" s="34"/>
      <c r="X161" s="34"/>
      <c r="Y161" s="34"/>
      <c r="Z161" s="34"/>
      <c r="AA161" s="34"/>
    </row>
    <row r="162" spans="2:27" ht="12" customHeight="1">
      <c r="B162" s="34"/>
      <c r="C162" s="66"/>
      <c r="D162" s="49"/>
      <c r="E162" s="67"/>
      <c r="F162" s="67"/>
      <c r="G162" s="67"/>
      <c r="H162" s="67"/>
      <c r="I162" s="67"/>
      <c r="J162" s="34"/>
      <c r="K162" s="34"/>
      <c r="L162" s="34"/>
      <c r="M162" s="34"/>
      <c r="N162" s="34"/>
      <c r="O162" s="34"/>
      <c r="P162" s="34"/>
      <c r="Q162" s="34"/>
      <c r="R162" s="34"/>
      <c r="S162" s="34"/>
      <c r="T162" s="34"/>
      <c r="U162" s="34"/>
      <c r="V162" s="34"/>
      <c r="W162" s="34"/>
      <c r="X162" s="34"/>
      <c r="Y162" s="34"/>
      <c r="Z162" s="34"/>
      <c r="AA162" s="34"/>
    </row>
    <row r="163" spans="2:27" ht="12" customHeight="1">
      <c r="B163" s="34"/>
      <c r="C163" s="66"/>
      <c r="D163" s="49"/>
      <c r="E163" s="67"/>
      <c r="F163" s="67"/>
      <c r="G163" s="67"/>
      <c r="H163" s="67"/>
      <c r="I163" s="67"/>
      <c r="J163" s="34"/>
      <c r="K163" s="34"/>
      <c r="L163" s="34"/>
      <c r="M163" s="34"/>
      <c r="N163" s="34"/>
      <c r="O163" s="34"/>
      <c r="P163" s="34"/>
      <c r="Q163" s="34"/>
      <c r="R163" s="34"/>
      <c r="S163" s="34"/>
      <c r="T163" s="34"/>
      <c r="U163" s="34"/>
      <c r="V163" s="34"/>
      <c r="W163" s="34"/>
      <c r="X163" s="34"/>
      <c r="Y163" s="34"/>
      <c r="Z163" s="34"/>
      <c r="AA163" s="34"/>
    </row>
    <row r="164" spans="2:27" ht="12" customHeight="1">
      <c r="B164" s="34"/>
      <c r="C164" s="66"/>
      <c r="D164" s="49"/>
      <c r="E164" s="67"/>
      <c r="F164" s="67"/>
      <c r="G164" s="67"/>
      <c r="H164" s="67"/>
      <c r="I164" s="67"/>
      <c r="J164" s="34"/>
      <c r="K164" s="34"/>
      <c r="L164" s="34"/>
      <c r="M164" s="34"/>
      <c r="N164" s="34"/>
      <c r="O164" s="34"/>
      <c r="P164" s="34"/>
      <c r="Q164" s="34"/>
      <c r="R164" s="34"/>
      <c r="S164" s="34"/>
      <c r="T164" s="34"/>
      <c r="U164" s="34"/>
      <c r="V164" s="34"/>
      <c r="W164" s="34"/>
      <c r="X164" s="34"/>
      <c r="Y164" s="34"/>
      <c r="Z164" s="34"/>
      <c r="AA164" s="34"/>
    </row>
    <row r="165" spans="2:27" ht="12" customHeight="1">
      <c r="B165" s="34"/>
      <c r="C165" s="66"/>
      <c r="D165" s="49"/>
      <c r="E165" s="67"/>
      <c r="F165" s="67"/>
      <c r="G165" s="67"/>
      <c r="H165" s="67"/>
      <c r="I165" s="67"/>
      <c r="J165" s="34"/>
      <c r="K165" s="34"/>
      <c r="L165" s="34"/>
      <c r="M165" s="34"/>
      <c r="N165" s="34"/>
      <c r="O165" s="34"/>
      <c r="P165" s="34"/>
      <c r="Q165" s="34"/>
      <c r="R165" s="34"/>
      <c r="S165" s="34"/>
      <c r="T165" s="34"/>
      <c r="U165" s="34"/>
      <c r="V165" s="34"/>
      <c r="W165" s="34"/>
      <c r="X165" s="34"/>
      <c r="Y165" s="34"/>
      <c r="Z165" s="34"/>
      <c r="AA165" s="34"/>
    </row>
    <row r="166" spans="2:27" ht="12" customHeight="1">
      <c r="B166" s="34"/>
      <c r="C166" s="66"/>
      <c r="D166" s="49"/>
      <c r="E166" s="67"/>
      <c r="F166" s="67"/>
      <c r="G166" s="67"/>
      <c r="H166" s="67"/>
      <c r="I166" s="67"/>
      <c r="J166" s="34"/>
      <c r="K166" s="34"/>
      <c r="L166" s="34"/>
      <c r="M166" s="34"/>
      <c r="N166" s="34"/>
      <c r="O166" s="34"/>
      <c r="P166" s="34"/>
      <c r="Q166" s="34"/>
      <c r="R166" s="34"/>
      <c r="S166" s="34"/>
      <c r="T166" s="34"/>
      <c r="U166" s="34"/>
      <c r="V166" s="34"/>
      <c r="W166" s="34"/>
      <c r="X166" s="34"/>
      <c r="Y166" s="34"/>
      <c r="Z166" s="34"/>
      <c r="AA166" s="34"/>
    </row>
    <row r="167" spans="2:27" ht="12" customHeight="1">
      <c r="B167" s="34"/>
      <c r="C167" s="66"/>
      <c r="D167" s="49"/>
      <c r="E167" s="67"/>
      <c r="F167" s="67"/>
      <c r="G167" s="67"/>
      <c r="H167" s="67"/>
      <c r="I167" s="67"/>
      <c r="J167" s="34"/>
      <c r="K167" s="34"/>
      <c r="L167" s="34"/>
      <c r="M167" s="34"/>
      <c r="N167" s="34"/>
      <c r="O167" s="34"/>
      <c r="P167" s="34"/>
      <c r="Q167" s="34"/>
      <c r="R167" s="34"/>
      <c r="S167" s="34"/>
      <c r="T167" s="34"/>
      <c r="U167" s="34"/>
      <c r="V167" s="34"/>
      <c r="W167" s="34"/>
      <c r="X167" s="34"/>
      <c r="Y167" s="34"/>
      <c r="Z167" s="34"/>
      <c r="AA167" s="34"/>
    </row>
    <row r="168" spans="2:27" ht="12" customHeight="1">
      <c r="B168" s="34"/>
      <c r="C168" s="66"/>
      <c r="D168" s="49"/>
      <c r="E168" s="67"/>
      <c r="F168" s="67"/>
      <c r="G168" s="67"/>
      <c r="H168" s="67"/>
      <c r="I168" s="67"/>
      <c r="J168" s="34"/>
      <c r="K168" s="34"/>
      <c r="L168" s="34"/>
      <c r="M168" s="34"/>
      <c r="N168" s="34"/>
      <c r="O168" s="34"/>
      <c r="P168" s="34"/>
      <c r="Q168" s="34"/>
      <c r="R168" s="34"/>
      <c r="S168" s="34"/>
      <c r="T168" s="34"/>
      <c r="U168" s="34"/>
      <c r="V168" s="34"/>
      <c r="W168" s="34"/>
      <c r="X168" s="34"/>
      <c r="Y168" s="34"/>
      <c r="Z168" s="34"/>
      <c r="AA168" s="34"/>
    </row>
    <row r="169" spans="2:27" ht="12" customHeight="1">
      <c r="B169" s="34"/>
      <c r="C169" s="66"/>
      <c r="D169" s="49"/>
      <c r="E169" s="67"/>
      <c r="F169" s="67"/>
      <c r="G169" s="67"/>
      <c r="H169" s="67"/>
      <c r="I169" s="67"/>
      <c r="J169" s="34"/>
      <c r="K169" s="34"/>
      <c r="L169" s="34"/>
      <c r="M169" s="34"/>
      <c r="N169" s="34"/>
      <c r="O169" s="34"/>
      <c r="P169" s="34"/>
      <c r="Q169" s="34"/>
      <c r="R169" s="34"/>
      <c r="S169" s="34"/>
      <c r="T169" s="34"/>
      <c r="U169" s="34"/>
      <c r="V169" s="34"/>
      <c r="W169" s="34"/>
      <c r="X169" s="34"/>
      <c r="Y169" s="34"/>
      <c r="Z169" s="34"/>
      <c r="AA169" s="34"/>
    </row>
    <row r="170" spans="2:27" ht="12" customHeight="1">
      <c r="B170" s="34"/>
      <c r="C170" s="66"/>
      <c r="D170" s="49"/>
      <c r="E170" s="67"/>
      <c r="F170" s="67"/>
      <c r="G170" s="67"/>
      <c r="H170" s="67"/>
      <c r="I170" s="67"/>
      <c r="J170" s="34"/>
      <c r="K170" s="34"/>
      <c r="L170" s="34"/>
      <c r="M170" s="34"/>
      <c r="N170" s="34"/>
      <c r="O170" s="34"/>
      <c r="P170" s="34"/>
      <c r="Q170" s="34"/>
      <c r="R170" s="34"/>
      <c r="S170" s="34"/>
      <c r="T170" s="34"/>
      <c r="U170" s="34"/>
      <c r="V170" s="34"/>
      <c r="W170" s="34"/>
      <c r="X170" s="34"/>
      <c r="Y170" s="34"/>
      <c r="Z170" s="34"/>
      <c r="AA170" s="34"/>
    </row>
    <row r="171" spans="2:27" ht="12" customHeight="1">
      <c r="B171" s="34"/>
      <c r="C171" s="66"/>
      <c r="D171" s="49"/>
      <c r="E171" s="67"/>
      <c r="F171" s="67"/>
      <c r="G171" s="67"/>
      <c r="H171" s="67"/>
      <c r="I171" s="67"/>
      <c r="J171" s="34"/>
      <c r="K171" s="34"/>
      <c r="L171" s="34"/>
      <c r="M171" s="34"/>
      <c r="N171" s="34"/>
      <c r="O171" s="34"/>
      <c r="P171" s="34"/>
      <c r="Q171" s="34"/>
      <c r="R171" s="34"/>
      <c r="S171" s="34"/>
      <c r="T171" s="34"/>
      <c r="U171" s="34"/>
      <c r="V171" s="34"/>
      <c r="W171" s="34"/>
      <c r="X171" s="34"/>
      <c r="Y171" s="34"/>
      <c r="Z171" s="34"/>
      <c r="AA171" s="34"/>
    </row>
    <row r="172" spans="2:27" ht="12" customHeight="1">
      <c r="B172" s="34"/>
      <c r="C172" s="66"/>
      <c r="D172" s="49"/>
      <c r="E172" s="67"/>
      <c r="F172" s="67"/>
      <c r="G172" s="67"/>
      <c r="H172" s="67"/>
      <c r="I172" s="67"/>
      <c r="J172" s="34"/>
      <c r="K172" s="34"/>
      <c r="L172" s="34"/>
      <c r="M172" s="34"/>
      <c r="N172" s="34"/>
      <c r="O172" s="34"/>
      <c r="P172" s="34"/>
      <c r="Q172" s="34"/>
      <c r="R172" s="34"/>
      <c r="S172" s="34"/>
      <c r="T172" s="34"/>
      <c r="U172" s="34"/>
      <c r="V172" s="34"/>
      <c r="W172" s="34"/>
      <c r="X172" s="34"/>
      <c r="Y172" s="34"/>
      <c r="Z172" s="34"/>
      <c r="AA172" s="34"/>
    </row>
    <row r="173" spans="2:27" ht="12" customHeight="1">
      <c r="B173" s="34"/>
      <c r="C173" s="66"/>
      <c r="D173" s="49"/>
      <c r="E173" s="67"/>
      <c r="F173" s="67"/>
      <c r="G173" s="67"/>
      <c r="H173" s="67"/>
      <c r="I173" s="67"/>
      <c r="J173" s="34"/>
      <c r="K173" s="34"/>
      <c r="L173" s="34"/>
      <c r="M173" s="34"/>
      <c r="N173" s="34"/>
      <c r="O173" s="34"/>
      <c r="P173" s="34"/>
      <c r="Q173" s="34"/>
      <c r="R173" s="34"/>
      <c r="S173" s="34"/>
      <c r="T173" s="34"/>
      <c r="U173" s="34"/>
      <c r="V173" s="34"/>
      <c r="W173" s="34"/>
      <c r="X173" s="34"/>
      <c r="Y173" s="34"/>
      <c r="Z173" s="34"/>
      <c r="AA173" s="34"/>
    </row>
    <row r="174" spans="2:27" ht="12" customHeight="1">
      <c r="B174" s="34"/>
      <c r="C174" s="66"/>
      <c r="D174" s="49"/>
      <c r="E174" s="67"/>
      <c r="F174" s="67"/>
      <c r="G174" s="67"/>
      <c r="H174" s="67"/>
      <c r="I174" s="67"/>
      <c r="J174" s="34"/>
      <c r="K174" s="34"/>
      <c r="L174" s="34"/>
      <c r="M174" s="34"/>
      <c r="N174" s="34"/>
      <c r="O174" s="34"/>
      <c r="P174" s="34"/>
      <c r="Q174" s="34"/>
      <c r="R174" s="34"/>
      <c r="S174" s="34"/>
      <c r="T174" s="34"/>
      <c r="U174" s="34"/>
      <c r="V174" s="34"/>
      <c r="W174" s="34"/>
      <c r="X174" s="34"/>
      <c r="Y174" s="34"/>
      <c r="Z174" s="34"/>
      <c r="AA174" s="34"/>
    </row>
    <row r="175" spans="2:27" ht="12" customHeight="1">
      <c r="B175" s="34"/>
      <c r="C175" s="66"/>
      <c r="D175" s="49"/>
      <c r="E175" s="67"/>
      <c r="F175" s="67"/>
      <c r="G175" s="67"/>
      <c r="H175" s="67"/>
      <c r="I175" s="67"/>
      <c r="J175" s="34"/>
      <c r="K175" s="34"/>
      <c r="L175" s="34"/>
      <c r="M175" s="34"/>
      <c r="N175" s="34"/>
      <c r="O175" s="34"/>
      <c r="P175" s="34"/>
      <c r="Q175" s="34"/>
      <c r="R175" s="34"/>
      <c r="S175" s="34"/>
      <c r="T175" s="34"/>
      <c r="U175" s="34"/>
      <c r="V175" s="34"/>
      <c r="W175" s="34"/>
      <c r="X175" s="34"/>
      <c r="Y175" s="34"/>
      <c r="Z175" s="34"/>
      <c r="AA175" s="34"/>
    </row>
    <row r="176" spans="2:27" ht="12" customHeight="1">
      <c r="B176" s="34"/>
      <c r="C176" s="66"/>
      <c r="D176" s="49"/>
      <c r="E176" s="67"/>
      <c r="F176" s="67"/>
      <c r="G176" s="67"/>
      <c r="H176" s="67"/>
      <c r="I176" s="67"/>
      <c r="J176" s="34"/>
      <c r="K176" s="34"/>
      <c r="L176" s="34"/>
      <c r="M176" s="34"/>
      <c r="N176" s="34"/>
      <c r="O176" s="34"/>
      <c r="P176" s="34"/>
      <c r="Q176" s="34"/>
      <c r="R176" s="34"/>
      <c r="S176" s="34"/>
      <c r="T176" s="34"/>
      <c r="U176" s="34"/>
      <c r="V176" s="34"/>
      <c r="W176" s="34"/>
      <c r="X176" s="34"/>
      <c r="Y176" s="34"/>
      <c r="Z176" s="34"/>
      <c r="AA176" s="34"/>
    </row>
    <row r="177" spans="2:27" ht="12" customHeight="1">
      <c r="B177" s="34"/>
      <c r="C177" s="66"/>
      <c r="D177" s="49"/>
      <c r="E177" s="67"/>
      <c r="F177" s="67"/>
      <c r="G177" s="67"/>
      <c r="H177" s="67"/>
      <c r="I177" s="67"/>
      <c r="J177" s="34"/>
      <c r="K177" s="34"/>
      <c r="L177" s="34"/>
      <c r="M177" s="34"/>
      <c r="N177" s="34"/>
      <c r="O177" s="34"/>
      <c r="P177" s="34"/>
      <c r="Q177" s="34"/>
      <c r="R177" s="34"/>
      <c r="S177" s="34"/>
      <c r="T177" s="34"/>
      <c r="U177" s="34"/>
      <c r="V177" s="34"/>
      <c r="W177" s="34"/>
      <c r="X177" s="34"/>
      <c r="Y177" s="34"/>
      <c r="Z177" s="34"/>
      <c r="AA177" s="34"/>
    </row>
    <row r="178" spans="2:27" ht="12" customHeight="1">
      <c r="B178" s="34"/>
      <c r="C178" s="66"/>
      <c r="D178" s="49"/>
      <c r="E178" s="67"/>
      <c r="F178" s="67"/>
      <c r="G178" s="67"/>
      <c r="H178" s="67"/>
      <c r="I178" s="67"/>
      <c r="J178" s="34"/>
      <c r="K178" s="34"/>
      <c r="L178" s="34"/>
      <c r="M178" s="34"/>
      <c r="N178" s="34"/>
      <c r="O178" s="34"/>
      <c r="P178" s="34"/>
      <c r="Q178" s="34"/>
      <c r="R178" s="34"/>
      <c r="S178" s="34"/>
      <c r="T178" s="34"/>
      <c r="U178" s="34"/>
      <c r="V178" s="34"/>
      <c r="W178" s="34"/>
      <c r="X178" s="34"/>
      <c r="Y178" s="34"/>
      <c r="Z178" s="34"/>
      <c r="AA178" s="34"/>
    </row>
    <row r="179" spans="2:27" ht="12" customHeight="1">
      <c r="B179" s="34"/>
      <c r="C179" s="66"/>
      <c r="D179" s="49"/>
      <c r="E179" s="67"/>
      <c r="F179" s="67"/>
      <c r="G179" s="67"/>
      <c r="H179" s="67"/>
      <c r="I179" s="67"/>
      <c r="J179" s="34"/>
      <c r="K179" s="34"/>
      <c r="L179" s="34"/>
      <c r="M179" s="34"/>
      <c r="N179" s="34"/>
      <c r="O179" s="34"/>
      <c r="P179" s="34"/>
      <c r="Q179" s="34"/>
      <c r="R179" s="34"/>
      <c r="S179" s="34"/>
      <c r="T179" s="34"/>
      <c r="U179" s="34"/>
      <c r="V179" s="34"/>
      <c r="W179" s="34"/>
      <c r="X179" s="34"/>
      <c r="Y179" s="34"/>
      <c r="Z179" s="34"/>
      <c r="AA179" s="34"/>
    </row>
    <row r="180" spans="2:27" ht="12" customHeight="1">
      <c r="B180" s="34"/>
      <c r="C180" s="66"/>
      <c r="D180" s="49"/>
      <c r="E180" s="67"/>
      <c r="F180" s="67"/>
      <c r="G180" s="67"/>
      <c r="H180" s="67"/>
      <c r="I180" s="67"/>
      <c r="J180" s="34"/>
      <c r="K180" s="34"/>
      <c r="L180" s="34"/>
      <c r="M180" s="34"/>
      <c r="N180" s="34"/>
      <c r="O180" s="34"/>
      <c r="P180" s="34"/>
      <c r="Q180" s="34"/>
      <c r="R180" s="34"/>
      <c r="S180" s="34"/>
      <c r="T180" s="34"/>
      <c r="U180" s="34"/>
      <c r="V180" s="34"/>
      <c r="W180" s="34"/>
      <c r="X180" s="34"/>
      <c r="Y180" s="34"/>
      <c r="Z180" s="34"/>
      <c r="AA180" s="34"/>
    </row>
    <row r="181" spans="2:27" ht="12" customHeight="1">
      <c r="B181" s="34"/>
      <c r="C181" s="66"/>
      <c r="D181" s="49"/>
      <c r="E181" s="67"/>
      <c r="F181" s="67"/>
      <c r="G181" s="67"/>
      <c r="H181" s="67"/>
      <c r="I181" s="67"/>
      <c r="J181" s="34"/>
      <c r="K181" s="34"/>
      <c r="L181" s="34"/>
      <c r="M181" s="34"/>
      <c r="N181" s="34"/>
      <c r="O181" s="34"/>
      <c r="P181" s="34"/>
      <c r="Q181" s="34"/>
      <c r="R181" s="34"/>
      <c r="S181" s="34"/>
      <c r="T181" s="34"/>
      <c r="U181" s="34"/>
      <c r="V181" s="34"/>
      <c r="W181" s="34"/>
      <c r="X181" s="34"/>
      <c r="Y181" s="34"/>
      <c r="Z181" s="34"/>
      <c r="AA181" s="34"/>
    </row>
    <row r="182" spans="2:27" ht="12" customHeight="1">
      <c r="B182" s="34"/>
      <c r="C182" s="66"/>
      <c r="D182" s="49"/>
      <c r="E182" s="67"/>
      <c r="F182" s="67"/>
      <c r="G182" s="67"/>
      <c r="H182" s="67"/>
      <c r="I182" s="67"/>
      <c r="J182" s="34"/>
      <c r="K182" s="34"/>
      <c r="L182" s="34"/>
      <c r="M182" s="34"/>
      <c r="N182" s="34"/>
      <c r="O182" s="34"/>
      <c r="P182" s="34"/>
      <c r="Q182" s="34"/>
      <c r="R182" s="34"/>
      <c r="S182" s="34"/>
      <c r="T182" s="34"/>
      <c r="U182" s="34"/>
      <c r="V182" s="34"/>
      <c r="W182" s="34"/>
      <c r="X182" s="34"/>
      <c r="Y182" s="34"/>
      <c r="Z182" s="34"/>
      <c r="AA182" s="34"/>
    </row>
    <row r="183" spans="2:27" ht="12" customHeight="1">
      <c r="B183" s="34"/>
      <c r="C183" s="66"/>
      <c r="D183" s="49"/>
      <c r="E183" s="67"/>
      <c r="F183" s="67"/>
      <c r="G183" s="67"/>
      <c r="H183" s="67"/>
      <c r="I183" s="67"/>
      <c r="J183" s="34"/>
      <c r="K183" s="34"/>
      <c r="L183" s="34"/>
      <c r="M183" s="34"/>
      <c r="N183" s="34"/>
      <c r="O183" s="34"/>
      <c r="P183" s="34"/>
      <c r="Q183" s="34"/>
      <c r="R183" s="34"/>
      <c r="S183" s="34"/>
      <c r="T183" s="34"/>
      <c r="U183" s="34"/>
      <c r="V183" s="34"/>
      <c r="W183" s="34"/>
      <c r="X183" s="34"/>
      <c r="Y183" s="34"/>
      <c r="Z183" s="34"/>
      <c r="AA183" s="34"/>
    </row>
    <row r="184" spans="2:27" ht="12" customHeight="1">
      <c r="B184" s="34"/>
      <c r="C184" s="66"/>
      <c r="D184" s="49"/>
      <c r="E184" s="67"/>
      <c r="F184" s="67"/>
      <c r="G184" s="67"/>
      <c r="H184" s="67"/>
      <c r="I184" s="67"/>
      <c r="J184" s="34"/>
      <c r="K184" s="34"/>
      <c r="L184" s="34"/>
      <c r="M184" s="34"/>
      <c r="N184" s="34"/>
      <c r="O184" s="34"/>
      <c r="P184" s="34"/>
      <c r="Q184" s="34"/>
      <c r="R184" s="34"/>
      <c r="S184" s="34"/>
      <c r="T184" s="34"/>
      <c r="U184" s="34"/>
      <c r="V184" s="34"/>
      <c r="W184" s="34"/>
      <c r="X184" s="34"/>
      <c r="Y184" s="34"/>
      <c r="Z184" s="34"/>
      <c r="AA184" s="34"/>
    </row>
    <row r="185" spans="2:27" ht="12" customHeight="1">
      <c r="B185" s="34"/>
      <c r="C185" s="66"/>
      <c r="D185" s="49"/>
      <c r="E185" s="67"/>
      <c r="F185" s="67"/>
      <c r="G185" s="67"/>
      <c r="H185" s="67"/>
      <c r="I185" s="67"/>
      <c r="J185" s="34"/>
      <c r="K185" s="34"/>
      <c r="L185" s="34"/>
      <c r="M185" s="34"/>
      <c r="N185" s="34"/>
      <c r="O185" s="34"/>
      <c r="P185" s="34"/>
      <c r="Q185" s="34"/>
      <c r="R185" s="34"/>
      <c r="S185" s="34"/>
      <c r="T185" s="34"/>
      <c r="U185" s="34"/>
      <c r="V185" s="34"/>
      <c r="W185" s="34"/>
      <c r="X185" s="34"/>
      <c r="Y185" s="34"/>
      <c r="Z185" s="34"/>
      <c r="AA185" s="34"/>
    </row>
    <row r="186" spans="2:27" ht="12" customHeight="1">
      <c r="B186" s="34"/>
      <c r="C186" s="66"/>
      <c r="D186" s="49"/>
      <c r="E186" s="67"/>
      <c r="F186" s="67"/>
      <c r="G186" s="67"/>
      <c r="H186" s="67"/>
      <c r="I186" s="67"/>
      <c r="J186" s="34"/>
      <c r="K186" s="34"/>
      <c r="L186" s="34"/>
      <c r="M186" s="34"/>
      <c r="N186" s="34"/>
      <c r="O186" s="34"/>
      <c r="P186" s="34"/>
      <c r="Q186" s="34"/>
      <c r="R186" s="34"/>
      <c r="S186" s="34"/>
      <c r="T186" s="34"/>
      <c r="U186" s="34"/>
      <c r="V186" s="34"/>
      <c r="W186" s="34"/>
      <c r="X186" s="34"/>
      <c r="Y186" s="34"/>
      <c r="Z186" s="34"/>
      <c r="AA186" s="34"/>
    </row>
    <row r="187" spans="2:27" ht="12" customHeight="1">
      <c r="B187" s="34"/>
      <c r="C187" s="66"/>
      <c r="D187" s="49"/>
      <c r="E187" s="67"/>
      <c r="F187" s="67"/>
      <c r="G187" s="67"/>
      <c r="H187" s="67"/>
      <c r="I187" s="67"/>
      <c r="J187" s="34"/>
      <c r="K187" s="34"/>
      <c r="L187" s="34"/>
      <c r="M187" s="34"/>
      <c r="N187" s="34"/>
      <c r="O187" s="34"/>
      <c r="P187" s="34"/>
      <c r="Q187" s="34"/>
      <c r="R187" s="34"/>
      <c r="S187" s="34"/>
      <c r="T187" s="34"/>
      <c r="U187" s="34"/>
      <c r="V187" s="34"/>
      <c r="W187" s="34"/>
      <c r="X187" s="34"/>
      <c r="Y187" s="34"/>
      <c r="Z187" s="34"/>
      <c r="AA187" s="34"/>
    </row>
    <row r="188" spans="2:27" ht="12" customHeight="1">
      <c r="B188" s="34"/>
      <c r="C188" s="66"/>
      <c r="D188" s="49"/>
      <c r="E188" s="67"/>
      <c r="F188" s="67"/>
      <c r="G188" s="67"/>
      <c r="H188" s="67"/>
      <c r="I188" s="67"/>
      <c r="J188" s="34"/>
      <c r="K188" s="34"/>
      <c r="L188" s="34"/>
      <c r="M188" s="34"/>
      <c r="N188" s="34"/>
      <c r="O188" s="34"/>
      <c r="P188" s="34"/>
      <c r="Q188" s="34"/>
      <c r="R188" s="34"/>
      <c r="S188" s="34"/>
      <c r="T188" s="34"/>
      <c r="U188" s="34"/>
      <c r="V188" s="34"/>
      <c r="W188" s="34"/>
      <c r="X188" s="34"/>
      <c r="Y188" s="34"/>
      <c r="Z188" s="34"/>
      <c r="AA188" s="34"/>
    </row>
    <row r="189" spans="2:27" ht="12" customHeight="1">
      <c r="B189" s="34"/>
      <c r="C189" s="66"/>
      <c r="D189" s="49"/>
      <c r="E189" s="67"/>
      <c r="F189" s="67"/>
      <c r="G189" s="67"/>
      <c r="H189" s="67"/>
      <c r="I189" s="67"/>
      <c r="J189" s="34"/>
      <c r="K189" s="34"/>
      <c r="L189" s="34"/>
      <c r="M189" s="34"/>
      <c r="N189" s="34"/>
      <c r="O189" s="34"/>
      <c r="P189" s="34"/>
      <c r="Q189" s="34"/>
      <c r="R189" s="34"/>
      <c r="S189" s="34"/>
      <c r="T189" s="34"/>
      <c r="U189" s="34"/>
      <c r="V189" s="34"/>
      <c r="W189" s="34"/>
      <c r="X189" s="34"/>
      <c r="Y189" s="34"/>
      <c r="Z189" s="34"/>
      <c r="AA189" s="34"/>
    </row>
    <row r="190" spans="2:27" ht="12" customHeight="1">
      <c r="B190" s="34"/>
      <c r="C190" s="66"/>
      <c r="D190" s="49"/>
      <c r="E190" s="67"/>
      <c r="F190" s="67"/>
      <c r="G190" s="67"/>
      <c r="H190" s="67"/>
      <c r="I190" s="67"/>
      <c r="J190" s="34"/>
      <c r="K190" s="34"/>
      <c r="L190" s="34"/>
      <c r="M190" s="34"/>
      <c r="N190" s="34"/>
      <c r="O190" s="34"/>
      <c r="P190" s="34"/>
      <c r="Q190" s="34"/>
      <c r="R190" s="34"/>
      <c r="S190" s="34"/>
      <c r="T190" s="34"/>
      <c r="U190" s="34"/>
      <c r="V190" s="34"/>
      <c r="W190" s="34"/>
      <c r="X190" s="34"/>
      <c r="Y190" s="34"/>
      <c r="Z190" s="34"/>
      <c r="AA190" s="34"/>
    </row>
    <row r="191" spans="2:27" ht="12" customHeight="1">
      <c r="B191" s="34"/>
      <c r="C191" s="66"/>
      <c r="D191" s="49"/>
      <c r="E191" s="67"/>
      <c r="F191" s="67"/>
      <c r="G191" s="67"/>
      <c r="H191" s="67"/>
      <c r="I191" s="67"/>
      <c r="J191" s="34"/>
      <c r="K191" s="34"/>
      <c r="L191" s="34"/>
      <c r="M191" s="34"/>
      <c r="N191" s="34"/>
      <c r="O191" s="34"/>
      <c r="P191" s="34"/>
      <c r="Q191" s="34"/>
      <c r="R191" s="34"/>
      <c r="S191" s="34"/>
      <c r="T191" s="34"/>
      <c r="U191" s="34"/>
      <c r="V191" s="34"/>
      <c r="W191" s="34"/>
      <c r="X191" s="34"/>
      <c r="Y191" s="34"/>
      <c r="Z191" s="34"/>
      <c r="AA191" s="34"/>
    </row>
    <row r="192" spans="2:27" ht="12" customHeight="1">
      <c r="B192" s="34"/>
      <c r="C192" s="66"/>
      <c r="D192" s="49"/>
      <c r="E192" s="67"/>
      <c r="F192" s="67"/>
      <c r="G192" s="67"/>
      <c r="H192" s="67"/>
      <c r="I192" s="67"/>
      <c r="J192" s="34"/>
      <c r="K192" s="34"/>
      <c r="L192" s="34"/>
      <c r="M192" s="34"/>
      <c r="N192" s="34"/>
      <c r="O192" s="34"/>
      <c r="P192" s="34"/>
      <c r="Q192" s="34"/>
      <c r="R192" s="34"/>
      <c r="S192" s="34"/>
      <c r="T192" s="34"/>
      <c r="U192" s="34"/>
      <c r="V192" s="34"/>
      <c r="W192" s="34"/>
      <c r="X192" s="34"/>
      <c r="Y192" s="34"/>
      <c r="Z192" s="34"/>
      <c r="AA192" s="34"/>
    </row>
    <row r="193" spans="2:27" ht="12" customHeight="1">
      <c r="B193" s="34"/>
      <c r="C193" s="66"/>
      <c r="D193" s="49"/>
      <c r="E193" s="67"/>
      <c r="F193" s="67"/>
      <c r="G193" s="67"/>
      <c r="H193" s="67"/>
      <c r="I193" s="67"/>
      <c r="J193" s="34"/>
      <c r="K193" s="34"/>
      <c r="L193" s="34"/>
      <c r="M193" s="34"/>
      <c r="N193" s="34"/>
      <c r="O193" s="34"/>
      <c r="P193" s="34"/>
      <c r="Q193" s="34"/>
      <c r="R193" s="34"/>
      <c r="S193" s="34"/>
      <c r="T193" s="34"/>
      <c r="U193" s="34"/>
      <c r="V193" s="34"/>
      <c r="W193" s="34"/>
      <c r="X193" s="34"/>
      <c r="Y193" s="34"/>
      <c r="Z193" s="34"/>
      <c r="AA193" s="34"/>
    </row>
    <row r="194" spans="2:27" ht="12" customHeight="1">
      <c r="B194" s="34"/>
      <c r="C194" s="66"/>
      <c r="D194" s="49"/>
      <c r="E194" s="67"/>
      <c r="F194" s="67"/>
      <c r="G194" s="67"/>
      <c r="H194" s="67"/>
      <c r="I194" s="67"/>
      <c r="J194" s="34"/>
      <c r="K194" s="34"/>
      <c r="L194" s="34"/>
      <c r="M194" s="34"/>
      <c r="N194" s="34"/>
      <c r="O194" s="34"/>
      <c r="P194" s="34"/>
      <c r="Q194" s="34"/>
      <c r="R194" s="34"/>
      <c r="S194" s="34"/>
      <c r="T194" s="34"/>
      <c r="U194" s="34"/>
      <c r="V194" s="34"/>
      <c r="W194" s="34"/>
      <c r="X194" s="34"/>
      <c r="Y194" s="34"/>
      <c r="Z194" s="34"/>
      <c r="AA194" s="34"/>
    </row>
    <row r="195" spans="2:27" ht="12" customHeight="1">
      <c r="B195" s="34"/>
      <c r="C195" s="66"/>
      <c r="D195" s="49"/>
      <c r="E195" s="67"/>
      <c r="F195" s="67"/>
      <c r="G195" s="67"/>
      <c r="H195" s="67"/>
      <c r="I195" s="67"/>
      <c r="J195" s="34"/>
      <c r="K195" s="34"/>
      <c r="L195" s="34"/>
      <c r="M195" s="34"/>
      <c r="N195" s="34"/>
      <c r="O195" s="34"/>
      <c r="P195" s="34"/>
      <c r="Q195" s="34"/>
      <c r="R195" s="34"/>
      <c r="S195" s="34"/>
      <c r="T195" s="34"/>
      <c r="U195" s="34"/>
      <c r="V195" s="34"/>
      <c r="W195" s="34"/>
      <c r="X195" s="34"/>
      <c r="Y195" s="34"/>
      <c r="Z195" s="34"/>
      <c r="AA195" s="34"/>
    </row>
    <row r="196" spans="2:27" ht="12" customHeight="1">
      <c r="B196" s="34"/>
      <c r="C196" s="66"/>
      <c r="D196" s="49"/>
      <c r="E196" s="67"/>
      <c r="F196" s="67"/>
      <c r="G196" s="67"/>
      <c r="H196" s="67"/>
      <c r="I196" s="67"/>
      <c r="J196" s="34"/>
      <c r="K196" s="34"/>
      <c r="L196" s="34"/>
      <c r="M196" s="34"/>
      <c r="N196" s="34"/>
      <c r="O196" s="34"/>
      <c r="P196" s="34"/>
      <c r="Q196" s="34"/>
      <c r="R196" s="34"/>
      <c r="S196" s="34"/>
      <c r="T196" s="34"/>
      <c r="U196" s="34"/>
      <c r="V196" s="34"/>
      <c r="W196" s="34"/>
      <c r="X196" s="34"/>
      <c r="Y196" s="34"/>
      <c r="Z196" s="34"/>
      <c r="AA196" s="34"/>
    </row>
    <row r="197" spans="2:27" ht="12" customHeight="1">
      <c r="B197" s="34"/>
      <c r="C197" s="66"/>
      <c r="D197" s="49"/>
      <c r="E197" s="67"/>
      <c r="F197" s="67"/>
      <c r="G197" s="67"/>
      <c r="H197" s="67"/>
      <c r="I197" s="67"/>
      <c r="J197" s="34"/>
      <c r="K197" s="34"/>
      <c r="L197" s="34"/>
      <c r="M197" s="34"/>
      <c r="N197" s="34"/>
      <c r="O197" s="34"/>
      <c r="P197" s="34"/>
      <c r="Q197" s="34"/>
      <c r="R197" s="34"/>
      <c r="S197" s="34"/>
      <c r="T197" s="34"/>
      <c r="U197" s="34"/>
      <c r="V197" s="34"/>
      <c r="W197" s="34"/>
      <c r="X197" s="34"/>
      <c r="Y197" s="34"/>
      <c r="Z197" s="34"/>
      <c r="AA197" s="34"/>
    </row>
    <row r="198" spans="2:27" ht="12" customHeight="1">
      <c r="B198" s="34"/>
      <c r="C198" s="66"/>
      <c r="D198" s="49"/>
      <c r="E198" s="67"/>
      <c r="F198" s="67"/>
      <c r="G198" s="67"/>
      <c r="H198" s="67"/>
      <c r="I198" s="67"/>
      <c r="J198" s="34"/>
      <c r="K198" s="34"/>
      <c r="L198" s="34"/>
      <c r="M198" s="34"/>
      <c r="N198" s="34"/>
      <c r="O198" s="34"/>
      <c r="P198" s="34"/>
      <c r="Q198" s="34"/>
      <c r="R198" s="34"/>
      <c r="S198" s="34"/>
      <c r="T198" s="34"/>
      <c r="U198" s="34"/>
      <c r="V198" s="34"/>
      <c r="W198" s="34"/>
      <c r="X198" s="34"/>
      <c r="Y198" s="34"/>
      <c r="Z198" s="34"/>
      <c r="AA198" s="34"/>
    </row>
    <row r="199" spans="2:27" ht="12" customHeight="1">
      <c r="B199" s="34"/>
      <c r="C199" s="66"/>
      <c r="D199" s="49"/>
      <c r="E199" s="67"/>
      <c r="F199" s="67"/>
      <c r="G199" s="67"/>
      <c r="H199" s="67"/>
      <c r="I199" s="67"/>
      <c r="J199" s="34"/>
      <c r="K199" s="34"/>
      <c r="L199" s="34"/>
      <c r="M199" s="34"/>
      <c r="N199" s="34"/>
      <c r="O199" s="34"/>
      <c r="P199" s="34"/>
      <c r="Q199" s="34"/>
      <c r="R199" s="34"/>
      <c r="S199" s="34"/>
      <c r="T199" s="34"/>
      <c r="U199" s="34"/>
      <c r="V199" s="34"/>
      <c r="W199" s="34"/>
      <c r="X199" s="34"/>
      <c r="Y199" s="34"/>
      <c r="Z199" s="34"/>
      <c r="AA199" s="34"/>
    </row>
    <row r="200" spans="2:27" ht="12" customHeight="1">
      <c r="B200" s="34"/>
      <c r="C200" s="66"/>
      <c r="D200" s="49"/>
      <c r="E200" s="67"/>
      <c r="F200" s="67"/>
      <c r="G200" s="67"/>
      <c r="H200" s="67"/>
      <c r="I200" s="67"/>
      <c r="J200" s="34"/>
      <c r="K200" s="34"/>
      <c r="L200" s="34"/>
      <c r="M200" s="34"/>
      <c r="N200" s="34"/>
      <c r="O200" s="34"/>
      <c r="P200" s="34"/>
      <c r="Q200" s="34"/>
      <c r="R200" s="34"/>
      <c r="S200" s="34"/>
      <c r="T200" s="34"/>
      <c r="U200" s="34"/>
      <c r="V200" s="34"/>
      <c r="W200" s="34"/>
      <c r="X200" s="34"/>
      <c r="Y200" s="34"/>
      <c r="Z200" s="34"/>
      <c r="AA200" s="34"/>
    </row>
    <row r="201" spans="2:27" ht="12" customHeight="1">
      <c r="B201" s="34"/>
      <c r="C201" s="66"/>
      <c r="D201" s="49"/>
      <c r="E201" s="67"/>
      <c r="F201" s="67"/>
      <c r="G201" s="67"/>
      <c r="H201" s="67"/>
      <c r="I201" s="67"/>
      <c r="J201" s="34"/>
      <c r="K201" s="34"/>
      <c r="L201" s="34"/>
      <c r="M201" s="34"/>
      <c r="N201" s="34"/>
      <c r="O201" s="34"/>
      <c r="P201" s="34"/>
      <c r="Q201" s="34"/>
      <c r="R201" s="34"/>
      <c r="S201" s="34"/>
      <c r="T201" s="34"/>
      <c r="U201" s="34"/>
      <c r="V201" s="34"/>
      <c r="W201" s="34"/>
      <c r="X201" s="34"/>
      <c r="Y201" s="34"/>
      <c r="Z201" s="34"/>
      <c r="AA201" s="34"/>
    </row>
    <row r="202" spans="2:27" ht="12" customHeight="1">
      <c r="B202" s="34"/>
      <c r="C202" s="66"/>
      <c r="D202" s="49"/>
      <c r="E202" s="67"/>
      <c r="F202" s="67"/>
      <c r="G202" s="67"/>
      <c r="H202" s="67"/>
      <c r="I202" s="67"/>
      <c r="J202" s="34"/>
      <c r="K202" s="34"/>
      <c r="L202" s="34"/>
      <c r="M202" s="34"/>
      <c r="N202" s="34"/>
      <c r="O202" s="34"/>
      <c r="P202" s="34"/>
      <c r="Q202" s="34"/>
      <c r="R202" s="34"/>
      <c r="S202" s="34"/>
      <c r="T202" s="34"/>
      <c r="U202" s="34"/>
      <c r="V202" s="34"/>
      <c r="W202" s="34"/>
      <c r="X202" s="34"/>
      <c r="Y202" s="34"/>
      <c r="Z202" s="34"/>
      <c r="AA202" s="34"/>
    </row>
    <row r="203" spans="2:27" ht="12" customHeight="1">
      <c r="B203" s="34"/>
      <c r="C203" s="66"/>
      <c r="D203" s="49"/>
      <c r="E203" s="67"/>
      <c r="F203" s="67"/>
      <c r="G203" s="67"/>
      <c r="H203" s="67"/>
      <c r="I203" s="67"/>
      <c r="J203" s="34"/>
      <c r="K203" s="34"/>
      <c r="L203" s="34"/>
      <c r="M203" s="34"/>
      <c r="N203" s="34"/>
      <c r="O203" s="34"/>
      <c r="P203" s="34"/>
      <c r="Q203" s="34"/>
      <c r="R203" s="34"/>
      <c r="S203" s="34"/>
      <c r="T203" s="34"/>
      <c r="U203" s="34"/>
      <c r="V203" s="34"/>
      <c r="W203" s="34"/>
      <c r="X203" s="34"/>
      <c r="Y203" s="34"/>
      <c r="Z203" s="34"/>
      <c r="AA203" s="34"/>
    </row>
    <row r="204" spans="2:27" ht="12" customHeight="1">
      <c r="B204" s="34"/>
      <c r="C204" s="66"/>
      <c r="D204" s="49"/>
      <c r="E204" s="67"/>
      <c r="F204" s="67"/>
      <c r="G204" s="67"/>
      <c r="H204" s="67"/>
      <c r="I204" s="67"/>
      <c r="J204" s="34"/>
      <c r="K204" s="34"/>
      <c r="L204" s="34"/>
      <c r="M204" s="34"/>
      <c r="N204" s="34"/>
      <c r="O204" s="34"/>
      <c r="P204" s="34"/>
      <c r="Q204" s="34"/>
      <c r="R204" s="34"/>
      <c r="S204" s="34"/>
      <c r="T204" s="34"/>
      <c r="U204" s="34"/>
      <c r="V204" s="34"/>
      <c r="W204" s="34"/>
      <c r="X204" s="34"/>
      <c r="Y204" s="34"/>
      <c r="Z204" s="34"/>
      <c r="AA204" s="34"/>
    </row>
    <row r="205" spans="2:27" ht="12" customHeight="1">
      <c r="B205" s="34"/>
      <c r="C205" s="66"/>
      <c r="D205" s="49"/>
      <c r="E205" s="67"/>
      <c r="F205" s="67"/>
      <c r="G205" s="67"/>
      <c r="H205" s="67"/>
      <c r="I205" s="67"/>
      <c r="J205" s="34"/>
      <c r="K205" s="34"/>
      <c r="L205" s="34"/>
      <c r="M205" s="34"/>
      <c r="N205" s="34"/>
      <c r="O205" s="34"/>
      <c r="P205" s="34"/>
      <c r="Q205" s="34"/>
      <c r="R205" s="34"/>
      <c r="S205" s="34"/>
      <c r="T205" s="34"/>
      <c r="U205" s="34"/>
      <c r="V205" s="34"/>
      <c r="W205" s="34"/>
      <c r="X205" s="34"/>
      <c r="Y205" s="34"/>
      <c r="Z205" s="34"/>
      <c r="AA205" s="34"/>
    </row>
    <row r="206" spans="2:27" ht="12" customHeight="1">
      <c r="B206" s="34"/>
      <c r="C206" s="66"/>
      <c r="D206" s="49"/>
      <c r="E206" s="67"/>
      <c r="F206" s="67"/>
      <c r="G206" s="67"/>
      <c r="H206" s="67"/>
      <c r="I206" s="67"/>
      <c r="J206" s="34"/>
      <c r="K206" s="34"/>
      <c r="L206" s="34"/>
      <c r="M206" s="34"/>
      <c r="N206" s="34"/>
      <c r="O206" s="34"/>
      <c r="P206" s="34"/>
      <c r="Q206" s="34"/>
      <c r="R206" s="34"/>
      <c r="S206" s="34"/>
      <c r="T206" s="34"/>
      <c r="U206" s="34"/>
      <c r="V206" s="34"/>
      <c r="W206" s="34"/>
      <c r="X206" s="34"/>
      <c r="Y206" s="34"/>
      <c r="Z206" s="34"/>
      <c r="AA206" s="34"/>
    </row>
    <row r="207" spans="2:27" ht="12" customHeight="1">
      <c r="B207" s="34"/>
      <c r="C207" s="66"/>
      <c r="D207" s="49"/>
      <c r="E207" s="67"/>
      <c r="F207" s="67"/>
      <c r="G207" s="67"/>
      <c r="H207" s="67"/>
      <c r="I207" s="67"/>
      <c r="J207" s="34"/>
      <c r="K207" s="34"/>
      <c r="L207" s="34"/>
      <c r="M207" s="34"/>
      <c r="N207" s="34"/>
      <c r="O207" s="34"/>
      <c r="P207" s="34"/>
      <c r="Q207" s="34"/>
      <c r="R207" s="34"/>
      <c r="S207" s="34"/>
      <c r="T207" s="34"/>
      <c r="U207" s="34"/>
      <c r="V207" s="34"/>
      <c r="W207" s="34"/>
      <c r="X207" s="34"/>
      <c r="Y207" s="34"/>
      <c r="Z207" s="34"/>
      <c r="AA207" s="34"/>
    </row>
    <row r="208" spans="2:27" ht="12" customHeight="1">
      <c r="B208" s="34"/>
      <c r="C208" s="66"/>
      <c r="D208" s="49"/>
      <c r="E208" s="67"/>
      <c r="F208" s="67"/>
      <c r="G208" s="67"/>
      <c r="H208" s="67"/>
      <c r="I208" s="67"/>
      <c r="J208" s="34"/>
      <c r="K208" s="34"/>
      <c r="L208" s="34"/>
      <c r="M208" s="34"/>
      <c r="N208" s="34"/>
      <c r="O208" s="34"/>
      <c r="P208" s="34"/>
      <c r="Q208" s="34"/>
      <c r="R208" s="34"/>
      <c r="S208" s="34"/>
      <c r="T208" s="34"/>
      <c r="U208" s="34"/>
      <c r="V208" s="34"/>
      <c r="W208" s="34"/>
      <c r="X208" s="34"/>
      <c r="Y208" s="34"/>
      <c r="Z208" s="34"/>
      <c r="AA208" s="34"/>
    </row>
    <row r="209" spans="2:27" ht="12" customHeight="1">
      <c r="B209" s="34"/>
      <c r="C209" s="66"/>
      <c r="D209" s="49"/>
      <c r="E209" s="67"/>
      <c r="F209" s="67"/>
      <c r="G209" s="67"/>
      <c r="H209" s="67"/>
      <c r="I209" s="67"/>
      <c r="J209" s="34"/>
      <c r="K209" s="34"/>
      <c r="L209" s="34"/>
      <c r="M209" s="34"/>
      <c r="N209" s="34"/>
      <c r="O209" s="34"/>
      <c r="P209" s="34"/>
      <c r="Q209" s="34"/>
      <c r="R209" s="34"/>
      <c r="S209" s="34"/>
      <c r="T209" s="34"/>
      <c r="U209" s="34"/>
      <c r="V209" s="34"/>
      <c r="W209" s="34"/>
      <c r="X209" s="34"/>
      <c r="Y209" s="34"/>
      <c r="Z209" s="34"/>
      <c r="AA209" s="34"/>
    </row>
    <row r="210" spans="2:27" ht="12" customHeight="1">
      <c r="B210" s="34"/>
      <c r="C210" s="66"/>
      <c r="D210" s="49"/>
      <c r="E210" s="67"/>
      <c r="F210" s="67"/>
      <c r="G210" s="67"/>
      <c r="H210" s="67"/>
      <c r="I210" s="67"/>
      <c r="J210" s="34"/>
      <c r="K210" s="34"/>
      <c r="L210" s="34"/>
      <c r="M210" s="34"/>
      <c r="N210" s="34"/>
      <c r="O210" s="34"/>
      <c r="P210" s="34"/>
      <c r="Q210" s="34"/>
      <c r="R210" s="34"/>
      <c r="S210" s="34"/>
      <c r="T210" s="34"/>
      <c r="U210" s="34"/>
      <c r="V210" s="34"/>
      <c r="W210" s="34"/>
      <c r="X210" s="34"/>
      <c r="Y210" s="34"/>
      <c r="Z210" s="34"/>
      <c r="AA210" s="34"/>
    </row>
    <row r="211" spans="2:27" ht="12" customHeight="1">
      <c r="B211" s="34"/>
      <c r="C211" s="66"/>
      <c r="D211" s="49"/>
      <c r="E211" s="67"/>
      <c r="F211" s="67"/>
      <c r="G211" s="67"/>
      <c r="H211" s="67"/>
      <c r="I211" s="67"/>
      <c r="J211" s="34"/>
      <c r="K211" s="34"/>
      <c r="L211" s="34"/>
      <c r="M211" s="34"/>
      <c r="N211" s="34"/>
      <c r="O211" s="34"/>
      <c r="P211" s="34"/>
      <c r="Q211" s="34"/>
      <c r="R211" s="34"/>
      <c r="S211" s="34"/>
      <c r="T211" s="34"/>
      <c r="U211" s="34"/>
      <c r="V211" s="34"/>
      <c r="W211" s="34"/>
      <c r="X211" s="34"/>
      <c r="Y211" s="34"/>
      <c r="Z211" s="34"/>
      <c r="AA211" s="34"/>
    </row>
    <row r="212" spans="2:27" ht="12" customHeight="1">
      <c r="B212" s="34"/>
      <c r="C212" s="66"/>
      <c r="D212" s="49"/>
      <c r="E212" s="67"/>
      <c r="F212" s="67"/>
      <c r="G212" s="67"/>
      <c r="H212" s="67"/>
      <c r="I212" s="67"/>
      <c r="J212" s="34"/>
      <c r="K212" s="34"/>
      <c r="L212" s="34"/>
      <c r="M212" s="34"/>
      <c r="N212" s="34"/>
      <c r="O212" s="34"/>
      <c r="P212" s="34"/>
      <c r="Q212" s="34"/>
      <c r="R212" s="34"/>
      <c r="S212" s="34"/>
      <c r="T212" s="34"/>
      <c r="U212" s="34"/>
      <c r="V212" s="34"/>
      <c r="W212" s="34"/>
      <c r="X212" s="34"/>
      <c r="Y212" s="34"/>
      <c r="Z212" s="34"/>
      <c r="AA212" s="34"/>
    </row>
    <row r="213" spans="2:27" ht="12" customHeight="1">
      <c r="B213" s="34"/>
      <c r="C213" s="66"/>
      <c r="D213" s="49"/>
      <c r="E213" s="67"/>
      <c r="F213" s="67"/>
      <c r="G213" s="67"/>
      <c r="H213" s="67"/>
      <c r="I213" s="67"/>
      <c r="J213" s="34"/>
      <c r="K213" s="34"/>
      <c r="L213" s="34"/>
      <c r="M213" s="34"/>
      <c r="N213" s="34"/>
      <c r="O213" s="34"/>
      <c r="P213" s="34"/>
      <c r="Q213" s="34"/>
      <c r="R213" s="34"/>
      <c r="S213" s="34"/>
      <c r="T213" s="34"/>
      <c r="U213" s="34"/>
      <c r="V213" s="34"/>
      <c r="W213" s="34"/>
      <c r="X213" s="34"/>
      <c r="Y213" s="34"/>
      <c r="Z213" s="34"/>
      <c r="AA213" s="34"/>
    </row>
    <row r="214" spans="2:27" ht="12" customHeight="1">
      <c r="B214" s="34"/>
      <c r="C214" s="66"/>
      <c r="D214" s="49"/>
      <c r="E214" s="67"/>
      <c r="F214" s="67"/>
      <c r="G214" s="67"/>
      <c r="H214" s="67"/>
      <c r="I214" s="67"/>
      <c r="J214" s="34"/>
      <c r="K214" s="34"/>
      <c r="L214" s="34"/>
      <c r="M214" s="34"/>
      <c r="N214" s="34"/>
      <c r="O214" s="34"/>
      <c r="P214" s="34"/>
      <c r="Q214" s="34"/>
      <c r="R214" s="34"/>
      <c r="S214" s="34"/>
      <c r="T214" s="34"/>
      <c r="U214" s="34"/>
      <c r="V214" s="34"/>
      <c r="W214" s="34"/>
      <c r="X214" s="34"/>
      <c r="Y214" s="34"/>
      <c r="Z214" s="34"/>
      <c r="AA214" s="34"/>
    </row>
    <row r="215" spans="2:27" ht="12" customHeight="1">
      <c r="B215" s="34"/>
      <c r="C215" s="66"/>
      <c r="D215" s="49"/>
      <c r="E215" s="67"/>
      <c r="F215" s="67"/>
      <c r="G215" s="67"/>
      <c r="H215" s="67"/>
      <c r="I215" s="67"/>
      <c r="J215" s="34"/>
      <c r="K215" s="34"/>
      <c r="L215" s="34"/>
      <c r="M215" s="34"/>
      <c r="N215" s="34"/>
      <c r="O215" s="34"/>
      <c r="P215" s="34"/>
      <c r="Q215" s="34"/>
      <c r="R215" s="34"/>
      <c r="S215" s="34"/>
      <c r="T215" s="34"/>
      <c r="U215" s="34"/>
      <c r="V215" s="34"/>
      <c r="W215" s="34"/>
      <c r="X215" s="34"/>
      <c r="Y215" s="34"/>
      <c r="Z215" s="34"/>
      <c r="AA215" s="34"/>
    </row>
    <row r="216" spans="2:27" ht="12" customHeight="1">
      <c r="B216" s="34"/>
      <c r="C216" s="66"/>
      <c r="D216" s="49"/>
      <c r="E216" s="67"/>
      <c r="F216" s="67"/>
      <c r="G216" s="67"/>
      <c r="H216" s="67"/>
      <c r="I216" s="67"/>
      <c r="J216" s="34"/>
      <c r="K216" s="34"/>
      <c r="L216" s="34"/>
      <c r="M216" s="34"/>
      <c r="N216" s="34"/>
      <c r="O216" s="34"/>
      <c r="P216" s="34"/>
      <c r="Q216" s="34"/>
      <c r="R216" s="34"/>
      <c r="S216" s="34"/>
      <c r="T216" s="34"/>
      <c r="U216" s="34"/>
      <c r="V216" s="34"/>
      <c r="W216" s="34"/>
      <c r="X216" s="34"/>
      <c r="Y216" s="34"/>
      <c r="Z216" s="34"/>
      <c r="AA216" s="34"/>
    </row>
    <row r="217" spans="2:27" ht="12" customHeight="1">
      <c r="B217" s="34"/>
      <c r="C217" s="66"/>
      <c r="D217" s="49"/>
      <c r="E217" s="67"/>
      <c r="F217" s="67"/>
      <c r="G217" s="67"/>
      <c r="H217" s="67"/>
      <c r="I217" s="67"/>
      <c r="J217" s="34"/>
      <c r="K217" s="34"/>
      <c r="L217" s="34"/>
      <c r="M217" s="34"/>
      <c r="N217" s="34"/>
      <c r="O217" s="34"/>
      <c r="P217" s="34"/>
      <c r="Q217" s="34"/>
      <c r="R217" s="34"/>
      <c r="S217" s="34"/>
      <c r="T217" s="34"/>
      <c r="U217" s="34"/>
      <c r="V217" s="34"/>
      <c r="W217" s="34"/>
      <c r="X217" s="34"/>
      <c r="Y217" s="34"/>
      <c r="Z217" s="34"/>
      <c r="AA217" s="34"/>
    </row>
    <row r="218" spans="2:27" ht="12" customHeight="1">
      <c r="B218" s="34"/>
      <c r="C218" s="66"/>
      <c r="D218" s="49"/>
      <c r="E218" s="67"/>
      <c r="F218" s="67"/>
      <c r="G218" s="67"/>
      <c r="H218" s="67"/>
      <c r="I218" s="67"/>
      <c r="J218" s="34"/>
      <c r="K218" s="34"/>
      <c r="L218" s="34"/>
      <c r="M218" s="34"/>
      <c r="N218" s="34"/>
      <c r="O218" s="34"/>
      <c r="P218" s="34"/>
      <c r="Q218" s="34"/>
      <c r="R218" s="34"/>
      <c r="S218" s="34"/>
      <c r="T218" s="34"/>
      <c r="U218" s="34"/>
      <c r="V218" s="34"/>
      <c r="W218" s="34"/>
      <c r="X218" s="34"/>
      <c r="Y218" s="34"/>
      <c r="Z218" s="34"/>
      <c r="AA218" s="34"/>
    </row>
    <row r="219" spans="2:27" ht="12" customHeight="1">
      <c r="B219" s="34"/>
      <c r="C219" s="66"/>
      <c r="D219" s="49"/>
      <c r="E219" s="67"/>
      <c r="F219" s="67"/>
      <c r="G219" s="67"/>
      <c r="H219" s="67"/>
      <c r="I219" s="67"/>
      <c r="J219" s="34"/>
      <c r="K219" s="34"/>
      <c r="L219" s="34"/>
      <c r="M219" s="34"/>
      <c r="N219" s="34"/>
      <c r="O219" s="34"/>
      <c r="P219" s="34"/>
      <c r="Q219" s="34"/>
      <c r="R219" s="34"/>
      <c r="S219" s="34"/>
      <c r="T219" s="34"/>
      <c r="U219" s="34"/>
      <c r="V219" s="34"/>
      <c r="W219" s="34"/>
      <c r="X219" s="34"/>
      <c r="Y219" s="34"/>
      <c r="Z219" s="34"/>
      <c r="AA219" s="34"/>
    </row>
    <row r="220" spans="2:27" ht="12" customHeight="1">
      <c r="B220" s="34"/>
      <c r="C220" s="66"/>
      <c r="D220" s="49"/>
      <c r="E220" s="67"/>
      <c r="F220" s="67"/>
      <c r="G220" s="67"/>
      <c r="H220" s="67"/>
      <c r="I220" s="67"/>
      <c r="J220" s="34"/>
      <c r="K220" s="34"/>
      <c r="L220" s="34"/>
      <c r="M220" s="34"/>
      <c r="N220" s="34"/>
      <c r="O220" s="34"/>
      <c r="P220" s="34"/>
      <c r="Q220" s="34"/>
      <c r="R220" s="34"/>
      <c r="S220" s="34"/>
      <c r="T220" s="34"/>
      <c r="U220" s="34"/>
      <c r="V220" s="34"/>
      <c r="W220" s="34"/>
      <c r="X220" s="34"/>
      <c r="Y220" s="34"/>
      <c r="Z220" s="34"/>
      <c r="AA220" s="34"/>
    </row>
    <row r="221" spans="2:27" ht="12" customHeight="1">
      <c r="B221" s="34"/>
      <c r="C221" s="66"/>
      <c r="D221" s="49"/>
      <c r="E221" s="67"/>
      <c r="F221" s="67"/>
      <c r="G221" s="67"/>
      <c r="H221" s="67"/>
      <c r="I221" s="67"/>
      <c r="J221" s="34"/>
      <c r="K221" s="34"/>
      <c r="L221" s="34"/>
      <c r="M221" s="34"/>
      <c r="N221" s="34"/>
      <c r="O221" s="34"/>
      <c r="P221" s="34"/>
      <c r="Q221" s="34"/>
      <c r="R221" s="34"/>
      <c r="S221" s="34"/>
      <c r="T221" s="34"/>
      <c r="U221" s="34"/>
      <c r="V221" s="34"/>
      <c r="W221" s="34"/>
      <c r="X221" s="34"/>
      <c r="Y221" s="34"/>
      <c r="Z221" s="34"/>
      <c r="AA221" s="34"/>
    </row>
    <row r="222" spans="2:27" ht="12" customHeight="1">
      <c r="B222" s="34"/>
      <c r="C222" s="66"/>
      <c r="D222" s="49"/>
      <c r="E222" s="67"/>
      <c r="F222" s="67"/>
      <c r="G222" s="67"/>
      <c r="H222" s="67"/>
      <c r="I222" s="67"/>
      <c r="J222" s="34"/>
      <c r="K222" s="34"/>
      <c r="L222" s="34"/>
      <c r="M222" s="34"/>
      <c r="N222" s="34"/>
      <c r="O222" s="34"/>
      <c r="P222" s="34"/>
      <c r="Q222" s="34"/>
      <c r="R222" s="34"/>
      <c r="S222" s="34"/>
      <c r="T222" s="34"/>
      <c r="U222" s="34"/>
      <c r="V222" s="34"/>
      <c r="W222" s="34"/>
      <c r="X222" s="34"/>
      <c r="Y222" s="34"/>
      <c r="Z222" s="34"/>
      <c r="AA222" s="34"/>
    </row>
    <row r="223" spans="2:27" ht="12" customHeight="1">
      <c r="B223" s="34"/>
      <c r="C223" s="66"/>
      <c r="D223" s="49"/>
      <c r="E223" s="67"/>
      <c r="F223" s="67"/>
      <c r="G223" s="67"/>
      <c r="H223" s="67"/>
      <c r="I223" s="67"/>
      <c r="J223" s="34"/>
      <c r="K223" s="34"/>
      <c r="L223" s="34"/>
      <c r="M223" s="34"/>
      <c r="N223" s="34"/>
      <c r="O223" s="34"/>
      <c r="P223" s="34"/>
      <c r="Q223" s="34"/>
      <c r="R223" s="34"/>
      <c r="S223" s="34"/>
      <c r="T223" s="34"/>
      <c r="U223" s="34"/>
      <c r="V223" s="34"/>
      <c r="W223" s="34"/>
      <c r="X223" s="34"/>
      <c r="Y223" s="34"/>
      <c r="Z223" s="34"/>
      <c r="AA223" s="34"/>
    </row>
    <row r="224" spans="2:27" ht="12" customHeight="1">
      <c r="B224" s="34"/>
      <c r="C224" s="66"/>
      <c r="D224" s="49"/>
      <c r="E224" s="67"/>
      <c r="F224" s="67"/>
      <c r="G224" s="67"/>
      <c r="H224" s="67"/>
      <c r="I224" s="67"/>
      <c r="J224" s="34"/>
      <c r="K224" s="34"/>
      <c r="L224" s="34"/>
      <c r="M224" s="34"/>
      <c r="N224" s="34"/>
      <c r="O224" s="34"/>
      <c r="P224" s="34"/>
      <c r="Q224" s="34"/>
      <c r="R224" s="34"/>
      <c r="S224" s="34"/>
      <c r="T224" s="34"/>
      <c r="U224" s="34"/>
      <c r="V224" s="34"/>
      <c r="W224" s="34"/>
      <c r="X224" s="34"/>
      <c r="Y224" s="34"/>
      <c r="Z224" s="34"/>
      <c r="AA224" s="34"/>
    </row>
    <row r="225" spans="2:27" ht="12" customHeight="1">
      <c r="B225" s="34"/>
      <c r="C225" s="66"/>
      <c r="D225" s="49"/>
      <c r="E225" s="67"/>
      <c r="F225" s="67"/>
      <c r="G225" s="67"/>
      <c r="H225" s="67"/>
      <c r="I225" s="67"/>
      <c r="J225" s="34"/>
      <c r="K225" s="34"/>
      <c r="L225" s="34"/>
      <c r="M225" s="34"/>
      <c r="N225" s="34"/>
      <c r="O225" s="34"/>
      <c r="P225" s="34"/>
      <c r="Q225" s="34"/>
      <c r="R225" s="34"/>
      <c r="S225" s="34"/>
      <c r="T225" s="34"/>
      <c r="U225" s="34"/>
      <c r="V225" s="34"/>
      <c r="W225" s="34"/>
      <c r="X225" s="34"/>
      <c r="Y225" s="34"/>
      <c r="Z225" s="34"/>
      <c r="AA225" s="34"/>
    </row>
    <row r="226" spans="2:27" ht="12" customHeight="1">
      <c r="B226" s="34"/>
      <c r="C226" s="66"/>
      <c r="D226" s="49"/>
      <c r="E226" s="67"/>
      <c r="F226" s="67"/>
      <c r="G226" s="67"/>
      <c r="H226" s="67"/>
      <c r="I226" s="67"/>
      <c r="J226" s="34"/>
      <c r="K226" s="34"/>
      <c r="L226" s="34"/>
      <c r="M226" s="34"/>
      <c r="N226" s="34"/>
      <c r="O226" s="34"/>
      <c r="P226" s="34"/>
      <c r="Q226" s="34"/>
      <c r="R226" s="34"/>
      <c r="S226" s="34"/>
      <c r="T226" s="34"/>
      <c r="U226" s="34"/>
      <c r="V226" s="34"/>
      <c r="W226" s="34"/>
      <c r="X226" s="34"/>
      <c r="Y226" s="34"/>
      <c r="Z226" s="34"/>
      <c r="AA226" s="34"/>
    </row>
    <row r="227" spans="2:27" ht="12" customHeight="1">
      <c r="B227" s="34"/>
      <c r="C227" s="66"/>
      <c r="D227" s="49"/>
      <c r="E227" s="67"/>
      <c r="F227" s="67"/>
      <c r="G227" s="67"/>
      <c r="H227" s="67"/>
      <c r="I227" s="67"/>
      <c r="J227" s="34"/>
      <c r="K227" s="34"/>
      <c r="L227" s="34"/>
      <c r="M227" s="34"/>
      <c r="N227" s="34"/>
      <c r="O227" s="34"/>
      <c r="P227" s="34"/>
      <c r="Q227" s="34"/>
      <c r="R227" s="34"/>
      <c r="S227" s="34"/>
      <c r="T227" s="34"/>
      <c r="U227" s="34"/>
      <c r="V227" s="34"/>
      <c r="W227" s="34"/>
      <c r="X227" s="34"/>
      <c r="Y227" s="34"/>
      <c r="Z227" s="34"/>
      <c r="AA227" s="34"/>
    </row>
    <row r="228" spans="2:27" ht="12" customHeight="1">
      <c r="B228" s="34"/>
      <c r="C228" s="66"/>
      <c r="D228" s="49"/>
      <c r="E228" s="67"/>
      <c r="F228" s="67"/>
      <c r="G228" s="67"/>
      <c r="H228" s="67"/>
      <c r="I228" s="67"/>
      <c r="J228" s="34"/>
      <c r="K228" s="34"/>
      <c r="L228" s="34"/>
      <c r="M228" s="34"/>
      <c r="N228" s="34"/>
      <c r="O228" s="34"/>
      <c r="P228" s="34"/>
      <c r="Q228" s="34"/>
      <c r="R228" s="34"/>
      <c r="S228" s="34"/>
      <c r="T228" s="34"/>
      <c r="U228" s="34"/>
      <c r="V228" s="34"/>
      <c r="W228" s="34"/>
      <c r="X228" s="34"/>
      <c r="Y228" s="34"/>
      <c r="Z228" s="34"/>
      <c r="AA228" s="34"/>
    </row>
    <row r="229" spans="2:27" ht="12" customHeight="1">
      <c r="B229" s="34"/>
      <c r="C229" s="66"/>
      <c r="D229" s="49"/>
      <c r="E229" s="67"/>
      <c r="F229" s="67"/>
      <c r="G229" s="67"/>
      <c r="H229" s="67"/>
      <c r="I229" s="67"/>
      <c r="J229" s="34"/>
      <c r="K229" s="34"/>
      <c r="L229" s="34"/>
      <c r="M229" s="34"/>
      <c r="N229" s="34"/>
      <c r="O229" s="34"/>
      <c r="P229" s="34"/>
      <c r="Q229" s="34"/>
      <c r="R229" s="34"/>
      <c r="S229" s="34"/>
      <c r="T229" s="34"/>
      <c r="U229" s="34"/>
      <c r="V229" s="34"/>
      <c r="W229" s="34"/>
      <c r="X229" s="34"/>
      <c r="Y229" s="34"/>
      <c r="Z229" s="34"/>
      <c r="AA229" s="34"/>
    </row>
    <row r="230" spans="2:27" ht="12" customHeight="1">
      <c r="B230" s="34"/>
      <c r="C230" s="66"/>
      <c r="D230" s="49"/>
      <c r="E230" s="67"/>
      <c r="F230" s="67"/>
      <c r="G230" s="67"/>
      <c r="H230" s="67"/>
      <c r="I230" s="67"/>
      <c r="J230" s="34"/>
      <c r="K230" s="34"/>
      <c r="L230" s="34"/>
      <c r="M230" s="34"/>
      <c r="N230" s="34"/>
      <c r="O230" s="34"/>
      <c r="P230" s="34"/>
      <c r="Q230" s="34"/>
      <c r="R230" s="34"/>
      <c r="S230" s="34"/>
      <c r="T230" s="34"/>
      <c r="U230" s="34"/>
      <c r="V230" s="34"/>
      <c r="W230" s="34"/>
      <c r="X230" s="34"/>
      <c r="Y230" s="34"/>
      <c r="Z230" s="34"/>
      <c r="AA230" s="34"/>
    </row>
    <row r="231" spans="2:27" ht="12" customHeight="1">
      <c r="B231" s="34"/>
      <c r="C231" s="66"/>
      <c r="D231" s="49"/>
      <c r="E231" s="67"/>
      <c r="F231" s="67"/>
      <c r="G231" s="67"/>
      <c r="H231" s="67"/>
      <c r="I231" s="67"/>
      <c r="J231" s="34"/>
      <c r="K231" s="34"/>
      <c r="L231" s="34"/>
      <c r="M231" s="34"/>
      <c r="N231" s="34"/>
      <c r="O231" s="34"/>
      <c r="P231" s="34"/>
      <c r="Q231" s="34"/>
      <c r="R231" s="34"/>
      <c r="S231" s="34"/>
      <c r="T231" s="34"/>
      <c r="U231" s="34"/>
      <c r="V231" s="34"/>
      <c r="W231" s="34"/>
      <c r="X231" s="34"/>
      <c r="Y231" s="34"/>
      <c r="Z231" s="34"/>
      <c r="AA231" s="34"/>
    </row>
    <row r="232" spans="2:27" ht="12" customHeight="1">
      <c r="B232" s="34"/>
      <c r="C232" s="66"/>
      <c r="D232" s="49"/>
      <c r="E232" s="67"/>
      <c r="F232" s="67"/>
      <c r="G232" s="67"/>
      <c r="H232" s="67"/>
      <c r="I232" s="67"/>
      <c r="J232" s="34"/>
      <c r="K232" s="34"/>
      <c r="L232" s="34"/>
      <c r="M232" s="34"/>
      <c r="N232" s="34"/>
      <c r="O232" s="34"/>
      <c r="P232" s="34"/>
      <c r="Q232" s="34"/>
      <c r="R232" s="34"/>
      <c r="S232" s="34"/>
      <c r="T232" s="34"/>
      <c r="U232" s="34"/>
      <c r="V232" s="34"/>
      <c r="W232" s="34"/>
      <c r="X232" s="34"/>
      <c r="Y232" s="34"/>
      <c r="Z232" s="34"/>
      <c r="AA232" s="34"/>
    </row>
    <row r="233" spans="2:27" ht="12" customHeight="1">
      <c r="B233" s="34"/>
      <c r="C233" s="66"/>
      <c r="D233" s="49"/>
      <c r="E233" s="67"/>
      <c r="F233" s="67"/>
      <c r="G233" s="67"/>
      <c r="H233" s="67"/>
      <c r="I233" s="67"/>
      <c r="J233" s="34"/>
      <c r="K233" s="34"/>
      <c r="L233" s="34"/>
      <c r="M233" s="34"/>
      <c r="N233" s="34"/>
      <c r="O233" s="34"/>
      <c r="P233" s="34"/>
      <c r="Q233" s="34"/>
      <c r="R233" s="34"/>
      <c r="S233" s="34"/>
      <c r="T233" s="34"/>
      <c r="U233" s="34"/>
      <c r="V233" s="34"/>
      <c r="W233" s="34"/>
      <c r="X233" s="34"/>
      <c r="Y233" s="34"/>
      <c r="Z233" s="34"/>
      <c r="AA233" s="34"/>
    </row>
    <row r="234" spans="2:27" ht="12" customHeight="1">
      <c r="B234" s="34"/>
      <c r="C234" s="66"/>
      <c r="D234" s="49"/>
      <c r="E234" s="67"/>
      <c r="F234" s="67"/>
      <c r="G234" s="67"/>
      <c r="H234" s="67"/>
      <c r="I234" s="67"/>
      <c r="J234" s="34"/>
      <c r="K234" s="34"/>
      <c r="L234" s="34"/>
      <c r="M234" s="34"/>
      <c r="N234" s="34"/>
      <c r="O234" s="34"/>
      <c r="P234" s="34"/>
      <c r="Q234" s="34"/>
      <c r="R234" s="34"/>
      <c r="S234" s="34"/>
      <c r="T234" s="34"/>
      <c r="U234" s="34"/>
      <c r="V234" s="34"/>
      <c r="W234" s="34"/>
      <c r="X234" s="34"/>
      <c r="Y234" s="34"/>
      <c r="Z234" s="34"/>
      <c r="AA234" s="34"/>
    </row>
    <row r="235" spans="2:27" ht="12" customHeight="1">
      <c r="B235" s="34"/>
      <c r="C235" s="66"/>
      <c r="D235" s="49"/>
      <c r="E235" s="67"/>
      <c r="F235" s="67"/>
      <c r="G235" s="67"/>
      <c r="H235" s="67"/>
      <c r="I235" s="67"/>
      <c r="J235" s="34"/>
      <c r="K235" s="34"/>
      <c r="L235" s="34"/>
      <c r="M235" s="34"/>
      <c r="N235" s="34"/>
      <c r="O235" s="34"/>
      <c r="P235" s="34"/>
      <c r="Q235" s="34"/>
      <c r="R235" s="34"/>
      <c r="S235" s="34"/>
      <c r="T235" s="34"/>
      <c r="U235" s="34"/>
      <c r="V235" s="34"/>
      <c r="W235" s="34"/>
      <c r="X235" s="34"/>
      <c r="Y235" s="34"/>
      <c r="Z235" s="34"/>
      <c r="AA235" s="34"/>
    </row>
    <row r="236" spans="2:27" ht="12" customHeight="1">
      <c r="B236" s="34"/>
      <c r="C236" s="66"/>
      <c r="D236" s="49"/>
      <c r="E236" s="67"/>
      <c r="F236" s="67"/>
      <c r="G236" s="67"/>
      <c r="H236" s="67"/>
      <c r="I236" s="67"/>
      <c r="J236" s="34"/>
      <c r="K236" s="34"/>
      <c r="L236" s="34"/>
      <c r="M236" s="34"/>
      <c r="N236" s="34"/>
      <c r="O236" s="34"/>
      <c r="P236" s="34"/>
      <c r="Q236" s="34"/>
      <c r="R236" s="34"/>
      <c r="S236" s="34"/>
      <c r="T236" s="34"/>
      <c r="U236" s="34"/>
      <c r="V236" s="34"/>
      <c r="W236" s="34"/>
      <c r="X236" s="34"/>
      <c r="Y236" s="34"/>
      <c r="Z236" s="34"/>
      <c r="AA236" s="34"/>
    </row>
    <row r="237" spans="2:27" ht="12" customHeight="1">
      <c r="B237" s="34"/>
      <c r="C237" s="66"/>
      <c r="D237" s="49"/>
      <c r="E237" s="67"/>
      <c r="F237" s="67"/>
      <c r="G237" s="67"/>
      <c r="H237" s="67"/>
      <c r="I237" s="67"/>
      <c r="J237" s="34"/>
      <c r="K237" s="34"/>
      <c r="L237" s="34"/>
      <c r="M237" s="34"/>
      <c r="N237" s="34"/>
      <c r="O237" s="34"/>
      <c r="P237" s="34"/>
      <c r="Q237" s="34"/>
      <c r="R237" s="34"/>
      <c r="S237" s="34"/>
      <c r="T237" s="34"/>
      <c r="U237" s="34"/>
      <c r="V237" s="34"/>
      <c r="W237" s="34"/>
      <c r="X237" s="34"/>
      <c r="Y237" s="34"/>
      <c r="Z237" s="34"/>
      <c r="AA237" s="34"/>
    </row>
    <row r="238" spans="2:27" ht="12" customHeight="1">
      <c r="B238" s="34"/>
      <c r="C238" s="66"/>
      <c r="D238" s="49"/>
      <c r="E238" s="67"/>
      <c r="F238" s="67"/>
      <c r="G238" s="67"/>
      <c r="H238" s="67"/>
      <c r="I238" s="67"/>
      <c r="J238" s="34"/>
      <c r="K238" s="34"/>
      <c r="L238" s="34"/>
      <c r="M238" s="34"/>
      <c r="N238" s="34"/>
      <c r="O238" s="34"/>
      <c r="P238" s="34"/>
      <c r="Q238" s="34"/>
      <c r="R238" s="34"/>
      <c r="S238" s="34"/>
      <c r="T238" s="34"/>
      <c r="U238" s="34"/>
      <c r="V238" s="34"/>
      <c r="W238" s="34"/>
      <c r="X238" s="34"/>
      <c r="Y238" s="34"/>
      <c r="Z238" s="34"/>
      <c r="AA238" s="34"/>
    </row>
    <row r="239" spans="2:27" ht="12" customHeight="1">
      <c r="B239" s="34"/>
      <c r="C239" s="66"/>
      <c r="D239" s="49"/>
      <c r="E239" s="67"/>
      <c r="F239" s="67"/>
      <c r="G239" s="67"/>
      <c r="H239" s="67"/>
      <c r="I239" s="67"/>
      <c r="J239" s="34"/>
      <c r="K239" s="34"/>
      <c r="L239" s="34"/>
      <c r="M239" s="34"/>
      <c r="N239" s="34"/>
      <c r="O239" s="34"/>
      <c r="P239" s="34"/>
      <c r="Q239" s="34"/>
      <c r="R239" s="34"/>
      <c r="S239" s="34"/>
      <c r="T239" s="34"/>
      <c r="U239" s="34"/>
      <c r="V239" s="34"/>
      <c r="W239" s="34"/>
      <c r="X239" s="34"/>
      <c r="Y239" s="34"/>
      <c r="Z239" s="34"/>
      <c r="AA239" s="34"/>
    </row>
    <row r="240" spans="2:27" ht="12" customHeight="1">
      <c r="B240" s="34"/>
      <c r="C240" s="66"/>
      <c r="D240" s="49"/>
      <c r="E240" s="67"/>
      <c r="F240" s="67"/>
      <c r="G240" s="67"/>
      <c r="H240" s="67"/>
      <c r="I240" s="67"/>
      <c r="J240" s="34"/>
      <c r="K240" s="34"/>
      <c r="L240" s="34"/>
      <c r="M240" s="34"/>
      <c r="N240" s="34"/>
      <c r="O240" s="34"/>
      <c r="P240" s="34"/>
      <c r="Q240" s="34"/>
      <c r="R240" s="34"/>
      <c r="S240" s="34"/>
      <c r="T240" s="34"/>
      <c r="U240" s="34"/>
      <c r="V240" s="34"/>
      <c r="W240" s="34"/>
      <c r="X240" s="34"/>
      <c r="Y240" s="34"/>
      <c r="Z240" s="34"/>
      <c r="AA240" s="34"/>
    </row>
    <row r="241" spans="2:27" ht="12" customHeight="1">
      <c r="B241" s="34"/>
      <c r="C241" s="66"/>
      <c r="D241" s="49"/>
      <c r="E241" s="67"/>
      <c r="F241" s="67"/>
      <c r="G241" s="67"/>
      <c r="H241" s="67"/>
      <c r="I241" s="67"/>
      <c r="J241" s="34"/>
      <c r="K241" s="34"/>
      <c r="L241" s="34"/>
      <c r="M241" s="34"/>
      <c r="N241" s="34"/>
      <c r="O241" s="34"/>
      <c r="P241" s="34"/>
      <c r="Q241" s="34"/>
      <c r="R241" s="34"/>
      <c r="S241" s="34"/>
      <c r="T241" s="34"/>
      <c r="U241" s="34"/>
      <c r="V241" s="34"/>
      <c r="W241" s="34"/>
      <c r="X241" s="34"/>
      <c r="Y241" s="34"/>
      <c r="Z241" s="34"/>
      <c r="AA241" s="34"/>
    </row>
    <row r="242" spans="2:27" ht="12" customHeight="1">
      <c r="B242" s="34"/>
      <c r="C242" s="66"/>
      <c r="D242" s="49"/>
      <c r="E242" s="67"/>
      <c r="F242" s="67"/>
      <c r="G242" s="67"/>
      <c r="H242" s="67"/>
      <c r="I242" s="67"/>
      <c r="J242" s="34"/>
      <c r="K242" s="34"/>
      <c r="L242" s="34"/>
      <c r="M242" s="34"/>
      <c r="N242" s="34"/>
      <c r="O242" s="34"/>
      <c r="P242" s="34"/>
      <c r="Q242" s="34"/>
      <c r="R242" s="34"/>
      <c r="S242" s="34"/>
      <c r="T242" s="34"/>
      <c r="U242" s="34"/>
      <c r="V242" s="34"/>
      <c r="W242" s="34"/>
      <c r="X242" s="34"/>
      <c r="Y242" s="34"/>
      <c r="Z242" s="34"/>
      <c r="AA242" s="34"/>
    </row>
    <row r="243" spans="2:27" ht="12" customHeight="1">
      <c r="B243" s="34"/>
      <c r="C243" s="66"/>
      <c r="D243" s="49"/>
      <c r="E243" s="67"/>
      <c r="F243" s="67"/>
      <c r="G243" s="67"/>
      <c r="H243" s="67"/>
      <c r="I243" s="67"/>
      <c r="J243" s="34"/>
      <c r="K243" s="34"/>
      <c r="L243" s="34"/>
      <c r="M243" s="34"/>
      <c r="N243" s="34"/>
      <c r="O243" s="34"/>
      <c r="P243" s="34"/>
      <c r="Q243" s="34"/>
      <c r="R243" s="34"/>
      <c r="S243" s="34"/>
      <c r="T243" s="34"/>
      <c r="U243" s="34"/>
      <c r="V243" s="34"/>
      <c r="W243" s="34"/>
      <c r="X243" s="34"/>
      <c r="Y243" s="34"/>
      <c r="Z243" s="34"/>
      <c r="AA243" s="34"/>
    </row>
    <row r="244" spans="2:27" ht="12" customHeight="1">
      <c r="B244" s="34"/>
      <c r="C244" s="66"/>
      <c r="D244" s="49"/>
      <c r="E244" s="67"/>
      <c r="F244" s="67"/>
      <c r="G244" s="67"/>
      <c r="H244" s="67"/>
      <c r="I244" s="67"/>
      <c r="J244" s="34"/>
      <c r="K244" s="34"/>
      <c r="L244" s="34"/>
      <c r="M244" s="34"/>
      <c r="N244" s="34"/>
      <c r="O244" s="34"/>
      <c r="P244" s="34"/>
      <c r="Q244" s="34"/>
      <c r="R244" s="34"/>
      <c r="S244" s="34"/>
      <c r="T244" s="34"/>
      <c r="U244" s="34"/>
      <c r="V244" s="34"/>
      <c r="W244" s="34"/>
      <c r="X244" s="34"/>
      <c r="Y244" s="34"/>
      <c r="Z244" s="34"/>
      <c r="AA244" s="34"/>
    </row>
    <row r="245" spans="2:27" ht="12" customHeight="1">
      <c r="B245" s="34"/>
      <c r="C245" s="66"/>
      <c r="D245" s="49"/>
      <c r="E245" s="67"/>
      <c r="F245" s="67"/>
      <c r="G245" s="67"/>
      <c r="H245" s="67"/>
      <c r="I245" s="67"/>
      <c r="J245" s="34"/>
      <c r="K245" s="34"/>
      <c r="L245" s="34"/>
      <c r="M245" s="34"/>
      <c r="N245" s="34"/>
      <c r="O245" s="34"/>
      <c r="P245" s="34"/>
      <c r="Q245" s="34"/>
      <c r="R245" s="34"/>
      <c r="S245" s="34"/>
      <c r="T245" s="34"/>
      <c r="U245" s="34"/>
      <c r="V245" s="34"/>
      <c r="W245" s="34"/>
      <c r="X245" s="34"/>
      <c r="Y245" s="34"/>
      <c r="Z245" s="34"/>
      <c r="AA245" s="34"/>
    </row>
    <row r="246" spans="2:27" ht="12" customHeight="1">
      <c r="B246" s="34"/>
      <c r="C246" s="66"/>
      <c r="D246" s="49"/>
      <c r="E246" s="67"/>
      <c r="F246" s="67"/>
      <c r="G246" s="67"/>
      <c r="H246" s="67"/>
      <c r="I246" s="67"/>
      <c r="J246" s="34"/>
      <c r="K246" s="34"/>
      <c r="L246" s="34"/>
      <c r="M246" s="34"/>
      <c r="N246" s="34"/>
      <c r="O246" s="34"/>
      <c r="P246" s="34"/>
      <c r="Q246" s="34"/>
      <c r="R246" s="34"/>
      <c r="S246" s="34"/>
      <c r="T246" s="34"/>
      <c r="U246" s="34"/>
      <c r="V246" s="34"/>
      <c r="W246" s="34"/>
      <c r="X246" s="34"/>
      <c r="Y246" s="34"/>
      <c r="Z246" s="34"/>
      <c r="AA246" s="34"/>
    </row>
    <row r="247" spans="2:27" ht="12" customHeight="1">
      <c r="B247" s="34"/>
      <c r="C247" s="66"/>
      <c r="D247" s="49"/>
      <c r="E247" s="67"/>
      <c r="F247" s="67"/>
      <c r="G247" s="67"/>
      <c r="H247" s="67"/>
      <c r="I247" s="67"/>
      <c r="J247" s="34"/>
      <c r="K247" s="34"/>
      <c r="L247" s="34"/>
      <c r="M247" s="34"/>
      <c r="N247" s="34"/>
      <c r="O247" s="34"/>
      <c r="P247" s="34"/>
      <c r="Q247" s="34"/>
      <c r="R247" s="34"/>
      <c r="S247" s="34"/>
      <c r="T247" s="34"/>
      <c r="U247" s="34"/>
      <c r="V247" s="34"/>
      <c r="W247" s="34"/>
      <c r="X247" s="34"/>
      <c r="Y247" s="34"/>
      <c r="Z247" s="34"/>
      <c r="AA247" s="34"/>
    </row>
    <row r="248" spans="2:27" ht="12" customHeight="1">
      <c r="B248" s="34"/>
      <c r="C248" s="66"/>
      <c r="D248" s="49"/>
      <c r="E248" s="67"/>
      <c r="F248" s="67"/>
      <c r="G248" s="67"/>
      <c r="H248" s="67"/>
      <c r="I248" s="67"/>
      <c r="J248" s="34"/>
      <c r="K248" s="34"/>
      <c r="L248" s="34"/>
      <c r="M248" s="34"/>
      <c r="N248" s="34"/>
      <c r="O248" s="34"/>
      <c r="P248" s="34"/>
      <c r="Q248" s="34"/>
      <c r="R248" s="34"/>
      <c r="S248" s="34"/>
      <c r="T248" s="34"/>
      <c r="U248" s="34"/>
      <c r="V248" s="34"/>
      <c r="W248" s="34"/>
      <c r="X248" s="34"/>
      <c r="Y248" s="34"/>
      <c r="Z248" s="34"/>
      <c r="AA248" s="34"/>
    </row>
    <row r="249" spans="2:27" ht="12" customHeight="1">
      <c r="B249" s="34"/>
      <c r="C249" s="66"/>
      <c r="D249" s="49"/>
      <c r="E249" s="67"/>
      <c r="F249" s="67"/>
      <c r="G249" s="67"/>
      <c r="H249" s="67"/>
      <c r="I249" s="67"/>
      <c r="J249" s="34"/>
      <c r="K249" s="34"/>
      <c r="L249" s="34"/>
      <c r="M249" s="34"/>
      <c r="N249" s="34"/>
      <c r="O249" s="34"/>
      <c r="P249" s="34"/>
      <c r="Q249" s="34"/>
      <c r="R249" s="34"/>
      <c r="S249" s="34"/>
      <c r="T249" s="34"/>
      <c r="U249" s="34"/>
      <c r="V249" s="34"/>
      <c r="W249" s="34"/>
      <c r="X249" s="34"/>
      <c r="Y249" s="34"/>
      <c r="Z249" s="34"/>
      <c r="AA249" s="34"/>
    </row>
    <row r="250" spans="2:27" ht="15.75" customHeight="1">
      <c r="D250" s="159"/>
      <c r="E250" s="160"/>
      <c r="F250" s="160"/>
      <c r="G250" s="160"/>
      <c r="H250" s="160"/>
      <c r="I250" s="160"/>
    </row>
    <row r="251" spans="2:27" ht="15.75" customHeight="1">
      <c r="D251" s="159"/>
      <c r="E251" s="160"/>
      <c r="F251" s="160"/>
      <c r="G251" s="160"/>
      <c r="H251" s="160"/>
      <c r="I251" s="160"/>
    </row>
    <row r="252" spans="2:27" ht="15.75" customHeight="1">
      <c r="D252" s="159"/>
      <c r="E252" s="160"/>
      <c r="F252" s="160"/>
      <c r="G252" s="160"/>
      <c r="H252" s="160"/>
      <c r="I252" s="160"/>
    </row>
    <row r="253" spans="2:27" ht="15.75" customHeight="1">
      <c r="D253" s="159"/>
      <c r="E253" s="160"/>
      <c r="F253" s="160"/>
      <c r="G253" s="160"/>
      <c r="H253" s="160"/>
      <c r="I253" s="160"/>
    </row>
    <row r="254" spans="2:27" ht="15.75" customHeight="1"/>
    <row r="255" spans="2:27" ht="15.75" customHeight="1"/>
    <row r="256" spans="2:27"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sheetData>
  <mergeCells count="5">
    <mergeCell ref="B1:B2"/>
    <mergeCell ref="C1:C2"/>
    <mergeCell ref="D1:D2"/>
    <mergeCell ref="E1:I1"/>
    <mergeCell ref="B53:D53"/>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Y1002"/>
  <sheetViews>
    <sheetView showGridLines="0" zoomScale="90" zoomScaleNormal="90" workbookViewId="0">
      <pane xSplit="2" ySplit="3" topLeftCell="C4" activePane="bottomRight" state="frozen"/>
      <selection pane="topRight" activeCell="D1" sqref="D1"/>
      <selection pane="bottomLeft" activeCell="A4" sqref="A4"/>
      <selection pane="bottomRight" activeCell="D96" sqref="D96"/>
    </sheetView>
  </sheetViews>
  <sheetFormatPr baseColWidth="10" defaultColWidth="14.42578125" defaultRowHeight="15" customHeight="1"/>
  <cols>
    <col min="1" max="1" width="6" customWidth="1"/>
    <col min="2" max="2" width="59.5703125" customWidth="1"/>
    <col min="3" max="3" width="19" customWidth="1"/>
    <col min="4" max="4" width="22.140625" customWidth="1"/>
    <col min="5" max="5" width="17.28515625" customWidth="1"/>
    <col min="6" max="6" width="17.5703125" customWidth="1"/>
    <col min="7" max="7" width="18.5703125" customWidth="1"/>
    <col min="8" max="8" width="4.85546875" customWidth="1"/>
    <col min="9" max="9" width="17" customWidth="1"/>
    <col min="10" max="10" width="19.85546875" customWidth="1"/>
    <col min="11" max="11" width="17.42578125" customWidth="1"/>
    <col min="12" max="12" width="18" customWidth="1"/>
    <col min="13" max="13" width="18.28515625" customWidth="1"/>
    <col min="14" max="25" width="10.85546875" customWidth="1"/>
  </cols>
  <sheetData>
    <row r="1" spans="1:25" ht="13.5" customHeight="1">
      <c r="A1" s="29"/>
      <c r="B1" s="29"/>
      <c r="C1" s="29"/>
      <c r="D1" s="29"/>
      <c r="E1" s="29"/>
      <c r="F1" s="29"/>
      <c r="G1" s="29"/>
      <c r="H1" s="29"/>
      <c r="I1" s="29"/>
      <c r="J1" s="29"/>
      <c r="K1" s="29"/>
      <c r="L1" s="29"/>
      <c r="M1" s="29"/>
      <c r="N1" s="29"/>
      <c r="O1" s="29"/>
      <c r="P1" s="29"/>
      <c r="Q1" s="29"/>
      <c r="R1" s="29"/>
      <c r="S1" s="29"/>
      <c r="T1" s="29"/>
      <c r="U1" s="29"/>
      <c r="V1" s="29"/>
      <c r="W1" s="29"/>
      <c r="X1" s="29"/>
      <c r="Y1" s="29"/>
    </row>
    <row r="2" spans="1:25" ht="13.5" customHeight="1">
      <c r="A2" s="29"/>
      <c r="B2" s="3134" t="s">
        <v>211</v>
      </c>
      <c r="C2" s="31">
        <v>2018</v>
      </c>
      <c r="D2" s="31">
        <f>C2-1</f>
        <v>2017</v>
      </c>
      <c r="E2" s="31">
        <f>C2-2</f>
        <v>2016</v>
      </c>
      <c r="F2" s="31">
        <f>C2-3</f>
        <v>2015</v>
      </c>
      <c r="G2" s="32">
        <f>C2-4</f>
        <v>2014</v>
      </c>
      <c r="H2" s="29"/>
      <c r="I2" s="30">
        <f t="shared" ref="I2:M2" si="0">C2</f>
        <v>2018</v>
      </c>
      <c r="J2" s="31">
        <f t="shared" si="0"/>
        <v>2017</v>
      </c>
      <c r="K2" s="31">
        <f t="shared" si="0"/>
        <v>2016</v>
      </c>
      <c r="L2" s="31">
        <f t="shared" si="0"/>
        <v>2015</v>
      </c>
      <c r="M2" s="32">
        <f t="shared" si="0"/>
        <v>2014</v>
      </c>
      <c r="N2" s="29"/>
      <c r="O2" s="29"/>
      <c r="P2" s="29"/>
      <c r="Q2" s="29"/>
      <c r="R2" s="29"/>
      <c r="S2" s="29"/>
      <c r="T2" s="29"/>
      <c r="U2" s="29"/>
      <c r="V2" s="29"/>
      <c r="W2" s="29"/>
      <c r="X2" s="29"/>
      <c r="Y2" s="29"/>
    </row>
    <row r="3" spans="1:25" ht="13.5" customHeight="1">
      <c r="A3" s="29"/>
      <c r="B3" s="3117"/>
      <c r="C3" s="3130" t="s">
        <v>212</v>
      </c>
      <c r="D3" s="3131"/>
      <c r="E3" s="3131"/>
      <c r="F3" s="3131"/>
      <c r="G3" s="3132"/>
      <c r="H3" s="29"/>
      <c r="I3" s="3133" t="s">
        <v>155</v>
      </c>
      <c r="J3" s="3131"/>
      <c r="K3" s="3131"/>
      <c r="L3" s="3131"/>
      <c r="M3" s="3132"/>
      <c r="N3" s="29"/>
      <c r="O3" s="29"/>
      <c r="P3" s="29"/>
      <c r="Q3" s="29"/>
      <c r="R3" s="29"/>
      <c r="S3" s="29"/>
      <c r="T3" s="29"/>
      <c r="U3" s="29"/>
      <c r="V3" s="29"/>
      <c r="W3" s="29"/>
      <c r="X3" s="29"/>
      <c r="Y3" s="29"/>
    </row>
    <row r="4" spans="1:25" ht="12.75" customHeight="1">
      <c r="A4" s="29"/>
      <c r="B4" s="2279"/>
      <c r="C4" s="2280"/>
      <c r="D4" s="2280"/>
      <c r="E4" s="2280"/>
      <c r="F4" s="2280"/>
      <c r="G4" s="2281"/>
      <c r="H4" s="29"/>
      <c r="I4" s="2308"/>
      <c r="J4" s="2280"/>
      <c r="K4" s="2280"/>
      <c r="L4" s="2280"/>
      <c r="M4" s="2281"/>
      <c r="N4" s="29"/>
      <c r="O4" s="29"/>
      <c r="P4" s="29"/>
      <c r="Q4" s="29"/>
      <c r="R4" s="29"/>
      <c r="S4" s="29"/>
      <c r="T4" s="29"/>
      <c r="U4" s="29"/>
      <c r="V4" s="29"/>
      <c r="W4" s="29"/>
      <c r="X4" s="29"/>
      <c r="Y4" s="29"/>
    </row>
    <row r="5" spans="1:25" ht="13.5" customHeight="1">
      <c r="A5" s="29"/>
      <c r="B5" s="2282" t="s">
        <v>213</v>
      </c>
      <c r="C5" s="2280"/>
      <c r="D5" s="2280"/>
      <c r="E5" s="2280"/>
      <c r="F5" s="2280"/>
      <c r="G5" s="2281"/>
      <c r="H5" s="29"/>
      <c r="I5" s="2308"/>
      <c r="J5" s="2280"/>
      <c r="K5" s="2280"/>
      <c r="L5" s="2280"/>
      <c r="M5" s="2281"/>
      <c r="N5" s="29"/>
      <c r="O5" s="29"/>
      <c r="P5" s="29"/>
      <c r="Q5" s="29"/>
      <c r="R5" s="29"/>
      <c r="S5" s="29"/>
      <c r="T5" s="29"/>
      <c r="U5" s="29"/>
      <c r="V5" s="29"/>
      <c r="W5" s="29"/>
      <c r="X5" s="29"/>
      <c r="Y5" s="29"/>
    </row>
    <row r="6" spans="1:25" ht="3.75" customHeight="1">
      <c r="A6" s="29"/>
      <c r="B6" s="2279"/>
      <c r="C6" s="2280"/>
      <c r="D6" s="2280"/>
      <c r="E6" s="2280"/>
      <c r="F6" s="2280"/>
      <c r="G6" s="2281"/>
      <c r="H6" s="29"/>
      <c r="I6" s="2308"/>
      <c r="J6" s="2280"/>
      <c r="K6" s="2280"/>
      <c r="L6" s="2280"/>
      <c r="M6" s="2281"/>
      <c r="N6" s="29"/>
      <c r="O6" s="29"/>
      <c r="P6" s="29"/>
      <c r="Q6" s="29"/>
      <c r="R6" s="29"/>
      <c r="S6" s="29"/>
      <c r="T6" s="29"/>
      <c r="U6" s="29"/>
      <c r="V6" s="29"/>
      <c r="W6" s="29"/>
      <c r="X6" s="29"/>
      <c r="Y6" s="29"/>
    </row>
    <row r="7" spans="1:25" ht="13.5" customHeight="1">
      <c r="A7" s="29"/>
      <c r="B7" s="2282" t="s">
        <v>230</v>
      </c>
      <c r="C7" s="2280"/>
      <c r="D7" s="2280"/>
      <c r="E7" s="2280"/>
      <c r="F7" s="2280"/>
      <c r="G7" s="2281"/>
      <c r="H7" s="29"/>
      <c r="I7" s="2309"/>
      <c r="J7" s="2303"/>
      <c r="K7" s="2303"/>
      <c r="L7" s="2303"/>
      <c r="M7" s="2304"/>
      <c r="N7" s="29"/>
      <c r="O7" s="29"/>
      <c r="P7" s="29"/>
      <c r="Q7" s="29"/>
      <c r="R7" s="29"/>
      <c r="S7" s="29"/>
      <c r="T7" s="29"/>
      <c r="U7" s="29"/>
      <c r="V7" s="29"/>
      <c r="W7" s="29"/>
      <c r="X7" s="29"/>
      <c r="Y7" s="29"/>
    </row>
    <row r="8" spans="1:25" s="321" customFormat="1" ht="13.5" customHeight="1">
      <c r="A8" s="608"/>
      <c r="B8" s="2283" t="s">
        <v>232</v>
      </c>
      <c r="C8" s="2284"/>
      <c r="D8" s="2284"/>
      <c r="E8" s="2284"/>
      <c r="F8" s="2284"/>
      <c r="G8" s="2285"/>
      <c r="H8" s="608"/>
      <c r="I8" s="2310"/>
      <c r="J8" s="2284"/>
      <c r="K8" s="2284"/>
      <c r="L8" s="2284"/>
      <c r="M8" s="2285"/>
      <c r="N8" s="608"/>
      <c r="O8" s="608"/>
      <c r="P8" s="608"/>
      <c r="Q8" s="608"/>
      <c r="R8" s="608"/>
      <c r="S8" s="608"/>
      <c r="T8" s="608"/>
      <c r="U8" s="608"/>
      <c r="V8" s="608"/>
      <c r="W8" s="608"/>
      <c r="X8" s="608"/>
      <c r="Y8" s="608"/>
    </row>
    <row r="9" spans="1:25" s="321" customFormat="1" ht="13.5" customHeight="1">
      <c r="A9" s="608"/>
      <c r="B9" s="2283" t="s">
        <v>235</v>
      </c>
      <c r="C9" s="2284"/>
      <c r="D9" s="2284"/>
      <c r="E9" s="2284"/>
      <c r="F9" s="2284"/>
      <c r="G9" s="2285"/>
      <c r="H9" s="608"/>
      <c r="I9" s="2311"/>
      <c r="J9" s="2301"/>
      <c r="K9" s="2301"/>
      <c r="L9" s="2301"/>
      <c r="M9" s="2312"/>
      <c r="N9" s="608"/>
      <c r="O9" s="608"/>
      <c r="P9" s="608"/>
      <c r="Q9" s="608"/>
      <c r="R9" s="608"/>
      <c r="S9" s="608"/>
      <c r="T9" s="608"/>
      <c r="U9" s="608"/>
      <c r="V9" s="608"/>
      <c r="W9" s="608"/>
      <c r="X9" s="608"/>
      <c r="Y9" s="608"/>
    </row>
    <row r="10" spans="1:25" s="321" customFormat="1" ht="7.5" customHeight="1">
      <c r="A10" s="608"/>
      <c r="B10" s="2283" t="s">
        <v>237</v>
      </c>
      <c r="C10" s="2286"/>
      <c r="D10" s="2286"/>
      <c r="E10" s="2286"/>
      <c r="F10" s="2286"/>
      <c r="G10" s="2287"/>
      <c r="H10" s="608"/>
      <c r="I10" s="2313"/>
      <c r="J10" s="2299"/>
      <c r="K10" s="2299"/>
      <c r="L10" s="2299"/>
      <c r="M10" s="2300"/>
      <c r="N10" s="608"/>
      <c r="O10" s="608"/>
      <c r="P10" s="608"/>
      <c r="Q10" s="608"/>
      <c r="R10" s="608"/>
      <c r="S10" s="608"/>
      <c r="T10" s="608"/>
      <c r="U10" s="608"/>
      <c r="V10" s="608"/>
      <c r="W10" s="608"/>
      <c r="X10" s="608"/>
      <c r="Y10" s="608"/>
    </row>
    <row r="11" spans="1:25" s="321" customFormat="1" ht="13.5" customHeight="1">
      <c r="A11" s="608"/>
      <c r="B11" s="2288" t="s">
        <v>239</v>
      </c>
      <c r="C11" s="2286">
        <f>SUM(C12:C15)</f>
        <v>1387616</v>
      </c>
      <c r="D11" s="2286">
        <f>SUM(D12:D15)</f>
        <v>3313712</v>
      </c>
      <c r="E11" s="2286">
        <f>SUM(E12:E15)</f>
        <v>2961013</v>
      </c>
      <c r="F11" s="2286">
        <f>SUM(F12:F15)</f>
        <v>3838768</v>
      </c>
      <c r="G11" s="2287">
        <f>SUM(G12:G15)</f>
        <v>1378667</v>
      </c>
      <c r="H11" s="608"/>
      <c r="I11" s="2313">
        <f>SUM(I12:I15)</f>
        <v>5413775</v>
      </c>
      <c r="J11" s="2299">
        <f>SUM(J12:J15)</f>
        <v>5413775</v>
      </c>
      <c r="K11" s="2299">
        <f>SUM(K12:K15)</f>
        <v>5413775</v>
      </c>
      <c r="L11" s="2299">
        <f>SUM(L12:L15)</f>
        <v>5413775</v>
      </c>
      <c r="M11" s="2300">
        <f>SUM(M12:M15)</f>
        <v>2600975</v>
      </c>
      <c r="N11" s="608"/>
      <c r="O11" s="608"/>
      <c r="P11" s="608"/>
      <c r="Q11" s="608"/>
      <c r="R11" s="608"/>
      <c r="S11" s="608"/>
      <c r="T11" s="608"/>
      <c r="U11" s="608"/>
      <c r="V11" s="608"/>
      <c r="W11" s="608"/>
      <c r="X11" s="608"/>
      <c r="Y11" s="608"/>
    </row>
    <row r="12" spans="1:25" s="321" customFormat="1" ht="13.5" customHeight="1">
      <c r="A12" s="608"/>
      <c r="B12" s="2283" t="s">
        <v>241</v>
      </c>
      <c r="C12" s="2284"/>
      <c r="D12" s="2284"/>
      <c r="E12" s="2284"/>
      <c r="F12" s="2284"/>
      <c r="G12" s="2285"/>
      <c r="H12" s="608"/>
      <c r="I12" s="2311"/>
      <c r="J12" s="2301"/>
      <c r="K12" s="2301"/>
      <c r="L12" s="2301"/>
      <c r="M12" s="2312"/>
      <c r="N12" s="608"/>
      <c r="O12" s="608"/>
      <c r="P12" s="608"/>
      <c r="Q12" s="608"/>
      <c r="R12" s="608"/>
      <c r="S12" s="608"/>
      <c r="T12" s="608"/>
      <c r="U12" s="608"/>
      <c r="V12" s="608"/>
      <c r="W12" s="608"/>
      <c r="X12" s="608"/>
      <c r="Y12" s="608"/>
    </row>
    <row r="13" spans="1:25" s="321" customFormat="1" ht="13.5" customHeight="1">
      <c r="A13" s="608"/>
      <c r="B13" s="2283" t="s">
        <v>791</v>
      </c>
      <c r="C13" s="2284">
        <v>1087616</v>
      </c>
      <c r="D13" s="2289">
        <v>3013712</v>
      </c>
      <c r="E13" s="2284">
        <v>2661013</v>
      </c>
      <c r="F13" s="2284">
        <v>3538768</v>
      </c>
      <c r="G13" s="2285">
        <v>1078667</v>
      </c>
      <c r="H13" s="608"/>
      <c r="I13" s="2311">
        <v>5113775</v>
      </c>
      <c r="J13" s="2301">
        <v>5113775</v>
      </c>
      <c r="K13" s="2301">
        <v>5113775</v>
      </c>
      <c r="L13" s="2301">
        <v>5113775</v>
      </c>
      <c r="M13" s="2312">
        <v>2300975</v>
      </c>
      <c r="N13" s="608"/>
      <c r="O13" s="608"/>
      <c r="P13" s="608"/>
      <c r="Q13" s="608"/>
      <c r="R13" s="608"/>
      <c r="S13" s="608"/>
      <c r="T13" s="608"/>
      <c r="U13" s="608"/>
      <c r="V13" s="608"/>
      <c r="W13" s="608"/>
      <c r="X13" s="608"/>
      <c r="Y13" s="608"/>
    </row>
    <row r="14" spans="1:25" s="321" customFormat="1" ht="13.5" customHeight="1">
      <c r="A14" s="608"/>
      <c r="B14" s="2283" t="s">
        <v>792</v>
      </c>
      <c r="C14" s="2284">
        <v>300000</v>
      </c>
      <c r="D14" s="2284">
        <v>300000</v>
      </c>
      <c r="E14" s="2284">
        <v>300000</v>
      </c>
      <c r="F14" s="2284">
        <v>300000</v>
      </c>
      <c r="G14" s="2285">
        <v>300000</v>
      </c>
      <c r="H14" s="608"/>
      <c r="I14" s="2311">
        <v>300000</v>
      </c>
      <c r="J14" s="2301">
        <v>300000</v>
      </c>
      <c r="K14" s="2301">
        <v>300000</v>
      </c>
      <c r="L14" s="2301">
        <v>300000</v>
      </c>
      <c r="M14" s="2312">
        <v>300000</v>
      </c>
      <c r="N14" s="608"/>
      <c r="O14" s="608"/>
      <c r="P14" s="608"/>
      <c r="Q14" s="608"/>
      <c r="R14" s="608"/>
      <c r="S14" s="608"/>
      <c r="T14" s="608"/>
      <c r="U14" s="608"/>
      <c r="V14" s="608"/>
      <c r="W14" s="608"/>
      <c r="X14" s="608"/>
      <c r="Y14" s="608"/>
    </row>
    <row r="15" spans="1:25" s="321" customFormat="1" ht="13.5" customHeight="1">
      <c r="A15" s="608"/>
      <c r="B15" s="2283" t="s">
        <v>248</v>
      </c>
      <c r="C15" s="2284"/>
      <c r="D15" s="2284"/>
      <c r="E15" s="2284"/>
      <c r="F15" s="2284"/>
      <c r="G15" s="2285"/>
      <c r="H15" s="608"/>
      <c r="I15" s="2311"/>
      <c r="J15" s="2301"/>
      <c r="K15" s="2301"/>
      <c r="L15" s="2301"/>
      <c r="M15" s="2312"/>
      <c r="N15" s="608"/>
      <c r="O15" s="608"/>
      <c r="P15" s="608"/>
      <c r="Q15" s="608"/>
      <c r="R15" s="608"/>
      <c r="S15" s="608"/>
      <c r="T15" s="608"/>
      <c r="U15" s="608"/>
      <c r="V15" s="608"/>
      <c r="W15" s="608"/>
      <c r="X15" s="608"/>
      <c r="Y15" s="608"/>
    </row>
    <row r="16" spans="1:25" s="321" customFormat="1" ht="6.75" customHeight="1">
      <c r="A16" s="608"/>
      <c r="B16" s="2283"/>
      <c r="C16" s="2286"/>
      <c r="D16" s="2286"/>
      <c r="E16" s="2286"/>
      <c r="F16" s="2286"/>
      <c r="G16" s="2287"/>
      <c r="H16" s="608"/>
      <c r="I16" s="2313"/>
      <c r="J16" s="2299"/>
      <c r="K16" s="2299"/>
      <c r="L16" s="2299"/>
      <c r="M16" s="2300"/>
      <c r="N16" s="608"/>
      <c r="O16" s="608"/>
      <c r="P16" s="608"/>
      <c r="Q16" s="608"/>
      <c r="R16" s="608"/>
      <c r="S16" s="608"/>
      <c r="T16" s="608"/>
      <c r="U16" s="608"/>
      <c r="V16" s="608"/>
      <c r="W16" s="608"/>
      <c r="X16" s="608"/>
      <c r="Y16" s="608"/>
    </row>
    <row r="17" spans="1:25" s="321" customFormat="1" ht="13.5" customHeight="1">
      <c r="A17" s="608"/>
      <c r="B17" s="2288" t="s">
        <v>251</v>
      </c>
      <c r="C17" s="2286">
        <f>SUM(C18:C22)</f>
        <v>191957612</v>
      </c>
      <c r="D17" s="2286">
        <f>SUM(D18:D22)</f>
        <v>176513272</v>
      </c>
      <c r="E17" s="2286">
        <f>SUM(E18:E22)</f>
        <v>183541705</v>
      </c>
      <c r="F17" s="2286">
        <f>SUM(F18:F22)</f>
        <v>129114547</v>
      </c>
      <c r="G17" s="2287">
        <f>SUM(G18:G22)</f>
        <v>139405401</v>
      </c>
      <c r="H17" s="608"/>
      <c r="I17" s="2313">
        <f>SUM(I18:I22)</f>
        <v>475182795</v>
      </c>
      <c r="J17" s="2299">
        <f>SUM(J18:J22)</f>
        <v>418378706</v>
      </c>
      <c r="K17" s="2299">
        <f>SUM(K18:K22)</f>
        <v>404309109</v>
      </c>
      <c r="L17" s="2299">
        <f>SUM(L18:L22)</f>
        <v>327723956</v>
      </c>
      <c r="M17" s="2300">
        <f>SUM(M18:M22)</f>
        <v>305202940</v>
      </c>
      <c r="N17" s="608"/>
      <c r="O17" s="608"/>
      <c r="P17" s="608"/>
      <c r="Q17" s="608"/>
      <c r="R17" s="608"/>
      <c r="S17" s="608"/>
      <c r="T17" s="608"/>
      <c r="U17" s="608"/>
      <c r="V17" s="608"/>
      <c r="W17" s="608"/>
      <c r="X17" s="608"/>
      <c r="Y17" s="608"/>
    </row>
    <row r="18" spans="1:25" s="321" customFormat="1" ht="13.5" customHeight="1">
      <c r="A18" s="608"/>
      <c r="B18" s="2283" t="s">
        <v>252</v>
      </c>
      <c r="C18" s="2284"/>
      <c r="D18" s="2284"/>
      <c r="E18" s="2284"/>
      <c r="F18" s="2284"/>
      <c r="G18" s="2285"/>
      <c r="H18" s="608"/>
      <c r="I18" s="2311"/>
      <c r="J18" s="2301"/>
      <c r="K18" s="2301"/>
      <c r="L18" s="2301"/>
      <c r="M18" s="2312"/>
      <c r="N18" s="608"/>
      <c r="O18" s="608"/>
      <c r="P18" s="608"/>
      <c r="Q18" s="608"/>
      <c r="R18" s="608"/>
      <c r="S18" s="608"/>
      <c r="T18" s="608"/>
      <c r="U18" s="608"/>
      <c r="V18" s="608"/>
      <c r="W18" s="608"/>
      <c r="X18" s="608"/>
      <c r="Y18" s="608"/>
    </row>
    <row r="19" spans="1:25" s="321" customFormat="1" ht="13.5" customHeight="1">
      <c r="A19" s="608"/>
      <c r="B19" s="2283" t="s">
        <v>253</v>
      </c>
      <c r="C19" s="2284"/>
      <c r="D19" s="2289">
        <v>-1230454</v>
      </c>
      <c r="E19" s="2284"/>
      <c r="F19" s="2284"/>
      <c r="G19" s="2285"/>
      <c r="H19" s="608"/>
      <c r="I19" s="2311"/>
      <c r="J19" s="2301"/>
      <c r="K19" s="2301"/>
      <c r="L19" s="2301"/>
      <c r="M19" s="2312"/>
      <c r="N19" s="608"/>
      <c r="O19" s="608"/>
      <c r="P19" s="608"/>
      <c r="Q19" s="608"/>
      <c r="R19" s="608"/>
      <c r="S19" s="608"/>
      <c r="T19" s="608"/>
      <c r="U19" s="608"/>
      <c r="V19" s="608"/>
      <c r="W19" s="608"/>
      <c r="X19" s="608"/>
      <c r="Y19" s="608"/>
    </row>
    <row r="20" spans="1:25" s="321" customFormat="1" ht="13.5" customHeight="1">
      <c r="A20" s="608"/>
      <c r="B20" s="2283" t="s">
        <v>788</v>
      </c>
      <c r="C20" s="2284">
        <v>6233453</v>
      </c>
      <c r="D20" s="2284">
        <v>8523207</v>
      </c>
      <c r="E20" s="2284">
        <v>11326650</v>
      </c>
      <c r="F20" s="2284">
        <v>10653805</v>
      </c>
      <c r="G20" s="2285">
        <v>5113752</v>
      </c>
      <c r="H20" s="608"/>
      <c r="I20" s="2311">
        <v>26074054</v>
      </c>
      <c r="J20" s="2301">
        <v>26074054</v>
      </c>
      <c r="K20" s="2301">
        <v>26474054</v>
      </c>
      <c r="L20" s="2301">
        <v>23124054</v>
      </c>
      <c r="M20" s="2312">
        <v>15824054</v>
      </c>
      <c r="N20" s="608"/>
      <c r="O20" s="608"/>
      <c r="P20" s="608"/>
      <c r="Q20" s="608"/>
      <c r="R20" s="608"/>
      <c r="S20" s="608"/>
      <c r="T20" s="608"/>
      <c r="U20" s="608"/>
      <c r="V20" s="608"/>
      <c r="W20" s="608"/>
      <c r="X20" s="608"/>
      <c r="Y20" s="608"/>
    </row>
    <row r="21" spans="1:25" s="321" customFormat="1" ht="13.5" customHeight="1">
      <c r="A21" s="608"/>
      <c r="B21" s="2283" t="s">
        <v>789</v>
      </c>
      <c r="C21" s="2284">
        <v>92782456</v>
      </c>
      <c r="D21" s="2284">
        <v>119174651</v>
      </c>
      <c r="E21" s="2284">
        <v>88941115</v>
      </c>
      <c r="F21" s="2284">
        <v>54827496</v>
      </c>
      <c r="G21" s="2285">
        <v>50370096</v>
      </c>
      <c r="H21" s="608"/>
      <c r="I21" s="2311">
        <v>242266943</v>
      </c>
      <c r="J21" s="2301">
        <v>235006316</v>
      </c>
      <c r="K21" s="2301">
        <v>190957384</v>
      </c>
      <c r="L21" s="2301">
        <v>151989435</v>
      </c>
      <c r="M21" s="2312">
        <v>135293419</v>
      </c>
      <c r="N21" s="608"/>
      <c r="O21" s="608"/>
      <c r="P21" s="608"/>
      <c r="Q21" s="608"/>
      <c r="R21" s="608"/>
      <c r="S21" s="608"/>
      <c r="T21" s="608"/>
      <c r="U21" s="608"/>
      <c r="V21" s="608"/>
      <c r="W21" s="608"/>
      <c r="X21" s="608"/>
      <c r="Y21" s="608"/>
    </row>
    <row r="22" spans="1:25" s="321" customFormat="1" ht="13.5" customHeight="1">
      <c r="A22" s="608"/>
      <c r="B22" s="2283" t="s">
        <v>258</v>
      </c>
      <c r="C22" s="2284">
        <v>92941703</v>
      </c>
      <c r="D22" s="2284">
        <v>50045868</v>
      </c>
      <c r="E22" s="2284">
        <v>83273940</v>
      </c>
      <c r="F22" s="2284">
        <v>63633246</v>
      </c>
      <c r="G22" s="2285">
        <v>83921553</v>
      </c>
      <c r="H22" s="608"/>
      <c r="I22" s="2311">
        <v>206841798</v>
      </c>
      <c r="J22" s="2301">
        <v>157298336</v>
      </c>
      <c r="K22" s="2301">
        <v>186877671</v>
      </c>
      <c r="L22" s="2301">
        <v>152610467</v>
      </c>
      <c r="M22" s="2312">
        <v>154085467</v>
      </c>
      <c r="N22" s="608"/>
      <c r="O22" s="608"/>
      <c r="P22" s="608"/>
      <c r="Q22" s="608"/>
      <c r="R22" s="608"/>
      <c r="S22" s="608"/>
      <c r="T22" s="608"/>
      <c r="U22" s="608"/>
      <c r="V22" s="608"/>
      <c r="W22" s="608"/>
      <c r="X22" s="608"/>
      <c r="Y22" s="608"/>
    </row>
    <row r="23" spans="1:25" s="321" customFormat="1" ht="6.75" customHeight="1">
      <c r="A23" s="608"/>
      <c r="B23" s="2283"/>
      <c r="C23" s="2286"/>
      <c r="D23" s="2286"/>
      <c r="E23" s="2286"/>
      <c r="F23" s="2286"/>
      <c r="G23" s="2287"/>
      <c r="H23" s="608"/>
      <c r="I23" s="2313"/>
      <c r="J23" s="2299"/>
      <c r="K23" s="2299"/>
      <c r="L23" s="2299"/>
      <c r="M23" s="2300"/>
      <c r="N23" s="608"/>
      <c r="O23" s="608"/>
      <c r="P23" s="608"/>
      <c r="Q23" s="608"/>
      <c r="R23" s="608"/>
      <c r="S23" s="608"/>
      <c r="T23" s="608"/>
      <c r="U23" s="608"/>
      <c r="V23" s="608"/>
      <c r="W23" s="608"/>
      <c r="X23" s="608"/>
      <c r="Y23" s="608"/>
    </row>
    <row r="24" spans="1:25" s="321" customFormat="1" ht="13.5" customHeight="1">
      <c r="A24" s="608"/>
      <c r="B24" s="2288" t="s">
        <v>259</v>
      </c>
      <c r="C24" s="2286"/>
      <c r="D24" s="2286"/>
      <c r="E24" s="2286"/>
      <c r="F24" s="2286"/>
      <c r="G24" s="2287"/>
      <c r="H24" s="608"/>
      <c r="I24" s="2313"/>
      <c r="J24" s="2299"/>
      <c r="K24" s="2299"/>
      <c r="L24" s="2299"/>
      <c r="M24" s="2300"/>
      <c r="N24" s="608"/>
      <c r="O24" s="608"/>
      <c r="P24" s="608"/>
      <c r="Q24" s="608"/>
      <c r="R24" s="608"/>
      <c r="S24" s="608"/>
      <c r="T24" s="608"/>
      <c r="U24" s="608"/>
      <c r="V24" s="608"/>
      <c r="W24" s="608"/>
      <c r="X24" s="608"/>
      <c r="Y24" s="608"/>
    </row>
    <row r="25" spans="1:25" s="321" customFormat="1" ht="6" customHeight="1">
      <c r="A25" s="608"/>
      <c r="B25" s="2288"/>
      <c r="C25" s="2286"/>
      <c r="D25" s="2286"/>
      <c r="E25" s="2286"/>
      <c r="F25" s="2286"/>
      <c r="G25" s="2287"/>
      <c r="H25" s="608"/>
      <c r="I25" s="2313"/>
      <c r="J25" s="2299"/>
      <c r="K25" s="2299"/>
      <c r="L25" s="2299"/>
      <c r="M25" s="2300"/>
      <c r="N25" s="608"/>
      <c r="O25" s="608"/>
      <c r="P25" s="608"/>
      <c r="Q25" s="608"/>
      <c r="R25" s="608"/>
      <c r="S25" s="608"/>
      <c r="T25" s="608"/>
      <c r="U25" s="608"/>
      <c r="V25" s="608"/>
      <c r="W25" s="608"/>
      <c r="X25" s="608"/>
      <c r="Y25" s="608"/>
    </row>
    <row r="26" spans="1:25" s="321" customFormat="1" ht="13.5" customHeight="1">
      <c r="A26" s="608"/>
      <c r="B26" s="2288" t="s">
        <v>263</v>
      </c>
      <c r="C26" s="2286">
        <f>SUM(C27:C28)</f>
        <v>266346225</v>
      </c>
      <c r="D26" s="2286">
        <f>SUM(D27:D28)</f>
        <v>5831593</v>
      </c>
      <c r="E26" s="2286">
        <f>SUM(E27:E28)</f>
        <v>5079581</v>
      </c>
      <c r="F26" s="2286">
        <f>SUM(F27:F28)</f>
        <v>4732074</v>
      </c>
      <c r="G26" s="2287">
        <f>SUM(G27:G28)</f>
        <v>5073002</v>
      </c>
      <c r="H26" s="608"/>
      <c r="I26" s="2313">
        <f>SUM(I27:I28)</f>
        <v>266346225</v>
      </c>
      <c r="J26" s="2299">
        <f>SUM(J27:J28)</f>
        <v>5831593</v>
      </c>
      <c r="K26" s="2299">
        <f>SUM(K27:K28)</f>
        <v>5079581</v>
      </c>
      <c r="L26" s="2299">
        <f>SUM(L27:L28)</f>
        <v>4732074</v>
      </c>
      <c r="M26" s="2300">
        <f>SUM(M27:M28)</f>
        <v>5073002</v>
      </c>
      <c r="N26" s="608"/>
      <c r="O26" s="608"/>
      <c r="P26" s="608"/>
      <c r="Q26" s="608"/>
      <c r="R26" s="608"/>
      <c r="S26" s="608"/>
      <c r="T26" s="608"/>
      <c r="U26" s="608"/>
      <c r="V26" s="608"/>
      <c r="W26" s="608"/>
      <c r="X26" s="608"/>
      <c r="Y26" s="608"/>
    </row>
    <row r="27" spans="1:25" s="321" customFormat="1" ht="13.5" customHeight="1">
      <c r="A27" s="608"/>
      <c r="B27" s="2283" t="s">
        <v>265</v>
      </c>
      <c r="C27" s="2284"/>
      <c r="D27" s="2284"/>
      <c r="E27" s="2284"/>
      <c r="F27" s="2284"/>
      <c r="G27" s="2285"/>
      <c r="H27" s="608"/>
      <c r="I27" s="2311"/>
      <c r="J27" s="2301"/>
      <c r="K27" s="2301"/>
      <c r="L27" s="2301"/>
      <c r="M27" s="2312"/>
      <c r="N27" s="608"/>
      <c r="O27" s="608"/>
      <c r="P27" s="608"/>
      <c r="Q27" s="608"/>
      <c r="R27" s="608"/>
      <c r="S27" s="608"/>
      <c r="T27" s="608"/>
      <c r="U27" s="608"/>
      <c r="V27" s="608"/>
      <c r="W27" s="608"/>
      <c r="X27" s="608"/>
      <c r="Y27" s="608"/>
    </row>
    <row r="28" spans="1:25" s="321" customFormat="1" ht="13.5" customHeight="1">
      <c r="A28" s="608"/>
      <c r="B28" s="2283" t="s">
        <v>267</v>
      </c>
      <c r="C28" s="2284">
        <v>266346225</v>
      </c>
      <c r="D28" s="2284">
        <v>5831593</v>
      </c>
      <c r="E28" s="2284">
        <v>5079581</v>
      </c>
      <c r="F28" s="2284">
        <v>4732074</v>
      </c>
      <c r="G28" s="2285">
        <v>5073002</v>
      </c>
      <c r="H28" s="608"/>
      <c r="I28" s="2311">
        <v>266346225</v>
      </c>
      <c r="J28" s="2301">
        <v>5831593</v>
      </c>
      <c r="K28" s="2301">
        <v>5079581</v>
      </c>
      <c r="L28" s="2301">
        <v>4732074</v>
      </c>
      <c r="M28" s="2312">
        <v>5073002</v>
      </c>
      <c r="N28" s="608"/>
      <c r="O28" s="608"/>
      <c r="P28" s="608"/>
      <c r="Q28" s="608"/>
      <c r="R28" s="608"/>
      <c r="S28" s="608"/>
      <c r="T28" s="608"/>
      <c r="U28" s="608"/>
      <c r="V28" s="608"/>
      <c r="W28" s="608"/>
      <c r="X28" s="608"/>
      <c r="Y28" s="608"/>
    </row>
    <row r="29" spans="1:25" s="321" customFormat="1" ht="13.5" customHeight="1">
      <c r="A29" s="608"/>
      <c r="B29" s="2283"/>
      <c r="C29" s="2286"/>
      <c r="D29" s="2286"/>
      <c r="E29" s="2286"/>
      <c r="F29" s="2286"/>
      <c r="G29" s="2287"/>
      <c r="H29" s="608"/>
      <c r="I29" s="2314"/>
      <c r="J29" s="2286"/>
      <c r="K29" s="2286"/>
      <c r="L29" s="2286"/>
      <c r="M29" s="2287"/>
      <c r="N29" s="608"/>
      <c r="O29" s="608"/>
      <c r="P29" s="608"/>
      <c r="Q29" s="608"/>
      <c r="R29" s="608"/>
      <c r="S29" s="608"/>
      <c r="T29" s="608"/>
      <c r="U29" s="608"/>
      <c r="V29" s="608"/>
      <c r="W29" s="608"/>
      <c r="X29" s="608"/>
      <c r="Y29" s="608"/>
    </row>
    <row r="30" spans="1:25" s="321" customFormat="1" ht="13.5" customHeight="1">
      <c r="A30" s="608"/>
      <c r="B30" s="2288" t="s">
        <v>269</v>
      </c>
      <c r="C30" s="2286"/>
      <c r="D30" s="2286"/>
      <c r="E30" s="2286"/>
      <c r="F30" s="2286"/>
      <c r="G30" s="2287"/>
      <c r="H30" s="608"/>
      <c r="I30" s="2314"/>
      <c r="J30" s="2286"/>
      <c r="K30" s="2286"/>
      <c r="L30" s="2286"/>
      <c r="M30" s="2287"/>
      <c r="N30" s="608"/>
      <c r="O30" s="608"/>
      <c r="P30" s="608"/>
      <c r="Q30" s="608"/>
      <c r="R30" s="608"/>
      <c r="S30" s="608"/>
      <c r="T30" s="608"/>
      <c r="U30" s="608"/>
      <c r="V30" s="608"/>
      <c r="W30" s="608"/>
      <c r="X30" s="608"/>
      <c r="Y30" s="608"/>
    </row>
    <row r="31" spans="1:25" s="321" customFormat="1" ht="13.5" customHeight="1">
      <c r="A31" s="608"/>
      <c r="B31" s="2283" t="s">
        <v>271</v>
      </c>
      <c r="C31" s="2286"/>
      <c r="D31" s="2286"/>
      <c r="E31" s="2286"/>
      <c r="F31" s="2286"/>
      <c r="G31" s="2287"/>
      <c r="H31" s="608"/>
      <c r="I31" s="2314"/>
      <c r="J31" s="2286"/>
      <c r="K31" s="2286"/>
      <c r="L31" s="2286"/>
      <c r="M31" s="2287"/>
      <c r="N31" s="608"/>
      <c r="O31" s="608"/>
      <c r="P31" s="608"/>
      <c r="Q31" s="608"/>
      <c r="R31" s="608"/>
      <c r="S31" s="608"/>
      <c r="T31" s="608"/>
      <c r="U31" s="608"/>
      <c r="V31" s="608"/>
      <c r="W31" s="608"/>
      <c r="X31" s="608"/>
      <c r="Y31" s="608"/>
    </row>
    <row r="32" spans="1:25" s="321" customFormat="1" ht="13.5" customHeight="1">
      <c r="A32" s="608"/>
      <c r="B32" s="2283" t="s">
        <v>272</v>
      </c>
      <c r="C32" s="2286"/>
      <c r="D32" s="2286"/>
      <c r="E32" s="2286"/>
      <c r="F32" s="2286"/>
      <c r="G32" s="2287"/>
      <c r="H32" s="608"/>
      <c r="I32" s="2314"/>
      <c r="J32" s="2286"/>
      <c r="K32" s="2286"/>
      <c r="L32" s="2286"/>
      <c r="M32" s="2287"/>
      <c r="N32" s="608"/>
      <c r="O32" s="608"/>
      <c r="P32" s="608"/>
      <c r="Q32" s="608"/>
      <c r="R32" s="608"/>
      <c r="S32" s="608"/>
      <c r="T32" s="608"/>
      <c r="U32" s="608"/>
      <c r="V32" s="608"/>
      <c r="W32" s="608"/>
      <c r="X32" s="608"/>
      <c r="Y32" s="608"/>
    </row>
    <row r="33" spans="1:25" s="321" customFormat="1" ht="13.5" customHeight="1">
      <c r="A33" s="608"/>
      <c r="B33" s="2283"/>
      <c r="C33" s="2286"/>
      <c r="D33" s="2286"/>
      <c r="E33" s="2286"/>
      <c r="F33" s="2286"/>
      <c r="G33" s="2287"/>
      <c r="H33" s="608"/>
      <c r="I33" s="2314"/>
      <c r="J33" s="2286"/>
      <c r="K33" s="2286"/>
      <c r="L33" s="2286"/>
      <c r="M33" s="2287"/>
      <c r="N33" s="608"/>
      <c r="O33" s="608"/>
      <c r="P33" s="608"/>
      <c r="Q33" s="608"/>
      <c r="R33" s="608"/>
      <c r="S33" s="608"/>
      <c r="T33" s="608"/>
      <c r="U33" s="608"/>
      <c r="V33" s="608"/>
      <c r="W33" s="608"/>
      <c r="X33" s="608"/>
      <c r="Y33" s="608"/>
    </row>
    <row r="34" spans="1:25" ht="13.5" customHeight="1">
      <c r="A34" s="29"/>
      <c r="B34" s="3135" t="s">
        <v>273</v>
      </c>
      <c r="C34" s="2290">
        <f>SUM(C30,C26,C24,C17,C11,C7)</f>
        <v>459691453</v>
      </c>
      <c r="D34" s="2290">
        <f>SUM(D30,D26,D24,D17,D11,D7)</f>
        <v>185658577</v>
      </c>
      <c r="E34" s="2290">
        <f>SUM(E30,E26,E24,E17,E11,E7)</f>
        <v>191582299</v>
      </c>
      <c r="F34" s="2290">
        <f>SUM(F30,F26,F24,F17,F11,F7)</f>
        <v>137685389</v>
      </c>
      <c r="G34" s="2291">
        <f>SUM(G30,G26,G24,G17,G11,G7)</f>
        <v>145857070</v>
      </c>
      <c r="H34" s="29"/>
      <c r="I34" s="3136">
        <f>SUM(I30,I26,I24,I17,I11,I7)</f>
        <v>746942795</v>
      </c>
      <c r="J34" s="2290">
        <f>SUM(J30,J26,J24,J17,J11,J7)</f>
        <v>429624074</v>
      </c>
      <c r="K34" s="2290">
        <f>K30+K26+K24+K17+K11+K7</f>
        <v>414802465</v>
      </c>
      <c r="L34" s="2290">
        <f>L30+L26+L24+L17+L11+L7</f>
        <v>337869805</v>
      </c>
      <c r="M34" s="2291">
        <f>M30+M26+M24+M17+M11+M7</f>
        <v>312876917</v>
      </c>
      <c r="N34" s="29"/>
      <c r="O34" s="29"/>
      <c r="P34" s="29"/>
      <c r="Q34" s="29"/>
      <c r="R34" s="29"/>
      <c r="S34" s="29"/>
      <c r="T34" s="29"/>
      <c r="U34" s="29"/>
      <c r="V34" s="29"/>
      <c r="W34" s="29"/>
      <c r="X34" s="29"/>
      <c r="Y34" s="29"/>
    </row>
    <row r="35" spans="1:25" ht="13.5" customHeight="1">
      <c r="A35" s="29"/>
      <c r="B35" s="3128"/>
      <c r="C35" s="2292"/>
      <c r="D35" s="2292"/>
      <c r="E35" s="2292"/>
      <c r="F35" s="2292"/>
      <c r="G35" s="2293"/>
      <c r="H35" s="29"/>
      <c r="I35" s="3137"/>
      <c r="J35" s="2315"/>
      <c r="K35" s="2315"/>
      <c r="L35" s="2315"/>
      <c r="M35" s="2316"/>
      <c r="N35" s="29"/>
      <c r="O35" s="29"/>
      <c r="P35" s="29"/>
      <c r="Q35" s="29"/>
      <c r="R35" s="29"/>
      <c r="S35" s="29"/>
      <c r="T35" s="29"/>
      <c r="U35" s="29"/>
      <c r="V35" s="29"/>
      <c r="W35" s="29"/>
      <c r="X35" s="29"/>
      <c r="Y35" s="29"/>
    </row>
    <row r="36" spans="1:25" ht="13.5" customHeight="1">
      <c r="A36" s="29"/>
      <c r="B36" s="2279"/>
      <c r="C36" s="2294"/>
      <c r="D36" s="2294"/>
      <c r="E36" s="2294"/>
      <c r="F36" s="2294"/>
      <c r="G36" s="2295"/>
      <c r="H36" s="29"/>
      <c r="I36" s="2309"/>
      <c r="J36" s="2303"/>
      <c r="K36" s="2303"/>
      <c r="L36" s="2303"/>
      <c r="M36" s="2304"/>
      <c r="N36" s="29"/>
      <c r="O36" s="29"/>
      <c r="P36" s="29"/>
      <c r="Q36" s="29"/>
      <c r="R36" s="29"/>
      <c r="S36" s="29"/>
      <c r="T36" s="29"/>
      <c r="U36" s="29"/>
      <c r="V36" s="29"/>
      <c r="W36" s="29"/>
      <c r="X36" s="29"/>
      <c r="Y36" s="29"/>
    </row>
    <row r="37" spans="1:25" ht="13.5" customHeight="1">
      <c r="A37" s="29"/>
      <c r="B37" s="2282" t="s">
        <v>274</v>
      </c>
      <c r="C37" s="2294"/>
      <c r="D37" s="2294"/>
      <c r="E37" s="2294"/>
      <c r="F37" s="2294"/>
      <c r="G37" s="2295"/>
      <c r="H37" s="29"/>
      <c r="I37" s="2309"/>
      <c r="J37" s="2303"/>
      <c r="K37" s="2303"/>
      <c r="L37" s="2303"/>
      <c r="M37" s="2304"/>
      <c r="N37" s="29"/>
      <c r="O37" s="29"/>
      <c r="P37" s="29"/>
      <c r="Q37" s="29"/>
      <c r="R37" s="29"/>
      <c r="S37" s="29"/>
      <c r="T37" s="29"/>
      <c r="U37" s="29"/>
      <c r="V37" s="29"/>
      <c r="W37" s="29"/>
      <c r="X37" s="29"/>
      <c r="Y37" s="29"/>
    </row>
    <row r="38" spans="1:25" s="321" customFormat="1" ht="13.5" customHeight="1">
      <c r="A38" s="608"/>
      <c r="B38" s="2283"/>
      <c r="C38" s="2296"/>
      <c r="D38" s="2296"/>
      <c r="E38" s="2296"/>
      <c r="F38" s="2296"/>
      <c r="G38" s="2297"/>
      <c r="H38" s="608"/>
      <c r="I38" s="2314"/>
      <c r="J38" s="2286"/>
      <c r="K38" s="2286"/>
      <c r="L38" s="2286"/>
      <c r="M38" s="2287"/>
      <c r="N38" s="608"/>
      <c r="O38" s="608"/>
      <c r="P38" s="608"/>
      <c r="Q38" s="608"/>
      <c r="R38" s="608"/>
      <c r="S38" s="608"/>
      <c r="T38" s="608"/>
      <c r="U38" s="608"/>
      <c r="V38" s="608"/>
      <c r="W38" s="608"/>
      <c r="X38" s="608"/>
      <c r="Y38" s="608"/>
    </row>
    <row r="39" spans="1:25" s="321" customFormat="1" ht="13.5" customHeight="1">
      <c r="A39" s="608"/>
      <c r="B39" s="2288" t="s">
        <v>275</v>
      </c>
      <c r="C39" s="2298"/>
      <c r="D39" s="2298">
        <v>1000000</v>
      </c>
      <c r="E39" s="2298"/>
      <c r="F39" s="2298"/>
      <c r="G39" s="2297"/>
      <c r="H39" s="608"/>
      <c r="I39" s="2314"/>
      <c r="J39" s="2286">
        <v>1000000</v>
      </c>
      <c r="K39" s="2286"/>
      <c r="L39" s="2286"/>
      <c r="M39" s="2287"/>
      <c r="N39" s="608"/>
      <c r="O39" s="608"/>
      <c r="P39" s="608"/>
      <c r="Q39" s="608"/>
      <c r="R39" s="608"/>
      <c r="S39" s="608"/>
      <c r="T39" s="608"/>
      <c r="U39" s="608"/>
      <c r="V39" s="608"/>
      <c r="W39" s="608"/>
      <c r="X39" s="608"/>
      <c r="Y39" s="608"/>
    </row>
    <row r="40" spans="1:25" s="321" customFormat="1" ht="13.5" customHeight="1">
      <c r="A40" s="608"/>
      <c r="B40" s="2283"/>
      <c r="C40" s="2298"/>
      <c r="D40" s="2298"/>
      <c r="E40" s="2298"/>
      <c r="F40" s="2298"/>
      <c r="G40" s="2297"/>
      <c r="H40" s="608"/>
      <c r="I40" s="2314"/>
      <c r="J40" s="2286"/>
      <c r="K40" s="2286"/>
      <c r="L40" s="2286"/>
      <c r="M40" s="2287"/>
      <c r="N40" s="608"/>
      <c r="O40" s="608"/>
      <c r="P40" s="608"/>
      <c r="Q40" s="608"/>
      <c r="R40" s="608"/>
      <c r="S40" s="608"/>
      <c r="T40" s="608"/>
      <c r="U40" s="608"/>
      <c r="V40" s="608"/>
      <c r="W40" s="608"/>
      <c r="X40" s="608"/>
      <c r="Y40" s="608"/>
    </row>
    <row r="41" spans="1:25" s="321" customFormat="1" ht="13.5" customHeight="1">
      <c r="A41" s="608"/>
      <c r="B41" s="2288" t="s">
        <v>793</v>
      </c>
      <c r="C41" s="2299">
        <v>8162538</v>
      </c>
      <c r="D41" s="2299">
        <f>SUM(D42:D45)</f>
        <v>59675725</v>
      </c>
      <c r="E41" s="2299">
        <f>SUM(E42:E45)</f>
        <v>259309506</v>
      </c>
      <c r="F41" s="2299">
        <f>SUM(F42:F45)</f>
        <v>182623703</v>
      </c>
      <c r="G41" s="2300">
        <f>SUM(G42:G45)</f>
        <v>23871828</v>
      </c>
      <c r="H41" s="608"/>
      <c r="I41" s="2314">
        <v>8162538</v>
      </c>
      <c r="J41" s="2286">
        <f>SUM(J42:J45)</f>
        <v>59675725</v>
      </c>
      <c r="K41" s="2286">
        <f>SUM(K42:K45)</f>
        <v>259309506</v>
      </c>
      <c r="L41" s="2286">
        <f>SUM(L42:L45)</f>
        <v>182623703</v>
      </c>
      <c r="M41" s="2287">
        <f>SUM(M42:M45)</f>
        <v>23871828</v>
      </c>
      <c r="N41" s="608"/>
      <c r="O41" s="608"/>
      <c r="P41" s="608"/>
      <c r="Q41" s="608"/>
      <c r="R41" s="608"/>
      <c r="S41" s="608"/>
      <c r="T41" s="608"/>
      <c r="U41" s="608"/>
      <c r="V41" s="608"/>
      <c r="W41" s="608"/>
      <c r="X41" s="608"/>
      <c r="Y41" s="608"/>
    </row>
    <row r="42" spans="1:25" s="321" customFormat="1" ht="13.5" customHeight="1">
      <c r="A42" s="608"/>
      <c r="B42" s="2283" t="s">
        <v>277</v>
      </c>
      <c r="C42" s="2301"/>
      <c r="D42" s="2301"/>
      <c r="E42" s="2301"/>
      <c r="F42" s="2301"/>
      <c r="G42" s="2285"/>
      <c r="H42" s="608"/>
      <c r="I42" s="2310"/>
      <c r="J42" s="2284"/>
      <c r="K42" s="2284"/>
      <c r="L42" s="2284"/>
      <c r="M42" s="2285"/>
      <c r="N42" s="608"/>
      <c r="O42" s="608"/>
      <c r="P42" s="608"/>
      <c r="Q42" s="608"/>
      <c r="R42" s="608"/>
      <c r="S42" s="608"/>
      <c r="T42" s="608"/>
      <c r="U42" s="608"/>
      <c r="V42" s="608"/>
      <c r="W42" s="608"/>
      <c r="X42" s="608"/>
      <c r="Y42" s="608"/>
    </row>
    <row r="43" spans="1:25" s="321" customFormat="1" ht="13.5" customHeight="1">
      <c r="A43" s="608"/>
      <c r="B43" s="2283" t="s">
        <v>278</v>
      </c>
      <c r="C43" s="2301"/>
      <c r="D43" s="2301">
        <v>59675725</v>
      </c>
      <c r="E43" s="2301">
        <v>70140822</v>
      </c>
      <c r="F43" s="2301">
        <v>29575162</v>
      </c>
      <c r="G43" s="2285">
        <v>6264065</v>
      </c>
      <c r="H43" s="608"/>
      <c r="I43" s="2310"/>
      <c r="J43" s="2284">
        <v>59675725</v>
      </c>
      <c r="K43" s="2284">
        <v>70140822</v>
      </c>
      <c r="L43" s="2284">
        <f>F43</f>
        <v>29575162</v>
      </c>
      <c r="M43" s="2285">
        <v>6264065</v>
      </c>
      <c r="N43" s="608"/>
      <c r="O43" s="608"/>
      <c r="P43" s="608"/>
      <c r="Q43" s="608"/>
      <c r="R43" s="608"/>
      <c r="S43" s="608"/>
      <c r="T43" s="608"/>
      <c r="U43" s="608"/>
      <c r="V43" s="608"/>
      <c r="W43" s="608"/>
      <c r="X43" s="608"/>
      <c r="Y43" s="608"/>
    </row>
    <row r="44" spans="1:25" s="321" customFormat="1" ht="13.5" customHeight="1">
      <c r="A44" s="608"/>
      <c r="B44" s="2283" t="s">
        <v>280</v>
      </c>
      <c r="C44" s="2301"/>
      <c r="D44" s="2301"/>
      <c r="E44" s="2301">
        <v>189168684</v>
      </c>
      <c r="F44" s="2301">
        <v>153048541</v>
      </c>
      <c r="G44" s="2285">
        <v>17607763</v>
      </c>
      <c r="H44" s="608"/>
      <c r="I44" s="2310"/>
      <c r="J44" s="2284"/>
      <c r="K44" s="2284">
        <v>189168684</v>
      </c>
      <c r="L44" s="2284">
        <f>F44</f>
        <v>153048541</v>
      </c>
      <c r="M44" s="2285">
        <v>17607763</v>
      </c>
      <c r="N44" s="608"/>
      <c r="O44" s="608"/>
      <c r="P44" s="608"/>
      <c r="Q44" s="608"/>
      <c r="R44" s="608"/>
      <c r="S44" s="608"/>
      <c r="T44" s="608"/>
      <c r="U44" s="608"/>
      <c r="V44" s="608"/>
      <c r="W44" s="608"/>
      <c r="X44" s="608"/>
      <c r="Y44" s="608"/>
    </row>
    <row r="45" spans="1:25" s="321" customFormat="1" ht="13.5" customHeight="1">
      <c r="A45" s="608"/>
      <c r="B45" s="2283" t="s">
        <v>283</v>
      </c>
      <c r="C45" s="2301"/>
      <c r="D45" s="2301"/>
      <c r="E45" s="2301"/>
      <c r="F45" s="2301"/>
      <c r="G45" s="2285"/>
      <c r="H45" s="608"/>
      <c r="I45" s="2310"/>
      <c r="J45" s="2284"/>
      <c r="K45" s="2284"/>
      <c r="L45" s="2284"/>
      <c r="M45" s="2285"/>
      <c r="N45" s="608"/>
      <c r="O45" s="608"/>
      <c r="P45" s="608"/>
      <c r="Q45" s="608"/>
      <c r="R45" s="608"/>
      <c r="S45" s="608"/>
      <c r="T45" s="608"/>
      <c r="U45" s="608"/>
      <c r="V45" s="608"/>
      <c r="W45" s="608"/>
      <c r="X45" s="608"/>
      <c r="Y45" s="608"/>
    </row>
    <row r="46" spans="1:25" s="321" customFormat="1" ht="13.5" customHeight="1">
      <c r="A46" s="608"/>
      <c r="B46" s="2283"/>
      <c r="C46" s="2299"/>
      <c r="D46" s="2299"/>
      <c r="E46" s="2299"/>
      <c r="F46" s="2299"/>
      <c r="G46" s="2287"/>
      <c r="H46" s="608"/>
      <c r="I46" s="2314"/>
      <c r="J46" s="2286"/>
      <c r="K46" s="2286"/>
      <c r="L46" s="2286"/>
      <c r="M46" s="2287"/>
      <c r="N46" s="608"/>
      <c r="O46" s="608"/>
      <c r="P46" s="608"/>
      <c r="Q46" s="608"/>
      <c r="R46" s="608"/>
      <c r="S46" s="608"/>
      <c r="T46" s="608"/>
      <c r="U46" s="608"/>
      <c r="V46" s="608"/>
      <c r="W46" s="608"/>
      <c r="X46" s="608"/>
      <c r="Y46" s="608"/>
    </row>
    <row r="47" spans="1:25" s="321" customFormat="1" ht="13.5" customHeight="1">
      <c r="A47" s="608"/>
      <c r="B47" s="2288" t="s">
        <v>284</v>
      </c>
      <c r="C47" s="2299">
        <f>SUM(C48:C50)</f>
        <v>247770876</v>
      </c>
      <c r="D47" s="2299">
        <f>SUM(D48:D50)</f>
        <v>347642173</v>
      </c>
      <c r="E47" s="2299">
        <f>SUM(E48:E50)</f>
        <v>559108627</v>
      </c>
      <c r="F47" s="2299">
        <f>SUM(F48:F50)</f>
        <v>387625846</v>
      </c>
      <c r="G47" s="2300">
        <f>SUM(G48:G50)</f>
        <v>206462825</v>
      </c>
      <c r="H47" s="608"/>
      <c r="I47" s="2314">
        <f>SUM(I48:I50)</f>
        <v>247770876</v>
      </c>
      <c r="J47" s="2286">
        <f>SUM(J48:J50)</f>
        <v>347642173</v>
      </c>
      <c r="K47" s="2286">
        <f>SUM(K48:K50)</f>
        <v>569490165</v>
      </c>
      <c r="L47" s="2286">
        <f>SUM(L48:L50)</f>
        <v>397834359</v>
      </c>
      <c r="M47" s="2287">
        <f>SUM(M48:M50)</f>
        <v>213383851</v>
      </c>
      <c r="N47" s="608"/>
      <c r="O47" s="608"/>
      <c r="P47" s="608"/>
      <c r="Q47" s="608"/>
      <c r="R47" s="608"/>
      <c r="S47" s="608"/>
      <c r="T47" s="608"/>
      <c r="U47" s="608"/>
      <c r="V47" s="608"/>
      <c r="W47" s="608"/>
      <c r="X47" s="608"/>
      <c r="Y47" s="608"/>
    </row>
    <row r="48" spans="1:25" s="321" customFormat="1" ht="13.5" customHeight="1">
      <c r="A48" s="608"/>
      <c r="B48" s="2283" t="s">
        <v>285</v>
      </c>
      <c r="C48" s="2301">
        <v>13500</v>
      </c>
      <c r="D48" s="2301"/>
      <c r="E48" s="2301"/>
      <c r="F48" s="2301"/>
      <c r="G48" s="2285"/>
      <c r="H48" s="608"/>
      <c r="I48" s="2310">
        <v>13500</v>
      </c>
      <c r="J48" s="2284"/>
      <c r="K48" s="2284"/>
      <c r="L48" s="2284"/>
      <c r="M48" s="2285"/>
      <c r="N48" s="608"/>
      <c r="O48" s="608"/>
      <c r="P48" s="608"/>
      <c r="Q48" s="608"/>
      <c r="R48" s="608"/>
      <c r="S48" s="608"/>
      <c r="T48" s="608"/>
      <c r="U48" s="608"/>
      <c r="V48" s="608"/>
      <c r="W48" s="608"/>
      <c r="X48" s="608"/>
      <c r="Y48" s="608"/>
    </row>
    <row r="49" spans="1:25" s="321" customFormat="1" ht="13.5" customHeight="1">
      <c r="A49" s="608"/>
      <c r="B49" s="2283" t="s">
        <v>286</v>
      </c>
      <c r="C49" s="2301">
        <v>167544970</v>
      </c>
      <c r="D49" s="2301">
        <v>270764574</v>
      </c>
      <c r="E49" s="2301">
        <v>407366743</v>
      </c>
      <c r="F49" s="2301">
        <v>310667013</v>
      </c>
      <c r="G49" s="2285">
        <v>166429064</v>
      </c>
      <c r="H49" s="608"/>
      <c r="I49" s="2310">
        <v>167544970</v>
      </c>
      <c r="J49" s="2284">
        <v>270764574</v>
      </c>
      <c r="K49" s="2284">
        <v>417748281</v>
      </c>
      <c r="L49" s="2284">
        <v>320875526</v>
      </c>
      <c r="M49" s="2285">
        <v>173350090</v>
      </c>
      <c r="N49" s="608"/>
      <c r="O49" s="608"/>
      <c r="P49" s="608"/>
      <c r="Q49" s="608"/>
      <c r="R49" s="608"/>
      <c r="S49" s="608"/>
      <c r="T49" s="608"/>
      <c r="U49" s="608"/>
      <c r="V49" s="608"/>
      <c r="W49" s="608"/>
      <c r="X49" s="608"/>
      <c r="Y49" s="608"/>
    </row>
    <row r="50" spans="1:25" s="321" customFormat="1" ht="13.5" customHeight="1">
      <c r="A50" s="608"/>
      <c r="B50" s="2283" t="s">
        <v>287</v>
      </c>
      <c r="C50" s="2301">
        <v>80212406</v>
      </c>
      <c r="D50" s="2301">
        <v>76877599</v>
      </c>
      <c r="E50" s="2301">
        <v>151741884</v>
      </c>
      <c r="F50" s="2301">
        <v>76958833</v>
      </c>
      <c r="G50" s="2285">
        <v>40033761</v>
      </c>
      <c r="H50" s="608"/>
      <c r="I50" s="2310">
        <v>80212406</v>
      </c>
      <c r="J50" s="2284">
        <v>76877599</v>
      </c>
      <c r="K50" s="2284">
        <v>151741884</v>
      </c>
      <c r="L50" s="2284">
        <v>76958833</v>
      </c>
      <c r="M50" s="2285">
        <v>40033761</v>
      </c>
      <c r="N50" s="608"/>
      <c r="O50" s="608"/>
      <c r="P50" s="608"/>
      <c r="Q50" s="608"/>
      <c r="R50" s="608"/>
      <c r="S50" s="608"/>
      <c r="T50" s="608"/>
      <c r="U50" s="608"/>
      <c r="V50" s="608"/>
      <c r="W50" s="608"/>
      <c r="X50" s="608"/>
      <c r="Y50" s="608"/>
    </row>
    <row r="51" spans="1:25" s="321" customFormat="1" ht="13.5" customHeight="1">
      <c r="A51" s="608"/>
      <c r="B51" s="2283"/>
      <c r="C51" s="2286"/>
      <c r="D51" s="2286"/>
      <c r="E51" s="2286"/>
      <c r="F51" s="2286"/>
      <c r="G51" s="2287"/>
      <c r="H51" s="608"/>
      <c r="I51" s="2314"/>
      <c r="J51" s="2286"/>
      <c r="K51" s="2286"/>
      <c r="L51" s="2286"/>
      <c r="M51" s="2287"/>
      <c r="N51" s="608"/>
      <c r="O51" s="608"/>
      <c r="P51" s="608"/>
      <c r="Q51" s="608"/>
      <c r="R51" s="608"/>
      <c r="S51" s="608"/>
      <c r="T51" s="608"/>
      <c r="U51" s="608"/>
      <c r="V51" s="608"/>
      <c r="W51" s="608"/>
      <c r="X51" s="608"/>
      <c r="Y51" s="608"/>
    </row>
    <row r="52" spans="1:25" ht="13.5" customHeight="1">
      <c r="A52" s="29"/>
      <c r="B52" s="3127" t="s">
        <v>288</v>
      </c>
      <c r="C52" s="2290">
        <f>C47+C41+C39</f>
        <v>255933414</v>
      </c>
      <c r="D52" s="2290">
        <f>D47+D41+D39</f>
        <v>408317898</v>
      </c>
      <c r="E52" s="2290">
        <f>E47+E41+E39</f>
        <v>818418133</v>
      </c>
      <c r="F52" s="2290">
        <f>F47+F41+F39</f>
        <v>570249549</v>
      </c>
      <c r="G52" s="2291">
        <f>G47+G41+G39</f>
        <v>230334653</v>
      </c>
      <c r="H52" s="29"/>
      <c r="I52" s="2317">
        <f>I47+I41+I39</f>
        <v>255933414</v>
      </c>
      <c r="J52" s="2290">
        <f>J47+J41+J39</f>
        <v>408317898</v>
      </c>
      <c r="K52" s="2290">
        <f>K47+K41+K39</f>
        <v>828799671</v>
      </c>
      <c r="L52" s="2290">
        <f>L47+L41+L39</f>
        <v>580458062</v>
      </c>
      <c r="M52" s="2291">
        <f>M47+M41+M39</f>
        <v>237255679</v>
      </c>
      <c r="N52" s="29"/>
      <c r="O52" s="29"/>
      <c r="P52" s="29"/>
      <c r="Q52" s="29"/>
      <c r="R52" s="29"/>
      <c r="S52" s="29"/>
      <c r="T52" s="29"/>
      <c r="U52" s="29"/>
      <c r="V52" s="29"/>
      <c r="W52" s="29"/>
      <c r="X52" s="29"/>
      <c r="Y52" s="29"/>
    </row>
    <row r="53" spans="1:25" ht="13.5" customHeight="1">
      <c r="A53" s="29"/>
      <c r="B53" s="3128"/>
      <c r="C53" s="2290"/>
      <c r="D53" s="2290"/>
      <c r="E53" s="2290"/>
      <c r="F53" s="2290"/>
      <c r="G53" s="2302"/>
      <c r="H53" s="29"/>
      <c r="I53" s="2317"/>
      <c r="J53" s="2290"/>
      <c r="K53" s="2290"/>
      <c r="L53" s="2290"/>
      <c r="M53" s="2291"/>
      <c r="N53" s="29"/>
      <c r="O53" s="29"/>
      <c r="P53" s="29"/>
      <c r="Q53" s="29"/>
      <c r="R53" s="29"/>
      <c r="S53" s="29"/>
      <c r="T53" s="29"/>
      <c r="U53" s="29"/>
      <c r="V53" s="29"/>
      <c r="W53" s="29"/>
      <c r="X53" s="29"/>
      <c r="Y53" s="29"/>
    </row>
    <row r="54" spans="1:25" ht="13.5" customHeight="1">
      <c r="A54" s="29"/>
      <c r="B54" s="2279"/>
      <c r="C54" s="2303"/>
      <c r="D54" s="2303"/>
      <c r="E54" s="2303"/>
      <c r="F54" s="2303"/>
      <c r="G54" s="2295"/>
      <c r="H54" s="29"/>
      <c r="I54" s="2309"/>
      <c r="J54" s="2303"/>
      <c r="K54" s="2303"/>
      <c r="L54" s="2303"/>
      <c r="M54" s="2304"/>
      <c r="N54" s="29"/>
      <c r="O54" s="29"/>
      <c r="P54" s="29"/>
      <c r="Q54" s="29"/>
      <c r="R54" s="29"/>
      <c r="S54" s="29"/>
      <c r="T54" s="29"/>
      <c r="U54" s="29"/>
      <c r="V54" s="29"/>
      <c r="W54" s="29"/>
      <c r="X54" s="29"/>
      <c r="Y54" s="29"/>
    </row>
    <row r="55" spans="1:25" ht="13.5" customHeight="1">
      <c r="A55" s="29"/>
      <c r="B55" s="2279"/>
      <c r="C55" s="2303"/>
      <c r="D55" s="2303"/>
      <c r="E55" s="2303"/>
      <c r="F55" s="2303"/>
      <c r="G55" s="2295"/>
      <c r="H55" s="29"/>
      <c r="I55" s="2309"/>
      <c r="J55" s="2303"/>
      <c r="K55" s="2303"/>
      <c r="L55" s="2303"/>
      <c r="M55" s="2304"/>
      <c r="N55" s="29"/>
      <c r="O55" s="29"/>
      <c r="P55" s="29"/>
      <c r="Q55" s="29"/>
      <c r="R55" s="29"/>
      <c r="S55" s="29"/>
      <c r="T55" s="29"/>
      <c r="U55" s="29"/>
      <c r="V55" s="29"/>
      <c r="W55" s="29"/>
      <c r="X55" s="29"/>
      <c r="Y55" s="29"/>
    </row>
    <row r="56" spans="1:25" ht="13.5" customHeight="1">
      <c r="A56" s="29"/>
      <c r="B56" s="2282" t="s">
        <v>289</v>
      </c>
      <c r="C56" s="2303">
        <f>SUM(C57:C59)</f>
        <v>248623613</v>
      </c>
      <c r="D56" s="2303">
        <f>SUM(D57:D59)</f>
        <v>453109966</v>
      </c>
      <c r="E56" s="2303">
        <f>SUM(E57:E59)</f>
        <v>274988466</v>
      </c>
      <c r="F56" s="2303">
        <f>SUM(F57:F59)</f>
        <v>234434693</v>
      </c>
      <c r="G56" s="2304">
        <f>SUM(G57:G59)</f>
        <v>190809350</v>
      </c>
      <c r="H56" s="29"/>
      <c r="I56" s="2309">
        <f>SUM(I57:I59)</f>
        <v>248623613</v>
      </c>
      <c r="J56" s="2303">
        <f>SUM(J57:J59)</f>
        <v>453109966</v>
      </c>
      <c r="K56" s="2303">
        <f>SUM(K57:K59)</f>
        <v>274988466</v>
      </c>
      <c r="L56" s="2303">
        <f>SUM(L57:L59)</f>
        <v>234434693</v>
      </c>
      <c r="M56" s="2304">
        <f>SUM(M57:M59)</f>
        <v>190809350</v>
      </c>
      <c r="N56" s="29"/>
      <c r="O56" s="29"/>
      <c r="P56" s="29"/>
      <c r="Q56" s="29"/>
      <c r="R56" s="29"/>
      <c r="S56" s="29"/>
      <c r="T56" s="29"/>
      <c r="U56" s="29"/>
      <c r="V56" s="29"/>
      <c r="W56" s="29"/>
      <c r="X56" s="29"/>
      <c r="Y56" s="29"/>
    </row>
    <row r="57" spans="1:25" s="321" customFormat="1" ht="13.5" customHeight="1">
      <c r="A57" s="608"/>
      <c r="B57" s="2283" t="s">
        <v>290</v>
      </c>
      <c r="C57" s="2284">
        <v>153488917</v>
      </c>
      <c r="D57" s="2284">
        <v>276756486</v>
      </c>
      <c r="E57" s="2284">
        <v>100000000</v>
      </c>
      <c r="F57" s="2284">
        <v>100000000</v>
      </c>
      <c r="G57" s="2305"/>
      <c r="H57" s="608"/>
      <c r="I57" s="2310">
        <v>153488917</v>
      </c>
      <c r="J57" s="2284">
        <v>276756486</v>
      </c>
      <c r="K57" s="2284">
        <v>100000000</v>
      </c>
      <c r="L57" s="2284">
        <v>100000000</v>
      </c>
      <c r="M57" s="2285"/>
      <c r="N57" s="608"/>
      <c r="O57" s="608"/>
      <c r="P57" s="608"/>
      <c r="Q57" s="608"/>
      <c r="R57" s="608"/>
      <c r="S57" s="608"/>
      <c r="T57" s="608"/>
      <c r="U57" s="608"/>
      <c r="V57" s="608"/>
      <c r="W57" s="608"/>
      <c r="X57" s="608"/>
      <c r="Y57" s="608"/>
    </row>
    <row r="58" spans="1:25" s="321" customFormat="1" ht="13.5" customHeight="1">
      <c r="A58" s="608"/>
      <c r="B58" s="2283" t="s">
        <v>291</v>
      </c>
      <c r="C58" s="2284"/>
      <c r="D58" s="2284"/>
      <c r="E58" s="2284"/>
      <c r="F58" s="2284"/>
      <c r="G58" s="2305"/>
      <c r="H58" s="608"/>
      <c r="I58" s="2310"/>
      <c r="J58" s="2284"/>
      <c r="K58" s="2284"/>
      <c r="L58" s="2284"/>
      <c r="M58" s="2285"/>
      <c r="N58" s="608"/>
      <c r="O58" s="608"/>
      <c r="P58" s="608"/>
      <c r="Q58" s="608"/>
      <c r="R58" s="608"/>
      <c r="S58" s="608"/>
      <c r="T58" s="608"/>
      <c r="U58" s="608"/>
      <c r="V58" s="608"/>
      <c r="W58" s="608"/>
      <c r="X58" s="608"/>
      <c r="Y58" s="608"/>
    </row>
    <row r="59" spans="1:25" s="321" customFormat="1" ht="13.5" customHeight="1">
      <c r="A59" s="608"/>
      <c r="B59" s="2283" t="s">
        <v>292</v>
      </c>
      <c r="C59" s="2284">
        <v>95134696</v>
      </c>
      <c r="D59" s="2284">
        <v>176353480</v>
      </c>
      <c r="E59" s="2284">
        <v>174988466</v>
      </c>
      <c r="F59" s="2284">
        <v>134434693</v>
      </c>
      <c r="G59" s="2305">
        <v>190809350</v>
      </c>
      <c r="H59" s="608"/>
      <c r="I59" s="2310">
        <v>95134696</v>
      </c>
      <c r="J59" s="2284">
        <v>176353480</v>
      </c>
      <c r="K59" s="2284">
        <v>174988466</v>
      </c>
      <c r="L59" s="2284">
        <v>134434693</v>
      </c>
      <c r="M59" s="2285">
        <v>190809350</v>
      </c>
      <c r="N59" s="608"/>
      <c r="O59" s="608"/>
      <c r="P59" s="608"/>
      <c r="Q59" s="608"/>
      <c r="R59" s="608"/>
      <c r="S59" s="608"/>
      <c r="T59" s="608"/>
      <c r="U59" s="608"/>
      <c r="V59" s="608"/>
      <c r="W59" s="608"/>
      <c r="X59" s="608"/>
      <c r="Y59" s="608"/>
    </row>
    <row r="60" spans="1:25" ht="13.5" customHeight="1">
      <c r="A60" s="29"/>
      <c r="B60" s="2279"/>
      <c r="C60" s="2303"/>
      <c r="D60" s="2303"/>
      <c r="E60" s="2303"/>
      <c r="F60" s="2303"/>
      <c r="G60" s="2295"/>
      <c r="H60" s="29"/>
      <c r="I60" s="2309"/>
      <c r="J60" s="2303"/>
      <c r="K60" s="2303"/>
      <c r="L60" s="2303"/>
      <c r="M60" s="2304"/>
      <c r="N60" s="29"/>
      <c r="O60" s="29"/>
      <c r="P60" s="29"/>
      <c r="Q60" s="29"/>
      <c r="R60" s="29"/>
      <c r="S60" s="29"/>
      <c r="T60" s="29"/>
      <c r="U60" s="29"/>
      <c r="V60" s="29"/>
      <c r="W60" s="29"/>
      <c r="X60" s="29"/>
      <c r="Y60" s="29"/>
    </row>
    <row r="61" spans="1:25" ht="13.5" customHeight="1">
      <c r="A61" s="29"/>
      <c r="B61" s="3127" t="s">
        <v>293</v>
      </c>
      <c r="C61" s="2290">
        <f>C56</f>
        <v>248623613</v>
      </c>
      <c r="D61" s="2290">
        <f>D56</f>
        <v>453109966</v>
      </c>
      <c r="E61" s="2290">
        <f>E56</f>
        <v>274988466</v>
      </c>
      <c r="F61" s="2290">
        <f>F56</f>
        <v>234434693</v>
      </c>
      <c r="G61" s="2291">
        <f>G56</f>
        <v>190809350</v>
      </c>
      <c r="H61" s="29"/>
      <c r="I61" s="2317">
        <f>I56</f>
        <v>248623613</v>
      </c>
      <c r="J61" s="2290">
        <f>J56</f>
        <v>453109966</v>
      </c>
      <c r="K61" s="2290">
        <f>K56</f>
        <v>274988466</v>
      </c>
      <c r="L61" s="2290">
        <f>L56</f>
        <v>234434693</v>
      </c>
      <c r="M61" s="2291">
        <f>M56</f>
        <v>190809350</v>
      </c>
      <c r="N61" s="29"/>
      <c r="O61" s="29"/>
      <c r="P61" s="29"/>
      <c r="Q61" s="29"/>
      <c r="R61" s="29"/>
      <c r="S61" s="29"/>
      <c r="T61" s="29"/>
      <c r="U61" s="29"/>
      <c r="V61" s="29"/>
      <c r="W61" s="29"/>
      <c r="X61" s="29"/>
      <c r="Y61" s="29"/>
    </row>
    <row r="62" spans="1:25" ht="13.5" customHeight="1">
      <c r="A62" s="29"/>
      <c r="B62" s="3128"/>
      <c r="C62" s="2290"/>
      <c r="D62" s="2290"/>
      <c r="E62" s="2290"/>
      <c r="F62" s="2290"/>
      <c r="G62" s="2302"/>
      <c r="H62" s="29"/>
      <c r="I62" s="2317"/>
      <c r="J62" s="2290"/>
      <c r="K62" s="2290"/>
      <c r="L62" s="2290"/>
      <c r="M62" s="2291"/>
      <c r="N62" s="29"/>
      <c r="O62" s="29"/>
      <c r="P62" s="29"/>
      <c r="Q62" s="29"/>
      <c r="R62" s="29"/>
      <c r="S62" s="29"/>
      <c r="T62" s="29"/>
      <c r="U62" s="29"/>
      <c r="V62" s="29"/>
      <c r="W62" s="29"/>
      <c r="X62" s="29"/>
      <c r="Y62" s="29"/>
    </row>
    <row r="63" spans="1:25" ht="13.5" customHeight="1">
      <c r="A63" s="29"/>
      <c r="B63" s="2279"/>
      <c r="C63" s="2303"/>
      <c r="D63" s="2303"/>
      <c r="E63" s="2303"/>
      <c r="F63" s="2303"/>
      <c r="G63" s="2295"/>
      <c r="H63" s="29"/>
      <c r="I63" s="2309"/>
      <c r="J63" s="2303"/>
      <c r="K63" s="2303"/>
      <c r="L63" s="2303"/>
      <c r="M63" s="2304"/>
      <c r="N63" s="29"/>
      <c r="O63" s="29"/>
      <c r="P63" s="29"/>
      <c r="Q63" s="29"/>
      <c r="R63" s="29"/>
      <c r="S63" s="29"/>
      <c r="T63" s="29"/>
      <c r="U63" s="29"/>
      <c r="V63" s="29"/>
      <c r="W63" s="29"/>
      <c r="X63" s="29"/>
      <c r="Y63" s="29"/>
    </row>
    <row r="64" spans="1:25" s="321" customFormat="1" ht="13.5" customHeight="1">
      <c r="A64" s="608"/>
      <c r="B64" s="2288" t="s">
        <v>294</v>
      </c>
      <c r="C64" s="2286"/>
      <c r="D64" s="2286"/>
      <c r="E64" s="2286"/>
      <c r="F64" s="2286"/>
      <c r="G64" s="2297"/>
      <c r="H64" s="608"/>
      <c r="I64" s="2314"/>
      <c r="J64" s="2286"/>
      <c r="K64" s="2286"/>
      <c r="L64" s="2286"/>
      <c r="M64" s="2287"/>
      <c r="N64" s="608"/>
      <c r="O64" s="608"/>
      <c r="P64" s="608"/>
      <c r="Q64" s="608"/>
      <c r="R64" s="608"/>
      <c r="S64" s="608"/>
      <c r="T64" s="608"/>
      <c r="U64" s="608"/>
      <c r="V64" s="608"/>
      <c r="W64" s="608"/>
      <c r="X64" s="608"/>
      <c r="Y64" s="608"/>
    </row>
    <row r="65" spans="1:25" s="321" customFormat="1" ht="13.5" customHeight="1">
      <c r="A65" s="608"/>
      <c r="B65" s="2028" t="s">
        <v>295</v>
      </c>
      <c r="C65" s="2286"/>
      <c r="D65" s="2286"/>
      <c r="E65" s="2286"/>
      <c r="F65" s="2286"/>
      <c r="G65" s="2297"/>
      <c r="H65" s="608"/>
      <c r="I65" s="2314"/>
      <c r="J65" s="2286"/>
      <c r="K65" s="2286"/>
      <c r="L65" s="2286"/>
      <c r="M65" s="2287"/>
      <c r="N65" s="608"/>
      <c r="O65" s="608"/>
      <c r="P65" s="608"/>
      <c r="Q65" s="608"/>
      <c r="R65" s="608"/>
      <c r="S65" s="608"/>
      <c r="T65" s="608"/>
      <c r="U65" s="608"/>
      <c r="V65" s="608"/>
      <c r="W65" s="608"/>
      <c r="X65" s="608"/>
      <c r="Y65" s="608"/>
    </row>
    <row r="66" spans="1:25" ht="13.5" customHeight="1">
      <c r="A66" s="29"/>
      <c r="B66" s="2279"/>
      <c r="C66" s="2303"/>
      <c r="D66" s="2303"/>
      <c r="E66" s="2303"/>
      <c r="F66" s="2303"/>
      <c r="G66" s="2295"/>
      <c r="H66" s="29"/>
      <c r="I66" s="2309"/>
      <c r="J66" s="2303"/>
      <c r="K66" s="2303"/>
      <c r="L66" s="2303"/>
      <c r="M66" s="2304"/>
      <c r="N66" s="29"/>
      <c r="O66" s="29"/>
      <c r="P66" s="29"/>
      <c r="Q66" s="29"/>
      <c r="R66" s="29"/>
      <c r="S66" s="29"/>
      <c r="T66" s="29"/>
      <c r="U66" s="29"/>
      <c r="V66" s="29"/>
      <c r="W66" s="29"/>
      <c r="X66" s="29"/>
      <c r="Y66" s="29"/>
    </row>
    <row r="67" spans="1:25" ht="13.5" customHeight="1">
      <c r="A67" s="29"/>
      <c r="B67" s="3127" t="s">
        <v>296</v>
      </c>
      <c r="C67" s="2290">
        <f>C64+C61+C52+C34</f>
        <v>964248480</v>
      </c>
      <c r="D67" s="2290">
        <f>D64+D61+D52+D34</f>
        <v>1047086441</v>
      </c>
      <c r="E67" s="2290">
        <f t="shared" ref="E67:G67" si="1">E64+E61+E52+E34</f>
        <v>1284988898</v>
      </c>
      <c r="F67" s="2290">
        <f t="shared" si="1"/>
        <v>942369631</v>
      </c>
      <c r="G67" s="2291">
        <f t="shared" si="1"/>
        <v>567001073</v>
      </c>
      <c r="H67" s="29"/>
      <c r="I67" s="2482">
        <f>I64+I61+I52+I34</f>
        <v>1251499822</v>
      </c>
      <c r="J67" s="2483">
        <f>J64+J61+J52+J34</f>
        <v>1291051938</v>
      </c>
      <c r="K67" s="2483">
        <f>K64+K61+K52+K34</f>
        <v>1518590602</v>
      </c>
      <c r="L67" s="2483">
        <f>L64+L61+L52+L34</f>
        <v>1152762560</v>
      </c>
      <c r="M67" s="2484">
        <f>M64+M61+M52+M34</f>
        <v>740941946</v>
      </c>
      <c r="N67" s="29"/>
      <c r="O67" s="29"/>
      <c r="P67" s="29"/>
      <c r="Q67" s="29"/>
      <c r="R67" s="29"/>
      <c r="S67" s="29"/>
      <c r="T67" s="29"/>
      <c r="U67" s="29"/>
      <c r="V67" s="29"/>
      <c r="W67" s="29"/>
      <c r="X67" s="29"/>
      <c r="Y67" s="29"/>
    </row>
    <row r="68" spans="1:25" ht="13.5" customHeight="1">
      <c r="A68" s="29"/>
      <c r="B68" s="3129"/>
      <c r="C68" s="2306"/>
      <c r="D68" s="2306"/>
      <c r="E68" s="2306"/>
      <c r="F68" s="2306"/>
      <c r="G68" s="2307"/>
      <c r="H68" s="29"/>
      <c r="I68" s="2479"/>
      <c r="J68" s="2480"/>
      <c r="K68" s="2480"/>
      <c r="L68" s="2480"/>
      <c r="M68" s="2481"/>
      <c r="N68" s="29"/>
      <c r="O68" s="29"/>
      <c r="P68" s="29"/>
      <c r="Q68" s="29"/>
      <c r="R68" s="29"/>
      <c r="S68" s="29"/>
      <c r="T68" s="29"/>
      <c r="U68" s="29"/>
      <c r="V68" s="29"/>
      <c r="W68" s="29"/>
      <c r="X68" s="29"/>
      <c r="Y68" s="29"/>
    </row>
    <row r="69" spans="1:25" ht="13.5" customHeight="1">
      <c r="A69" s="29"/>
      <c r="B69" s="29"/>
      <c r="C69" s="29"/>
      <c r="D69" s="29"/>
      <c r="E69" s="29"/>
      <c r="F69" s="29"/>
      <c r="G69" s="29"/>
      <c r="H69" s="29"/>
      <c r="I69" s="29"/>
      <c r="J69" s="29"/>
      <c r="K69" s="29"/>
      <c r="L69" s="29"/>
      <c r="M69" s="29"/>
      <c r="N69" s="29"/>
      <c r="O69" s="29"/>
      <c r="P69" s="29"/>
      <c r="Q69" s="29"/>
      <c r="R69" s="29"/>
      <c r="S69" s="29"/>
      <c r="T69" s="29"/>
      <c r="U69" s="29"/>
      <c r="V69" s="29"/>
      <c r="W69" s="29"/>
      <c r="X69" s="29"/>
      <c r="Y69" s="29"/>
    </row>
    <row r="70" spans="1:25" ht="13.5" customHeight="1">
      <c r="A70" s="29"/>
      <c r="B70" s="29"/>
      <c r="C70" s="29"/>
      <c r="D70" s="29"/>
      <c r="E70" s="29"/>
      <c r="F70" s="29"/>
      <c r="G70" s="29"/>
      <c r="H70" s="29"/>
      <c r="I70" s="29"/>
      <c r="J70" s="29"/>
      <c r="K70" s="29"/>
      <c r="L70" s="29"/>
      <c r="M70" s="29"/>
      <c r="N70" s="29"/>
      <c r="O70" s="29"/>
      <c r="P70" s="29"/>
      <c r="Q70" s="29"/>
      <c r="R70" s="29"/>
      <c r="S70" s="29"/>
      <c r="T70" s="29"/>
      <c r="U70" s="29"/>
      <c r="V70" s="29"/>
      <c r="W70" s="29"/>
      <c r="X70" s="29"/>
      <c r="Y70" s="29"/>
    </row>
    <row r="71" spans="1:25" ht="13.5" customHeight="1">
      <c r="A71" s="29"/>
      <c r="B71" s="2338" t="s">
        <v>300</v>
      </c>
      <c r="C71" s="31">
        <v>2018</v>
      </c>
      <c r="D71" s="31">
        <f>C71-1</f>
        <v>2017</v>
      </c>
      <c r="E71" s="31">
        <f>C71-2</f>
        <v>2016</v>
      </c>
      <c r="F71" s="31">
        <f>C71-3</f>
        <v>2015</v>
      </c>
      <c r="G71" s="32">
        <f>C71-4</f>
        <v>2014</v>
      </c>
      <c r="H71" s="29"/>
      <c r="I71" s="30">
        <f t="shared" ref="I71:M71" si="2">I2</f>
        <v>2018</v>
      </c>
      <c r="J71" s="31">
        <f t="shared" si="2"/>
        <v>2017</v>
      </c>
      <c r="K71" s="31">
        <f t="shared" si="2"/>
        <v>2016</v>
      </c>
      <c r="L71" s="31">
        <f t="shared" si="2"/>
        <v>2015</v>
      </c>
      <c r="M71" s="32">
        <f t="shared" si="2"/>
        <v>2014</v>
      </c>
      <c r="N71" s="29"/>
      <c r="O71" s="29"/>
      <c r="P71" s="29"/>
      <c r="Q71" s="29"/>
      <c r="R71" s="29"/>
      <c r="S71" s="29"/>
      <c r="T71" s="29"/>
      <c r="U71" s="29"/>
      <c r="V71" s="29"/>
      <c r="W71" s="29"/>
      <c r="X71" s="29"/>
      <c r="Y71" s="29"/>
    </row>
    <row r="72" spans="1:25" ht="13.5" customHeight="1">
      <c r="A72" s="29"/>
      <c r="B72" s="1994" t="s">
        <v>301</v>
      </c>
      <c r="C72" s="3130" t="s">
        <v>212</v>
      </c>
      <c r="D72" s="3131"/>
      <c r="E72" s="3131"/>
      <c r="F72" s="3131"/>
      <c r="G72" s="3132"/>
      <c r="H72" s="29"/>
      <c r="I72" s="3133" t="s">
        <v>155</v>
      </c>
      <c r="J72" s="3131"/>
      <c r="K72" s="3131"/>
      <c r="L72" s="3131"/>
      <c r="M72" s="3132"/>
      <c r="N72" s="29"/>
      <c r="O72" s="29"/>
      <c r="P72" s="29"/>
      <c r="Q72" s="29"/>
      <c r="R72" s="29"/>
      <c r="S72" s="29"/>
      <c r="T72" s="29"/>
      <c r="U72" s="29"/>
      <c r="V72" s="29"/>
      <c r="W72" s="29"/>
      <c r="X72" s="29"/>
      <c r="Y72" s="29"/>
    </row>
    <row r="73" spans="1:25" ht="13.5" customHeight="1">
      <c r="A73" s="29"/>
      <c r="B73" s="2279"/>
      <c r="C73" s="2318"/>
      <c r="D73" s="2318"/>
      <c r="E73" s="2318"/>
      <c r="F73" s="2318"/>
      <c r="G73" s="2319"/>
      <c r="H73" s="29"/>
      <c r="I73" s="2339"/>
      <c r="J73" s="2318"/>
      <c r="K73" s="2318"/>
      <c r="L73" s="2318"/>
      <c r="M73" s="2319"/>
      <c r="N73" s="29"/>
      <c r="O73" s="29"/>
      <c r="P73" s="29"/>
      <c r="Q73" s="29"/>
      <c r="R73" s="29"/>
      <c r="S73" s="29"/>
      <c r="T73" s="29"/>
      <c r="U73" s="29"/>
      <c r="V73" s="29"/>
      <c r="W73" s="29"/>
      <c r="X73" s="29"/>
      <c r="Y73" s="29"/>
    </row>
    <row r="74" spans="1:25" ht="13.5" customHeight="1">
      <c r="A74" s="29"/>
      <c r="B74" s="2282" t="s">
        <v>302</v>
      </c>
      <c r="C74" s="2318">
        <f>C75+C78+C84+C86+C90</f>
        <v>218188830</v>
      </c>
      <c r="D74" s="2318">
        <f>D75+D78+D84+D86+D90</f>
        <v>186540868</v>
      </c>
      <c r="E74" s="2318">
        <f>E75+E78+E84+E86+E90</f>
        <v>208214230</v>
      </c>
      <c r="F74" s="2318">
        <f>F75+F78+F84+F86+F90</f>
        <v>205865234</v>
      </c>
      <c r="G74" s="2319">
        <f>G75+G78+G84+G86+G90</f>
        <v>202139508</v>
      </c>
      <c r="H74" s="29"/>
      <c r="I74" s="2339">
        <f>I75+I78+I84+I86+I90</f>
        <v>505440172</v>
      </c>
      <c r="J74" s="2318">
        <f t="shared" ref="J74:L74" si="3">J75+J78+J84+J86+J90</f>
        <v>430506365</v>
      </c>
      <c r="K74" s="2318">
        <f>K75+K78+K84+K86+K90</f>
        <v>441815934</v>
      </c>
      <c r="L74" s="2318">
        <f t="shared" si="3"/>
        <v>416258163</v>
      </c>
      <c r="M74" s="2319">
        <f>M75+M78+M84+M86+M90</f>
        <v>376080381</v>
      </c>
      <c r="N74" s="29"/>
      <c r="O74" s="29"/>
      <c r="P74" s="29"/>
      <c r="Q74" s="29"/>
      <c r="R74" s="29"/>
      <c r="S74" s="29"/>
      <c r="T74" s="29"/>
      <c r="U74" s="29"/>
      <c r="V74" s="29"/>
      <c r="W74" s="29"/>
      <c r="X74" s="29"/>
      <c r="Y74" s="29"/>
    </row>
    <row r="75" spans="1:25" ht="13.5" customHeight="1">
      <c r="A75" s="29"/>
      <c r="B75" s="2282" t="s">
        <v>303</v>
      </c>
      <c r="C75" s="2299">
        <v>10000000</v>
      </c>
      <c r="D75" s="2299">
        <v>10000000</v>
      </c>
      <c r="E75" s="2299">
        <v>10000000</v>
      </c>
      <c r="F75" s="2299">
        <v>10000000</v>
      </c>
      <c r="G75" s="2304">
        <v>10000000</v>
      </c>
      <c r="H75" s="55"/>
      <c r="I75" s="2309">
        <f t="shared" ref="I75:M75" si="4">C75</f>
        <v>10000000</v>
      </c>
      <c r="J75" s="2303">
        <f t="shared" si="4"/>
        <v>10000000</v>
      </c>
      <c r="K75" s="2303">
        <f t="shared" si="4"/>
        <v>10000000</v>
      </c>
      <c r="L75" s="2303">
        <f t="shared" si="4"/>
        <v>10000000</v>
      </c>
      <c r="M75" s="2304">
        <f t="shared" si="4"/>
        <v>10000000</v>
      </c>
      <c r="N75" s="29"/>
      <c r="O75" s="29"/>
      <c r="P75" s="29"/>
      <c r="Q75" s="29"/>
      <c r="R75" s="29"/>
      <c r="S75" s="29"/>
      <c r="T75" s="29"/>
      <c r="U75" s="29"/>
      <c r="V75" s="29"/>
      <c r="W75" s="29"/>
      <c r="X75" s="29"/>
      <c r="Y75" s="29"/>
    </row>
    <row r="76" spans="1:25" ht="13.5" customHeight="1">
      <c r="A76" s="29"/>
      <c r="B76" s="2279" t="s">
        <v>304</v>
      </c>
      <c r="C76" s="2301"/>
      <c r="D76" s="2301"/>
      <c r="E76" s="2301"/>
      <c r="F76" s="2301"/>
      <c r="G76" s="2320"/>
      <c r="H76" s="55"/>
      <c r="I76" s="2340">
        <f t="shared" ref="I76:M76" si="5">C76</f>
        <v>0</v>
      </c>
      <c r="J76" s="2330">
        <f t="shared" si="5"/>
        <v>0</v>
      </c>
      <c r="K76" s="2330">
        <f t="shared" si="5"/>
        <v>0</v>
      </c>
      <c r="L76" s="2330">
        <f t="shared" si="5"/>
        <v>0</v>
      </c>
      <c r="M76" s="2320">
        <f t="shared" si="5"/>
        <v>0</v>
      </c>
      <c r="N76" s="29"/>
      <c r="O76" s="29"/>
      <c r="P76" s="29"/>
      <c r="Q76" s="29"/>
      <c r="R76" s="29"/>
      <c r="S76" s="29"/>
      <c r="T76" s="29"/>
      <c r="U76" s="29"/>
      <c r="V76" s="29"/>
      <c r="W76" s="29"/>
      <c r="X76" s="29"/>
      <c r="Y76" s="29"/>
    </row>
    <row r="77" spans="1:25" ht="3.75" customHeight="1">
      <c r="A77" s="29"/>
      <c r="B77" s="2279"/>
      <c r="C77" s="2299"/>
      <c r="D77" s="2299"/>
      <c r="E77" s="2299"/>
      <c r="F77" s="2299"/>
      <c r="G77" s="2304"/>
      <c r="H77" s="55"/>
      <c r="I77" s="2309"/>
      <c r="J77" s="2303"/>
      <c r="K77" s="2303"/>
      <c r="L77" s="2303"/>
      <c r="M77" s="2304"/>
      <c r="N77" s="29"/>
      <c r="O77" s="29"/>
      <c r="P77" s="29"/>
      <c r="Q77" s="29"/>
      <c r="R77" s="29"/>
      <c r="S77" s="29"/>
      <c r="T77" s="29"/>
      <c r="U77" s="29"/>
      <c r="V77" s="29"/>
      <c r="W77" s="29"/>
      <c r="X77" s="29"/>
      <c r="Y77" s="29"/>
    </row>
    <row r="78" spans="1:25" ht="13.5" customHeight="1">
      <c r="A78" s="29"/>
      <c r="B78" s="2282" t="s">
        <v>305</v>
      </c>
      <c r="C78" s="2299">
        <f>SUM(C79:C83)</f>
        <v>56540868</v>
      </c>
      <c r="D78" s="2299">
        <f>SUM(D79:D83)</f>
        <v>68214230</v>
      </c>
      <c r="E78" s="2299">
        <f>SUM(E79:E83)</f>
        <v>66235234</v>
      </c>
      <c r="F78" s="2299">
        <f>SUM(F79:F83)</f>
        <v>68639508</v>
      </c>
      <c r="G78" s="2304">
        <f>SUM(G79:G83)</f>
        <v>110541536</v>
      </c>
      <c r="H78" s="55"/>
      <c r="I78" s="2309">
        <f>SUM(I79:I83)</f>
        <v>56540868</v>
      </c>
      <c r="J78" s="2303">
        <f t="shared" ref="J78:M78" si="6">SUM(J79:J83)</f>
        <v>68214230</v>
      </c>
      <c r="K78" s="2303">
        <f t="shared" si="6"/>
        <v>66235234</v>
      </c>
      <c r="L78" s="2303">
        <f t="shared" si="6"/>
        <v>68639508</v>
      </c>
      <c r="M78" s="2304">
        <f t="shared" si="6"/>
        <v>110541536</v>
      </c>
      <c r="N78" s="29"/>
      <c r="O78" s="29"/>
      <c r="P78" s="29"/>
      <c r="Q78" s="29"/>
      <c r="R78" s="29"/>
      <c r="S78" s="29"/>
      <c r="T78" s="29"/>
      <c r="U78" s="29"/>
      <c r="V78" s="29"/>
      <c r="W78" s="29"/>
      <c r="X78" s="29"/>
      <c r="Y78" s="29"/>
    </row>
    <row r="79" spans="1:25" ht="13.5" customHeight="1">
      <c r="A79" s="29"/>
      <c r="B79" s="2279" t="s">
        <v>306</v>
      </c>
      <c r="C79" s="2301"/>
      <c r="D79" s="2301"/>
      <c r="E79" s="2301"/>
      <c r="F79" s="2301"/>
      <c r="G79" s="2320"/>
      <c r="H79" s="55"/>
      <c r="I79" s="2340">
        <f t="shared" ref="I79:M79" si="7">C79</f>
        <v>0</v>
      </c>
      <c r="J79" s="2330">
        <f t="shared" si="7"/>
        <v>0</v>
      </c>
      <c r="K79" s="2330">
        <f t="shared" si="7"/>
        <v>0</v>
      </c>
      <c r="L79" s="2330">
        <f t="shared" si="7"/>
        <v>0</v>
      </c>
      <c r="M79" s="2320">
        <f t="shared" si="7"/>
        <v>0</v>
      </c>
      <c r="N79" s="29"/>
      <c r="O79" s="29"/>
      <c r="P79" s="29"/>
      <c r="Q79" s="29"/>
      <c r="R79" s="29"/>
      <c r="S79" s="29"/>
      <c r="T79" s="29"/>
      <c r="U79" s="29"/>
      <c r="V79" s="29"/>
      <c r="W79" s="29"/>
      <c r="X79" s="29"/>
      <c r="Y79" s="29"/>
    </row>
    <row r="80" spans="1:25" ht="13.5" customHeight="1">
      <c r="A80" s="29"/>
      <c r="B80" s="2279" t="s">
        <v>307</v>
      </c>
      <c r="C80" s="2301"/>
      <c r="D80" s="2301"/>
      <c r="E80" s="2301"/>
      <c r="F80" s="2301"/>
      <c r="G80" s="2320"/>
      <c r="H80" s="55"/>
      <c r="I80" s="2340">
        <f t="shared" ref="I80:M80" si="8">C80</f>
        <v>0</v>
      </c>
      <c r="J80" s="2330">
        <f t="shared" si="8"/>
        <v>0</v>
      </c>
      <c r="K80" s="2330">
        <f t="shared" si="8"/>
        <v>0</v>
      </c>
      <c r="L80" s="2330">
        <f t="shared" si="8"/>
        <v>0</v>
      </c>
      <c r="M80" s="2320">
        <f t="shared" si="8"/>
        <v>0</v>
      </c>
      <c r="N80" s="29"/>
      <c r="O80" s="29"/>
      <c r="P80" s="29"/>
      <c r="Q80" s="29"/>
      <c r="R80" s="29"/>
      <c r="S80" s="29"/>
      <c r="T80" s="29"/>
      <c r="U80" s="29"/>
      <c r="V80" s="29"/>
      <c r="W80" s="29"/>
      <c r="X80" s="29"/>
      <c r="Y80" s="29"/>
    </row>
    <row r="81" spans="1:25" ht="13.5" customHeight="1">
      <c r="A81" s="29"/>
      <c r="B81" s="2279" t="s">
        <v>313</v>
      </c>
      <c r="C81" s="2301">
        <v>2000000</v>
      </c>
      <c r="D81" s="2301">
        <v>2000000</v>
      </c>
      <c r="E81" s="2301">
        <v>2000000</v>
      </c>
      <c r="F81" s="2301">
        <v>2000000</v>
      </c>
      <c r="G81" s="2320">
        <v>2000000</v>
      </c>
      <c r="H81" s="55"/>
      <c r="I81" s="2340">
        <f t="shared" ref="I81:M81" si="9">C81</f>
        <v>2000000</v>
      </c>
      <c r="J81" s="2330">
        <f t="shared" si="9"/>
        <v>2000000</v>
      </c>
      <c r="K81" s="2330">
        <f t="shared" si="9"/>
        <v>2000000</v>
      </c>
      <c r="L81" s="2330">
        <f t="shared" si="9"/>
        <v>2000000</v>
      </c>
      <c r="M81" s="2320">
        <f t="shared" si="9"/>
        <v>2000000</v>
      </c>
      <c r="N81" s="29"/>
      <c r="O81" s="29"/>
      <c r="P81" s="29"/>
      <c r="Q81" s="29"/>
      <c r="R81" s="29"/>
      <c r="S81" s="29"/>
      <c r="T81" s="29"/>
      <c r="U81" s="29"/>
      <c r="V81" s="29"/>
      <c r="W81" s="29"/>
      <c r="X81" s="29"/>
      <c r="Y81" s="29"/>
    </row>
    <row r="82" spans="1:25" ht="13.5" customHeight="1">
      <c r="A82" s="29"/>
      <c r="B82" s="2279" t="s">
        <v>315</v>
      </c>
      <c r="C82" s="2301">
        <v>54540000</v>
      </c>
      <c r="D82" s="2301">
        <v>66210000</v>
      </c>
      <c r="E82" s="2301">
        <v>64230000</v>
      </c>
      <c r="F82" s="2301">
        <v>66630000</v>
      </c>
      <c r="G82" s="2320">
        <v>108540000</v>
      </c>
      <c r="H82" s="55"/>
      <c r="I82" s="2340">
        <f t="shared" ref="I82:M82" si="10">C82</f>
        <v>54540000</v>
      </c>
      <c r="J82" s="2330">
        <f t="shared" si="10"/>
        <v>66210000</v>
      </c>
      <c r="K82" s="2330">
        <f t="shared" si="10"/>
        <v>64230000</v>
      </c>
      <c r="L82" s="2330">
        <f t="shared" si="10"/>
        <v>66630000</v>
      </c>
      <c r="M82" s="2320">
        <f t="shared" si="10"/>
        <v>108540000</v>
      </c>
      <c r="N82" s="29"/>
      <c r="O82" s="29"/>
      <c r="P82" s="29"/>
      <c r="Q82" s="29"/>
      <c r="R82" s="29"/>
      <c r="S82" s="29"/>
      <c r="T82" s="29"/>
      <c r="U82" s="29"/>
      <c r="V82" s="29"/>
      <c r="W82" s="29"/>
      <c r="X82" s="29"/>
      <c r="Y82" s="29"/>
    </row>
    <row r="83" spans="1:25" ht="13.5" customHeight="1">
      <c r="A83" s="29"/>
      <c r="B83" s="2279" t="s">
        <v>320</v>
      </c>
      <c r="C83" s="2301">
        <v>868</v>
      </c>
      <c r="D83" s="2301">
        <v>4230</v>
      </c>
      <c r="E83" s="2301">
        <v>5234</v>
      </c>
      <c r="F83" s="2301">
        <v>9508</v>
      </c>
      <c r="G83" s="2320">
        <v>1536</v>
      </c>
      <c r="H83" s="55"/>
      <c r="I83" s="2340">
        <f t="shared" ref="I83:M83" si="11">C83</f>
        <v>868</v>
      </c>
      <c r="J83" s="2330">
        <f t="shared" si="11"/>
        <v>4230</v>
      </c>
      <c r="K83" s="2330">
        <f t="shared" si="11"/>
        <v>5234</v>
      </c>
      <c r="L83" s="2330">
        <f t="shared" si="11"/>
        <v>9508</v>
      </c>
      <c r="M83" s="2320">
        <f t="shared" si="11"/>
        <v>1536</v>
      </c>
      <c r="N83" s="29"/>
      <c r="O83" s="29"/>
      <c r="P83" s="29"/>
      <c r="Q83" s="29"/>
      <c r="R83" s="29"/>
      <c r="S83" s="29"/>
      <c r="T83" s="29"/>
      <c r="U83" s="29"/>
      <c r="V83" s="29"/>
      <c r="W83" s="29"/>
      <c r="X83" s="29"/>
      <c r="Y83" s="29"/>
    </row>
    <row r="84" spans="1:25" ht="13.5" customHeight="1">
      <c r="A84" s="29"/>
      <c r="B84" s="2282" t="s">
        <v>321</v>
      </c>
      <c r="C84" s="2321">
        <v>151647962</v>
      </c>
      <c r="D84" s="2321">
        <v>108326638</v>
      </c>
      <c r="E84" s="2321">
        <v>131978996</v>
      </c>
      <c r="F84" s="2299">
        <v>127225726</v>
      </c>
      <c r="G84" s="2304">
        <v>81597972</v>
      </c>
      <c r="H84" s="55"/>
      <c r="I84" s="2309">
        <f t="shared" ref="I84:M84" si="12">C84</f>
        <v>151647962</v>
      </c>
      <c r="J84" s="2303">
        <f t="shared" si="12"/>
        <v>108326638</v>
      </c>
      <c r="K84" s="2303">
        <f t="shared" si="12"/>
        <v>131978996</v>
      </c>
      <c r="L84" s="2303">
        <f t="shared" si="12"/>
        <v>127225726</v>
      </c>
      <c r="M84" s="2304">
        <f t="shared" si="12"/>
        <v>81597972</v>
      </c>
      <c r="N84" s="29"/>
      <c r="O84" s="29"/>
      <c r="P84" s="29"/>
      <c r="Q84" s="29"/>
      <c r="R84" s="29"/>
      <c r="S84" s="29"/>
      <c r="T84" s="29"/>
      <c r="U84" s="29"/>
      <c r="V84" s="29"/>
      <c r="W84" s="29"/>
      <c r="X84" s="29"/>
      <c r="Y84" s="29"/>
    </row>
    <row r="85" spans="1:25" ht="7.5" customHeight="1">
      <c r="A85" s="29"/>
      <c r="B85" s="2279"/>
      <c r="C85" s="2299"/>
      <c r="D85" s="2299"/>
      <c r="E85" s="2299"/>
      <c r="F85" s="2299"/>
      <c r="G85" s="2304"/>
      <c r="H85" s="55"/>
      <c r="I85" s="2309"/>
      <c r="J85" s="2303"/>
      <c r="K85" s="2303"/>
      <c r="L85" s="2303"/>
      <c r="M85" s="2304"/>
      <c r="N85" s="29"/>
      <c r="O85" s="29"/>
      <c r="P85" s="29"/>
      <c r="Q85" s="29"/>
      <c r="R85" s="29"/>
      <c r="S85" s="29"/>
      <c r="T85" s="29"/>
      <c r="U85" s="29"/>
      <c r="V85" s="29"/>
      <c r="W85" s="29"/>
      <c r="X85" s="29"/>
      <c r="Y85" s="29"/>
    </row>
    <row r="86" spans="1:25" ht="13.5" customHeight="1">
      <c r="A86" s="29"/>
      <c r="B86" s="2282" t="s">
        <v>322</v>
      </c>
      <c r="C86" s="2299">
        <f>SUM(C87:C88)</f>
        <v>0</v>
      </c>
      <c r="D86" s="2299">
        <f>SUM(D87:D88)</f>
        <v>0</v>
      </c>
      <c r="E86" s="2299"/>
      <c r="F86" s="2299"/>
      <c r="G86" s="2304"/>
      <c r="H86" s="55"/>
      <c r="I86" s="2309"/>
      <c r="J86" s="2303"/>
      <c r="K86" s="2303"/>
      <c r="L86" s="2303"/>
      <c r="M86" s="2304"/>
      <c r="N86" s="29"/>
      <c r="O86" s="29"/>
      <c r="P86" s="29"/>
      <c r="Q86" s="29"/>
      <c r="R86" s="29"/>
      <c r="S86" s="29"/>
      <c r="T86" s="29"/>
      <c r="U86" s="29"/>
      <c r="V86" s="29"/>
      <c r="W86" s="29"/>
      <c r="X86" s="29"/>
      <c r="Y86" s="29"/>
    </row>
    <row r="87" spans="1:25" ht="13.5" customHeight="1">
      <c r="A87" s="29"/>
      <c r="B87" s="2279" t="s">
        <v>323</v>
      </c>
      <c r="C87" s="2301"/>
      <c r="D87" s="2301"/>
      <c r="E87" s="2301"/>
      <c r="F87" s="2301"/>
      <c r="G87" s="2320"/>
      <c r="H87" s="55"/>
      <c r="I87" s="2340">
        <f t="shared" ref="I87:M87" si="13">C87</f>
        <v>0</v>
      </c>
      <c r="J87" s="2330">
        <f t="shared" si="13"/>
        <v>0</v>
      </c>
      <c r="K87" s="2330">
        <f t="shared" si="13"/>
        <v>0</v>
      </c>
      <c r="L87" s="2330">
        <f t="shared" si="13"/>
        <v>0</v>
      </c>
      <c r="M87" s="2320">
        <f t="shared" si="13"/>
        <v>0</v>
      </c>
      <c r="N87" s="29"/>
      <c r="O87" s="29"/>
      <c r="P87" s="29"/>
      <c r="Q87" s="29"/>
      <c r="R87" s="29"/>
      <c r="S87" s="29"/>
      <c r="T87" s="29"/>
      <c r="U87" s="29"/>
      <c r="V87" s="29"/>
      <c r="W87" s="29"/>
      <c r="X87" s="29"/>
      <c r="Y87" s="29"/>
    </row>
    <row r="88" spans="1:25" ht="13.5" customHeight="1">
      <c r="A88" s="29"/>
      <c r="B88" s="2279" t="s">
        <v>324</v>
      </c>
      <c r="C88" s="2301"/>
      <c r="D88" s="2301"/>
      <c r="E88" s="2301"/>
      <c r="F88" s="2322"/>
      <c r="G88" s="2320"/>
      <c r="H88" s="55"/>
      <c r="I88" s="2340">
        <f t="shared" ref="I88:M88" si="14">C88</f>
        <v>0</v>
      </c>
      <c r="J88" s="2330">
        <f t="shared" si="14"/>
        <v>0</v>
      </c>
      <c r="K88" s="2330">
        <f t="shared" si="14"/>
        <v>0</v>
      </c>
      <c r="L88" s="2330">
        <f t="shared" si="14"/>
        <v>0</v>
      </c>
      <c r="M88" s="2320">
        <f t="shared" si="14"/>
        <v>0</v>
      </c>
      <c r="N88" s="29"/>
      <c r="O88" s="29"/>
      <c r="P88" s="29"/>
      <c r="Q88" s="29"/>
      <c r="R88" s="29"/>
      <c r="S88" s="29"/>
      <c r="T88" s="29"/>
      <c r="U88" s="29"/>
      <c r="V88" s="29"/>
      <c r="W88" s="29"/>
      <c r="X88" s="29"/>
      <c r="Y88" s="29"/>
    </row>
    <row r="89" spans="1:25" ht="6" customHeight="1">
      <c r="A89" s="29"/>
      <c r="B89" s="2279"/>
      <c r="C89" s="2303"/>
      <c r="D89" s="2303"/>
      <c r="E89" s="2303"/>
      <c r="F89" s="2303"/>
      <c r="G89" s="2304"/>
      <c r="H89" s="55"/>
      <c r="I89" s="2309"/>
      <c r="J89" s="2303"/>
      <c r="K89" s="2303"/>
      <c r="L89" s="2303"/>
      <c r="M89" s="2304"/>
      <c r="N89" s="29"/>
      <c r="O89" s="29"/>
      <c r="P89" s="29"/>
      <c r="Q89" s="29"/>
      <c r="R89" s="29"/>
      <c r="S89" s="29"/>
      <c r="T89" s="29"/>
      <c r="U89" s="29"/>
      <c r="V89" s="29"/>
      <c r="W89" s="29"/>
      <c r="X89" s="29"/>
      <c r="Y89" s="29"/>
    </row>
    <row r="90" spans="1:25" ht="18.75" customHeight="1">
      <c r="A90" s="29"/>
      <c r="B90" s="2282" t="s">
        <v>325</v>
      </c>
      <c r="C90" s="2303"/>
      <c r="D90" s="2303"/>
      <c r="E90" s="2303"/>
      <c r="F90" s="2303"/>
      <c r="G90" s="2304"/>
      <c r="H90" s="55"/>
      <c r="I90" s="2309">
        <f>'NOTE 3C- Amortissements'!H52+'PROVISIONS INSCRITES AU BILAN'!I41</f>
        <v>287251342</v>
      </c>
      <c r="J90" s="2303">
        <f>'NOTE 3C- Amortissements'!N50+'PROVISIONS INSCRITES AU BILAN'!R41</f>
        <v>243965497</v>
      </c>
      <c r="K90" s="2303">
        <f>'NOTE 3C- Amortissements'!V50+'PROVISIONS INSCRITES AU BILAN'!AA41</f>
        <v>233601704</v>
      </c>
      <c r="L90" s="2303">
        <f>'NOTE 3C- Amortissements'!AB50+'PROVISIONS INSCRITES AU BILAN'!AJ41</f>
        <v>210392929</v>
      </c>
      <c r="M90" s="2304">
        <f>'NOTE 3C- Amortissements'!AI50+'PROVISIONS INSCRITES AU BILAN'!AS41</f>
        <v>173940873</v>
      </c>
      <c r="N90" s="29"/>
      <c r="O90" s="29"/>
      <c r="P90" s="29"/>
      <c r="Q90" s="29"/>
      <c r="R90" s="29"/>
      <c r="S90" s="29"/>
      <c r="T90" s="29"/>
      <c r="U90" s="29"/>
      <c r="V90" s="29"/>
      <c r="W90" s="29"/>
      <c r="X90" s="29"/>
      <c r="Y90" s="29"/>
    </row>
    <row r="91" spans="1:25" ht="6" customHeight="1">
      <c r="A91" s="29"/>
      <c r="B91" s="2279"/>
      <c r="C91" s="2303"/>
      <c r="D91" s="2303"/>
      <c r="E91" s="2303"/>
      <c r="F91" s="2303"/>
      <c r="G91" s="2304"/>
      <c r="H91" s="55"/>
      <c r="I91" s="2309"/>
      <c r="J91" s="2303"/>
      <c r="K91" s="2303"/>
      <c r="L91" s="2303"/>
      <c r="M91" s="2304"/>
      <c r="N91" s="29"/>
      <c r="O91" s="29"/>
      <c r="P91" s="29"/>
      <c r="Q91" s="29"/>
      <c r="R91" s="29"/>
      <c r="S91" s="29"/>
      <c r="T91" s="29"/>
      <c r="U91" s="29"/>
      <c r="V91" s="29"/>
      <c r="W91" s="29"/>
      <c r="X91" s="29"/>
      <c r="Y91" s="29"/>
    </row>
    <row r="92" spans="1:25" ht="13.5" customHeight="1">
      <c r="A92" s="29"/>
      <c r="B92" s="3127" t="s">
        <v>326</v>
      </c>
      <c r="C92" s="2323">
        <f>C74</f>
        <v>218188830</v>
      </c>
      <c r="D92" s="2323">
        <f>D74</f>
        <v>186540868</v>
      </c>
      <c r="E92" s="2323">
        <f>E74</f>
        <v>208214230</v>
      </c>
      <c r="F92" s="2323">
        <f>F74</f>
        <v>205865234</v>
      </c>
      <c r="G92" s="2324">
        <f>G74</f>
        <v>202139508</v>
      </c>
      <c r="H92" s="55"/>
      <c r="I92" s="2341">
        <f>SUM(I75, I81, I82, I83, I84, I90)</f>
        <v>505440172</v>
      </c>
      <c r="J92" s="2325">
        <f>+J74</f>
        <v>430506365</v>
      </c>
      <c r="K92" s="2325">
        <f>K74</f>
        <v>441815934</v>
      </c>
      <c r="L92" s="2325">
        <f>L74</f>
        <v>416258163</v>
      </c>
      <c r="M92" s="2324">
        <f>M74</f>
        <v>376080381</v>
      </c>
      <c r="N92" s="29"/>
      <c r="O92" s="29"/>
      <c r="P92" s="29"/>
      <c r="Q92" s="29"/>
      <c r="R92" s="29"/>
      <c r="S92" s="29"/>
      <c r="T92" s="29"/>
      <c r="U92" s="29"/>
      <c r="V92" s="29"/>
      <c r="W92" s="29"/>
      <c r="X92" s="29"/>
      <c r="Y92" s="29"/>
    </row>
    <row r="93" spans="1:25" ht="13.5" customHeight="1">
      <c r="A93" s="29"/>
      <c r="B93" s="3128"/>
      <c r="C93" s="2325"/>
      <c r="D93" s="2325"/>
      <c r="E93" s="2325"/>
      <c r="F93" s="2325"/>
      <c r="G93" s="2324"/>
      <c r="H93" s="55"/>
      <c r="I93" s="2342"/>
      <c r="J93" s="2325"/>
      <c r="K93" s="2325"/>
      <c r="L93" s="2325"/>
      <c r="M93" s="2324"/>
      <c r="N93" s="29"/>
      <c r="O93" s="29"/>
      <c r="P93" s="29"/>
      <c r="Q93" s="29"/>
      <c r="R93" s="29"/>
      <c r="S93" s="29"/>
      <c r="T93" s="29"/>
      <c r="U93" s="29"/>
      <c r="V93" s="29"/>
      <c r="W93" s="29"/>
      <c r="X93" s="29"/>
      <c r="Y93" s="29"/>
    </row>
    <row r="94" spans="1:25" ht="9" customHeight="1">
      <c r="A94" s="29"/>
      <c r="B94" s="2279"/>
      <c r="C94" s="2303"/>
      <c r="D94" s="2303"/>
      <c r="E94" s="2303"/>
      <c r="F94" s="2303"/>
      <c r="G94" s="2304"/>
      <c r="H94" s="55"/>
      <c r="I94" s="2309"/>
      <c r="J94" s="2303"/>
      <c r="K94" s="2303"/>
      <c r="L94" s="2303"/>
      <c r="M94" s="2304"/>
      <c r="N94" s="29"/>
      <c r="O94" s="29"/>
      <c r="P94" s="29"/>
      <c r="Q94" s="29"/>
      <c r="R94" s="29"/>
      <c r="S94" s="29"/>
      <c r="T94" s="29"/>
      <c r="U94" s="29"/>
      <c r="V94" s="29"/>
      <c r="W94" s="29"/>
      <c r="X94" s="29"/>
      <c r="Y94" s="29"/>
    </row>
    <row r="95" spans="1:25" ht="13.5" customHeight="1">
      <c r="A95" s="29"/>
      <c r="B95" s="2282" t="s">
        <v>333</v>
      </c>
      <c r="C95" s="2303">
        <f>C96+C99+C100</f>
        <v>62473636</v>
      </c>
      <c r="D95" s="2303">
        <f>D96+D99+D100</f>
        <v>39996323</v>
      </c>
      <c r="E95" s="2303">
        <f>E96+E99+E100</f>
        <v>56254970</v>
      </c>
      <c r="F95" s="2303">
        <f>F96+F99+F100</f>
        <v>52869855</v>
      </c>
      <c r="G95" s="2304">
        <f>G96+G99+G100</f>
        <v>69701167</v>
      </c>
      <c r="H95" s="55"/>
      <c r="I95" s="2309">
        <f>I96+I99+I100</f>
        <v>62473636</v>
      </c>
      <c r="J95" s="2303">
        <f t="shared" ref="J95:M95" si="15">J96+J99+J100</f>
        <v>39996323</v>
      </c>
      <c r="K95" s="2303">
        <f t="shared" si="15"/>
        <v>56254970</v>
      </c>
      <c r="L95" s="2303">
        <f t="shared" si="15"/>
        <v>52869855</v>
      </c>
      <c r="M95" s="2304">
        <f t="shared" si="15"/>
        <v>69701167</v>
      </c>
      <c r="N95" s="29"/>
      <c r="O95" s="29"/>
      <c r="P95" s="29"/>
      <c r="Q95" s="29"/>
      <c r="R95" s="29"/>
      <c r="S95" s="29"/>
      <c r="T95" s="29"/>
      <c r="U95" s="29"/>
      <c r="V95" s="29"/>
      <c r="W95" s="29"/>
      <c r="X95" s="29"/>
      <c r="Y95" s="29"/>
    </row>
    <row r="96" spans="1:25" s="649" customFormat="1" ht="13.5" customHeight="1">
      <c r="A96" s="650"/>
      <c r="B96" s="2283" t="s">
        <v>797</v>
      </c>
      <c r="C96" s="2284">
        <f>C97+C98</f>
        <v>27059460</v>
      </c>
      <c r="D96" s="2303"/>
      <c r="E96" s="2303"/>
      <c r="F96" s="2303"/>
      <c r="G96" s="2304"/>
      <c r="H96" s="651"/>
      <c r="I96" s="2309">
        <f>C96</f>
        <v>27059460</v>
      </c>
      <c r="J96" s="2303"/>
      <c r="K96" s="2303"/>
      <c r="L96" s="2303"/>
      <c r="M96" s="2304"/>
      <c r="N96" s="650"/>
      <c r="O96" s="650"/>
      <c r="P96" s="650"/>
      <c r="Q96" s="650"/>
      <c r="R96" s="650"/>
      <c r="S96" s="650"/>
      <c r="T96" s="650"/>
      <c r="U96" s="650"/>
      <c r="V96" s="650"/>
      <c r="W96" s="650"/>
      <c r="X96" s="650"/>
      <c r="Y96" s="650"/>
    </row>
    <row r="97" spans="1:25" s="321" customFormat="1" ht="13.5" customHeight="1">
      <c r="A97" s="608"/>
      <c r="B97" s="2283" t="s">
        <v>798</v>
      </c>
      <c r="C97" s="2284">
        <f>'NOTE 16A-DettesFinan&amp;Circulant'!B20</f>
        <v>27043376</v>
      </c>
      <c r="D97" s="2326"/>
      <c r="E97" s="2284"/>
      <c r="F97" s="2327"/>
      <c r="G97" s="2285"/>
      <c r="H97" s="609"/>
      <c r="I97" s="2310">
        <f t="shared" ref="I97:M98" si="16">C97</f>
        <v>27043376</v>
      </c>
      <c r="J97" s="2284">
        <f t="shared" si="16"/>
        <v>0</v>
      </c>
      <c r="K97" s="2284">
        <f t="shared" si="16"/>
        <v>0</v>
      </c>
      <c r="L97" s="2284">
        <f t="shared" si="16"/>
        <v>0</v>
      </c>
      <c r="M97" s="2285">
        <f t="shared" si="16"/>
        <v>0</v>
      </c>
      <c r="N97" s="608"/>
      <c r="O97" s="608"/>
      <c r="P97" s="608"/>
      <c r="Q97" s="608"/>
      <c r="R97" s="608"/>
      <c r="S97" s="608"/>
      <c r="T97" s="608"/>
      <c r="U97" s="608"/>
      <c r="V97" s="608"/>
      <c r="W97" s="608"/>
      <c r="X97" s="608"/>
      <c r="Y97" s="608"/>
    </row>
    <row r="98" spans="1:25" s="321" customFormat="1" ht="13.5" customHeight="1">
      <c r="A98" s="608"/>
      <c r="B98" s="2283" t="s">
        <v>799</v>
      </c>
      <c r="C98" s="2284">
        <f>'NOTE 16A-DettesFinan&amp;Circulant'!B26</f>
        <v>16084</v>
      </c>
      <c r="D98" s="2284"/>
      <c r="E98" s="2284"/>
      <c r="F98" s="2284"/>
      <c r="G98" s="2285"/>
      <c r="H98" s="609"/>
      <c r="I98" s="2310">
        <f>C98</f>
        <v>16084</v>
      </c>
      <c r="J98" s="2284">
        <f t="shared" si="16"/>
        <v>0</v>
      </c>
      <c r="K98" s="2284">
        <f t="shared" si="16"/>
        <v>0</v>
      </c>
      <c r="L98" s="2284">
        <f t="shared" si="16"/>
        <v>0</v>
      </c>
      <c r="M98" s="2285">
        <f t="shared" si="16"/>
        <v>0</v>
      </c>
      <c r="N98" s="608"/>
      <c r="O98" s="608"/>
      <c r="P98" s="608"/>
      <c r="Q98" s="608"/>
      <c r="R98" s="608"/>
      <c r="S98" s="608"/>
      <c r="T98" s="608"/>
      <c r="U98" s="608"/>
      <c r="V98" s="608"/>
      <c r="W98" s="608"/>
      <c r="X98" s="608"/>
      <c r="Y98" s="608"/>
    </row>
    <row r="99" spans="1:25" s="321" customFormat="1" ht="13.5" customHeight="1">
      <c r="A99" s="608"/>
      <c r="B99" s="2283" t="s">
        <v>800</v>
      </c>
      <c r="C99" s="2284">
        <v>1566936</v>
      </c>
      <c r="D99" s="2284">
        <v>15167550</v>
      </c>
      <c r="E99" s="2284">
        <v>34282981</v>
      </c>
      <c r="F99" s="2284">
        <v>28360760</v>
      </c>
      <c r="G99" s="2285">
        <v>48068169</v>
      </c>
      <c r="H99" s="609"/>
      <c r="I99" s="2310">
        <f>C99</f>
        <v>1566936</v>
      </c>
      <c r="J99" s="2284">
        <f t="shared" ref="J99:M99" si="17">D99</f>
        <v>15167550</v>
      </c>
      <c r="K99" s="2284">
        <f t="shared" si="17"/>
        <v>34282981</v>
      </c>
      <c r="L99" s="2284">
        <f t="shared" si="17"/>
        <v>28360760</v>
      </c>
      <c r="M99" s="2285">
        <f t="shared" si="17"/>
        <v>48068169</v>
      </c>
      <c r="N99" s="608"/>
      <c r="O99" s="608"/>
      <c r="P99" s="608"/>
      <c r="Q99" s="608"/>
      <c r="R99" s="608"/>
      <c r="S99" s="608"/>
      <c r="T99" s="608"/>
      <c r="U99" s="608"/>
      <c r="V99" s="608"/>
      <c r="W99" s="608"/>
      <c r="X99" s="608"/>
      <c r="Y99" s="608"/>
    </row>
    <row r="100" spans="1:25" s="655" customFormat="1" ht="13.5" customHeight="1">
      <c r="A100" s="653"/>
      <c r="B100" s="2328" t="s">
        <v>334</v>
      </c>
      <c r="C100" s="2289">
        <v>33847240</v>
      </c>
      <c r="D100" s="2289">
        <v>24828773</v>
      </c>
      <c r="E100" s="2289">
        <v>21971989</v>
      </c>
      <c r="F100" s="2289">
        <v>24509095</v>
      </c>
      <c r="G100" s="2329">
        <v>21632998</v>
      </c>
      <c r="H100" s="654"/>
      <c r="I100" s="2343">
        <f t="shared" ref="I100:M100" si="18">C100</f>
        <v>33847240</v>
      </c>
      <c r="J100" s="2289">
        <f t="shared" si="18"/>
        <v>24828773</v>
      </c>
      <c r="K100" s="2289">
        <f t="shared" si="18"/>
        <v>21971989</v>
      </c>
      <c r="L100" s="2289">
        <f t="shared" si="18"/>
        <v>24509095</v>
      </c>
      <c r="M100" s="2329">
        <f t="shared" si="18"/>
        <v>21632998</v>
      </c>
      <c r="N100" s="653"/>
      <c r="O100" s="653"/>
      <c r="P100" s="653"/>
      <c r="Q100" s="653"/>
      <c r="R100" s="653"/>
      <c r="S100" s="653"/>
      <c r="T100" s="653"/>
      <c r="U100" s="653"/>
      <c r="V100" s="653"/>
      <c r="W100" s="653"/>
      <c r="X100" s="653"/>
      <c r="Y100" s="653"/>
    </row>
    <row r="101" spans="1:25" s="321" customFormat="1" ht="9.75" customHeight="1">
      <c r="A101" s="608"/>
      <c r="B101" s="2283"/>
      <c r="C101" s="2286"/>
      <c r="D101" s="2286"/>
      <c r="E101" s="2286"/>
      <c r="F101" s="2286"/>
      <c r="G101" s="2287"/>
      <c r="H101" s="609"/>
      <c r="I101" s="2314"/>
      <c r="J101" s="2286"/>
      <c r="K101" s="2286"/>
      <c r="L101" s="2286"/>
      <c r="M101" s="2287"/>
      <c r="N101" s="608"/>
      <c r="O101" s="608"/>
      <c r="P101" s="608"/>
      <c r="Q101" s="608"/>
      <c r="R101" s="608"/>
      <c r="S101" s="608"/>
      <c r="T101" s="608"/>
      <c r="U101" s="608"/>
      <c r="V101" s="608"/>
      <c r="W101" s="608"/>
      <c r="X101" s="608"/>
      <c r="Y101" s="608"/>
    </row>
    <row r="102" spans="1:25" s="321" customFormat="1" ht="6" customHeight="1">
      <c r="A102" s="608"/>
      <c r="B102" s="2283"/>
      <c r="C102" s="2286"/>
      <c r="D102" s="2286"/>
      <c r="E102" s="2286"/>
      <c r="F102" s="2286">
        <v>0</v>
      </c>
      <c r="G102" s="2287"/>
      <c r="H102" s="609"/>
      <c r="I102" s="2314"/>
      <c r="J102" s="2286"/>
      <c r="K102" s="2286"/>
      <c r="L102" s="2286"/>
      <c r="M102" s="2287"/>
      <c r="N102" s="608"/>
      <c r="O102" s="608"/>
      <c r="P102" s="608"/>
      <c r="Q102" s="608"/>
      <c r="R102" s="608"/>
      <c r="S102" s="608"/>
      <c r="T102" s="608"/>
      <c r="U102" s="608"/>
      <c r="V102" s="608"/>
      <c r="W102" s="608"/>
      <c r="X102" s="608"/>
      <c r="Y102" s="608"/>
    </row>
    <row r="103" spans="1:25" s="321" customFormat="1" ht="13.5" customHeight="1">
      <c r="A103" s="608"/>
      <c r="B103" s="2283" t="s">
        <v>269</v>
      </c>
      <c r="C103" s="2286"/>
      <c r="D103" s="2286"/>
      <c r="E103" s="2286"/>
      <c r="F103" s="2286">
        <v>0</v>
      </c>
      <c r="G103" s="2287"/>
      <c r="H103" s="609"/>
      <c r="I103" s="2314"/>
      <c r="J103" s="2286"/>
      <c r="K103" s="2286"/>
      <c r="L103" s="2286"/>
      <c r="M103" s="2287"/>
      <c r="N103" s="608"/>
      <c r="O103" s="608"/>
      <c r="P103" s="608"/>
      <c r="Q103" s="608"/>
      <c r="R103" s="608"/>
      <c r="S103" s="608"/>
      <c r="T103" s="608"/>
      <c r="U103" s="608"/>
      <c r="V103" s="608"/>
      <c r="W103" s="608"/>
      <c r="X103" s="608"/>
      <c r="Y103" s="608"/>
    </row>
    <row r="104" spans="1:25" ht="6" customHeight="1">
      <c r="A104" s="29"/>
      <c r="B104" s="2279"/>
      <c r="C104" s="2303"/>
      <c r="D104" s="2303"/>
      <c r="E104" s="2303"/>
      <c r="F104" s="2303">
        <v>0</v>
      </c>
      <c r="G104" s="2304"/>
      <c r="H104" s="55"/>
      <c r="I104" s="2309"/>
      <c r="J104" s="2303"/>
      <c r="K104" s="2303"/>
      <c r="L104" s="2303"/>
      <c r="M104" s="2304"/>
      <c r="N104" s="29"/>
      <c r="O104" s="29"/>
      <c r="P104" s="29"/>
      <c r="Q104" s="29"/>
      <c r="R104" s="29"/>
      <c r="S104" s="29"/>
      <c r="T104" s="29"/>
      <c r="U104" s="29"/>
      <c r="V104" s="29"/>
      <c r="W104" s="29"/>
      <c r="X104" s="29"/>
      <c r="Y104" s="29"/>
    </row>
    <row r="105" spans="1:25" ht="13.5" customHeight="1">
      <c r="A105" s="29"/>
      <c r="B105" s="3127" t="s">
        <v>336</v>
      </c>
      <c r="C105" s="2325">
        <f>C95</f>
        <v>62473636</v>
      </c>
      <c r="D105" s="2325">
        <f>D95</f>
        <v>39996323</v>
      </c>
      <c r="E105" s="2325">
        <f>E95</f>
        <v>56254970</v>
      </c>
      <c r="F105" s="2325">
        <f>F95</f>
        <v>52869855</v>
      </c>
      <c r="G105" s="2324">
        <f>G95</f>
        <v>69701167</v>
      </c>
      <c r="H105" s="55"/>
      <c r="I105" s="2342">
        <f>I95</f>
        <v>62473636</v>
      </c>
      <c r="J105" s="2325">
        <f>SUM(J97:J100)</f>
        <v>39996323</v>
      </c>
      <c r="K105" s="2325">
        <f>SUM(K97:K100)</f>
        <v>56254970</v>
      </c>
      <c r="L105" s="2325">
        <f>SUM(L97:L100)</f>
        <v>52869855</v>
      </c>
      <c r="M105" s="2324">
        <f>SUM(M97:M100)</f>
        <v>69701167</v>
      </c>
      <c r="N105" s="29"/>
      <c r="O105" s="29"/>
      <c r="P105" s="29"/>
      <c r="Q105" s="29"/>
      <c r="R105" s="29"/>
      <c r="S105" s="29"/>
      <c r="T105" s="29"/>
      <c r="U105" s="29"/>
      <c r="V105" s="29"/>
      <c r="W105" s="29"/>
      <c r="X105" s="29"/>
      <c r="Y105" s="29"/>
    </row>
    <row r="106" spans="1:25" ht="13.5" customHeight="1">
      <c r="A106" s="29"/>
      <c r="B106" s="3128"/>
      <c r="C106" s="2325"/>
      <c r="D106" s="2325"/>
      <c r="E106" s="2325"/>
      <c r="F106" s="2325"/>
      <c r="G106" s="2324"/>
      <c r="H106" s="55"/>
      <c r="I106" s="2342"/>
      <c r="J106" s="2325"/>
      <c r="K106" s="2325"/>
      <c r="L106" s="2325"/>
      <c r="M106" s="2324"/>
      <c r="N106" s="29"/>
      <c r="O106" s="29"/>
      <c r="P106" s="29"/>
      <c r="Q106" s="29"/>
      <c r="R106" s="29"/>
      <c r="S106" s="29"/>
      <c r="T106" s="29"/>
      <c r="U106" s="29"/>
      <c r="V106" s="29"/>
      <c r="W106" s="29"/>
      <c r="X106" s="29"/>
      <c r="Y106" s="29"/>
    </row>
    <row r="107" spans="1:25" ht="13.5" customHeight="1">
      <c r="A107" s="29"/>
      <c r="B107" s="3127" t="s">
        <v>337</v>
      </c>
      <c r="C107" s="2325">
        <f>C92+C105</f>
        <v>280662466</v>
      </c>
      <c r="D107" s="2325">
        <f>D92+D105</f>
        <v>226537191</v>
      </c>
      <c r="E107" s="2325">
        <f>E92+E105</f>
        <v>264469200</v>
      </c>
      <c r="F107" s="2325">
        <f>F92+F105</f>
        <v>258735089</v>
      </c>
      <c r="G107" s="2324">
        <f>G92+G105</f>
        <v>271840675</v>
      </c>
      <c r="H107" s="55"/>
      <c r="I107" s="2342">
        <f>I92+I105</f>
        <v>567913808</v>
      </c>
      <c r="J107" s="2325">
        <f>J92+J105</f>
        <v>470502688</v>
      </c>
      <c r="K107" s="2325">
        <f>K92+K105</f>
        <v>498070904</v>
      </c>
      <c r="L107" s="2325">
        <f>L92+L105</f>
        <v>469128018</v>
      </c>
      <c r="M107" s="2324">
        <f>M92+M105</f>
        <v>445781548</v>
      </c>
      <c r="N107" s="29"/>
      <c r="O107" s="29"/>
      <c r="P107" s="29"/>
      <c r="Q107" s="29"/>
      <c r="R107" s="29"/>
      <c r="S107" s="29"/>
      <c r="T107" s="29"/>
      <c r="U107" s="29"/>
      <c r="V107" s="29"/>
      <c r="W107" s="29"/>
      <c r="X107" s="29"/>
      <c r="Y107" s="29"/>
    </row>
    <row r="108" spans="1:25" ht="13.5" customHeight="1">
      <c r="A108" s="29"/>
      <c r="B108" s="3128"/>
      <c r="C108" s="2325"/>
      <c r="D108" s="2325"/>
      <c r="E108" s="2325"/>
      <c r="F108" s="2325"/>
      <c r="G108" s="2324"/>
      <c r="H108" s="55"/>
      <c r="I108" s="2342"/>
      <c r="J108" s="2325"/>
      <c r="K108" s="2325"/>
      <c r="L108" s="2325"/>
      <c r="M108" s="2324"/>
      <c r="N108" s="29"/>
      <c r="O108" s="29"/>
      <c r="P108" s="29"/>
      <c r="Q108" s="29"/>
      <c r="R108" s="29"/>
      <c r="S108" s="29"/>
      <c r="T108" s="29"/>
      <c r="U108" s="29"/>
      <c r="V108" s="29"/>
      <c r="W108" s="29"/>
      <c r="X108" s="29"/>
      <c r="Y108" s="29"/>
    </row>
    <row r="109" spans="1:25" ht="13.5" customHeight="1">
      <c r="A109" s="29"/>
      <c r="B109" s="2282"/>
      <c r="C109" s="2303"/>
      <c r="D109" s="2303"/>
      <c r="E109" s="2303"/>
      <c r="F109" s="2303"/>
      <c r="G109" s="2304"/>
      <c r="H109" s="55"/>
      <c r="I109" s="2309"/>
      <c r="J109" s="2303"/>
      <c r="K109" s="2303"/>
      <c r="L109" s="2303"/>
      <c r="M109" s="2304"/>
      <c r="N109" s="29"/>
      <c r="O109" s="29"/>
      <c r="P109" s="29"/>
      <c r="Q109" s="29"/>
      <c r="R109" s="29"/>
      <c r="S109" s="29"/>
      <c r="T109" s="29"/>
      <c r="U109" s="29"/>
      <c r="V109" s="29"/>
      <c r="W109" s="29"/>
      <c r="X109" s="29"/>
      <c r="Y109" s="29"/>
    </row>
    <row r="110" spans="1:25" ht="13.5" customHeight="1">
      <c r="A110" s="29"/>
      <c r="B110" s="2282" t="s">
        <v>339</v>
      </c>
      <c r="C110" s="2303">
        <f>SUM(C111:C114)+SUM(C117:C118)</f>
        <v>683586014</v>
      </c>
      <c r="D110" s="2303">
        <f>SUM(D111:D114)+SUM(D117:D118)</f>
        <v>820549250</v>
      </c>
      <c r="E110" s="2303">
        <f>SUM(E111:E114)+SUM(E117:E118)</f>
        <v>1020519698</v>
      </c>
      <c r="F110" s="2303">
        <f>SUM(F111:F114)+SUM(F117:F118)</f>
        <v>683634542</v>
      </c>
      <c r="G110" s="2304">
        <f>SUM(G111:G114)+SUM(G117:G118)</f>
        <v>283213223</v>
      </c>
      <c r="H110" s="55"/>
      <c r="I110" s="2309">
        <f>SUM(I111:I114)+SUM(I117:I118)</f>
        <v>683586014</v>
      </c>
      <c r="J110" s="2303">
        <f t="shared" ref="J110:M110" si="19">SUM(J111:J114)+SUM(J117:J118)</f>
        <v>820549250</v>
      </c>
      <c r="K110" s="2303">
        <f t="shared" si="19"/>
        <v>1020519698</v>
      </c>
      <c r="L110" s="2303">
        <f>SUM(L111:L114)+SUM(L117:L118)</f>
        <v>683634542</v>
      </c>
      <c r="M110" s="2304">
        <f t="shared" si="19"/>
        <v>283213223</v>
      </c>
      <c r="N110" s="29"/>
      <c r="O110" s="29"/>
      <c r="P110" s="29"/>
      <c r="Q110" s="29"/>
      <c r="R110" s="29"/>
      <c r="S110" s="29"/>
      <c r="T110" s="29"/>
      <c r="U110" s="29"/>
      <c r="V110" s="29"/>
      <c r="W110" s="29"/>
      <c r="X110" s="29"/>
      <c r="Y110" s="29"/>
    </row>
    <row r="111" spans="1:25" ht="13.5" customHeight="1">
      <c r="A111" s="29"/>
      <c r="B111" s="2279" t="s">
        <v>340</v>
      </c>
      <c r="C111" s="2330">
        <v>173527</v>
      </c>
      <c r="D111" s="2330"/>
      <c r="E111" s="2330"/>
      <c r="F111" s="2330"/>
      <c r="G111" s="2320"/>
      <c r="H111" s="55"/>
      <c r="I111" s="2340">
        <f>C111</f>
        <v>173527</v>
      </c>
      <c r="J111" s="2330">
        <f t="shared" ref="J111:M111" si="20">D111</f>
        <v>0</v>
      </c>
      <c r="K111" s="2330">
        <f t="shared" si="20"/>
        <v>0</v>
      </c>
      <c r="L111" s="2330">
        <f t="shared" si="20"/>
        <v>0</v>
      </c>
      <c r="M111" s="2320">
        <f t="shared" si="20"/>
        <v>0</v>
      </c>
      <c r="N111" s="29"/>
      <c r="O111" s="29"/>
      <c r="P111" s="29"/>
      <c r="Q111" s="29"/>
      <c r="R111" s="29"/>
      <c r="S111" s="29"/>
      <c r="T111" s="29"/>
      <c r="U111" s="29"/>
      <c r="V111" s="29"/>
      <c r="W111" s="29"/>
      <c r="X111" s="29"/>
      <c r="Y111" s="29"/>
    </row>
    <row r="112" spans="1:25" ht="13.5" customHeight="1">
      <c r="A112" s="29"/>
      <c r="B112" s="2279" t="s">
        <v>342</v>
      </c>
      <c r="C112" s="2330">
        <v>66675000</v>
      </c>
      <c r="D112" s="2330">
        <v>66675000</v>
      </c>
      <c r="E112" s="2330"/>
      <c r="F112" s="2330"/>
      <c r="G112" s="2320"/>
      <c r="H112" s="55"/>
      <c r="I112" s="2340">
        <f>C112</f>
        <v>66675000</v>
      </c>
      <c r="J112" s="2330">
        <f t="shared" ref="J112:M112" si="21">D112</f>
        <v>66675000</v>
      </c>
      <c r="K112" s="2330">
        <f t="shared" si="21"/>
        <v>0</v>
      </c>
      <c r="L112" s="2330">
        <f t="shared" si="21"/>
        <v>0</v>
      </c>
      <c r="M112" s="2320">
        <f t="shared" si="21"/>
        <v>0</v>
      </c>
      <c r="N112" s="29"/>
      <c r="O112" s="29"/>
      <c r="P112" s="29"/>
      <c r="Q112" s="29"/>
      <c r="R112" s="29"/>
      <c r="S112" s="29"/>
      <c r="T112" s="29"/>
      <c r="U112" s="29"/>
      <c r="V112" s="29"/>
      <c r="W112" s="29"/>
      <c r="X112" s="29"/>
      <c r="Y112" s="29"/>
    </row>
    <row r="113" spans="1:25" ht="13.5" customHeight="1">
      <c r="A113" s="29"/>
      <c r="B113" s="2279" t="s">
        <v>343</v>
      </c>
      <c r="C113" s="2330">
        <v>491301259</v>
      </c>
      <c r="D113" s="2330">
        <v>638223464</v>
      </c>
      <c r="E113" s="2331">
        <v>865603805</v>
      </c>
      <c r="F113" s="2331">
        <v>554498628</v>
      </c>
      <c r="G113" s="2320">
        <v>188820264</v>
      </c>
      <c r="H113" s="55"/>
      <c r="I113" s="2340">
        <f t="shared" ref="I113:M113" si="22">C113</f>
        <v>491301259</v>
      </c>
      <c r="J113" s="2330">
        <f t="shared" si="22"/>
        <v>638223464</v>
      </c>
      <c r="K113" s="2330">
        <f t="shared" si="22"/>
        <v>865603805</v>
      </c>
      <c r="L113" s="2330">
        <f t="shared" si="22"/>
        <v>554498628</v>
      </c>
      <c r="M113" s="2320">
        <f t="shared" si="22"/>
        <v>188820264</v>
      </c>
      <c r="N113" s="29"/>
      <c r="O113" s="29"/>
      <c r="P113" s="29"/>
      <c r="Q113" s="29"/>
      <c r="R113" s="29"/>
      <c r="S113" s="29"/>
      <c r="T113" s="29"/>
      <c r="U113" s="29"/>
      <c r="V113" s="29"/>
      <c r="W113" s="29"/>
      <c r="X113" s="29"/>
      <c r="Y113" s="29"/>
    </row>
    <row r="114" spans="1:25" ht="13.5" customHeight="1">
      <c r="A114" s="29"/>
      <c r="B114" s="2279" t="s">
        <v>794</v>
      </c>
      <c r="C114" s="2330">
        <f>SUM(C115:C116)</f>
        <v>123113489</v>
      </c>
      <c r="D114" s="2330">
        <v>109972006</v>
      </c>
      <c r="E114" s="2330">
        <f>SUM(E115:E116)</f>
        <v>150137321</v>
      </c>
      <c r="F114" s="2330">
        <f>SUM(F115:F116)</f>
        <v>122340646</v>
      </c>
      <c r="G114" s="2320">
        <f>SUM(G115:G116)</f>
        <v>88348040</v>
      </c>
      <c r="H114" s="55"/>
      <c r="I114" s="2340">
        <f t="shared" ref="I114:J114" si="23">C114</f>
        <v>123113489</v>
      </c>
      <c r="J114" s="2330">
        <f t="shared" si="23"/>
        <v>109972006</v>
      </c>
      <c r="K114" s="2330">
        <f>SUM(K115:K116)</f>
        <v>150137321</v>
      </c>
      <c r="L114" s="2330">
        <f>SUM(L115:L116)</f>
        <v>122340646</v>
      </c>
      <c r="M114" s="2320">
        <f>SUM(M115:M116)</f>
        <v>88348040</v>
      </c>
      <c r="N114" s="29"/>
      <c r="O114" s="29"/>
      <c r="P114" s="29"/>
      <c r="Q114" s="29"/>
      <c r="R114" s="29"/>
      <c r="S114" s="29"/>
      <c r="T114" s="29"/>
      <c r="U114" s="29"/>
      <c r="V114" s="29"/>
      <c r="W114" s="29"/>
      <c r="X114" s="29"/>
      <c r="Y114" s="29"/>
    </row>
    <row r="115" spans="1:25" s="649" customFormat="1" ht="13.5" customHeight="1">
      <c r="A115" s="650"/>
      <c r="B115" s="2279" t="s">
        <v>795</v>
      </c>
      <c r="C115" s="2330">
        <f>'NOTE 16A-DettesFinan&amp;Circulant'!B77</f>
        <v>103926703</v>
      </c>
      <c r="D115" s="2330"/>
      <c r="E115" s="2330">
        <v>139280826</v>
      </c>
      <c r="F115" s="2330">
        <v>119138835</v>
      </c>
      <c r="G115" s="2320">
        <v>72953932</v>
      </c>
      <c r="H115" s="651"/>
      <c r="I115" s="2340">
        <f>C115</f>
        <v>103926703</v>
      </c>
      <c r="J115" s="2330"/>
      <c r="K115" s="2330">
        <f>139280826</f>
        <v>139280826</v>
      </c>
      <c r="L115" s="2330">
        <f>F115</f>
        <v>119138835</v>
      </c>
      <c r="M115" s="2320">
        <v>72953932</v>
      </c>
      <c r="N115" s="650"/>
      <c r="O115" s="650"/>
      <c r="P115" s="650"/>
      <c r="Q115" s="650"/>
      <c r="R115" s="650"/>
      <c r="S115" s="650"/>
      <c r="T115" s="650"/>
      <c r="U115" s="650"/>
      <c r="V115" s="650"/>
      <c r="W115" s="650"/>
      <c r="X115" s="650"/>
      <c r="Y115" s="650"/>
    </row>
    <row r="116" spans="1:25" ht="13.5" customHeight="1">
      <c r="A116" s="29"/>
      <c r="B116" s="2279" t="s">
        <v>796</v>
      </c>
      <c r="C116" s="2330">
        <f>'NOTE 16A-DettesFinan&amp;Circulant'!B70</f>
        <v>19186786</v>
      </c>
      <c r="D116" s="2330"/>
      <c r="E116" s="2330">
        <v>10856495</v>
      </c>
      <c r="F116" s="2330">
        <v>3201811</v>
      </c>
      <c r="G116" s="2320">
        <v>15394108</v>
      </c>
      <c r="H116" s="55"/>
      <c r="I116" s="2340">
        <f>C116</f>
        <v>19186786</v>
      </c>
      <c r="J116" s="2330">
        <f t="shared" ref="J116:M116" si="24">D116</f>
        <v>0</v>
      </c>
      <c r="K116" s="2330">
        <f>10856495</f>
        <v>10856495</v>
      </c>
      <c r="L116" s="2330">
        <f>F116</f>
        <v>3201811</v>
      </c>
      <c r="M116" s="2320">
        <f t="shared" si="24"/>
        <v>15394108</v>
      </c>
      <c r="N116" s="29"/>
      <c r="O116" s="29"/>
      <c r="P116" s="29"/>
      <c r="Q116" s="29"/>
      <c r="R116" s="29"/>
      <c r="S116" s="29"/>
      <c r="T116" s="29"/>
      <c r="U116" s="29"/>
      <c r="V116" s="29"/>
      <c r="W116" s="29"/>
      <c r="X116" s="29"/>
      <c r="Y116" s="29"/>
    </row>
    <row r="117" spans="1:25" ht="13.5" customHeight="1">
      <c r="A117" s="29"/>
      <c r="B117" s="2279" t="s">
        <v>344</v>
      </c>
      <c r="C117" s="2330">
        <v>2322739</v>
      </c>
      <c r="D117" s="2330">
        <v>5678780</v>
      </c>
      <c r="E117" s="2330">
        <v>4778572</v>
      </c>
      <c r="F117" s="2330">
        <v>6795268</v>
      </c>
      <c r="G117" s="2320">
        <v>6044919</v>
      </c>
      <c r="H117" s="55"/>
      <c r="I117" s="2340">
        <f t="shared" ref="I117:M117" si="25">C117</f>
        <v>2322739</v>
      </c>
      <c r="J117" s="2330">
        <f t="shared" si="25"/>
        <v>5678780</v>
      </c>
      <c r="K117" s="2330">
        <f t="shared" si="25"/>
        <v>4778572</v>
      </c>
      <c r="L117" s="2330">
        <f>F117</f>
        <v>6795268</v>
      </c>
      <c r="M117" s="2320">
        <f t="shared" si="25"/>
        <v>6044919</v>
      </c>
      <c r="N117" s="29"/>
      <c r="O117" s="29"/>
      <c r="P117" s="29"/>
      <c r="Q117" s="29"/>
      <c r="R117" s="29"/>
      <c r="S117" s="29"/>
      <c r="T117" s="29"/>
      <c r="U117" s="29"/>
      <c r="V117" s="29"/>
      <c r="W117" s="29"/>
      <c r="X117" s="29"/>
      <c r="Y117" s="29"/>
    </row>
    <row r="118" spans="1:25" ht="13.5" customHeight="1">
      <c r="A118" s="29"/>
      <c r="B118" s="2279" t="s">
        <v>345</v>
      </c>
      <c r="C118" s="2330"/>
      <c r="D118" s="2330"/>
      <c r="E118" s="2330"/>
      <c r="F118" s="2330"/>
      <c r="G118" s="2320"/>
      <c r="H118" s="55"/>
      <c r="I118" s="2340">
        <f>0</f>
        <v>0</v>
      </c>
      <c r="J118" s="2330">
        <f t="shared" ref="J118:M118" si="26">D118</f>
        <v>0</v>
      </c>
      <c r="K118" s="2330">
        <f t="shared" si="26"/>
        <v>0</v>
      </c>
      <c r="L118" s="2330">
        <f t="shared" si="26"/>
        <v>0</v>
      </c>
      <c r="M118" s="2320">
        <f t="shared" si="26"/>
        <v>0</v>
      </c>
      <c r="N118" s="29"/>
      <c r="O118" s="29"/>
      <c r="P118" s="29"/>
      <c r="Q118" s="29"/>
      <c r="R118" s="29"/>
      <c r="S118" s="29"/>
      <c r="T118" s="29"/>
      <c r="U118" s="29"/>
      <c r="V118" s="29"/>
      <c r="W118" s="29"/>
      <c r="X118" s="29"/>
      <c r="Y118" s="29"/>
    </row>
    <row r="119" spans="1:25" ht="6.75" customHeight="1">
      <c r="A119" s="29"/>
      <c r="B119" s="2279"/>
      <c r="C119" s="2303"/>
      <c r="D119" s="2303"/>
      <c r="E119" s="2303"/>
      <c r="F119" s="2303"/>
      <c r="G119" s="2304"/>
      <c r="H119" s="55"/>
      <c r="I119" s="2309"/>
      <c r="J119" s="2303"/>
      <c r="K119" s="2303"/>
      <c r="L119" s="2303"/>
      <c r="M119" s="2304"/>
      <c r="N119" s="29"/>
      <c r="O119" s="29"/>
      <c r="P119" s="29"/>
      <c r="Q119" s="29"/>
      <c r="R119" s="29"/>
      <c r="S119" s="29"/>
      <c r="T119" s="29"/>
      <c r="U119" s="29"/>
      <c r="V119" s="29"/>
      <c r="W119" s="29"/>
      <c r="X119" s="29"/>
      <c r="Y119" s="29"/>
    </row>
    <row r="120" spans="1:25" ht="13.5" customHeight="1">
      <c r="A120" s="29"/>
      <c r="B120" s="3127" t="s">
        <v>346</v>
      </c>
      <c r="C120" s="2325">
        <f>C110</f>
        <v>683586014</v>
      </c>
      <c r="D120" s="2325">
        <f>D110</f>
        <v>820549250</v>
      </c>
      <c r="E120" s="2325">
        <f>E110</f>
        <v>1020519698</v>
      </c>
      <c r="F120" s="2325">
        <f>F110</f>
        <v>683634542</v>
      </c>
      <c r="G120" s="2324">
        <f>G110</f>
        <v>283213223</v>
      </c>
      <c r="H120" s="55"/>
      <c r="I120" s="2342">
        <f>I110</f>
        <v>683586014</v>
      </c>
      <c r="J120" s="2325">
        <f>SUM(J111:J118)</f>
        <v>820549250</v>
      </c>
      <c r="K120" s="2325">
        <f>SUM(K111:K114)+SUM(K117:K118)</f>
        <v>1020519698</v>
      </c>
      <c r="L120" s="2325">
        <f>SUM(L111:L114)+SUM(L117:L118)</f>
        <v>683634542</v>
      </c>
      <c r="M120" s="2324">
        <f>SUM(M111:M114)+SUM(M117:M118)</f>
        <v>283213223</v>
      </c>
      <c r="N120" s="29"/>
      <c r="O120" s="29"/>
      <c r="P120" s="29"/>
      <c r="Q120" s="29"/>
      <c r="R120" s="29"/>
      <c r="S120" s="29"/>
      <c r="T120" s="29"/>
      <c r="U120" s="29"/>
      <c r="V120" s="29"/>
      <c r="W120" s="29"/>
      <c r="X120" s="29"/>
      <c r="Y120" s="29"/>
    </row>
    <row r="121" spans="1:25" ht="13.5" customHeight="1">
      <c r="A121" s="29"/>
      <c r="B121" s="3128"/>
      <c r="C121" s="2332"/>
      <c r="D121" s="2332"/>
      <c r="E121" s="2332"/>
      <c r="F121" s="2332"/>
      <c r="G121" s="2333"/>
      <c r="H121" s="55"/>
      <c r="I121" s="2344"/>
      <c r="J121" s="2332"/>
      <c r="K121" s="2332"/>
      <c r="L121" s="2332"/>
      <c r="M121" s="2333"/>
      <c r="N121" s="29"/>
      <c r="O121" s="29"/>
      <c r="P121" s="29"/>
      <c r="Q121" s="29"/>
      <c r="R121" s="29"/>
      <c r="S121" s="29"/>
      <c r="T121" s="29"/>
      <c r="U121" s="29"/>
      <c r="V121" s="29"/>
      <c r="W121" s="29"/>
      <c r="X121" s="29"/>
      <c r="Y121" s="29"/>
    </row>
    <row r="122" spans="1:25" ht="9" customHeight="1">
      <c r="A122" s="29"/>
      <c r="B122" s="2279"/>
      <c r="C122" s="2303"/>
      <c r="D122" s="2303"/>
      <c r="E122" s="2303"/>
      <c r="F122" s="2303"/>
      <c r="G122" s="2304"/>
      <c r="H122" s="55"/>
      <c r="I122" s="2309"/>
      <c r="J122" s="2303"/>
      <c r="K122" s="2303"/>
      <c r="L122" s="2303"/>
      <c r="M122" s="2304"/>
      <c r="N122" s="29"/>
      <c r="O122" s="29"/>
      <c r="P122" s="29"/>
      <c r="Q122" s="29"/>
      <c r="R122" s="29"/>
      <c r="S122" s="29"/>
      <c r="T122" s="29"/>
      <c r="U122" s="29"/>
      <c r="V122" s="29"/>
      <c r="W122" s="29"/>
      <c r="X122" s="29"/>
      <c r="Y122" s="29"/>
    </row>
    <row r="123" spans="1:25" ht="13.5" customHeight="1">
      <c r="A123" s="29"/>
      <c r="B123" s="2282" t="s">
        <v>347</v>
      </c>
      <c r="C123" s="2303"/>
      <c r="D123" s="2303"/>
      <c r="E123" s="2303"/>
      <c r="F123" s="2303"/>
      <c r="G123" s="2304"/>
      <c r="H123" s="55"/>
      <c r="I123" s="2309"/>
      <c r="J123" s="2303"/>
      <c r="K123" s="2303"/>
      <c r="L123" s="2303"/>
      <c r="M123" s="2304"/>
      <c r="N123" s="29"/>
      <c r="O123" s="29"/>
      <c r="P123" s="29"/>
      <c r="Q123" s="29"/>
      <c r="R123" s="29"/>
      <c r="S123" s="29"/>
      <c r="T123" s="29"/>
      <c r="U123" s="29"/>
      <c r="V123" s="29"/>
      <c r="W123" s="29"/>
      <c r="X123" s="29"/>
      <c r="Y123" s="29"/>
    </row>
    <row r="124" spans="1:25" ht="13.5" customHeight="1">
      <c r="A124" s="29"/>
      <c r="B124" s="2279" t="s">
        <v>348</v>
      </c>
      <c r="C124" s="2330">
        <f>0</f>
        <v>0</v>
      </c>
      <c r="D124" s="2330"/>
      <c r="E124" s="2330"/>
      <c r="F124" s="2330"/>
      <c r="G124" s="2320">
        <v>11947175</v>
      </c>
      <c r="H124" s="55"/>
      <c r="I124" s="2340">
        <f t="shared" ref="I124:I126" si="27">0</f>
        <v>0</v>
      </c>
      <c r="J124" s="2330">
        <f t="shared" ref="J124:M124" si="28">D124</f>
        <v>0</v>
      </c>
      <c r="K124" s="2330">
        <f t="shared" si="28"/>
        <v>0</v>
      </c>
      <c r="L124" s="2330">
        <f t="shared" si="28"/>
        <v>0</v>
      </c>
      <c r="M124" s="2320">
        <f t="shared" si="28"/>
        <v>11947175</v>
      </c>
      <c r="N124" s="29"/>
      <c r="O124" s="29"/>
      <c r="P124" s="29"/>
      <c r="Q124" s="29"/>
      <c r="R124" s="29"/>
      <c r="S124" s="29"/>
      <c r="T124" s="29"/>
      <c r="U124" s="29"/>
      <c r="V124" s="29"/>
      <c r="W124" s="29"/>
      <c r="X124" s="29"/>
      <c r="Y124" s="29"/>
    </row>
    <row r="125" spans="1:25" ht="13.5" customHeight="1">
      <c r="A125" s="29"/>
      <c r="B125" s="2279" t="s">
        <v>349</v>
      </c>
      <c r="C125" s="2330">
        <f t="shared" ref="C125:C126" si="29">0</f>
        <v>0</v>
      </c>
      <c r="D125" s="2330"/>
      <c r="E125" s="2330"/>
      <c r="F125" s="2330"/>
      <c r="G125" s="2320"/>
      <c r="H125" s="55"/>
      <c r="I125" s="2340">
        <f t="shared" si="27"/>
        <v>0</v>
      </c>
      <c r="J125" s="2330">
        <f t="shared" ref="J125:M125" si="30">D125</f>
        <v>0</v>
      </c>
      <c r="K125" s="2330">
        <f t="shared" si="30"/>
        <v>0</v>
      </c>
      <c r="L125" s="2330">
        <f t="shared" si="30"/>
        <v>0</v>
      </c>
      <c r="M125" s="2320">
        <f t="shared" si="30"/>
        <v>0</v>
      </c>
      <c r="N125" s="29"/>
      <c r="O125" s="29"/>
      <c r="P125" s="29"/>
      <c r="Q125" s="29"/>
      <c r="R125" s="29"/>
      <c r="S125" s="29"/>
      <c r="T125" s="29"/>
      <c r="U125" s="29"/>
      <c r="V125" s="29"/>
      <c r="W125" s="29"/>
      <c r="X125" s="29"/>
      <c r="Y125" s="29"/>
    </row>
    <row r="126" spans="1:25" ht="13.5" customHeight="1">
      <c r="A126" s="29"/>
      <c r="B126" s="2279" t="s">
        <v>350</v>
      </c>
      <c r="C126" s="2330">
        <f t="shared" si="29"/>
        <v>0</v>
      </c>
      <c r="D126" s="2330"/>
      <c r="E126" s="2330"/>
      <c r="F126" s="2330"/>
      <c r="G126" s="2320"/>
      <c r="H126" s="55"/>
      <c r="I126" s="2340">
        <f t="shared" si="27"/>
        <v>0</v>
      </c>
      <c r="J126" s="2330">
        <f t="shared" ref="J126:M126" si="31">D126</f>
        <v>0</v>
      </c>
      <c r="K126" s="2330">
        <f t="shared" si="31"/>
        <v>0</v>
      </c>
      <c r="L126" s="2330">
        <f t="shared" si="31"/>
        <v>0</v>
      </c>
      <c r="M126" s="2320">
        <f t="shared" si="31"/>
        <v>0</v>
      </c>
      <c r="N126" s="29"/>
      <c r="O126" s="29"/>
      <c r="P126" s="29"/>
      <c r="Q126" s="29"/>
      <c r="R126" s="29"/>
      <c r="S126" s="29"/>
      <c r="T126" s="29"/>
      <c r="U126" s="29"/>
      <c r="V126" s="29"/>
      <c r="W126" s="29"/>
      <c r="X126" s="29"/>
      <c r="Y126" s="29"/>
    </row>
    <row r="127" spans="1:25" ht="4.5" customHeight="1">
      <c r="A127" s="29"/>
      <c r="B127" s="2279"/>
      <c r="C127" s="2303"/>
      <c r="D127" s="2303"/>
      <c r="E127" s="2303"/>
      <c r="F127" s="2303"/>
      <c r="G127" s="2304"/>
      <c r="H127" s="55"/>
      <c r="I127" s="2309"/>
      <c r="J127" s="2303"/>
      <c r="K127" s="2303"/>
      <c r="L127" s="2303"/>
      <c r="M127" s="2304"/>
      <c r="N127" s="29"/>
      <c r="O127" s="29"/>
      <c r="P127" s="29"/>
      <c r="Q127" s="29"/>
      <c r="R127" s="29"/>
      <c r="S127" s="29"/>
      <c r="T127" s="29"/>
      <c r="U127" s="29"/>
      <c r="V127" s="29"/>
      <c r="W127" s="29"/>
      <c r="X127" s="29"/>
      <c r="Y127" s="29"/>
    </row>
    <row r="128" spans="1:25" ht="13.5" customHeight="1">
      <c r="A128" s="29"/>
      <c r="B128" s="3127" t="s">
        <v>351</v>
      </c>
      <c r="C128" s="2325">
        <f>0</f>
        <v>0</v>
      </c>
      <c r="D128" s="2325">
        <f t="shared" ref="D128:G128" si="32">SUM(D124:D127)</f>
        <v>0</v>
      </c>
      <c r="E128" s="2325">
        <f t="shared" si="32"/>
        <v>0</v>
      </c>
      <c r="F128" s="2325">
        <f t="shared" si="32"/>
        <v>0</v>
      </c>
      <c r="G128" s="2324">
        <f t="shared" si="32"/>
        <v>11947175</v>
      </c>
      <c r="H128" s="55"/>
      <c r="I128" s="2342">
        <f t="shared" ref="I128:M128" si="33">SUM(I124:I127)</f>
        <v>0</v>
      </c>
      <c r="J128" s="2325">
        <f t="shared" si="33"/>
        <v>0</v>
      </c>
      <c r="K128" s="2325">
        <f t="shared" si="33"/>
        <v>0</v>
      </c>
      <c r="L128" s="2325">
        <f t="shared" si="33"/>
        <v>0</v>
      </c>
      <c r="M128" s="2324">
        <f t="shared" si="33"/>
        <v>11947175</v>
      </c>
      <c r="N128" s="29"/>
      <c r="O128" s="29"/>
      <c r="P128" s="29"/>
      <c r="Q128" s="29"/>
      <c r="R128" s="29"/>
      <c r="S128" s="29"/>
      <c r="T128" s="29"/>
      <c r="U128" s="29"/>
      <c r="V128" s="29"/>
      <c r="W128" s="29"/>
      <c r="X128" s="29"/>
      <c r="Y128" s="29"/>
    </row>
    <row r="129" spans="1:25" ht="13.5" customHeight="1">
      <c r="A129" s="29"/>
      <c r="B129" s="3128"/>
      <c r="C129" s="2332"/>
      <c r="D129" s="2332"/>
      <c r="E129" s="2332"/>
      <c r="F129" s="2332"/>
      <c r="G129" s="2333"/>
      <c r="H129" s="55"/>
      <c r="I129" s="2344"/>
      <c r="J129" s="2332"/>
      <c r="K129" s="2332"/>
      <c r="L129" s="2332"/>
      <c r="M129" s="2333"/>
      <c r="N129" s="29"/>
      <c r="O129" s="29"/>
      <c r="P129" s="29"/>
      <c r="Q129" s="29"/>
      <c r="R129" s="29"/>
      <c r="S129" s="29"/>
      <c r="T129" s="29"/>
      <c r="U129" s="29"/>
      <c r="V129" s="29"/>
      <c r="W129" s="29"/>
      <c r="X129" s="29"/>
      <c r="Y129" s="29"/>
    </row>
    <row r="130" spans="1:25" ht="3.75" customHeight="1">
      <c r="A130" s="29"/>
      <c r="B130" s="2282"/>
      <c r="C130" s="2303"/>
      <c r="D130" s="2303"/>
      <c r="E130" s="2303"/>
      <c r="F130" s="2303"/>
      <c r="G130" s="2304"/>
      <c r="H130" s="55"/>
      <c r="I130" s="2309"/>
      <c r="J130" s="2303"/>
      <c r="K130" s="2303"/>
      <c r="L130" s="2303"/>
      <c r="M130" s="2304"/>
      <c r="N130" s="29"/>
      <c r="O130" s="29"/>
      <c r="P130" s="29"/>
      <c r="Q130" s="29"/>
      <c r="R130" s="29"/>
      <c r="S130" s="29"/>
      <c r="T130" s="29"/>
      <c r="U130" s="29"/>
      <c r="V130" s="29"/>
      <c r="W130" s="29"/>
      <c r="X130" s="29"/>
      <c r="Y130" s="29"/>
    </row>
    <row r="131" spans="1:25" ht="13.5" customHeight="1">
      <c r="A131" s="29"/>
      <c r="B131" s="2282" t="s">
        <v>352</v>
      </c>
      <c r="C131" s="2303">
        <f>0</f>
        <v>0</v>
      </c>
      <c r="D131" s="2303"/>
      <c r="E131" s="2303"/>
      <c r="F131" s="2303"/>
      <c r="G131" s="2304"/>
      <c r="H131" s="55"/>
      <c r="I131" s="2309">
        <f>0</f>
        <v>0</v>
      </c>
      <c r="J131" s="2303">
        <f t="shared" ref="J131:M131" si="34">D131</f>
        <v>0</v>
      </c>
      <c r="K131" s="2303">
        <f t="shared" si="34"/>
        <v>0</v>
      </c>
      <c r="L131" s="2303">
        <f t="shared" si="34"/>
        <v>0</v>
      </c>
      <c r="M131" s="2304">
        <f t="shared" si="34"/>
        <v>0</v>
      </c>
      <c r="N131" s="29"/>
      <c r="O131" s="29"/>
      <c r="P131" s="29"/>
      <c r="Q131" s="29"/>
      <c r="R131" s="29"/>
      <c r="S131" s="29"/>
      <c r="T131" s="29"/>
      <c r="U131" s="29"/>
      <c r="V131" s="29"/>
      <c r="W131" s="29"/>
      <c r="X131" s="29"/>
      <c r="Y131" s="29"/>
    </row>
    <row r="132" spans="1:25" ht="13.5" customHeight="1">
      <c r="A132" s="29"/>
      <c r="B132" s="2279" t="s">
        <v>353</v>
      </c>
      <c r="C132" s="2303"/>
      <c r="D132" s="2303"/>
      <c r="E132" s="2303"/>
      <c r="F132" s="2303"/>
      <c r="G132" s="2304"/>
      <c r="H132" s="55"/>
      <c r="I132" s="2309"/>
      <c r="J132" s="2303"/>
      <c r="K132" s="2303"/>
      <c r="L132" s="2303"/>
      <c r="M132" s="2304"/>
      <c r="N132" s="29"/>
      <c r="O132" s="29"/>
      <c r="P132" s="29"/>
      <c r="Q132" s="29"/>
      <c r="R132" s="29"/>
      <c r="S132" s="29"/>
      <c r="T132" s="29"/>
      <c r="U132" s="29"/>
      <c r="V132" s="29"/>
      <c r="W132" s="29"/>
      <c r="X132" s="29"/>
      <c r="Y132" s="29"/>
    </row>
    <row r="133" spans="1:25" ht="6" customHeight="1">
      <c r="A133" s="29"/>
      <c r="B133" s="2279"/>
      <c r="C133" s="2303"/>
      <c r="D133" s="2303"/>
      <c r="E133" s="2303"/>
      <c r="F133" s="2303"/>
      <c r="G133" s="2304"/>
      <c r="H133" s="55"/>
      <c r="I133" s="2309"/>
      <c r="J133" s="2303"/>
      <c r="K133" s="2303"/>
      <c r="L133" s="2303"/>
      <c r="M133" s="2304"/>
      <c r="N133" s="29"/>
      <c r="O133" s="29"/>
      <c r="P133" s="29"/>
      <c r="Q133" s="29"/>
      <c r="R133" s="29"/>
      <c r="S133" s="29"/>
      <c r="T133" s="29"/>
      <c r="U133" s="29"/>
      <c r="V133" s="29"/>
      <c r="W133" s="29"/>
      <c r="X133" s="29"/>
      <c r="Y133" s="29"/>
    </row>
    <row r="134" spans="1:25" ht="13.5" customHeight="1">
      <c r="A134" s="29"/>
      <c r="B134" s="3127" t="s">
        <v>354</v>
      </c>
      <c r="C134" s="2334">
        <f>SUM(C107,C120, C128, C131)</f>
        <v>964248480</v>
      </c>
      <c r="D134" s="2334">
        <f t="shared" ref="D134:F134" si="35">D107+D120+D128+D131</f>
        <v>1047086441</v>
      </c>
      <c r="E134" s="2334">
        <f t="shared" si="35"/>
        <v>1284988898</v>
      </c>
      <c r="F134" s="2334">
        <f t="shared" si="35"/>
        <v>942369631</v>
      </c>
      <c r="G134" s="2335">
        <f>G107+G120+G128+G131</f>
        <v>567001073</v>
      </c>
      <c r="H134" s="55"/>
      <c r="I134" s="2488">
        <f>I120+I107</f>
        <v>1251499822</v>
      </c>
      <c r="J134" s="2489">
        <f t="shared" ref="J134:M134" si="36">J107+J120+J128+J131</f>
        <v>1291051938</v>
      </c>
      <c r="K134" s="2489">
        <f t="shared" si="36"/>
        <v>1518590602</v>
      </c>
      <c r="L134" s="2489">
        <f t="shared" si="36"/>
        <v>1152762560</v>
      </c>
      <c r="M134" s="2490">
        <f t="shared" si="36"/>
        <v>740941946</v>
      </c>
      <c r="N134" s="29"/>
      <c r="O134" s="29"/>
      <c r="P134" s="29"/>
      <c r="Q134" s="29"/>
      <c r="R134" s="29"/>
      <c r="S134" s="29"/>
      <c r="T134" s="29"/>
      <c r="U134" s="29"/>
      <c r="V134" s="29"/>
      <c r="W134" s="29"/>
      <c r="X134" s="29"/>
      <c r="Y134" s="29"/>
    </row>
    <row r="135" spans="1:25" ht="13.5" customHeight="1">
      <c r="A135" s="29"/>
      <c r="B135" s="3129"/>
      <c r="C135" s="2336"/>
      <c r="D135" s="2336"/>
      <c r="E135" s="2336"/>
      <c r="F135" s="2336"/>
      <c r="G135" s="2337"/>
      <c r="H135" s="55"/>
      <c r="I135" s="2485"/>
      <c r="J135" s="2486"/>
      <c r="K135" s="2486"/>
      <c r="L135" s="2486"/>
      <c r="M135" s="2487"/>
      <c r="N135" s="29"/>
      <c r="O135" s="29"/>
      <c r="P135" s="29"/>
      <c r="Q135" s="29"/>
      <c r="R135" s="29"/>
      <c r="S135" s="29"/>
      <c r="T135" s="29"/>
      <c r="U135" s="29"/>
      <c r="V135" s="29"/>
      <c r="W135" s="29"/>
      <c r="X135" s="29"/>
      <c r="Y135" s="29"/>
    </row>
    <row r="136" spans="1:25" ht="13.5" customHeight="1">
      <c r="A136" s="29"/>
      <c r="B136" s="29"/>
      <c r="C136" s="29"/>
      <c r="D136" s="29"/>
      <c r="E136" s="29"/>
      <c r="F136" s="29"/>
      <c r="G136" s="29"/>
      <c r="H136" s="29"/>
      <c r="I136" s="29"/>
      <c r="J136" s="29"/>
      <c r="K136" s="29"/>
      <c r="L136" s="29"/>
      <c r="M136" s="29"/>
      <c r="N136" s="29"/>
      <c r="O136" s="29"/>
      <c r="P136" s="29"/>
      <c r="Q136" s="29"/>
      <c r="R136" s="29"/>
      <c r="S136" s="29"/>
      <c r="T136" s="29"/>
      <c r="U136" s="29"/>
      <c r="V136" s="29"/>
      <c r="W136" s="29"/>
      <c r="X136" s="29"/>
      <c r="Y136" s="29"/>
    </row>
    <row r="137" spans="1:25" ht="13.5" customHeight="1">
      <c r="A137" s="29"/>
      <c r="B137" s="29"/>
      <c r="C137" s="124" t="b">
        <f>C67=C134</f>
        <v>1</v>
      </c>
      <c r="D137" s="124" t="b">
        <f>D67=D134</f>
        <v>1</v>
      </c>
      <c r="E137" s="124" t="b">
        <f>E134=E67</f>
        <v>1</v>
      </c>
      <c r="F137" s="124" t="b">
        <f>F134=F67</f>
        <v>1</v>
      </c>
      <c r="G137" s="124" t="b">
        <f>G134=G67</f>
        <v>1</v>
      </c>
      <c r="H137" s="29"/>
      <c r="I137" s="124" t="b">
        <f>I67=I134</f>
        <v>1</v>
      </c>
      <c r="J137" s="124" t="b">
        <f>J67=J134</f>
        <v>1</v>
      </c>
      <c r="K137" s="124" t="b">
        <f>K134=K67</f>
        <v>1</v>
      </c>
      <c r="L137" s="124" t="b">
        <f>L134=L67</f>
        <v>1</v>
      </c>
      <c r="M137" s="124" t="b">
        <f>M134=M67</f>
        <v>1</v>
      </c>
      <c r="N137" s="29"/>
      <c r="O137" s="29"/>
      <c r="P137" s="29"/>
      <c r="Q137" s="29"/>
      <c r="R137" s="29"/>
      <c r="S137" s="29"/>
      <c r="T137" s="29"/>
      <c r="U137" s="29"/>
      <c r="V137" s="29"/>
      <c r="W137" s="29"/>
      <c r="X137" s="29"/>
      <c r="Y137" s="29"/>
    </row>
    <row r="138" spans="1:25" ht="13.5" customHeight="1">
      <c r="A138" s="29"/>
      <c r="B138" s="29"/>
      <c r="C138" s="29"/>
      <c r="D138" s="29"/>
      <c r="E138" s="29"/>
      <c r="F138" s="29"/>
      <c r="G138" s="29"/>
      <c r="H138" s="29"/>
      <c r="I138" s="29"/>
      <c r="J138" s="29"/>
      <c r="K138" s="29"/>
      <c r="L138" s="29"/>
      <c r="M138" s="29"/>
      <c r="N138" s="29"/>
      <c r="O138" s="29"/>
      <c r="P138" s="29"/>
      <c r="Q138" s="29"/>
      <c r="R138" s="29"/>
      <c r="S138" s="29"/>
      <c r="T138" s="29"/>
      <c r="U138" s="29"/>
      <c r="V138" s="29"/>
      <c r="W138" s="29"/>
      <c r="X138" s="29"/>
      <c r="Y138" s="29"/>
    </row>
    <row r="139" spans="1:25" ht="13.5" customHeight="1">
      <c r="A139" s="29"/>
      <c r="B139" s="29"/>
      <c r="C139" s="29"/>
      <c r="D139" s="29"/>
      <c r="E139" s="29"/>
      <c r="F139" s="29"/>
      <c r="G139" s="660"/>
      <c r="H139" s="29"/>
      <c r="I139" s="29"/>
      <c r="J139" s="29"/>
      <c r="K139" s="29"/>
      <c r="L139" s="29"/>
      <c r="M139" s="29"/>
      <c r="N139" s="29"/>
      <c r="O139" s="29"/>
      <c r="P139" s="29"/>
      <c r="Q139" s="29"/>
      <c r="R139" s="29"/>
      <c r="S139" s="29"/>
      <c r="T139" s="29"/>
      <c r="U139" s="29"/>
      <c r="V139" s="29"/>
      <c r="W139" s="29"/>
      <c r="X139" s="29"/>
      <c r="Y139" s="29"/>
    </row>
    <row r="140" spans="1:25" ht="13.5" customHeight="1">
      <c r="A140" s="29"/>
      <c r="B140" s="29"/>
      <c r="C140" s="29"/>
      <c r="D140" s="29"/>
      <c r="E140" s="29"/>
      <c r="F140" s="29"/>
      <c r="G140" s="29"/>
      <c r="H140" s="29"/>
      <c r="I140" s="55"/>
      <c r="J140" s="29"/>
      <c r="K140" s="29"/>
      <c r="L140" s="29"/>
      <c r="M140" s="29"/>
      <c r="N140" s="29"/>
      <c r="O140" s="29"/>
      <c r="P140" s="29"/>
      <c r="Q140" s="29"/>
      <c r="R140" s="29"/>
      <c r="S140" s="29"/>
      <c r="T140" s="29"/>
      <c r="U140" s="29"/>
      <c r="V140" s="29"/>
      <c r="W140" s="29"/>
      <c r="X140" s="29"/>
      <c r="Y140" s="29"/>
    </row>
    <row r="141" spans="1:25" ht="13.5" customHeight="1">
      <c r="A141" s="29"/>
      <c r="B141" s="29"/>
      <c r="C141" s="29"/>
      <c r="D141" s="29"/>
      <c r="E141" s="29"/>
      <c r="F141" s="29"/>
      <c r="G141" s="55"/>
      <c r="H141" s="29"/>
      <c r="I141" s="29"/>
      <c r="J141" s="29"/>
      <c r="K141" s="55"/>
      <c r="L141" s="29"/>
      <c r="M141" s="29"/>
      <c r="N141" s="29"/>
      <c r="O141" s="29"/>
      <c r="P141" s="29"/>
      <c r="Q141" s="29"/>
      <c r="R141" s="29"/>
      <c r="S141" s="29"/>
      <c r="T141" s="29"/>
      <c r="U141" s="29"/>
      <c r="V141" s="29"/>
      <c r="W141" s="29"/>
      <c r="X141" s="29"/>
      <c r="Y141" s="29"/>
    </row>
    <row r="142" spans="1:25" ht="13.5" customHeight="1">
      <c r="A142" s="29"/>
      <c r="B142" s="29"/>
      <c r="C142" s="29"/>
      <c r="D142" s="29"/>
      <c r="E142" s="29"/>
      <c r="F142" s="29"/>
      <c r="G142" s="29"/>
      <c r="H142" s="29"/>
      <c r="I142" s="55"/>
      <c r="J142" s="55"/>
      <c r="K142" s="29"/>
      <c r="L142" s="29"/>
      <c r="M142" s="29"/>
      <c r="N142" s="29"/>
      <c r="O142" s="29"/>
      <c r="P142" s="29"/>
      <c r="Q142" s="29"/>
      <c r="R142" s="29"/>
      <c r="S142" s="29"/>
      <c r="T142" s="29"/>
      <c r="U142" s="29"/>
      <c r="V142" s="29"/>
      <c r="W142" s="29"/>
      <c r="X142" s="29"/>
      <c r="Y142" s="29"/>
    </row>
    <row r="143" spans="1:25" ht="13.5" customHeight="1">
      <c r="A143" s="29"/>
      <c r="B143" s="29"/>
      <c r="C143" s="29"/>
      <c r="D143" s="29"/>
      <c r="E143" s="29"/>
      <c r="F143" s="29"/>
      <c r="G143" s="29"/>
      <c r="H143" s="29"/>
      <c r="I143" s="55"/>
      <c r="J143" s="29"/>
      <c r="K143" s="2949"/>
      <c r="L143" s="55"/>
      <c r="M143" s="29"/>
      <c r="N143" s="29"/>
      <c r="O143" s="29"/>
      <c r="P143" s="29"/>
      <c r="Q143" s="29"/>
      <c r="R143" s="29"/>
      <c r="S143" s="29"/>
      <c r="T143" s="29"/>
      <c r="U143" s="29"/>
      <c r="V143" s="29"/>
      <c r="W143" s="29"/>
      <c r="X143" s="29"/>
      <c r="Y143" s="29"/>
    </row>
    <row r="144" spans="1:25" ht="13.5" customHeight="1">
      <c r="A144" s="29"/>
      <c r="B144" s="29"/>
      <c r="C144" s="29"/>
      <c r="D144" s="29"/>
      <c r="E144" s="29"/>
      <c r="F144" s="29"/>
      <c r="G144" s="29"/>
      <c r="H144" s="29"/>
      <c r="I144" s="29"/>
      <c r="J144" s="29"/>
      <c r="K144" s="29"/>
      <c r="L144" s="29"/>
      <c r="M144" s="29"/>
      <c r="N144" s="29"/>
      <c r="O144" s="29"/>
      <c r="P144" s="29"/>
      <c r="Q144" s="29"/>
      <c r="R144" s="29"/>
      <c r="S144" s="29"/>
      <c r="T144" s="29"/>
      <c r="U144" s="29"/>
      <c r="V144" s="29"/>
      <c r="W144" s="29"/>
      <c r="X144" s="29"/>
      <c r="Y144" s="29"/>
    </row>
    <row r="145" spans="1:25" ht="13.5" customHeight="1">
      <c r="A145" s="29"/>
      <c r="B145" s="29"/>
      <c r="C145" s="29"/>
      <c r="D145" s="29"/>
      <c r="E145" s="29"/>
      <c r="F145" s="29"/>
      <c r="G145" s="29"/>
      <c r="H145" s="29"/>
      <c r="I145" s="55"/>
      <c r="J145" s="55"/>
      <c r="K145" s="29"/>
      <c r="L145" s="29"/>
      <c r="M145" s="29"/>
      <c r="N145" s="29"/>
      <c r="O145" s="29"/>
      <c r="P145" s="29"/>
      <c r="Q145" s="29"/>
      <c r="R145" s="29"/>
      <c r="S145" s="29"/>
      <c r="T145" s="29"/>
      <c r="U145" s="29"/>
      <c r="V145" s="29"/>
      <c r="W145" s="29"/>
      <c r="X145" s="29"/>
      <c r="Y145" s="29"/>
    </row>
    <row r="146" spans="1:25" ht="13.5" customHeight="1">
      <c r="A146" s="29"/>
      <c r="B146" s="29"/>
      <c r="C146" s="29"/>
      <c r="D146" s="29"/>
      <c r="E146" s="29"/>
      <c r="F146" s="29"/>
      <c r="G146" s="29"/>
      <c r="H146" s="29"/>
      <c r="I146" s="55"/>
      <c r="J146" s="29"/>
      <c r="K146" s="29"/>
      <c r="L146" s="29"/>
      <c r="M146" s="29"/>
      <c r="N146" s="29"/>
      <c r="O146" s="29"/>
      <c r="P146" s="29"/>
      <c r="Q146" s="29"/>
      <c r="R146" s="29"/>
      <c r="S146" s="29"/>
      <c r="T146" s="29"/>
      <c r="U146" s="29"/>
      <c r="V146" s="29"/>
      <c r="W146" s="29"/>
      <c r="X146" s="29"/>
      <c r="Y146" s="29"/>
    </row>
    <row r="147" spans="1:25" ht="13.5" customHeight="1">
      <c r="A147" s="29"/>
      <c r="B147" s="29"/>
      <c r="C147" s="29"/>
      <c r="D147" s="29"/>
      <c r="E147" s="29"/>
      <c r="F147" s="29"/>
      <c r="G147" s="29"/>
      <c r="H147" s="29"/>
      <c r="I147" s="29"/>
      <c r="J147" s="29"/>
      <c r="K147" s="29"/>
      <c r="L147" s="29"/>
      <c r="M147" s="29"/>
      <c r="N147" s="29"/>
      <c r="O147" s="29"/>
      <c r="P147" s="29"/>
      <c r="Q147" s="29"/>
      <c r="R147" s="29"/>
      <c r="S147" s="29"/>
      <c r="T147" s="29"/>
      <c r="U147" s="29"/>
      <c r="V147" s="29"/>
      <c r="W147" s="29"/>
      <c r="X147" s="29"/>
      <c r="Y147" s="29"/>
    </row>
    <row r="148" spans="1:25" ht="13.5" customHeight="1">
      <c r="A148" s="29"/>
      <c r="B148" s="29"/>
      <c r="C148" s="29"/>
      <c r="D148" s="29"/>
      <c r="E148" s="29"/>
      <c r="F148" s="29"/>
      <c r="G148" s="29"/>
      <c r="H148" s="29"/>
      <c r="I148" s="29"/>
      <c r="J148" s="29"/>
      <c r="K148" s="29"/>
      <c r="L148" s="29"/>
      <c r="M148" s="29"/>
      <c r="N148" s="29"/>
      <c r="O148" s="29"/>
      <c r="P148" s="29"/>
      <c r="Q148" s="29"/>
      <c r="R148" s="29"/>
      <c r="S148" s="29"/>
      <c r="T148" s="29"/>
      <c r="U148" s="29"/>
      <c r="V148" s="29"/>
      <c r="W148" s="29"/>
      <c r="X148" s="29"/>
      <c r="Y148" s="29"/>
    </row>
    <row r="149" spans="1:25" ht="13.5" customHeight="1">
      <c r="A149" s="29"/>
      <c r="B149" s="29"/>
      <c r="C149" s="29"/>
      <c r="D149" s="29"/>
      <c r="E149" s="29"/>
      <c r="F149" s="29"/>
      <c r="G149" s="29" t="s">
        <v>356</v>
      </c>
      <c r="H149" s="29"/>
      <c r="I149" s="29"/>
      <c r="J149" s="29"/>
      <c r="K149" s="29"/>
      <c r="L149" s="29"/>
      <c r="M149" s="29" t="s">
        <v>356</v>
      </c>
      <c r="N149" s="29"/>
      <c r="O149" s="29"/>
      <c r="P149" s="29"/>
      <c r="Q149" s="29"/>
      <c r="R149" s="29"/>
      <c r="S149" s="29"/>
      <c r="T149" s="29"/>
      <c r="U149" s="29"/>
      <c r="V149" s="29"/>
      <c r="W149" s="29"/>
      <c r="X149" s="29"/>
      <c r="Y149" s="29"/>
    </row>
    <row r="150" spans="1:25" ht="13.5" customHeight="1">
      <c r="A150" s="29"/>
      <c r="B150" s="29"/>
      <c r="C150" s="29"/>
      <c r="D150" s="29"/>
      <c r="E150" s="29"/>
      <c r="F150" s="29"/>
      <c r="G150" s="29"/>
      <c r="H150" s="29"/>
      <c r="I150" s="29"/>
      <c r="J150" s="29"/>
      <c r="K150" s="29"/>
      <c r="L150" s="29"/>
      <c r="M150" s="29"/>
      <c r="N150" s="29"/>
      <c r="O150" s="29"/>
      <c r="P150" s="29"/>
      <c r="Q150" s="29"/>
      <c r="R150" s="29"/>
      <c r="S150" s="29"/>
      <c r="T150" s="29"/>
      <c r="U150" s="29"/>
      <c r="V150" s="29"/>
      <c r="W150" s="29"/>
      <c r="X150" s="29"/>
      <c r="Y150" s="29"/>
    </row>
    <row r="151" spans="1:25" ht="13.5" customHeight="1">
      <c r="A151" s="29"/>
      <c r="B151" s="29"/>
      <c r="C151" s="29"/>
      <c r="D151" s="29"/>
      <c r="E151" s="29"/>
      <c r="F151" s="29"/>
      <c r="G151" s="29"/>
      <c r="H151" s="29"/>
      <c r="I151" s="29"/>
      <c r="J151" s="29"/>
      <c r="K151" s="29"/>
      <c r="L151" s="29"/>
      <c r="M151" s="29"/>
      <c r="N151" s="29"/>
      <c r="O151" s="29"/>
      <c r="P151" s="29"/>
      <c r="Q151" s="29"/>
      <c r="R151" s="29"/>
      <c r="S151" s="29"/>
      <c r="T151" s="29"/>
      <c r="U151" s="29"/>
      <c r="V151" s="29"/>
      <c r="W151" s="29"/>
      <c r="X151" s="29"/>
      <c r="Y151" s="29"/>
    </row>
    <row r="152" spans="1:25" ht="13.5" customHeight="1">
      <c r="A152" s="29"/>
      <c r="B152" s="29"/>
      <c r="C152" s="29"/>
      <c r="D152" s="29"/>
      <c r="E152" s="29"/>
      <c r="F152" s="29"/>
      <c r="G152" s="29"/>
      <c r="H152" s="29"/>
      <c r="I152" s="29"/>
      <c r="J152" s="29"/>
      <c r="K152" s="29"/>
      <c r="L152" s="29"/>
      <c r="M152" s="29"/>
      <c r="N152" s="29"/>
      <c r="O152" s="29"/>
      <c r="P152" s="29"/>
      <c r="Q152" s="29"/>
      <c r="R152" s="29"/>
      <c r="S152" s="29"/>
      <c r="T152" s="29"/>
      <c r="U152" s="29"/>
      <c r="V152" s="29"/>
      <c r="W152" s="29"/>
      <c r="X152" s="29"/>
      <c r="Y152" s="29"/>
    </row>
    <row r="153" spans="1:25" ht="13.5" customHeight="1">
      <c r="A153" s="29"/>
      <c r="B153" s="29"/>
      <c r="C153" s="29"/>
      <c r="D153" s="29"/>
      <c r="E153" s="29"/>
      <c r="F153" s="29"/>
      <c r="G153" s="29"/>
      <c r="H153" s="29"/>
      <c r="I153" s="29"/>
      <c r="J153" s="29"/>
      <c r="K153" s="29"/>
      <c r="L153" s="29"/>
      <c r="M153" s="29"/>
      <c r="N153" s="29"/>
      <c r="O153" s="29"/>
      <c r="P153" s="29"/>
      <c r="Q153" s="29"/>
      <c r="R153" s="29"/>
      <c r="S153" s="29"/>
      <c r="T153" s="29"/>
      <c r="U153" s="29"/>
      <c r="V153" s="29"/>
      <c r="W153" s="29"/>
      <c r="X153" s="29"/>
      <c r="Y153" s="29"/>
    </row>
    <row r="154" spans="1:25" ht="13.5" customHeight="1">
      <c r="A154" s="29"/>
      <c r="B154" s="29"/>
      <c r="C154" s="29"/>
      <c r="D154" s="29"/>
      <c r="E154" s="29"/>
      <c r="F154" s="29"/>
      <c r="G154" s="29"/>
      <c r="H154" s="29"/>
      <c r="I154" s="29"/>
      <c r="J154" s="29"/>
      <c r="K154" s="29"/>
      <c r="L154" s="29"/>
      <c r="M154" s="29"/>
      <c r="N154" s="29"/>
      <c r="O154" s="29"/>
      <c r="P154" s="29"/>
      <c r="Q154" s="29"/>
      <c r="R154" s="29"/>
      <c r="S154" s="29"/>
      <c r="T154" s="29"/>
      <c r="U154" s="29"/>
      <c r="V154" s="29"/>
      <c r="W154" s="29"/>
      <c r="X154" s="29"/>
      <c r="Y154" s="29"/>
    </row>
    <row r="155" spans="1:25" ht="13.5" customHeight="1">
      <c r="A155" s="29"/>
      <c r="B155" s="29"/>
      <c r="C155" s="29"/>
      <c r="D155" s="29"/>
      <c r="E155" s="29"/>
      <c r="F155" s="29"/>
      <c r="G155" s="29"/>
      <c r="H155" s="29"/>
      <c r="I155" s="29"/>
      <c r="J155" s="29"/>
      <c r="K155" s="29"/>
      <c r="L155" s="29"/>
      <c r="M155" s="29"/>
      <c r="N155" s="29"/>
      <c r="O155" s="29"/>
      <c r="P155" s="29"/>
      <c r="Q155" s="29"/>
      <c r="R155" s="29"/>
      <c r="S155" s="29"/>
      <c r="T155" s="29"/>
      <c r="U155" s="29"/>
      <c r="V155" s="29"/>
      <c r="W155" s="29"/>
      <c r="X155" s="29"/>
      <c r="Y155" s="29"/>
    </row>
    <row r="156" spans="1:25" ht="13.5" customHeight="1">
      <c r="A156" s="29"/>
      <c r="B156" s="29"/>
      <c r="C156" s="29"/>
      <c r="D156" s="29"/>
      <c r="E156" s="29"/>
      <c r="F156" s="29"/>
      <c r="G156" s="29"/>
      <c r="H156" s="29"/>
      <c r="I156" s="29"/>
      <c r="J156" s="29"/>
      <c r="K156" s="29"/>
      <c r="L156" s="29"/>
      <c r="M156" s="29"/>
      <c r="N156" s="29"/>
      <c r="O156" s="29"/>
      <c r="P156" s="29"/>
      <c r="Q156" s="29"/>
      <c r="R156" s="29"/>
      <c r="S156" s="29"/>
      <c r="T156" s="29"/>
      <c r="U156" s="29"/>
      <c r="V156" s="29"/>
      <c r="W156" s="29"/>
      <c r="X156" s="29"/>
      <c r="Y156" s="29"/>
    </row>
    <row r="157" spans="1:25" ht="13.5" customHeight="1">
      <c r="A157" s="29"/>
      <c r="B157" s="29"/>
      <c r="C157" s="29"/>
      <c r="D157" s="29"/>
      <c r="E157" s="29"/>
      <c r="F157" s="29"/>
      <c r="G157" s="29"/>
      <c r="H157" s="29"/>
      <c r="I157" s="29"/>
      <c r="J157" s="29"/>
      <c r="K157" s="29"/>
      <c r="L157" s="29"/>
      <c r="M157" s="29"/>
      <c r="N157" s="29"/>
      <c r="O157" s="29"/>
      <c r="P157" s="29"/>
      <c r="Q157" s="29"/>
      <c r="R157" s="29"/>
      <c r="S157" s="29"/>
      <c r="T157" s="29"/>
      <c r="U157" s="29"/>
      <c r="V157" s="29"/>
      <c r="W157" s="29"/>
      <c r="X157" s="29"/>
      <c r="Y157" s="29"/>
    </row>
    <row r="158" spans="1:25" ht="13.5" customHeight="1">
      <c r="A158" s="29"/>
      <c r="B158" s="29"/>
      <c r="C158" s="29"/>
      <c r="D158" s="29"/>
      <c r="E158" s="29"/>
      <c r="F158" s="29"/>
      <c r="G158" s="29"/>
      <c r="H158" s="29"/>
      <c r="I158" s="29"/>
      <c r="J158" s="29"/>
      <c r="K158" s="29"/>
      <c r="L158" s="29"/>
      <c r="M158" s="29"/>
      <c r="N158" s="29"/>
      <c r="O158" s="29"/>
      <c r="P158" s="29"/>
      <c r="Q158" s="29"/>
      <c r="R158" s="29"/>
      <c r="S158" s="29"/>
      <c r="T158" s="29"/>
      <c r="U158" s="29"/>
      <c r="V158" s="29"/>
      <c r="W158" s="29"/>
      <c r="X158" s="29"/>
      <c r="Y158" s="29"/>
    </row>
    <row r="159" spans="1:25" ht="13.5" customHeight="1">
      <c r="A159" s="29"/>
      <c r="B159" s="29"/>
      <c r="C159" s="29"/>
      <c r="D159" s="29"/>
      <c r="E159" s="29"/>
      <c r="F159" s="29"/>
      <c r="G159" s="29"/>
      <c r="H159" s="29"/>
      <c r="I159" s="29"/>
      <c r="J159" s="29"/>
      <c r="K159" s="29"/>
      <c r="L159" s="29"/>
      <c r="M159" s="29"/>
      <c r="N159" s="29"/>
      <c r="O159" s="29"/>
      <c r="P159" s="29"/>
      <c r="Q159" s="29"/>
      <c r="R159" s="29"/>
      <c r="S159" s="29"/>
      <c r="T159" s="29"/>
      <c r="U159" s="29"/>
      <c r="V159" s="29"/>
      <c r="W159" s="29"/>
      <c r="X159" s="29"/>
      <c r="Y159" s="29"/>
    </row>
    <row r="160" spans="1:25" ht="13.5" customHeight="1">
      <c r="A160" s="29"/>
      <c r="B160" s="29"/>
      <c r="C160" s="29"/>
      <c r="D160" s="29"/>
      <c r="E160" s="29"/>
      <c r="F160" s="29"/>
      <c r="G160" s="29"/>
      <c r="H160" s="29"/>
      <c r="I160" s="29"/>
      <c r="J160" s="29"/>
      <c r="K160" s="29"/>
      <c r="L160" s="29"/>
      <c r="M160" s="29"/>
      <c r="N160" s="29"/>
      <c r="O160" s="29"/>
      <c r="P160" s="29"/>
      <c r="Q160" s="29"/>
      <c r="R160" s="29"/>
      <c r="S160" s="29"/>
      <c r="T160" s="29"/>
      <c r="U160" s="29"/>
      <c r="V160" s="29"/>
      <c r="W160" s="29"/>
      <c r="X160" s="29"/>
      <c r="Y160" s="29"/>
    </row>
    <row r="161" spans="1:25" ht="13.5" customHeight="1">
      <c r="A161" s="29"/>
      <c r="B161" s="29"/>
      <c r="C161" s="29"/>
      <c r="D161" s="29"/>
      <c r="E161" s="29"/>
      <c r="F161" s="29"/>
      <c r="G161" s="29"/>
      <c r="H161" s="29"/>
      <c r="I161" s="29"/>
      <c r="J161" s="29"/>
      <c r="K161" s="29"/>
      <c r="L161" s="29"/>
      <c r="M161" s="29"/>
      <c r="N161" s="29"/>
      <c r="O161" s="29"/>
      <c r="P161" s="29"/>
      <c r="Q161" s="29"/>
      <c r="R161" s="29"/>
      <c r="S161" s="29"/>
      <c r="T161" s="29"/>
      <c r="U161" s="29"/>
      <c r="V161" s="29"/>
      <c r="W161" s="29"/>
      <c r="X161" s="29"/>
      <c r="Y161" s="29"/>
    </row>
    <row r="162" spans="1:25" ht="13.5" customHeight="1">
      <c r="A162" s="29"/>
      <c r="B162" s="29"/>
      <c r="C162" s="29"/>
      <c r="D162" s="29"/>
      <c r="E162" s="29"/>
      <c r="F162" s="29"/>
      <c r="G162" s="29"/>
      <c r="H162" s="29"/>
      <c r="I162" s="29"/>
      <c r="J162" s="29"/>
      <c r="K162" s="29"/>
      <c r="L162" s="29"/>
      <c r="M162" s="29"/>
      <c r="N162" s="29"/>
      <c r="O162" s="29"/>
      <c r="P162" s="29"/>
      <c r="Q162" s="29"/>
      <c r="R162" s="29"/>
      <c r="S162" s="29"/>
      <c r="T162" s="29"/>
      <c r="U162" s="29"/>
      <c r="V162" s="29"/>
      <c r="W162" s="29"/>
      <c r="X162" s="29"/>
      <c r="Y162" s="29"/>
    </row>
    <row r="163" spans="1:25" ht="13.5" customHeight="1">
      <c r="A163" s="29"/>
      <c r="B163" s="29"/>
      <c r="C163" s="29"/>
      <c r="D163" s="29"/>
      <c r="E163" s="29"/>
      <c r="F163" s="29"/>
      <c r="G163" s="29"/>
      <c r="H163" s="29"/>
      <c r="I163" s="29"/>
      <c r="J163" s="29"/>
      <c r="K163" s="29"/>
      <c r="L163" s="29"/>
      <c r="M163" s="29"/>
      <c r="N163" s="29"/>
      <c r="O163" s="29"/>
      <c r="P163" s="29"/>
      <c r="Q163" s="29"/>
      <c r="R163" s="29"/>
      <c r="S163" s="29"/>
      <c r="T163" s="29"/>
      <c r="U163" s="29"/>
      <c r="V163" s="29"/>
      <c r="W163" s="29"/>
      <c r="X163" s="29"/>
      <c r="Y163" s="29"/>
    </row>
    <row r="164" spans="1:25" ht="13.5" customHeight="1">
      <c r="A164" s="29"/>
      <c r="B164" s="29"/>
      <c r="C164" s="29"/>
      <c r="D164" s="29"/>
      <c r="E164" s="29"/>
      <c r="F164" s="29"/>
      <c r="G164" s="29"/>
      <c r="H164" s="29"/>
      <c r="I164" s="29"/>
      <c r="J164" s="29"/>
      <c r="K164" s="29"/>
      <c r="L164" s="29"/>
      <c r="M164" s="29"/>
      <c r="N164" s="29"/>
      <c r="O164" s="29"/>
      <c r="P164" s="29"/>
      <c r="Q164" s="29"/>
      <c r="R164" s="29"/>
      <c r="S164" s="29"/>
      <c r="T164" s="29"/>
      <c r="U164" s="29"/>
      <c r="V164" s="29"/>
      <c r="W164" s="29"/>
      <c r="X164" s="29"/>
      <c r="Y164" s="29"/>
    </row>
    <row r="165" spans="1:25" ht="13.5" customHeight="1">
      <c r="A165" s="29"/>
      <c r="B165" s="29"/>
      <c r="C165" s="29"/>
      <c r="D165" s="29"/>
      <c r="E165" s="29"/>
      <c r="F165" s="29"/>
      <c r="G165" s="29"/>
      <c r="H165" s="29"/>
      <c r="I165" s="29"/>
      <c r="J165" s="29"/>
      <c r="K165" s="29"/>
      <c r="L165" s="29"/>
      <c r="M165" s="29"/>
      <c r="N165" s="29"/>
      <c r="O165" s="29"/>
      <c r="P165" s="29"/>
      <c r="Q165" s="29"/>
      <c r="R165" s="29"/>
      <c r="S165" s="29"/>
      <c r="T165" s="29"/>
      <c r="U165" s="29"/>
      <c r="V165" s="29"/>
      <c r="W165" s="29"/>
      <c r="X165" s="29"/>
      <c r="Y165" s="29"/>
    </row>
    <row r="166" spans="1:25" ht="13.5" customHeight="1">
      <c r="A166" s="29"/>
      <c r="B166" s="29"/>
      <c r="C166" s="29"/>
      <c r="D166" s="29"/>
      <c r="E166" s="29"/>
      <c r="F166" s="29"/>
      <c r="G166" s="29"/>
      <c r="H166" s="29"/>
      <c r="I166" s="29"/>
      <c r="J166" s="29"/>
      <c r="K166" s="29"/>
      <c r="L166" s="29"/>
      <c r="M166" s="29"/>
      <c r="N166" s="29"/>
      <c r="O166" s="29"/>
      <c r="P166" s="29"/>
      <c r="Q166" s="29"/>
      <c r="R166" s="29"/>
      <c r="S166" s="29"/>
      <c r="T166" s="29"/>
      <c r="U166" s="29"/>
      <c r="V166" s="29"/>
      <c r="W166" s="29"/>
      <c r="X166" s="29"/>
      <c r="Y166" s="29"/>
    </row>
    <row r="167" spans="1:25" ht="13.5" customHeight="1">
      <c r="A167" s="29"/>
      <c r="B167" s="29"/>
      <c r="C167" s="29"/>
      <c r="D167" s="29"/>
      <c r="E167" s="29"/>
      <c r="F167" s="29"/>
      <c r="G167" s="29"/>
      <c r="H167" s="29"/>
      <c r="I167" s="29"/>
      <c r="J167" s="29"/>
      <c r="K167" s="29"/>
      <c r="L167" s="29"/>
      <c r="M167" s="29"/>
      <c r="N167" s="29"/>
      <c r="O167" s="29"/>
      <c r="P167" s="29"/>
      <c r="Q167" s="29"/>
      <c r="R167" s="29"/>
      <c r="S167" s="29"/>
      <c r="T167" s="29"/>
      <c r="U167" s="29"/>
      <c r="V167" s="29"/>
      <c r="W167" s="29"/>
      <c r="X167" s="29"/>
      <c r="Y167" s="29"/>
    </row>
    <row r="168" spans="1:25" ht="13.5" customHeight="1">
      <c r="A168" s="29"/>
      <c r="B168" s="29"/>
      <c r="C168" s="29"/>
      <c r="D168" s="29"/>
      <c r="E168" s="29"/>
      <c r="F168" s="29"/>
      <c r="G168" s="29"/>
      <c r="H168" s="29"/>
      <c r="I168" s="29"/>
      <c r="J168" s="29"/>
      <c r="K168" s="29"/>
      <c r="L168" s="29"/>
      <c r="M168" s="29"/>
      <c r="N168" s="29"/>
      <c r="O168" s="29"/>
      <c r="P168" s="29"/>
      <c r="Q168" s="29"/>
      <c r="R168" s="29"/>
      <c r="S168" s="29"/>
      <c r="T168" s="29"/>
      <c r="U168" s="29"/>
      <c r="V168" s="29"/>
      <c r="W168" s="29"/>
      <c r="X168" s="29"/>
      <c r="Y168" s="29"/>
    </row>
    <row r="169" spans="1:25" ht="13.5" customHeight="1">
      <c r="A169" s="29"/>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row>
    <row r="170" spans="1:25" ht="13.5" customHeight="1">
      <c r="A170" s="29"/>
      <c r="B170" s="29"/>
      <c r="C170" s="29"/>
      <c r="D170" s="29"/>
      <c r="E170" s="29"/>
      <c r="F170" s="29"/>
      <c r="G170" s="29"/>
      <c r="H170" s="29"/>
      <c r="I170" s="29"/>
      <c r="J170" s="29"/>
      <c r="K170" s="29"/>
      <c r="L170" s="29"/>
      <c r="M170" s="29"/>
      <c r="N170" s="29"/>
      <c r="O170" s="29"/>
      <c r="P170" s="29"/>
      <c r="Q170" s="29"/>
      <c r="R170" s="29"/>
      <c r="S170" s="29"/>
      <c r="T170" s="29"/>
      <c r="U170" s="29"/>
      <c r="V170" s="29"/>
      <c r="W170" s="29"/>
      <c r="X170" s="29"/>
      <c r="Y170" s="29"/>
    </row>
    <row r="171" spans="1:25" ht="13.5" customHeight="1">
      <c r="A171" s="29"/>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row>
    <row r="172" spans="1:25" ht="13.5" customHeight="1">
      <c r="A172" s="29"/>
      <c r="B172" s="29"/>
      <c r="C172" s="29"/>
      <c r="D172" s="29"/>
      <c r="E172" s="29"/>
      <c r="F172" s="29"/>
      <c r="G172" s="29"/>
      <c r="H172" s="29"/>
      <c r="I172" s="29"/>
      <c r="J172" s="29"/>
      <c r="K172" s="29"/>
      <c r="L172" s="29"/>
      <c r="M172" s="29"/>
      <c r="N172" s="29"/>
      <c r="O172" s="29"/>
      <c r="P172" s="29"/>
      <c r="Q172" s="29"/>
      <c r="R172" s="29"/>
      <c r="S172" s="29"/>
      <c r="T172" s="29"/>
      <c r="U172" s="29"/>
      <c r="V172" s="29"/>
      <c r="W172" s="29"/>
      <c r="X172" s="29"/>
      <c r="Y172" s="29"/>
    </row>
    <row r="173" spans="1:25" ht="13.5" customHeight="1">
      <c r="A173" s="29"/>
      <c r="B173" s="29"/>
      <c r="C173" s="29"/>
      <c r="D173" s="29"/>
      <c r="E173" s="29"/>
      <c r="F173" s="29"/>
      <c r="G173" s="29"/>
      <c r="H173" s="29"/>
      <c r="I173" s="29"/>
      <c r="J173" s="29"/>
      <c r="K173" s="29"/>
      <c r="L173" s="29"/>
      <c r="M173" s="29"/>
      <c r="N173" s="29"/>
      <c r="O173" s="29"/>
      <c r="P173" s="29"/>
      <c r="Q173" s="29"/>
      <c r="R173" s="29"/>
      <c r="S173" s="29"/>
      <c r="T173" s="29"/>
      <c r="U173" s="29"/>
      <c r="V173" s="29"/>
      <c r="W173" s="29"/>
      <c r="X173" s="29"/>
      <c r="Y173" s="29"/>
    </row>
    <row r="174" spans="1:25" ht="13.5" customHeight="1">
      <c r="A174" s="29"/>
      <c r="B174" s="29"/>
      <c r="C174" s="29"/>
      <c r="D174" s="29"/>
      <c r="E174" s="29"/>
      <c r="F174" s="29"/>
      <c r="G174" s="29"/>
      <c r="H174" s="29"/>
      <c r="I174" s="29"/>
      <c r="J174" s="29"/>
      <c r="K174" s="29"/>
      <c r="L174" s="29"/>
      <c r="M174" s="29"/>
      <c r="N174" s="29"/>
      <c r="O174" s="29"/>
      <c r="P174" s="29"/>
      <c r="Q174" s="29"/>
      <c r="R174" s="29"/>
      <c r="S174" s="29"/>
      <c r="T174" s="29"/>
      <c r="U174" s="29"/>
      <c r="V174" s="29"/>
      <c r="W174" s="29"/>
      <c r="X174" s="29"/>
      <c r="Y174" s="29"/>
    </row>
    <row r="175" spans="1:25" ht="13.5" customHeight="1">
      <c r="A175" s="29"/>
      <c r="B175" s="29"/>
      <c r="C175" s="29"/>
      <c r="D175" s="29"/>
      <c r="E175" s="29"/>
      <c r="F175" s="29"/>
      <c r="G175" s="29"/>
      <c r="H175" s="29"/>
      <c r="I175" s="29"/>
      <c r="J175" s="29"/>
      <c r="K175" s="29"/>
      <c r="L175" s="29"/>
      <c r="M175" s="29"/>
      <c r="N175" s="29"/>
      <c r="O175" s="29"/>
      <c r="P175" s="29"/>
      <c r="Q175" s="29"/>
      <c r="R175" s="29"/>
      <c r="S175" s="29"/>
      <c r="T175" s="29"/>
      <c r="U175" s="29"/>
      <c r="V175" s="29"/>
      <c r="W175" s="29"/>
      <c r="X175" s="29"/>
      <c r="Y175" s="29"/>
    </row>
    <row r="176" spans="1:25" ht="13.5" customHeight="1">
      <c r="A176" s="29"/>
      <c r="B176" s="29"/>
      <c r="C176" s="29"/>
      <c r="D176" s="29"/>
      <c r="E176" s="29"/>
      <c r="F176" s="29"/>
      <c r="G176" s="29"/>
      <c r="H176" s="29"/>
      <c r="I176" s="29"/>
      <c r="J176" s="29"/>
      <c r="K176" s="29"/>
      <c r="L176" s="29"/>
      <c r="M176" s="29"/>
      <c r="N176" s="29"/>
      <c r="O176" s="29"/>
      <c r="P176" s="29"/>
      <c r="Q176" s="29"/>
      <c r="R176" s="29"/>
      <c r="S176" s="29"/>
      <c r="T176" s="29"/>
      <c r="U176" s="29"/>
      <c r="V176" s="29"/>
      <c r="W176" s="29"/>
      <c r="X176" s="29"/>
      <c r="Y176" s="29"/>
    </row>
    <row r="177" spans="1:25" ht="13.5" customHeight="1">
      <c r="A177" s="29"/>
      <c r="B177" s="29"/>
      <c r="C177" s="29"/>
      <c r="D177" s="29"/>
      <c r="E177" s="29"/>
      <c r="F177" s="29"/>
      <c r="G177" s="29"/>
      <c r="H177" s="29"/>
      <c r="I177" s="29"/>
      <c r="J177" s="29"/>
      <c r="K177" s="29"/>
      <c r="L177" s="29"/>
      <c r="M177" s="29"/>
      <c r="N177" s="29"/>
      <c r="O177" s="29"/>
      <c r="P177" s="29"/>
      <c r="Q177" s="29"/>
      <c r="R177" s="29"/>
      <c r="S177" s="29"/>
      <c r="T177" s="29"/>
      <c r="U177" s="29"/>
      <c r="V177" s="29"/>
      <c r="W177" s="29"/>
      <c r="X177" s="29"/>
      <c r="Y177" s="29"/>
    </row>
    <row r="178" spans="1:25" ht="13.5" customHeight="1">
      <c r="A178" s="29"/>
      <c r="B178" s="29"/>
      <c r="C178" s="29"/>
      <c r="D178" s="29"/>
      <c r="E178" s="29"/>
      <c r="F178" s="29"/>
      <c r="G178" s="29"/>
      <c r="H178" s="29"/>
      <c r="I178" s="29"/>
      <c r="J178" s="29"/>
      <c r="K178" s="29"/>
      <c r="L178" s="29"/>
      <c r="M178" s="29"/>
      <c r="N178" s="29"/>
      <c r="O178" s="29"/>
      <c r="P178" s="29"/>
      <c r="Q178" s="29"/>
      <c r="R178" s="29"/>
      <c r="S178" s="29"/>
      <c r="T178" s="29"/>
      <c r="U178" s="29"/>
      <c r="V178" s="29"/>
      <c r="W178" s="29"/>
      <c r="X178" s="29"/>
      <c r="Y178" s="29"/>
    </row>
    <row r="179" spans="1:25" ht="13.5" customHeight="1">
      <c r="A179" s="29"/>
      <c r="B179" s="29"/>
      <c r="C179" s="29"/>
      <c r="D179" s="29"/>
      <c r="E179" s="29"/>
      <c r="F179" s="29"/>
      <c r="G179" s="29"/>
      <c r="H179" s="29"/>
      <c r="I179" s="29"/>
      <c r="J179" s="29"/>
      <c r="K179" s="29"/>
      <c r="L179" s="29"/>
      <c r="M179" s="29"/>
      <c r="N179" s="29"/>
      <c r="O179" s="29"/>
      <c r="P179" s="29"/>
      <c r="Q179" s="29"/>
      <c r="R179" s="29"/>
      <c r="S179" s="29"/>
      <c r="T179" s="29"/>
      <c r="U179" s="29"/>
      <c r="V179" s="29"/>
      <c r="W179" s="29"/>
      <c r="X179" s="29"/>
      <c r="Y179" s="29"/>
    </row>
    <row r="180" spans="1:25" ht="13.5" customHeight="1">
      <c r="A180" s="29"/>
      <c r="B180" s="29"/>
      <c r="C180" s="29"/>
      <c r="D180" s="29"/>
      <c r="E180" s="29"/>
      <c r="F180" s="29"/>
      <c r="G180" s="29"/>
      <c r="H180" s="29"/>
      <c r="I180" s="29"/>
      <c r="J180" s="29"/>
      <c r="K180" s="29"/>
      <c r="L180" s="29"/>
      <c r="M180" s="29"/>
      <c r="N180" s="29"/>
      <c r="O180" s="29"/>
      <c r="P180" s="29"/>
      <c r="Q180" s="29"/>
      <c r="R180" s="29"/>
      <c r="S180" s="29"/>
      <c r="T180" s="29"/>
      <c r="U180" s="29"/>
      <c r="V180" s="29"/>
      <c r="W180" s="29"/>
      <c r="X180" s="29"/>
      <c r="Y180" s="29"/>
    </row>
    <row r="181" spans="1:25" ht="13.5" customHeight="1">
      <c r="A181" s="29"/>
      <c r="B181" s="29"/>
      <c r="C181" s="29"/>
      <c r="D181" s="29"/>
      <c r="E181" s="29"/>
      <c r="F181" s="29"/>
      <c r="G181" s="29"/>
      <c r="H181" s="29"/>
      <c r="I181" s="29"/>
      <c r="J181" s="29"/>
      <c r="K181" s="29"/>
      <c r="L181" s="29"/>
      <c r="M181" s="29"/>
      <c r="N181" s="29"/>
      <c r="O181" s="29"/>
      <c r="P181" s="29"/>
      <c r="Q181" s="29"/>
      <c r="R181" s="29"/>
      <c r="S181" s="29"/>
      <c r="T181" s="29"/>
      <c r="U181" s="29"/>
      <c r="V181" s="29"/>
      <c r="W181" s="29"/>
      <c r="X181" s="29"/>
      <c r="Y181" s="29"/>
    </row>
    <row r="182" spans="1:25" ht="13.5" customHeight="1">
      <c r="A182" s="29"/>
      <c r="B182" s="29"/>
      <c r="C182" s="29"/>
      <c r="D182" s="29"/>
      <c r="E182" s="29"/>
      <c r="F182" s="29"/>
      <c r="G182" s="29"/>
      <c r="H182" s="29"/>
      <c r="I182" s="29"/>
      <c r="J182" s="29"/>
      <c r="K182" s="29"/>
      <c r="L182" s="29"/>
      <c r="M182" s="29"/>
      <c r="N182" s="29"/>
      <c r="O182" s="29"/>
      <c r="P182" s="29"/>
      <c r="Q182" s="29"/>
      <c r="R182" s="29"/>
      <c r="S182" s="29"/>
      <c r="T182" s="29"/>
      <c r="U182" s="29"/>
      <c r="V182" s="29"/>
      <c r="W182" s="29"/>
      <c r="X182" s="29"/>
      <c r="Y182" s="29"/>
    </row>
    <row r="183" spans="1:25" ht="13.5" customHeight="1">
      <c r="A183" s="29"/>
      <c r="B183" s="29"/>
      <c r="C183" s="29"/>
      <c r="D183" s="29"/>
      <c r="E183" s="29"/>
      <c r="F183" s="29"/>
      <c r="G183" s="29"/>
      <c r="H183" s="29"/>
      <c r="I183" s="29"/>
      <c r="J183" s="29"/>
      <c r="K183" s="29"/>
      <c r="L183" s="29"/>
      <c r="M183" s="29"/>
      <c r="N183" s="29"/>
      <c r="O183" s="29"/>
      <c r="P183" s="29"/>
      <c r="Q183" s="29"/>
      <c r="R183" s="29"/>
      <c r="S183" s="29"/>
      <c r="T183" s="29"/>
      <c r="U183" s="29"/>
      <c r="V183" s="29"/>
      <c r="W183" s="29"/>
      <c r="X183" s="29"/>
      <c r="Y183" s="29"/>
    </row>
    <row r="184" spans="1:25" ht="13.5" customHeight="1">
      <c r="A184" s="29"/>
      <c r="B184" s="29"/>
      <c r="C184" s="29"/>
      <c r="D184" s="29"/>
      <c r="E184" s="29"/>
      <c r="F184" s="29"/>
      <c r="G184" s="29"/>
      <c r="H184" s="29"/>
      <c r="I184" s="29"/>
      <c r="J184" s="29"/>
      <c r="K184" s="29"/>
      <c r="L184" s="29"/>
      <c r="M184" s="29"/>
      <c r="N184" s="29"/>
      <c r="O184" s="29"/>
      <c r="P184" s="29"/>
      <c r="Q184" s="29"/>
      <c r="R184" s="29"/>
      <c r="S184" s="29"/>
      <c r="T184" s="29"/>
      <c r="U184" s="29"/>
      <c r="V184" s="29"/>
      <c r="W184" s="29"/>
      <c r="X184" s="29"/>
      <c r="Y184" s="29"/>
    </row>
    <row r="185" spans="1:25" ht="13.5" customHeight="1">
      <c r="A185" s="29"/>
      <c r="B185" s="29"/>
      <c r="C185" s="29"/>
      <c r="D185" s="29"/>
      <c r="E185" s="29"/>
      <c r="F185" s="29"/>
      <c r="G185" s="29"/>
      <c r="H185" s="29"/>
      <c r="I185" s="29"/>
      <c r="J185" s="29"/>
      <c r="K185" s="29"/>
      <c r="L185" s="29"/>
      <c r="M185" s="29"/>
      <c r="N185" s="29"/>
      <c r="O185" s="29"/>
      <c r="P185" s="29"/>
      <c r="Q185" s="29"/>
      <c r="R185" s="29"/>
      <c r="S185" s="29"/>
      <c r="T185" s="29"/>
      <c r="U185" s="29"/>
      <c r="V185" s="29"/>
      <c r="W185" s="29"/>
      <c r="X185" s="29"/>
      <c r="Y185" s="29"/>
    </row>
    <row r="186" spans="1:25" ht="13.5" customHeight="1">
      <c r="A186" s="29"/>
      <c r="B186" s="29"/>
      <c r="C186" s="29"/>
      <c r="D186" s="29"/>
      <c r="E186" s="29"/>
      <c r="F186" s="29"/>
      <c r="G186" s="29"/>
      <c r="H186" s="29"/>
      <c r="I186" s="29"/>
      <c r="J186" s="29"/>
      <c r="K186" s="29"/>
      <c r="L186" s="29"/>
      <c r="M186" s="29"/>
      <c r="N186" s="29"/>
      <c r="O186" s="29"/>
      <c r="P186" s="29"/>
      <c r="Q186" s="29"/>
      <c r="R186" s="29"/>
      <c r="S186" s="29"/>
      <c r="T186" s="29"/>
      <c r="U186" s="29"/>
      <c r="V186" s="29"/>
      <c r="W186" s="29"/>
      <c r="X186" s="29"/>
      <c r="Y186" s="29"/>
    </row>
    <row r="187" spans="1:25" ht="13.5" customHeight="1">
      <c r="A187" s="29"/>
      <c r="B187" s="29"/>
      <c r="C187" s="29"/>
      <c r="D187" s="29"/>
      <c r="E187" s="29"/>
      <c r="F187" s="29"/>
      <c r="G187" s="29"/>
      <c r="H187" s="29"/>
      <c r="I187" s="29"/>
      <c r="J187" s="29"/>
      <c r="K187" s="29"/>
      <c r="L187" s="29"/>
      <c r="M187" s="29"/>
      <c r="N187" s="29"/>
      <c r="O187" s="29"/>
      <c r="P187" s="29"/>
      <c r="Q187" s="29"/>
      <c r="R187" s="29"/>
      <c r="S187" s="29"/>
      <c r="T187" s="29"/>
      <c r="U187" s="29"/>
      <c r="V187" s="29"/>
      <c r="W187" s="29"/>
      <c r="X187" s="29"/>
      <c r="Y187" s="29"/>
    </row>
    <row r="188" spans="1:25" ht="13.5" customHeight="1">
      <c r="A188" s="29"/>
      <c r="B188" s="29"/>
      <c r="C188" s="29"/>
      <c r="D188" s="29"/>
      <c r="E188" s="29"/>
      <c r="F188" s="29"/>
      <c r="G188" s="29"/>
      <c r="H188" s="29"/>
      <c r="I188" s="29"/>
      <c r="J188" s="29"/>
      <c r="K188" s="29"/>
      <c r="L188" s="29"/>
      <c r="M188" s="29"/>
      <c r="N188" s="29"/>
      <c r="O188" s="29"/>
      <c r="P188" s="29"/>
      <c r="Q188" s="29"/>
      <c r="R188" s="29"/>
      <c r="S188" s="29"/>
      <c r="T188" s="29"/>
      <c r="U188" s="29"/>
      <c r="V188" s="29"/>
      <c r="W188" s="29"/>
      <c r="X188" s="29"/>
      <c r="Y188" s="29"/>
    </row>
    <row r="189" spans="1:25" ht="13.5" customHeight="1">
      <c r="A189" s="29"/>
      <c r="B189" s="29"/>
      <c r="C189" s="29"/>
      <c r="D189" s="29"/>
      <c r="E189" s="29"/>
      <c r="F189" s="29"/>
      <c r="G189" s="29"/>
      <c r="H189" s="29"/>
      <c r="I189" s="29"/>
      <c r="J189" s="29"/>
      <c r="K189" s="29"/>
      <c r="L189" s="29"/>
      <c r="M189" s="29"/>
      <c r="N189" s="29"/>
      <c r="O189" s="29"/>
      <c r="P189" s="29"/>
      <c r="Q189" s="29"/>
      <c r="R189" s="29"/>
      <c r="S189" s="29"/>
      <c r="T189" s="29"/>
      <c r="U189" s="29"/>
      <c r="V189" s="29"/>
      <c r="W189" s="29"/>
      <c r="X189" s="29"/>
      <c r="Y189" s="29"/>
    </row>
    <row r="190" spans="1:25" ht="13.5" customHeight="1">
      <c r="A190" s="29"/>
      <c r="B190" s="29"/>
      <c r="C190" s="29"/>
      <c r="D190" s="29"/>
      <c r="E190" s="29"/>
      <c r="F190" s="29"/>
      <c r="G190" s="29"/>
      <c r="H190" s="29"/>
      <c r="I190" s="29"/>
      <c r="J190" s="29"/>
      <c r="K190" s="29"/>
      <c r="L190" s="29"/>
      <c r="M190" s="29"/>
      <c r="N190" s="29"/>
      <c r="O190" s="29"/>
      <c r="P190" s="29"/>
      <c r="Q190" s="29"/>
      <c r="R190" s="29"/>
      <c r="S190" s="29"/>
      <c r="T190" s="29"/>
      <c r="U190" s="29"/>
      <c r="V190" s="29"/>
      <c r="W190" s="29"/>
      <c r="X190" s="29"/>
      <c r="Y190" s="29"/>
    </row>
    <row r="191" spans="1:25" ht="13.5" customHeight="1">
      <c r="A191" s="29"/>
      <c r="B191" s="29"/>
      <c r="C191" s="29"/>
      <c r="D191" s="29"/>
      <c r="E191" s="29"/>
      <c r="F191" s="29"/>
      <c r="G191" s="29"/>
      <c r="H191" s="29"/>
      <c r="I191" s="29"/>
      <c r="J191" s="29"/>
      <c r="K191" s="29"/>
      <c r="L191" s="29"/>
      <c r="M191" s="29"/>
      <c r="N191" s="29"/>
      <c r="O191" s="29"/>
      <c r="P191" s="29"/>
      <c r="Q191" s="29"/>
      <c r="R191" s="29"/>
      <c r="S191" s="29"/>
      <c r="T191" s="29"/>
      <c r="U191" s="29"/>
      <c r="V191" s="29"/>
      <c r="W191" s="29"/>
      <c r="X191" s="29"/>
      <c r="Y191" s="29"/>
    </row>
    <row r="192" spans="1:25" ht="13.5" customHeight="1">
      <c r="A192" s="29"/>
      <c r="B192" s="29"/>
      <c r="C192" s="29"/>
      <c r="D192" s="29"/>
      <c r="E192" s="29"/>
      <c r="F192" s="29"/>
      <c r="G192" s="29"/>
      <c r="H192" s="29"/>
      <c r="I192" s="29"/>
      <c r="J192" s="29"/>
      <c r="K192" s="29"/>
      <c r="L192" s="29"/>
      <c r="M192" s="29"/>
      <c r="N192" s="29"/>
      <c r="O192" s="29"/>
      <c r="P192" s="29"/>
      <c r="Q192" s="29"/>
      <c r="R192" s="29"/>
      <c r="S192" s="29"/>
      <c r="T192" s="29"/>
      <c r="U192" s="29"/>
      <c r="V192" s="29"/>
      <c r="W192" s="29"/>
      <c r="X192" s="29"/>
      <c r="Y192" s="29"/>
    </row>
    <row r="193" spans="1:25" ht="13.5" customHeight="1">
      <c r="A193" s="29"/>
      <c r="B193" s="29"/>
      <c r="C193" s="29"/>
      <c r="D193" s="29"/>
      <c r="E193" s="29"/>
      <c r="F193" s="29"/>
      <c r="G193" s="29"/>
      <c r="H193" s="29"/>
      <c r="I193" s="29"/>
      <c r="J193" s="29"/>
      <c r="K193" s="29"/>
      <c r="L193" s="29"/>
      <c r="M193" s="29"/>
      <c r="N193" s="29"/>
      <c r="O193" s="29"/>
      <c r="P193" s="29"/>
      <c r="Q193" s="29"/>
      <c r="R193" s="29"/>
      <c r="S193" s="29"/>
      <c r="T193" s="29"/>
      <c r="U193" s="29"/>
      <c r="V193" s="29"/>
      <c r="W193" s="29"/>
      <c r="X193" s="29"/>
      <c r="Y193" s="29"/>
    </row>
    <row r="194" spans="1:25" ht="13.5" customHeight="1">
      <c r="A194" s="29"/>
      <c r="B194" s="29"/>
      <c r="C194" s="29"/>
      <c r="D194" s="29"/>
      <c r="E194" s="29"/>
      <c r="F194" s="29"/>
      <c r="G194" s="29"/>
      <c r="H194" s="29"/>
      <c r="I194" s="29"/>
      <c r="J194" s="29"/>
      <c r="K194" s="29"/>
      <c r="L194" s="29"/>
      <c r="M194" s="29"/>
      <c r="N194" s="29"/>
      <c r="O194" s="29"/>
      <c r="P194" s="29"/>
      <c r="Q194" s="29"/>
      <c r="R194" s="29"/>
      <c r="S194" s="29"/>
      <c r="T194" s="29"/>
      <c r="U194" s="29"/>
      <c r="V194" s="29"/>
      <c r="W194" s="29"/>
      <c r="X194" s="29"/>
      <c r="Y194" s="29"/>
    </row>
    <row r="195" spans="1:25" ht="13.5" customHeight="1">
      <c r="A195" s="29"/>
      <c r="B195" s="29"/>
      <c r="C195" s="29"/>
      <c r="D195" s="29"/>
      <c r="E195" s="29"/>
      <c r="F195" s="29"/>
      <c r="G195" s="29"/>
      <c r="H195" s="29"/>
      <c r="I195" s="29"/>
      <c r="J195" s="29"/>
      <c r="K195" s="29"/>
      <c r="L195" s="29"/>
      <c r="M195" s="29"/>
      <c r="N195" s="29"/>
      <c r="O195" s="29"/>
      <c r="P195" s="29"/>
      <c r="Q195" s="29"/>
      <c r="R195" s="29"/>
      <c r="S195" s="29"/>
      <c r="T195" s="29"/>
      <c r="U195" s="29"/>
      <c r="V195" s="29"/>
      <c r="W195" s="29"/>
      <c r="X195" s="29"/>
      <c r="Y195" s="29"/>
    </row>
    <row r="196" spans="1:25" ht="13.5" customHeight="1">
      <c r="A196" s="29"/>
      <c r="B196" s="29"/>
      <c r="C196" s="29"/>
      <c r="D196" s="29"/>
      <c r="E196" s="29"/>
      <c r="F196" s="29"/>
      <c r="G196" s="29"/>
      <c r="H196" s="29"/>
      <c r="I196" s="29"/>
      <c r="J196" s="29"/>
      <c r="K196" s="29"/>
      <c r="L196" s="29"/>
      <c r="M196" s="29"/>
      <c r="N196" s="29"/>
      <c r="O196" s="29"/>
      <c r="P196" s="29"/>
      <c r="Q196" s="29"/>
      <c r="R196" s="29"/>
      <c r="S196" s="29"/>
      <c r="T196" s="29"/>
      <c r="U196" s="29"/>
      <c r="V196" s="29"/>
      <c r="W196" s="29"/>
      <c r="X196" s="29"/>
      <c r="Y196" s="29"/>
    </row>
    <row r="197" spans="1:25" ht="13.5" customHeight="1">
      <c r="A197" s="29"/>
      <c r="B197" s="29"/>
      <c r="C197" s="29"/>
      <c r="D197" s="29"/>
      <c r="E197" s="29"/>
      <c r="F197" s="29"/>
      <c r="G197" s="29"/>
      <c r="H197" s="29"/>
      <c r="I197" s="29"/>
      <c r="J197" s="29"/>
      <c r="K197" s="29"/>
      <c r="L197" s="29"/>
      <c r="M197" s="29"/>
      <c r="N197" s="29"/>
      <c r="O197" s="29"/>
      <c r="P197" s="29"/>
      <c r="Q197" s="29"/>
      <c r="R197" s="29"/>
      <c r="S197" s="29"/>
      <c r="T197" s="29"/>
      <c r="U197" s="29"/>
      <c r="V197" s="29"/>
      <c r="W197" s="29"/>
      <c r="X197" s="29"/>
      <c r="Y197" s="29"/>
    </row>
    <row r="198" spans="1:25" ht="13.5" customHeight="1">
      <c r="A198" s="29"/>
      <c r="B198" s="29"/>
      <c r="C198" s="29"/>
      <c r="D198" s="29"/>
      <c r="E198" s="29"/>
      <c r="F198" s="29"/>
      <c r="G198" s="29"/>
      <c r="H198" s="29"/>
      <c r="I198" s="29"/>
      <c r="J198" s="29"/>
      <c r="K198" s="29"/>
      <c r="L198" s="29"/>
      <c r="M198" s="29"/>
      <c r="N198" s="29"/>
      <c r="O198" s="29"/>
      <c r="P198" s="29"/>
      <c r="Q198" s="29"/>
      <c r="R198" s="29"/>
      <c r="S198" s="29"/>
      <c r="T198" s="29"/>
      <c r="U198" s="29"/>
      <c r="V198" s="29"/>
      <c r="W198" s="29"/>
      <c r="X198" s="29"/>
      <c r="Y198" s="29"/>
    </row>
    <row r="199" spans="1:25" ht="13.5" customHeight="1">
      <c r="A199" s="29"/>
      <c r="B199" s="29"/>
      <c r="C199" s="29"/>
      <c r="D199" s="29"/>
      <c r="E199" s="29"/>
      <c r="F199" s="29"/>
      <c r="G199" s="29"/>
      <c r="H199" s="29"/>
      <c r="I199" s="29"/>
      <c r="J199" s="29"/>
      <c r="K199" s="29"/>
      <c r="L199" s="29"/>
      <c r="M199" s="29"/>
      <c r="N199" s="29"/>
      <c r="O199" s="29"/>
      <c r="P199" s="29"/>
      <c r="Q199" s="29"/>
      <c r="R199" s="29"/>
      <c r="S199" s="29"/>
      <c r="T199" s="29"/>
      <c r="U199" s="29"/>
      <c r="V199" s="29"/>
      <c r="W199" s="29"/>
      <c r="X199" s="29"/>
      <c r="Y199" s="29"/>
    </row>
    <row r="200" spans="1:25" ht="13.5" customHeight="1">
      <c r="A200" s="29"/>
      <c r="B200" s="29"/>
      <c r="C200" s="29"/>
      <c r="D200" s="29"/>
      <c r="E200" s="29"/>
      <c r="F200" s="29"/>
      <c r="G200" s="29"/>
      <c r="H200" s="29"/>
      <c r="I200" s="29"/>
      <c r="J200" s="29"/>
      <c r="K200" s="29"/>
      <c r="L200" s="29"/>
      <c r="M200" s="29"/>
      <c r="N200" s="29"/>
      <c r="O200" s="29"/>
      <c r="P200" s="29"/>
      <c r="Q200" s="29"/>
      <c r="R200" s="29"/>
      <c r="S200" s="29"/>
      <c r="T200" s="29"/>
      <c r="U200" s="29"/>
      <c r="V200" s="29"/>
      <c r="W200" s="29"/>
      <c r="X200" s="29"/>
      <c r="Y200" s="29"/>
    </row>
    <row r="201" spans="1:25" ht="13.5" customHeight="1">
      <c r="A201" s="29"/>
      <c r="B201" s="29"/>
      <c r="C201" s="29"/>
      <c r="D201" s="29"/>
      <c r="E201" s="29"/>
      <c r="F201" s="29"/>
      <c r="G201" s="29"/>
      <c r="H201" s="29"/>
      <c r="I201" s="29"/>
      <c r="J201" s="29"/>
      <c r="K201" s="29"/>
      <c r="L201" s="29"/>
      <c r="M201" s="29"/>
      <c r="N201" s="29"/>
      <c r="O201" s="29"/>
      <c r="P201" s="29"/>
      <c r="Q201" s="29"/>
      <c r="R201" s="29"/>
      <c r="S201" s="29"/>
      <c r="T201" s="29"/>
      <c r="U201" s="29"/>
      <c r="V201" s="29"/>
      <c r="W201" s="29"/>
      <c r="X201" s="29"/>
      <c r="Y201" s="29"/>
    </row>
    <row r="202" spans="1:25" ht="13.5" customHeight="1">
      <c r="A202" s="29"/>
      <c r="B202" s="29"/>
      <c r="C202" s="29"/>
      <c r="D202" s="29"/>
      <c r="E202" s="29"/>
      <c r="F202" s="29"/>
      <c r="G202" s="29"/>
      <c r="H202" s="29"/>
      <c r="I202" s="29"/>
      <c r="J202" s="29"/>
      <c r="K202" s="29"/>
      <c r="L202" s="29"/>
      <c r="M202" s="29"/>
      <c r="N202" s="29"/>
      <c r="O202" s="29"/>
      <c r="P202" s="29"/>
      <c r="Q202" s="29"/>
      <c r="R202" s="29"/>
      <c r="S202" s="29"/>
      <c r="T202" s="29"/>
      <c r="U202" s="29"/>
      <c r="V202" s="29"/>
      <c r="W202" s="29"/>
      <c r="X202" s="29"/>
      <c r="Y202" s="29"/>
    </row>
    <row r="203" spans="1:25" ht="13.5" customHeight="1">
      <c r="A203" s="29"/>
      <c r="B203" s="29"/>
      <c r="C203" s="29"/>
      <c r="D203" s="29"/>
      <c r="E203" s="29"/>
      <c r="F203" s="29"/>
      <c r="G203" s="29"/>
      <c r="H203" s="29"/>
      <c r="I203" s="29"/>
      <c r="J203" s="29"/>
      <c r="K203" s="29"/>
      <c r="L203" s="29"/>
      <c r="M203" s="29"/>
      <c r="N203" s="29"/>
      <c r="O203" s="29"/>
      <c r="P203" s="29"/>
      <c r="Q203" s="29"/>
      <c r="R203" s="29"/>
      <c r="S203" s="29"/>
      <c r="T203" s="29"/>
      <c r="U203" s="29"/>
      <c r="V203" s="29"/>
      <c r="W203" s="29"/>
      <c r="X203" s="29"/>
      <c r="Y203" s="29"/>
    </row>
    <row r="204" spans="1:25" ht="13.5" customHeight="1">
      <c r="A204" s="29"/>
      <c r="B204" s="29"/>
      <c r="C204" s="29"/>
      <c r="D204" s="29"/>
      <c r="E204" s="29"/>
      <c r="F204" s="29"/>
      <c r="G204" s="29"/>
      <c r="H204" s="29"/>
      <c r="I204" s="29"/>
      <c r="J204" s="29"/>
      <c r="K204" s="29"/>
      <c r="L204" s="29"/>
      <c r="M204" s="29"/>
      <c r="N204" s="29"/>
      <c r="O204" s="29"/>
      <c r="P204" s="29"/>
      <c r="Q204" s="29"/>
      <c r="R204" s="29"/>
      <c r="S204" s="29"/>
      <c r="T204" s="29"/>
      <c r="U204" s="29"/>
      <c r="V204" s="29"/>
      <c r="W204" s="29"/>
      <c r="X204" s="29"/>
      <c r="Y204" s="29"/>
    </row>
    <row r="205" spans="1:25" ht="13.5" customHeight="1">
      <c r="A205" s="29"/>
      <c r="B205" s="29"/>
      <c r="C205" s="29"/>
      <c r="D205" s="29"/>
      <c r="E205" s="29"/>
      <c r="F205" s="29"/>
      <c r="G205" s="29"/>
      <c r="H205" s="29"/>
      <c r="I205" s="29"/>
      <c r="J205" s="29"/>
      <c r="K205" s="29"/>
      <c r="L205" s="29"/>
      <c r="M205" s="29"/>
      <c r="N205" s="29"/>
      <c r="O205" s="29"/>
      <c r="P205" s="29"/>
      <c r="Q205" s="29"/>
      <c r="R205" s="29"/>
      <c r="S205" s="29"/>
      <c r="T205" s="29"/>
      <c r="U205" s="29"/>
      <c r="V205" s="29"/>
      <c r="W205" s="29"/>
      <c r="X205" s="29"/>
      <c r="Y205" s="29"/>
    </row>
    <row r="206" spans="1:25" ht="13.5" customHeight="1">
      <c r="A206" s="29"/>
      <c r="B206" s="29"/>
      <c r="C206" s="29"/>
      <c r="D206" s="29"/>
      <c r="E206" s="29"/>
      <c r="F206" s="29"/>
      <c r="G206" s="29"/>
      <c r="H206" s="29"/>
      <c r="I206" s="29"/>
      <c r="J206" s="29"/>
      <c r="K206" s="29"/>
      <c r="L206" s="29"/>
      <c r="M206" s="29"/>
      <c r="N206" s="29"/>
      <c r="O206" s="29"/>
      <c r="P206" s="29"/>
      <c r="Q206" s="29"/>
      <c r="R206" s="29"/>
      <c r="S206" s="29"/>
      <c r="T206" s="29"/>
      <c r="U206" s="29"/>
      <c r="V206" s="29"/>
      <c r="W206" s="29"/>
      <c r="X206" s="29"/>
      <c r="Y206" s="29"/>
    </row>
    <row r="207" spans="1:25" ht="13.5" customHeight="1">
      <c r="A207" s="29"/>
      <c r="B207" s="29"/>
      <c r="C207" s="29"/>
      <c r="D207" s="29"/>
      <c r="E207" s="29"/>
      <c r="F207" s="29"/>
      <c r="G207" s="29"/>
      <c r="H207" s="29"/>
      <c r="I207" s="29"/>
      <c r="J207" s="29"/>
      <c r="K207" s="29"/>
      <c r="L207" s="29"/>
      <c r="M207" s="29"/>
      <c r="N207" s="29"/>
      <c r="O207" s="29"/>
      <c r="P207" s="29"/>
      <c r="Q207" s="29"/>
      <c r="R207" s="29"/>
      <c r="S207" s="29"/>
      <c r="T207" s="29"/>
      <c r="U207" s="29"/>
      <c r="V207" s="29"/>
      <c r="W207" s="29"/>
      <c r="X207" s="29"/>
      <c r="Y207" s="29"/>
    </row>
    <row r="208" spans="1:25" ht="13.5" customHeight="1">
      <c r="A208" s="29"/>
      <c r="B208" s="29"/>
      <c r="C208" s="29"/>
      <c r="D208" s="29"/>
      <c r="E208" s="29"/>
      <c r="F208" s="29"/>
      <c r="G208" s="29"/>
      <c r="H208" s="29"/>
      <c r="I208" s="29"/>
      <c r="J208" s="29"/>
      <c r="K208" s="29"/>
      <c r="L208" s="29"/>
      <c r="M208" s="29"/>
      <c r="N208" s="29"/>
      <c r="O208" s="29"/>
      <c r="P208" s="29"/>
      <c r="Q208" s="29"/>
      <c r="R208" s="29"/>
      <c r="S208" s="29"/>
      <c r="T208" s="29"/>
      <c r="U208" s="29"/>
      <c r="V208" s="29"/>
      <c r="W208" s="29"/>
      <c r="X208" s="29"/>
      <c r="Y208" s="29"/>
    </row>
    <row r="209" spans="1:25" ht="13.5" customHeight="1">
      <c r="A209" s="29"/>
      <c r="B209" s="29"/>
      <c r="C209" s="29"/>
      <c r="D209" s="29"/>
      <c r="E209" s="29"/>
      <c r="F209" s="29"/>
      <c r="G209" s="29"/>
      <c r="H209" s="29"/>
      <c r="I209" s="29"/>
      <c r="J209" s="29"/>
      <c r="K209" s="29"/>
      <c r="L209" s="29"/>
      <c r="M209" s="29"/>
      <c r="N209" s="29"/>
      <c r="O209" s="29"/>
      <c r="P209" s="29"/>
      <c r="Q209" s="29"/>
      <c r="R209" s="29"/>
      <c r="S209" s="29"/>
      <c r="T209" s="29"/>
      <c r="U209" s="29"/>
      <c r="V209" s="29"/>
      <c r="W209" s="29"/>
      <c r="X209" s="29"/>
      <c r="Y209" s="29"/>
    </row>
    <row r="210" spans="1:25" ht="13.5" customHeight="1">
      <c r="A210" s="29"/>
      <c r="B210" s="29"/>
      <c r="C210" s="29"/>
      <c r="D210" s="29"/>
      <c r="E210" s="29"/>
      <c r="F210" s="29"/>
      <c r="G210" s="29"/>
      <c r="H210" s="29"/>
      <c r="I210" s="29"/>
      <c r="J210" s="29"/>
      <c r="K210" s="29"/>
      <c r="L210" s="29"/>
      <c r="M210" s="29"/>
      <c r="N210" s="29"/>
      <c r="O210" s="29"/>
      <c r="P210" s="29"/>
      <c r="Q210" s="29"/>
      <c r="R210" s="29"/>
      <c r="S210" s="29"/>
      <c r="T210" s="29"/>
      <c r="U210" s="29"/>
      <c r="V210" s="29"/>
      <c r="W210" s="29"/>
      <c r="X210" s="29"/>
      <c r="Y210" s="29"/>
    </row>
    <row r="211" spans="1:25" ht="13.5" customHeight="1">
      <c r="A211" s="29"/>
      <c r="B211" s="29"/>
      <c r="C211" s="29"/>
      <c r="D211" s="29"/>
      <c r="E211" s="29"/>
      <c r="F211" s="29"/>
      <c r="G211" s="29"/>
      <c r="H211" s="29"/>
      <c r="I211" s="29"/>
      <c r="J211" s="29"/>
      <c r="K211" s="29"/>
      <c r="L211" s="29"/>
      <c r="M211" s="29"/>
      <c r="N211" s="29"/>
      <c r="O211" s="29"/>
      <c r="P211" s="29"/>
      <c r="Q211" s="29"/>
      <c r="R211" s="29"/>
      <c r="S211" s="29"/>
      <c r="T211" s="29"/>
      <c r="U211" s="29"/>
      <c r="V211" s="29"/>
      <c r="W211" s="29"/>
      <c r="X211" s="29"/>
      <c r="Y211" s="29"/>
    </row>
    <row r="212" spans="1:25" ht="13.5" customHeight="1">
      <c r="A212" s="29"/>
      <c r="B212" s="29"/>
      <c r="C212" s="29"/>
      <c r="D212" s="29"/>
      <c r="E212" s="29"/>
      <c r="F212" s="29"/>
      <c r="G212" s="29"/>
      <c r="H212" s="29"/>
      <c r="I212" s="29"/>
      <c r="J212" s="29"/>
      <c r="K212" s="29"/>
      <c r="L212" s="29"/>
      <c r="M212" s="29"/>
      <c r="N212" s="29"/>
      <c r="O212" s="29"/>
      <c r="P212" s="29"/>
      <c r="Q212" s="29"/>
      <c r="R212" s="29"/>
      <c r="S212" s="29"/>
      <c r="T212" s="29"/>
      <c r="U212" s="29"/>
      <c r="V212" s="29"/>
      <c r="W212" s="29"/>
      <c r="X212" s="29"/>
      <c r="Y212" s="29"/>
    </row>
    <row r="213" spans="1:25" ht="13.5" customHeight="1">
      <c r="A213" s="29"/>
      <c r="B213" s="29"/>
      <c r="C213" s="29"/>
      <c r="D213" s="29"/>
      <c r="E213" s="29"/>
      <c r="F213" s="29"/>
      <c r="G213" s="29"/>
      <c r="H213" s="29"/>
      <c r="I213" s="29"/>
      <c r="J213" s="29"/>
      <c r="K213" s="29"/>
      <c r="L213" s="29"/>
      <c r="M213" s="29"/>
      <c r="N213" s="29"/>
      <c r="O213" s="29"/>
      <c r="P213" s="29"/>
      <c r="Q213" s="29"/>
      <c r="R213" s="29"/>
      <c r="S213" s="29"/>
      <c r="T213" s="29"/>
      <c r="U213" s="29"/>
      <c r="V213" s="29"/>
      <c r="W213" s="29"/>
      <c r="X213" s="29"/>
      <c r="Y213" s="29"/>
    </row>
    <row r="214" spans="1:25" ht="13.5" customHeight="1">
      <c r="A214" s="29"/>
      <c r="B214" s="29"/>
      <c r="C214" s="29"/>
      <c r="D214" s="29"/>
      <c r="E214" s="29"/>
      <c r="F214" s="29"/>
      <c r="G214" s="29"/>
      <c r="H214" s="29"/>
      <c r="I214" s="29"/>
      <c r="J214" s="29"/>
      <c r="K214" s="29"/>
      <c r="L214" s="29"/>
      <c r="M214" s="29"/>
      <c r="N214" s="29"/>
      <c r="O214" s="29"/>
      <c r="P214" s="29"/>
      <c r="Q214" s="29"/>
      <c r="R214" s="29"/>
      <c r="S214" s="29"/>
      <c r="T214" s="29"/>
      <c r="U214" s="29"/>
      <c r="V214" s="29"/>
      <c r="W214" s="29"/>
      <c r="X214" s="29"/>
      <c r="Y214" s="29"/>
    </row>
    <row r="215" spans="1:25" ht="13.5" customHeight="1">
      <c r="A215" s="29"/>
      <c r="B215" s="29"/>
      <c r="C215" s="29"/>
      <c r="D215" s="29"/>
      <c r="E215" s="29"/>
      <c r="F215" s="29"/>
      <c r="G215" s="29"/>
      <c r="H215" s="29"/>
      <c r="I215" s="29"/>
      <c r="J215" s="29"/>
      <c r="K215" s="29"/>
      <c r="L215" s="29"/>
      <c r="M215" s="29"/>
      <c r="N215" s="29"/>
      <c r="O215" s="29"/>
      <c r="P215" s="29"/>
      <c r="Q215" s="29"/>
      <c r="R215" s="29"/>
      <c r="S215" s="29"/>
      <c r="T215" s="29"/>
      <c r="U215" s="29"/>
      <c r="V215" s="29"/>
      <c r="W215" s="29"/>
      <c r="X215" s="29"/>
      <c r="Y215" s="29"/>
    </row>
    <row r="216" spans="1:25" ht="13.5" customHeight="1">
      <c r="A216" s="29"/>
      <c r="B216" s="29"/>
      <c r="C216" s="29"/>
      <c r="D216" s="29"/>
      <c r="E216" s="29"/>
      <c r="F216" s="29"/>
      <c r="G216" s="29"/>
      <c r="H216" s="29"/>
      <c r="I216" s="29"/>
      <c r="J216" s="29"/>
      <c r="K216" s="29"/>
      <c r="L216" s="29"/>
      <c r="M216" s="29"/>
      <c r="N216" s="29"/>
      <c r="O216" s="29"/>
      <c r="P216" s="29"/>
      <c r="Q216" s="29"/>
      <c r="R216" s="29"/>
      <c r="S216" s="29"/>
      <c r="T216" s="29"/>
      <c r="U216" s="29"/>
      <c r="V216" s="29"/>
      <c r="W216" s="29"/>
      <c r="X216" s="29"/>
      <c r="Y216" s="29"/>
    </row>
    <row r="217" spans="1:25" ht="13.5" customHeight="1">
      <c r="A217" s="29"/>
      <c r="B217" s="29"/>
      <c r="C217" s="29"/>
      <c r="D217" s="29"/>
      <c r="E217" s="29"/>
      <c r="F217" s="29"/>
      <c r="G217" s="29"/>
      <c r="H217" s="29"/>
      <c r="I217" s="29"/>
      <c r="J217" s="29"/>
      <c r="K217" s="29"/>
      <c r="L217" s="29"/>
      <c r="M217" s="29"/>
      <c r="N217" s="29"/>
      <c r="O217" s="29"/>
      <c r="P217" s="29"/>
      <c r="Q217" s="29"/>
      <c r="R217" s="29"/>
      <c r="S217" s="29"/>
      <c r="T217" s="29"/>
      <c r="U217" s="29"/>
      <c r="V217" s="29"/>
      <c r="W217" s="29"/>
      <c r="X217" s="29"/>
      <c r="Y217" s="29"/>
    </row>
    <row r="218" spans="1:25" ht="13.5" customHeight="1">
      <c r="A218" s="29"/>
      <c r="B218" s="29"/>
      <c r="C218" s="29"/>
      <c r="D218" s="29"/>
      <c r="E218" s="29"/>
      <c r="F218" s="29"/>
      <c r="G218" s="29"/>
      <c r="H218" s="29"/>
      <c r="I218" s="29"/>
      <c r="J218" s="29"/>
      <c r="K218" s="29"/>
      <c r="L218" s="29"/>
      <c r="M218" s="29"/>
      <c r="N218" s="29"/>
      <c r="O218" s="29"/>
      <c r="P218" s="29"/>
      <c r="Q218" s="29"/>
      <c r="R218" s="29"/>
      <c r="S218" s="29"/>
      <c r="T218" s="29"/>
      <c r="U218" s="29"/>
      <c r="V218" s="29"/>
      <c r="W218" s="29"/>
      <c r="X218" s="29"/>
      <c r="Y218" s="29"/>
    </row>
    <row r="219" spans="1:25" ht="13.5" customHeight="1">
      <c r="A219" s="29"/>
      <c r="B219" s="29"/>
      <c r="C219" s="29"/>
      <c r="D219" s="29"/>
      <c r="E219" s="29"/>
      <c r="F219" s="29"/>
      <c r="G219" s="29"/>
      <c r="H219" s="29"/>
      <c r="I219" s="29"/>
      <c r="J219" s="29"/>
      <c r="K219" s="29"/>
      <c r="L219" s="29"/>
      <c r="M219" s="29"/>
      <c r="N219" s="29"/>
      <c r="O219" s="29"/>
      <c r="P219" s="29"/>
      <c r="Q219" s="29"/>
      <c r="R219" s="29"/>
      <c r="S219" s="29"/>
      <c r="T219" s="29"/>
      <c r="U219" s="29"/>
      <c r="V219" s="29"/>
      <c r="W219" s="29"/>
      <c r="X219" s="29"/>
      <c r="Y219" s="29"/>
    </row>
    <row r="220" spans="1:25" ht="13.5" customHeight="1">
      <c r="A220" s="29"/>
      <c r="B220" s="29"/>
      <c r="C220" s="29"/>
      <c r="D220" s="29"/>
      <c r="E220" s="29"/>
      <c r="F220" s="29"/>
      <c r="G220" s="29"/>
      <c r="H220" s="29"/>
      <c r="I220" s="29"/>
      <c r="J220" s="29"/>
      <c r="K220" s="29"/>
      <c r="L220" s="29"/>
      <c r="M220" s="29"/>
      <c r="N220" s="29"/>
      <c r="O220" s="29"/>
      <c r="P220" s="29"/>
      <c r="Q220" s="29"/>
      <c r="R220" s="29"/>
      <c r="S220" s="29"/>
      <c r="T220" s="29"/>
      <c r="U220" s="29"/>
      <c r="V220" s="29"/>
      <c r="W220" s="29"/>
      <c r="X220" s="29"/>
      <c r="Y220" s="29"/>
    </row>
    <row r="221" spans="1:25" ht="13.5" customHeight="1">
      <c r="A221" s="29"/>
      <c r="B221" s="29"/>
      <c r="C221" s="29"/>
      <c r="D221" s="29"/>
      <c r="E221" s="29"/>
      <c r="F221" s="29"/>
      <c r="G221" s="29"/>
      <c r="H221" s="29"/>
      <c r="I221" s="29"/>
      <c r="J221" s="29"/>
      <c r="K221" s="29"/>
      <c r="L221" s="29"/>
      <c r="M221" s="29"/>
      <c r="N221" s="29"/>
      <c r="O221" s="29"/>
      <c r="P221" s="29"/>
      <c r="Q221" s="29"/>
      <c r="R221" s="29"/>
      <c r="S221" s="29"/>
      <c r="T221" s="29"/>
      <c r="U221" s="29"/>
      <c r="V221" s="29"/>
      <c r="W221" s="29"/>
      <c r="X221" s="29"/>
      <c r="Y221" s="29"/>
    </row>
    <row r="222" spans="1:25" ht="13.5" customHeight="1">
      <c r="A222" s="29"/>
      <c r="B222" s="29"/>
      <c r="C222" s="29"/>
      <c r="D222" s="29"/>
      <c r="E222" s="29"/>
      <c r="F222" s="29"/>
      <c r="G222" s="29"/>
      <c r="H222" s="29"/>
      <c r="I222" s="29"/>
      <c r="J222" s="29"/>
      <c r="K222" s="29"/>
      <c r="L222" s="29"/>
      <c r="M222" s="29"/>
      <c r="N222" s="29"/>
      <c r="O222" s="29"/>
      <c r="P222" s="29"/>
      <c r="Q222" s="29"/>
      <c r="R222" s="29"/>
      <c r="S222" s="29"/>
      <c r="T222" s="29"/>
      <c r="U222" s="29"/>
      <c r="V222" s="29"/>
      <c r="W222" s="29"/>
      <c r="X222" s="29"/>
      <c r="Y222" s="29"/>
    </row>
    <row r="223" spans="1:25" ht="13.5" customHeight="1">
      <c r="A223" s="29"/>
      <c r="B223" s="29"/>
      <c r="C223" s="29"/>
      <c r="D223" s="29"/>
      <c r="E223" s="29"/>
      <c r="F223" s="29"/>
      <c r="G223" s="29"/>
      <c r="H223" s="29"/>
      <c r="I223" s="29"/>
      <c r="J223" s="29"/>
      <c r="K223" s="29"/>
      <c r="L223" s="29"/>
      <c r="M223" s="29"/>
      <c r="N223" s="29"/>
      <c r="O223" s="29"/>
      <c r="P223" s="29"/>
      <c r="Q223" s="29"/>
      <c r="R223" s="29"/>
      <c r="S223" s="29"/>
      <c r="T223" s="29"/>
      <c r="U223" s="29"/>
      <c r="V223" s="29"/>
      <c r="W223" s="29"/>
      <c r="X223" s="29"/>
      <c r="Y223" s="29"/>
    </row>
    <row r="224" spans="1:25" ht="13.5" customHeight="1">
      <c r="A224" s="29"/>
      <c r="B224" s="29"/>
      <c r="C224" s="29"/>
      <c r="D224" s="29"/>
      <c r="E224" s="29"/>
      <c r="F224" s="29"/>
      <c r="G224" s="29"/>
      <c r="H224" s="29"/>
      <c r="I224" s="29"/>
      <c r="J224" s="29"/>
      <c r="K224" s="29"/>
      <c r="L224" s="29"/>
      <c r="M224" s="29"/>
      <c r="N224" s="29"/>
      <c r="O224" s="29"/>
      <c r="P224" s="29"/>
      <c r="Q224" s="29"/>
      <c r="R224" s="29"/>
      <c r="S224" s="29"/>
      <c r="T224" s="29"/>
      <c r="U224" s="29"/>
      <c r="V224" s="29"/>
      <c r="W224" s="29"/>
      <c r="X224" s="29"/>
      <c r="Y224" s="29"/>
    </row>
    <row r="225" spans="1:25" ht="13.5" customHeight="1">
      <c r="A225" s="29"/>
      <c r="B225" s="29"/>
      <c r="C225" s="29"/>
      <c r="D225" s="29"/>
      <c r="E225" s="29"/>
      <c r="F225" s="29"/>
      <c r="G225" s="29"/>
      <c r="H225" s="29"/>
      <c r="I225" s="29"/>
      <c r="J225" s="29"/>
      <c r="K225" s="29"/>
      <c r="L225" s="29"/>
      <c r="M225" s="29"/>
      <c r="N225" s="29"/>
      <c r="O225" s="29"/>
      <c r="P225" s="29"/>
      <c r="Q225" s="29"/>
      <c r="R225" s="29"/>
      <c r="S225" s="29"/>
      <c r="T225" s="29"/>
      <c r="U225" s="29"/>
      <c r="V225" s="29"/>
      <c r="W225" s="29"/>
      <c r="X225" s="29"/>
      <c r="Y225" s="29"/>
    </row>
    <row r="226" spans="1:25" ht="13.5" customHeight="1">
      <c r="A226" s="29"/>
      <c r="B226" s="29"/>
      <c r="C226" s="29"/>
      <c r="D226" s="29"/>
      <c r="E226" s="29"/>
      <c r="F226" s="29"/>
      <c r="G226" s="29"/>
      <c r="H226" s="29"/>
      <c r="I226" s="29"/>
      <c r="J226" s="29"/>
      <c r="K226" s="29"/>
      <c r="L226" s="29"/>
      <c r="M226" s="29"/>
      <c r="N226" s="29"/>
      <c r="O226" s="29"/>
      <c r="P226" s="29"/>
      <c r="Q226" s="29"/>
      <c r="R226" s="29"/>
      <c r="S226" s="29"/>
      <c r="T226" s="29"/>
      <c r="U226" s="29"/>
      <c r="V226" s="29"/>
      <c r="W226" s="29"/>
      <c r="X226" s="29"/>
      <c r="Y226" s="29"/>
    </row>
    <row r="227" spans="1:25" ht="13.5" customHeight="1">
      <c r="A227" s="29"/>
      <c r="B227" s="29"/>
      <c r="C227" s="29"/>
      <c r="D227" s="29"/>
      <c r="E227" s="29"/>
      <c r="F227" s="29"/>
      <c r="G227" s="29"/>
      <c r="H227" s="29"/>
      <c r="I227" s="29"/>
      <c r="J227" s="29"/>
      <c r="K227" s="29"/>
      <c r="L227" s="29"/>
      <c r="M227" s="29"/>
      <c r="N227" s="29"/>
      <c r="O227" s="29"/>
      <c r="P227" s="29"/>
      <c r="Q227" s="29"/>
      <c r="R227" s="29"/>
      <c r="S227" s="29"/>
      <c r="T227" s="29"/>
      <c r="U227" s="29"/>
      <c r="V227" s="29"/>
      <c r="W227" s="29"/>
      <c r="X227" s="29"/>
      <c r="Y227" s="29"/>
    </row>
    <row r="228" spans="1:25" ht="13.5" customHeight="1">
      <c r="A228" s="29"/>
      <c r="B228" s="29"/>
      <c r="C228" s="29"/>
      <c r="D228" s="29"/>
      <c r="E228" s="29"/>
      <c r="F228" s="29"/>
      <c r="G228" s="29"/>
      <c r="H228" s="29"/>
      <c r="I228" s="29"/>
      <c r="J228" s="29"/>
      <c r="K228" s="29"/>
      <c r="L228" s="29"/>
      <c r="M228" s="29"/>
      <c r="N228" s="29"/>
      <c r="O228" s="29"/>
      <c r="P228" s="29"/>
      <c r="Q228" s="29"/>
      <c r="R228" s="29"/>
      <c r="S228" s="29"/>
      <c r="T228" s="29"/>
      <c r="U228" s="29"/>
      <c r="V228" s="29"/>
      <c r="W228" s="29"/>
      <c r="X228" s="29"/>
      <c r="Y228" s="29"/>
    </row>
    <row r="229" spans="1:25" ht="13.5" customHeight="1">
      <c r="A229" s="29"/>
      <c r="B229" s="29"/>
      <c r="C229" s="29"/>
      <c r="D229" s="29"/>
      <c r="E229" s="29"/>
      <c r="F229" s="29"/>
      <c r="G229" s="29"/>
      <c r="H229" s="29"/>
      <c r="I229" s="29"/>
      <c r="J229" s="29"/>
      <c r="K229" s="29"/>
      <c r="L229" s="29"/>
      <c r="M229" s="29"/>
      <c r="N229" s="29"/>
      <c r="O229" s="29"/>
      <c r="P229" s="29"/>
      <c r="Q229" s="29"/>
      <c r="R229" s="29"/>
      <c r="S229" s="29"/>
      <c r="T229" s="29"/>
      <c r="U229" s="29"/>
      <c r="V229" s="29"/>
      <c r="W229" s="29"/>
      <c r="X229" s="29"/>
      <c r="Y229" s="29"/>
    </row>
    <row r="230" spans="1:25" ht="13.5" customHeight="1">
      <c r="A230" s="29"/>
      <c r="B230" s="29"/>
      <c r="C230" s="29"/>
      <c r="D230" s="29"/>
      <c r="E230" s="29"/>
      <c r="F230" s="29"/>
      <c r="G230" s="29"/>
      <c r="H230" s="29"/>
      <c r="I230" s="29"/>
      <c r="J230" s="29"/>
      <c r="K230" s="29"/>
      <c r="L230" s="29"/>
      <c r="M230" s="29"/>
      <c r="N230" s="29"/>
      <c r="O230" s="29"/>
      <c r="P230" s="29"/>
      <c r="Q230" s="29"/>
      <c r="R230" s="29"/>
      <c r="S230" s="29"/>
      <c r="T230" s="29"/>
      <c r="U230" s="29"/>
      <c r="V230" s="29"/>
      <c r="W230" s="29"/>
      <c r="X230" s="29"/>
      <c r="Y230" s="29"/>
    </row>
    <row r="231" spans="1:25" ht="13.5" customHeight="1">
      <c r="A231" s="29"/>
      <c r="B231" s="29"/>
      <c r="C231" s="29"/>
      <c r="D231" s="29"/>
      <c r="E231" s="29"/>
      <c r="F231" s="29"/>
      <c r="G231" s="29"/>
      <c r="H231" s="29"/>
      <c r="I231" s="29"/>
      <c r="J231" s="29"/>
      <c r="K231" s="29"/>
      <c r="L231" s="29"/>
      <c r="M231" s="29"/>
      <c r="N231" s="29"/>
      <c r="O231" s="29"/>
      <c r="P231" s="29"/>
      <c r="Q231" s="29"/>
      <c r="R231" s="29"/>
      <c r="S231" s="29"/>
      <c r="T231" s="29"/>
      <c r="U231" s="29"/>
      <c r="V231" s="29"/>
      <c r="W231" s="29"/>
      <c r="X231" s="29"/>
      <c r="Y231" s="29"/>
    </row>
    <row r="232" spans="1:25" ht="13.5" customHeight="1">
      <c r="A232" s="29"/>
      <c r="B232" s="29"/>
      <c r="C232" s="29"/>
      <c r="D232" s="29"/>
      <c r="E232" s="29"/>
      <c r="F232" s="29"/>
      <c r="G232" s="29"/>
      <c r="H232" s="29"/>
      <c r="I232" s="29"/>
      <c r="J232" s="29"/>
      <c r="K232" s="29"/>
      <c r="L232" s="29"/>
      <c r="M232" s="29"/>
      <c r="N232" s="29"/>
      <c r="O232" s="29"/>
      <c r="P232" s="29"/>
      <c r="Q232" s="29"/>
      <c r="R232" s="29"/>
      <c r="S232" s="29"/>
      <c r="T232" s="29"/>
      <c r="U232" s="29"/>
      <c r="V232" s="29"/>
      <c r="W232" s="29"/>
      <c r="X232" s="29"/>
      <c r="Y232" s="29"/>
    </row>
    <row r="233" spans="1:25" ht="13.5" customHeight="1">
      <c r="A233" s="29"/>
      <c r="B233" s="29"/>
      <c r="C233" s="29"/>
      <c r="D233" s="29"/>
      <c r="E233" s="29"/>
      <c r="F233" s="29"/>
      <c r="G233" s="29"/>
      <c r="H233" s="29"/>
      <c r="I233" s="29"/>
      <c r="J233" s="29"/>
      <c r="K233" s="29"/>
      <c r="L233" s="29"/>
      <c r="M233" s="29"/>
      <c r="N233" s="29"/>
      <c r="O233" s="29"/>
      <c r="P233" s="29"/>
      <c r="Q233" s="29"/>
      <c r="R233" s="29"/>
      <c r="S233" s="29"/>
      <c r="T233" s="29"/>
      <c r="U233" s="29"/>
      <c r="V233" s="29"/>
      <c r="W233" s="29"/>
      <c r="X233" s="29"/>
      <c r="Y233" s="29"/>
    </row>
    <row r="234" spans="1:25" ht="13.5" customHeight="1">
      <c r="A234" s="29"/>
      <c r="B234" s="29"/>
      <c r="C234" s="29"/>
      <c r="D234" s="29"/>
      <c r="E234" s="29"/>
      <c r="F234" s="29"/>
      <c r="G234" s="29"/>
      <c r="H234" s="29"/>
      <c r="I234" s="29"/>
      <c r="J234" s="29"/>
      <c r="K234" s="29"/>
      <c r="L234" s="29"/>
      <c r="M234" s="29"/>
      <c r="N234" s="29"/>
      <c r="O234" s="29"/>
      <c r="P234" s="29"/>
      <c r="Q234" s="29"/>
      <c r="R234" s="29"/>
      <c r="S234" s="29"/>
      <c r="T234" s="29"/>
      <c r="U234" s="29"/>
      <c r="V234" s="29"/>
      <c r="W234" s="29"/>
      <c r="X234" s="29"/>
      <c r="Y234" s="29"/>
    </row>
    <row r="235" spans="1:25" ht="13.5" customHeight="1">
      <c r="A235" s="29"/>
      <c r="B235" s="29"/>
      <c r="C235" s="29"/>
      <c r="D235" s="29"/>
      <c r="E235" s="29"/>
      <c r="F235" s="29"/>
      <c r="G235" s="29"/>
      <c r="H235" s="29"/>
      <c r="I235" s="29"/>
      <c r="J235" s="29"/>
      <c r="K235" s="29"/>
      <c r="L235" s="29"/>
      <c r="M235" s="29"/>
      <c r="N235" s="29"/>
      <c r="O235" s="29"/>
      <c r="P235" s="29"/>
      <c r="Q235" s="29"/>
      <c r="R235" s="29"/>
      <c r="S235" s="29"/>
      <c r="T235" s="29"/>
      <c r="U235" s="29"/>
      <c r="V235" s="29"/>
      <c r="W235" s="29"/>
      <c r="X235" s="29"/>
      <c r="Y235" s="29"/>
    </row>
    <row r="236" spans="1:25" ht="13.5" customHeight="1">
      <c r="A236" s="29"/>
      <c r="B236" s="29"/>
      <c r="C236" s="29"/>
      <c r="D236" s="29"/>
      <c r="E236" s="29"/>
      <c r="F236" s="29"/>
      <c r="G236" s="29"/>
      <c r="H236" s="29"/>
      <c r="I236" s="29"/>
      <c r="J236" s="29"/>
      <c r="K236" s="29"/>
      <c r="L236" s="29"/>
      <c r="M236" s="29"/>
      <c r="N236" s="29"/>
      <c r="O236" s="29"/>
      <c r="P236" s="29"/>
      <c r="Q236" s="29"/>
      <c r="R236" s="29"/>
      <c r="S236" s="29"/>
      <c r="T236" s="29"/>
      <c r="U236" s="29"/>
      <c r="V236" s="29"/>
      <c r="W236" s="29"/>
      <c r="X236" s="29"/>
      <c r="Y236" s="29"/>
    </row>
    <row r="237" spans="1:25" ht="13.5" customHeight="1">
      <c r="A237" s="29"/>
      <c r="B237" s="29"/>
      <c r="C237" s="29"/>
      <c r="D237" s="29"/>
      <c r="E237" s="29"/>
      <c r="F237" s="29"/>
      <c r="G237" s="29"/>
      <c r="H237" s="29"/>
      <c r="I237" s="29"/>
      <c r="J237" s="29"/>
      <c r="K237" s="29"/>
      <c r="L237" s="29"/>
      <c r="M237" s="29"/>
      <c r="N237" s="29"/>
      <c r="O237" s="29"/>
      <c r="P237" s="29"/>
      <c r="Q237" s="29"/>
      <c r="R237" s="29"/>
      <c r="S237" s="29"/>
      <c r="T237" s="29"/>
      <c r="U237" s="29"/>
      <c r="V237" s="29"/>
      <c r="W237" s="29"/>
      <c r="X237" s="29"/>
      <c r="Y237" s="29"/>
    </row>
    <row r="238" spans="1:25" ht="13.5" customHeight="1">
      <c r="A238" s="29"/>
      <c r="B238" s="29"/>
      <c r="C238" s="29"/>
      <c r="D238" s="29"/>
      <c r="E238" s="29"/>
      <c r="F238" s="29"/>
      <c r="G238" s="29"/>
      <c r="H238" s="29"/>
      <c r="I238" s="29"/>
      <c r="J238" s="29"/>
      <c r="K238" s="29"/>
      <c r="L238" s="29"/>
      <c r="M238" s="29"/>
      <c r="N238" s="29"/>
      <c r="O238" s="29"/>
      <c r="P238" s="29"/>
      <c r="Q238" s="29"/>
      <c r="R238" s="29"/>
      <c r="S238" s="29"/>
      <c r="T238" s="29"/>
      <c r="U238" s="29"/>
      <c r="V238" s="29"/>
      <c r="W238" s="29"/>
      <c r="X238" s="29"/>
      <c r="Y238" s="29"/>
    </row>
    <row r="239" spans="1:25" ht="13.5" customHeight="1">
      <c r="A239" s="29"/>
      <c r="B239" s="29"/>
      <c r="C239" s="29"/>
      <c r="D239" s="29"/>
      <c r="E239" s="29"/>
      <c r="F239" s="29"/>
      <c r="G239" s="29"/>
      <c r="H239" s="29"/>
      <c r="I239" s="29"/>
      <c r="J239" s="29"/>
      <c r="K239" s="29"/>
      <c r="L239" s="29"/>
      <c r="M239" s="29"/>
      <c r="N239" s="29"/>
      <c r="O239" s="29"/>
      <c r="P239" s="29"/>
      <c r="Q239" s="29"/>
      <c r="R239" s="29"/>
      <c r="S239" s="29"/>
      <c r="T239" s="29"/>
      <c r="U239" s="29"/>
      <c r="V239" s="29"/>
      <c r="W239" s="29"/>
      <c r="X239" s="29"/>
      <c r="Y239" s="29"/>
    </row>
    <row r="240" spans="1:25" ht="13.5" customHeight="1">
      <c r="A240" s="29"/>
      <c r="B240" s="29"/>
      <c r="C240" s="29"/>
      <c r="D240" s="29"/>
      <c r="E240" s="29"/>
      <c r="F240" s="29"/>
      <c r="G240" s="29"/>
      <c r="H240" s="29"/>
      <c r="I240" s="29"/>
      <c r="J240" s="29"/>
      <c r="K240" s="29"/>
      <c r="L240" s="29"/>
      <c r="M240" s="29"/>
      <c r="N240" s="29"/>
      <c r="O240" s="29"/>
      <c r="P240" s="29"/>
      <c r="Q240" s="29"/>
      <c r="R240" s="29"/>
      <c r="S240" s="29"/>
      <c r="T240" s="29"/>
      <c r="U240" s="29"/>
      <c r="V240" s="29"/>
      <c r="W240" s="29"/>
      <c r="X240" s="29"/>
      <c r="Y240" s="29"/>
    </row>
    <row r="241" spans="1:25" ht="13.5" customHeight="1">
      <c r="A241" s="29"/>
      <c r="B241" s="29"/>
      <c r="C241" s="29"/>
      <c r="D241" s="29"/>
      <c r="E241" s="29"/>
      <c r="F241" s="29"/>
      <c r="G241" s="29"/>
      <c r="H241" s="29"/>
      <c r="I241" s="29"/>
      <c r="J241" s="29"/>
      <c r="K241" s="29"/>
      <c r="L241" s="29"/>
      <c r="M241" s="29"/>
      <c r="N241" s="29"/>
      <c r="O241" s="29"/>
      <c r="P241" s="29"/>
      <c r="Q241" s="29"/>
      <c r="R241" s="29"/>
      <c r="S241" s="29"/>
      <c r="T241" s="29"/>
      <c r="U241" s="29"/>
      <c r="V241" s="29"/>
      <c r="W241" s="29"/>
      <c r="X241" s="29"/>
      <c r="Y241" s="29"/>
    </row>
    <row r="242" spans="1:25" ht="13.5" customHeight="1">
      <c r="A242" s="29"/>
      <c r="B242" s="29"/>
      <c r="C242" s="29"/>
      <c r="D242" s="29"/>
      <c r="E242" s="29"/>
      <c r="F242" s="29"/>
      <c r="G242" s="29"/>
      <c r="H242" s="29"/>
      <c r="I242" s="29"/>
      <c r="J242" s="29"/>
      <c r="K242" s="29"/>
      <c r="L242" s="29"/>
      <c r="M242" s="29"/>
      <c r="N242" s="29"/>
      <c r="O242" s="29"/>
      <c r="P242" s="29"/>
      <c r="Q242" s="29"/>
      <c r="R242" s="29"/>
      <c r="S242" s="29"/>
      <c r="T242" s="29"/>
      <c r="U242" s="29"/>
      <c r="V242" s="29"/>
      <c r="W242" s="29"/>
      <c r="X242" s="29"/>
      <c r="Y242" s="29"/>
    </row>
    <row r="243" spans="1:25" ht="13.5" customHeight="1">
      <c r="A243" s="29"/>
      <c r="B243" s="29"/>
      <c r="C243" s="29"/>
      <c r="D243" s="29"/>
      <c r="E243" s="29"/>
      <c r="F243" s="29"/>
      <c r="G243" s="29"/>
      <c r="H243" s="29"/>
      <c r="I243" s="29"/>
      <c r="J243" s="29"/>
      <c r="K243" s="29"/>
      <c r="L243" s="29"/>
      <c r="M243" s="29"/>
      <c r="N243" s="29"/>
      <c r="O243" s="29"/>
      <c r="P243" s="29"/>
      <c r="Q243" s="29"/>
      <c r="R243" s="29"/>
      <c r="S243" s="29"/>
      <c r="T243" s="29"/>
      <c r="U243" s="29"/>
      <c r="V243" s="29"/>
      <c r="W243" s="29"/>
      <c r="X243" s="29"/>
      <c r="Y243" s="29"/>
    </row>
    <row r="244" spans="1:25" ht="13.5" customHeight="1">
      <c r="A244" s="29"/>
      <c r="B244" s="29"/>
      <c r="C244" s="29"/>
      <c r="D244" s="29"/>
      <c r="E244" s="29"/>
      <c r="F244" s="29"/>
      <c r="G244" s="29"/>
      <c r="H244" s="29"/>
      <c r="I244" s="29"/>
      <c r="J244" s="29"/>
      <c r="K244" s="29"/>
      <c r="L244" s="29"/>
      <c r="M244" s="29"/>
      <c r="N244" s="29"/>
      <c r="O244" s="29"/>
      <c r="P244" s="29"/>
      <c r="Q244" s="29"/>
      <c r="R244" s="29"/>
      <c r="S244" s="29"/>
      <c r="T244" s="29"/>
      <c r="U244" s="29"/>
      <c r="V244" s="29"/>
      <c r="W244" s="29"/>
      <c r="X244" s="29"/>
      <c r="Y244" s="29"/>
    </row>
    <row r="245" spans="1:25" ht="13.5" customHeight="1">
      <c r="A245" s="29"/>
      <c r="B245" s="29"/>
      <c r="C245" s="29"/>
      <c r="D245" s="29"/>
      <c r="E245" s="29"/>
      <c r="F245" s="29"/>
      <c r="G245" s="29"/>
      <c r="H245" s="29"/>
      <c r="I245" s="29"/>
      <c r="J245" s="29"/>
      <c r="K245" s="29"/>
      <c r="L245" s="29"/>
      <c r="M245" s="29"/>
      <c r="N245" s="29"/>
      <c r="O245" s="29"/>
      <c r="P245" s="29"/>
      <c r="Q245" s="29"/>
      <c r="R245" s="29"/>
      <c r="S245" s="29"/>
      <c r="T245" s="29"/>
      <c r="U245" s="29"/>
      <c r="V245" s="29"/>
      <c r="W245" s="29"/>
      <c r="X245" s="29"/>
      <c r="Y245" s="29"/>
    </row>
    <row r="246" spans="1:25" ht="13.5" customHeight="1">
      <c r="A246" s="29"/>
      <c r="B246" s="29"/>
      <c r="C246" s="29"/>
      <c r="D246" s="29"/>
      <c r="E246" s="29"/>
      <c r="F246" s="29"/>
      <c r="G246" s="29"/>
      <c r="H246" s="29"/>
      <c r="I246" s="29"/>
      <c r="J246" s="29"/>
      <c r="K246" s="29"/>
      <c r="L246" s="29"/>
      <c r="M246" s="29"/>
      <c r="N246" s="29"/>
      <c r="O246" s="29"/>
      <c r="P246" s="29"/>
      <c r="Q246" s="29"/>
      <c r="R246" s="29"/>
      <c r="S246" s="29"/>
      <c r="T246" s="29"/>
      <c r="U246" s="29"/>
      <c r="V246" s="29"/>
      <c r="W246" s="29"/>
      <c r="X246" s="29"/>
      <c r="Y246" s="29"/>
    </row>
    <row r="247" spans="1:25" ht="13.5" customHeight="1">
      <c r="A247" s="29"/>
      <c r="B247" s="29"/>
      <c r="C247" s="29"/>
      <c r="D247" s="29"/>
      <c r="E247" s="29"/>
      <c r="F247" s="29"/>
      <c r="G247" s="29"/>
      <c r="H247" s="29"/>
      <c r="I247" s="29"/>
      <c r="J247" s="29"/>
      <c r="K247" s="29"/>
      <c r="L247" s="29"/>
      <c r="M247" s="29"/>
      <c r="N247" s="29"/>
      <c r="O247" s="29"/>
      <c r="P247" s="29"/>
      <c r="Q247" s="29"/>
      <c r="R247" s="29"/>
      <c r="S247" s="29"/>
      <c r="T247" s="29"/>
      <c r="U247" s="29"/>
      <c r="V247" s="29"/>
      <c r="W247" s="29"/>
      <c r="X247" s="29"/>
      <c r="Y247" s="29"/>
    </row>
    <row r="248" spans="1:25" ht="13.5" customHeight="1">
      <c r="A248" s="29"/>
      <c r="B248" s="29"/>
      <c r="C248" s="29"/>
      <c r="D248" s="29"/>
      <c r="E248" s="29"/>
      <c r="F248" s="29"/>
      <c r="G248" s="29"/>
      <c r="H248" s="29"/>
      <c r="I248" s="29"/>
      <c r="J248" s="29"/>
      <c r="K248" s="29"/>
      <c r="L248" s="29"/>
      <c r="M248" s="29"/>
      <c r="N248" s="29"/>
      <c r="O248" s="29"/>
      <c r="P248" s="29"/>
      <c r="Q248" s="29"/>
      <c r="R248" s="29"/>
      <c r="S248" s="29"/>
      <c r="T248" s="29"/>
      <c r="U248" s="29"/>
      <c r="V248" s="29"/>
      <c r="W248" s="29"/>
      <c r="X248" s="29"/>
      <c r="Y248" s="29"/>
    </row>
    <row r="249" spans="1:25" ht="13.5" customHeight="1">
      <c r="A249" s="29"/>
      <c r="B249" s="29"/>
      <c r="C249" s="29"/>
      <c r="D249" s="29"/>
      <c r="E249" s="29"/>
      <c r="F249" s="29"/>
      <c r="G249" s="29"/>
      <c r="H249" s="29"/>
      <c r="I249" s="29"/>
      <c r="J249" s="29"/>
      <c r="K249" s="29"/>
      <c r="L249" s="29"/>
      <c r="M249" s="29"/>
      <c r="N249" s="29"/>
      <c r="O249" s="29"/>
      <c r="P249" s="29"/>
      <c r="Q249" s="29"/>
      <c r="R249" s="29"/>
      <c r="S249" s="29"/>
      <c r="T249" s="29"/>
      <c r="U249" s="29"/>
      <c r="V249" s="29"/>
      <c r="W249" s="29"/>
      <c r="X249" s="29"/>
      <c r="Y249" s="29"/>
    </row>
    <row r="250" spans="1:25" ht="13.5" customHeight="1">
      <c r="A250" s="29"/>
      <c r="B250" s="29"/>
      <c r="C250" s="29"/>
      <c r="D250" s="29"/>
      <c r="E250" s="29"/>
      <c r="F250" s="29"/>
      <c r="G250" s="29"/>
      <c r="H250" s="29"/>
      <c r="I250" s="29"/>
      <c r="J250" s="29"/>
      <c r="K250" s="29"/>
      <c r="L250" s="29"/>
      <c r="M250" s="29"/>
      <c r="N250" s="29"/>
      <c r="O250" s="29"/>
      <c r="P250" s="29"/>
      <c r="Q250" s="29"/>
      <c r="R250" s="29"/>
      <c r="S250" s="29"/>
      <c r="T250" s="29"/>
      <c r="U250" s="29"/>
      <c r="V250" s="29"/>
      <c r="W250" s="29"/>
      <c r="X250" s="29"/>
      <c r="Y250" s="29"/>
    </row>
    <row r="251" spans="1:25" ht="13.5" customHeight="1">
      <c r="A251" s="29"/>
      <c r="B251" s="29"/>
      <c r="C251" s="29"/>
      <c r="D251" s="29"/>
      <c r="E251" s="29"/>
      <c r="F251" s="29"/>
      <c r="G251" s="29"/>
      <c r="H251" s="29"/>
      <c r="I251" s="29"/>
      <c r="J251" s="29"/>
      <c r="K251" s="29"/>
      <c r="L251" s="29"/>
      <c r="M251" s="29"/>
      <c r="N251" s="29"/>
      <c r="O251" s="29"/>
      <c r="P251" s="29"/>
      <c r="Q251" s="29"/>
      <c r="R251" s="29"/>
      <c r="S251" s="29"/>
      <c r="T251" s="29"/>
      <c r="U251" s="29"/>
      <c r="V251" s="29"/>
      <c r="W251" s="29"/>
      <c r="X251" s="29"/>
      <c r="Y251" s="29"/>
    </row>
    <row r="252" spans="1:25" ht="13.5" customHeight="1">
      <c r="A252" s="29"/>
      <c r="B252" s="29"/>
      <c r="C252" s="29"/>
      <c r="D252" s="29"/>
      <c r="E252" s="29"/>
      <c r="F252" s="29"/>
      <c r="G252" s="29"/>
      <c r="H252" s="29"/>
      <c r="I252" s="29"/>
      <c r="J252" s="29"/>
      <c r="K252" s="29"/>
      <c r="L252" s="29"/>
      <c r="M252" s="29"/>
      <c r="N252" s="29"/>
      <c r="O252" s="29"/>
      <c r="P252" s="29"/>
      <c r="Q252" s="29"/>
      <c r="R252" s="29"/>
      <c r="S252" s="29"/>
      <c r="T252" s="29"/>
      <c r="U252" s="29"/>
      <c r="V252" s="29"/>
      <c r="W252" s="29"/>
      <c r="X252" s="29"/>
      <c r="Y252" s="29"/>
    </row>
    <row r="253" spans="1:25" ht="13.5" customHeight="1">
      <c r="A253" s="29"/>
      <c r="B253" s="29"/>
      <c r="C253" s="29"/>
      <c r="D253" s="29"/>
      <c r="E253" s="29"/>
      <c r="F253" s="29"/>
      <c r="G253" s="29"/>
      <c r="H253" s="29"/>
      <c r="I253" s="29"/>
      <c r="J253" s="29"/>
      <c r="K253" s="29"/>
      <c r="L253" s="29"/>
      <c r="M253" s="29"/>
      <c r="N253" s="29"/>
      <c r="O253" s="29"/>
      <c r="P253" s="29"/>
      <c r="Q253" s="29"/>
      <c r="R253" s="29"/>
      <c r="S253" s="29"/>
      <c r="T253" s="29"/>
      <c r="U253" s="29"/>
      <c r="V253" s="29"/>
      <c r="W253" s="29"/>
      <c r="X253" s="29"/>
      <c r="Y253" s="29"/>
    </row>
    <row r="254" spans="1:25" ht="13.5" customHeight="1">
      <c r="A254" s="29"/>
      <c r="B254" s="29"/>
      <c r="C254" s="29"/>
      <c r="D254" s="29"/>
      <c r="E254" s="29"/>
      <c r="F254" s="29"/>
      <c r="G254" s="29"/>
      <c r="H254" s="29"/>
      <c r="I254" s="29"/>
      <c r="J254" s="29"/>
      <c r="K254" s="29"/>
      <c r="L254" s="29"/>
      <c r="M254" s="29"/>
      <c r="N254" s="29"/>
      <c r="O254" s="29"/>
      <c r="P254" s="29"/>
      <c r="Q254" s="29"/>
      <c r="R254" s="29"/>
      <c r="S254" s="29"/>
      <c r="T254" s="29"/>
      <c r="U254" s="29"/>
      <c r="V254" s="29"/>
      <c r="W254" s="29"/>
      <c r="X254" s="29"/>
      <c r="Y254" s="29"/>
    </row>
    <row r="255" spans="1:25" ht="13.5" customHeight="1">
      <c r="A255" s="29"/>
      <c r="B255" s="29"/>
      <c r="C255" s="29"/>
      <c r="D255" s="29"/>
      <c r="E255" s="29"/>
      <c r="F255" s="29"/>
      <c r="G255" s="29"/>
      <c r="H255" s="29"/>
      <c r="I255" s="29"/>
      <c r="J255" s="29"/>
      <c r="K255" s="29"/>
      <c r="L255" s="29"/>
      <c r="M255" s="29"/>
      <c r="N255" s="29"/>
      <c r="O255" s="29"/>
      <c r="P255" s="29"/>
      <c r="Q255" s="29"/>
      <c r="R255" s="29"/>
      <c r="S255" s="29"/>
      <c r="T255" s="29"/>
      <c r="U255" s="29"/>
      <c r="V255" s="29"/>
      <c r="W255" s="29"/>
      <c r="X255" s="29"/>
      <c r="Y255" s="29"/>
    </row>
    <row r="256" spans="1:25" ht="13.5" customHeight="1">
      <c r="A256" s="29"/>
      <c r="B256" s="29"/>
      <c r="C256" s="29"/>
      <c r="D256" s="29"/>
      <c r="E256" s="29"/>
      <c r="F256" s="29"/>
      <c r="G256" s="29"/>
      <c r="H256" s="29"/>
      <c r="I256" s="29"/>
      <c r="J256" s="29"/>
      <c r="K256" s="29"/>
      <c r="L256" s="29"/>
      <c r="M256" s="29"/>
      <c r="N256" s="29"/>
      <c r="O256" s="29"/>
      <c r="P256" s="29"/>
      <c r="Q256" s="29"/>
      <c r="R256" s="29"/>
      <c r="S256" s="29"/>
      <c r="T256" s="29"/>
      <c r="U256" s="29"/>
      <c r="V256" s="29"/>
      <c r="W256" s="29"/>
      <c r="X256" s="29"/>
      <c r="Y256" s="29"/>
    </row>
    <row r="257" spans="1:25" ht="13.5" customHeight="1">
      <c r="A257" s="29"/>
      <c r="B257" s="29"/>
      <c r="C257" s="29"/>
      <c r="D257" s="29"/>
      <c r="E257" s="29"/>
      <c r="F257" s="29"/>
      <c r="G257" s="29"/>
      <c r="H257" s="29"/>
      <c r="I257" s="29"/>
      <c r="J257" s="29"/>
      <c r="K257" s="29"/>
      <c r="L257" s="29"/>
      <c r="M257" s="29"/>
      <c r="N257" s="29"/>
      <c r="O257" s="29"/>
      <c r="P257" s="29"/>
      <c r="Q257" s="29"/>
      <c r="R257" s="29"/>
      <c r="S257" s="29"/>
      <c r="T257" s="29"/>
      <c r="U257" s="29"/>
      <c r="V257" s="29"/>
      <c r="W257" s="29"/>
      <c r="X257" s="29"/>
      <c r="Y257" s="29"/>
    </row>
    <row r="258" spans="1:25" ht="13.5" customHeight="1">
      <c r="A258" s="29"/>
      <c r="B258" s="29"/>
      <c r="C258" s="29"/>
      <c r="D258" s="29"/>
      <c r="E258" s="29"/>
      <c r="F258" s="29"/>
      <c r="G258" s="29"/>
      <c r="H258" s="29"/>
      <c r="I258" s="29"/>
      <c r="J258" s="29"/>
      <c r="K258" s="29"/>
      <c r="L258" s="29"/>
      <c r="M258" s="29"/>
      <c r="N258" s="29"/>
      <c r="O258" s="29"/>
      <c r="P258" s="29"/>
      <c r="Q258" s="29"/>
      <c r="R258" s="29"/>
      <c r="S258" s="29"/>
      <c r="T258" s="29"/>
      <c r="U258" s="29"/>
      <c r="V258" s="29"/>
      <c r="W258" s="29"/>
      <c r="X258" s="29"/>
      <c r="Y258" s="29"/>
    </row>
    <row r="259" spans="1:25" ht="13.5" customHeight="1">
      <c r="A259" s="29"/>
      <c r="B259" s="29"/>
      <c r="C259" s="29"/>
      <c r="D259" s="29"/>
      <c r="E259" s="29"/>
      <c r="F259" s="29"/>
      <c r="G259" s="29"/>
      <c r="H259" s="29"/>
      <c r="I259" s="29"/>
      <c r="J259" s="29"/>
      <c r="K259" s="29"/>
      <c r="L259" s="29"/>
      <c r="M259" s="29"/>
      <c r="N259" s="29"/>
      <c r="O259" s="29"/>
      <c r="P259" s="29"/>
      <c r="Q259" s="29"/>
      <c r="R259" s="29"/>
      <c r="S259" s="29"/>
      <c r="T259" s="29"/>
      <c r="U259" s="29"/>
      <c r="V259" s="29"/>
      <c r="W259" s="29"/>
      <c r="X259" s="29"/>
      <c r="Y259" s="29"/>
    </row>
    <row r="260" spans="1:25" ht="13.5" customHeight="1">
      <c r="A260" s="29"/>
      <c r="B260" s="29"/>
      <c r="C260" s="29"/>
      <c r="D260" s="29"/>
      <c r="E260" s="29"/>
      <c r="F260" s="29"/>
      <c r="G260" s="29"/>
      <c r="H260" s="29"/>
      <c r="I260" s="29"/>
      <c r="J260" s="29"/>
      <c r="K260" s="29"/>
      <c r="L260" s="29"/>
      <c r="M260" s="29"/>
      <c r="N260" s="29"/>
      <c r="O260" s="29"/>
      <c r="P260" s="29"/>
      <c r="Q260" s="29"/>
      <c r="R260" s="29"/>
      <c r="S260" s="29"/>
      <c r="T260" s="29"/>
      <c r="U260" s="29"/>
      <c r="V260" s="29"/>
      <c r="W260" s="29"/>
      <c r="X260" s="29"/>
      <c r="Y260" s="29"/>
    </row>
    <row r="261" spans="1:25" ht="13.5" customHeight="1">
      <c r="A261" s="29"/>
      <c r="B261" s="29"/>
      <c r="C261" s="29"/>
      <c r="D261" s="29"/>
      <c r="E261" s="29"/>
      <c r="F261" s="29"/>
      <c r="G261" s="29"/>
      <c r="H261" s="29"/>
      <c r="I261" s="29"/>
      <c r="J261" s="29"/>
      <c r="K261" s="29"/>
      <c r="L261" s="29"/>
      <c r="M261" s="29"/>
      <c r="N261" s="29"/>
      <c r="O261" s="29"/>
      <c r="P261" s="29"/>
      <c r="Q261" s="29"/>
      <c r="R261" s="29"/>
      <c r="S261" s="29"/>
      <c r="T261" s="29"/>
      <c r="U261" s="29"/>
      <c r="V261" s="29"/>
      <c r="W261" s="29"/>
      <c r="X261" s="29"/>
      <c r="Y261" s="29"/>
    </row>
    <row r="262" spans="1:25" ht="13.5" customHeight="1">
      <c r="A262" s="29"/>
      <c r="B262" s="29"/>
      <c r="C262" s="29"/>
      <c r="D262" s="29"/>
      <c r="E262" s="29"/>
      <c r="F262" s="29"/>
      <c r="G262" s="29"/>
      <c r="H262" s="29"/>
      <c r="I262" s="29"/>
      <c r="J262" s="29"/>
      <c r="K262" s="29"/>
      <c r="L262" s="29"/>
      <c r="M262" s="29"/>
      <c r="N262" s="29"/>
      <c r="O262" s="29"/>
      <c r="P262" s="29"/>
      <c r="Q262" s="29"/>
      <c r="R262" s="29"/>
      <c r="S262" s="29"/>
      <c r="T262" s="29"/>
      <c r="U262" s="29"/>
      <c r="V262" s="29"/>
      <c r="W262" s="29"/>
      <c r="X262" s="29"/>
      <c r="Y262" s="29"/>
    </row>
    <row r="263" spans="1:25" ht="13.5" customHeight="1">
      <c r="A263" s="29"/>
      <c r="B263" s="29"/>
      <c r="C263" s="29"/>
      <c r="D263" s="29"/>
      <c r="E263" s="29"/>
      <c r="F263" s="29"/>
      <c r="G263" s="29"/>
      <c r="H263" s="29"/>
      <c r="I263" s="29"/>
      <c r="J263" s="29"/>
      <c r="K263" s="29"/>
      <c r="L263" s="29"/>
      <c r="M263" s="29"/>
      <c r="N263" s="29"/>
      <c r="O263" s="29"/>
      <c r="P263" s="29"/>
      <c r="Q263" s="29"/>
      <c r="R263" s="29"/>
      <c r="S263" s="29"/>
      <c r="T263" s="29"/>
      <c r="U263" s="29"/>
      <c r="V263" s="29"/>
      <c r="W263" s="29"/>
      <c r="X263" s="29"/>
      <c r="Y263" s="29"/>
    </row>
    <row r="264" spans="1:25" ht="13.5" customHeight="1">
      <c r="A264" s="29"/>
      <c r="B264" s="29"/>
      <c r="C264" s="29"/>
      <c r="D264" s="29"/>
      <c r="E264" s="29"/>
      <c r="F264" s="29"/>
      <c r="G264" s="29"/>
      <c r="H264" s="29"/>
      <c r="I264" s="29"/>
      <c r="J264" s="29"/>
      <c r="K264" s="29"/>
      <c r="L264" s="29"/>
      <c r="M264" s="29"/>
      <c r="N264" s="29"/>
      <c r="O264" s="29"/>
      <c r="P264" s="29"/>
      <c r="Q264" s="29"/>
      <c r="R264" s="29"/>
      <c r="S264" s="29"/>
      <c r="T264" s="29"/>
      <c r="U264" s="29"/>
      <c r="V264" s="29"/>
      <c r="W264" s="29"/>
      <c r="X264" s="29"/>
      <c r="Y264" s="29"/>
    </row>
    <row r="265" spans="1:25" ht="13.5" customHeight="1">
      <c r="A265" s="29"/>
      <c r="B265" s="29"/>
      <c r="C265" s="29"/>
      <c r="D265" s="29"/>
      <c r="E265" s="29"/>
      <c r="F265" s="29"/>
      <c r="G265" s="29"/>
      <c r="H265" s="29"/>
      <c r="I265" s="29"/>
      <c r="J265" s="29"/>
      <c r="K265" s="29"/>
      <c r="L265" s="29"/>
      <c r="M265" s="29"/>
      <c r="N265" s="29"/>
      <c r="O265" s="29"/>
      <c r="P265" s="29"/>
      <c r="Q265" s="29"/>
      <c r="R265" s="29"/>
      <c r="S265" s="29"/>
      <c r="T265" s="29"/>
      <c r="U265" s="29"/>
      <c r="V265" s="29"/>
      <c r="W265" s="29"/>
      <c r="X265" s="29"/>
      <c r="Y265" s="29"/>
    </row>
    <row r="266" spans="1:25" ht="13.5" customHeight="1">
      <c r="A266" s="29"/>
      <c r="B266" s="29"/>
      <c r="C266" s="29"/>
      <c r="D266" s="29"/>
      <c r="E266" s="29"/>
      <c r="F266" s="29"/>
      <c r="G266" s="29"/>
      <c r="H266" s="29"/>
      <c r="I266" s="29"/>
      <c r="J266" s="29"/>
      <c r="K266" s="29"/>
      <c r="L266" s="29"/>
      <c r="M266" s="29"/>
      <c r="N266" s="29"/>
      <c r="O266" s="29"/>
      <c r="P266" s="29"/>
      <c r="Q266" s="29"/>
      <c r="R266" s="29"/>
      <c r="S266" s="29"/>
      <c r="T266" s="29"/>
      <c r="U266" s="29"/>
      <c r="V266" s="29"/>
      <c r="W266" s="29"/>
      <c r="X266" s="29"/>
      <c r="Y266" s="29"/>
    </row>
    <row r="267" spans="1:25" ht="13.5" customHeight="1">
      <c r="A267" s="29"/>
      <c r="B267" s="29"/>
      <c r="C267" s="29"/>
      <c r="D267" s="29"/>
      <c r="E267" s="29"/>
      <c r="F267" s="29"/>
      <c r="G267" s="29"/>
      <c r="H267" s="29"/>
      <c r="I267" s="29"/>
      <c r="J267" s="29"/>
      <c r="K267" s="29"/>
      <c r="L267" s="29"/>
      <c r="M267" s="29"/>
      <c r="N267" s="29"/>
      <c r="O267" s="29"/>
      <c r="P267" s="29"/>
      <c r="Q267" s="29"/>
      <c r="R267" s="29"/>
      <c r="S267" s="29"/>
      <c r="T267" s="29"/>
      <c r="U267" s="29"/>
      <c r="V267" s="29"/>
      <c r="W267" s="29"/>
      <c r="X267" s="29"/>
      <c r="Y267" s="29"/>
    </row>
    <row r="268" spans="1:25" ht="13.5" customHeight="1">
      <c r="A268" s="29"/>
      <c r="B268" s="29"/>
      <c r="C268" s="29"/>
      <c r="D268" s="29"/>
      <c r="E268" s="29"/>
      <c r="F268" s="29"/>
      <c r="G268" s="29"/>
      <c r="H268" s="29"/>
      <c r="I268" s="29"/>
      <c r="J268" s="29"/>
      <c r="K268" s="29"/>
      <c r="L268" s="29"/>
      <c r="M268" s="29"/>
      <c r="N268" s="29"/>
      <c r="O268" s="29"/>
      <c r="P268" s="29"/>
      <c r="Q268" s="29"/>
      <c r="R268" s="29"/>
      <c r="S268" s="29"/>
      <c r="T268" s="29"/>
      <c r="U268" s="29"/>
      <c r="V268" s="29"/>
      <c r="W268" s="29"/>
      <c r="X268" s="29"/>
      <c r="Y268" s="29"/>
    </row>
    <row r="269" spans="1:25" ht="13.5" customHeight="1">
      <c r="A269" s="29"/>
      <c r="B269" s="29"/>
      <c r="C269" s="29"/>
      <c r="D269" s="29"/>
      <c r="E269" s="29"/>
      <c r="F269" s="29"/>
      <c r="G269" s="29"/>
      <c r="H269" s="29"/>
      <c r="I269" s="29"/>
      <c r="J269" s="29"/>
      <c r="K269" s="29"/>
      <c r="L269" s="29"/>
      <c r="M269" s="29"/>
      <c r="N269" s="29"/>
      <c r="O269" s="29"/>
      <c r="P269" s="29"/>
      <c r="Q269" s="29"/>
      <c r="R269" s="29"/>
      <c r="S269" s="29"/>
      <c r="T269" s="29"/>
      <c r="U269" s="29"/>
      <c r="V269" s="29"/>
      <c r="W269" s="29"/>
      <c r="X269" s="29"/>
      <c r="Y269" s="29"/>
    </row>
    <row r="270" spans="1:25" ht="13.5" customHeight="1">
      <c r="A270" s="29"/>
      <c r="B270" s="29"/>
      <c r="C270" s="29"/>
      <c r="D270" s="29"/>
      <c r="E270" s="29"/>
      <c r="F270" s="29"/>
      <c r="G270" s="29"/>
      <c r="H270" s="29"/>
      <c r="I270" s="29"/>
      <c r="J270" s="29"/>
      <c r="K270" s="29"/>
      <c r="L270" s="29"/>
      <c r="M270" s="29"/>
      <c r="N270" s="29"/>
      <c r="O270" s="29"/>
      <c r="P270" s="29"/>
      <c r="Q270" s="29"/>
      <c r="R270" s="29"/>
      <c r="S270" s="29"/>
      <c r="T270" s="29"/>
      <c r="U270" s="29"/>
      <c r="V270" s="29"/>
      <c r="W270" s="29"/>
      <c r="X270" s="29"/>
      <c r="Y270" s="29"/>
    </row>
    <row r="271" spans="1:25" ht="13.5" customHeight="1">
      <c r="A271" s="29"/>
      <c r="B271" s="29"/>
      <c r="C271" s="29"/>
      <c r="D271" s="29"/>
      <c r="E271" s="29"/>
      <c r="F271" s="29"/>
      <c r="G271" s="29"/>
      <c r="H271" s="29"/>
      <c r="I271" s="29"/>
      <c r="J271" s="29"/>
      <c r="K271" s="29"/>
      <c r="L271" s="29"/>
      <c r="M271" s="29"/>
      <c r="N271" s="29"/>
      <c r="O271" s="29"/>
      <c r="P271" s="29"/>
      <c r="Q271" s="29"/>
      <c r="R271" s="29"/>
      <c r="S271" s="29"/>
      <c r="T271" s="29"/>
      <c r="U271" s="29"/>
      <c r="V271" s="29"/>
      <c r="W271" s="29"/>
      <c r="X271" s="29"/>
      <c r="Y271" s="29"/>
    </row>
    <row r="272" spans="1:25" ht="13.5" customHeight="1">
      <c r="A272" s="29"/>
      <c r="B272" s="29"/>
      <c r="C272" s="29"/>
      <c r="D272" s="29"/>
      <c r="E272" s="29"/>
      <c r="F272" s="29"/>
      <c r="G272" s="29"/>
      <c r="H272" s="29"/>
      <c r="I272" s="29"/>
      <c r="J272" s="29"/>
      <c r="K272" s="29"/>
      <c r="L272" s="29"/>
      <c r="M272" s="29"/>
      <c r="N272" s="29"/>
      <c r="O272" s="29"/>
      <c r="P272" s="29"/>
      <c r="Q272" s="29"/>
      <c r="R272" s="29"/>
      <c r="S272" s="29"/>
      <c r="T272" s="29"/>
      <c r="U272" s="29"/>
      <c r="V272" s="29"/>
      <c r="W272" s="29"/>
      <c r="X272" s="29"/>
      <c r="Y272" s="29"/>
    </row>
    <row r="273" spans="1:25" ht="13.5" customHeight="1">
      <c r="A273" s="29"/>
      <c r="B273" s="29"/>
      <c r="C273" s="29"/>
      <c r="D273" s="29"/>
      <c r="E273" s="29"/>
      <c r="F273" s="29"/>
      <c r="G273" s="29"/>
      <c r="H273" s="29"/>
      <c r="I273" s="29"/>
      <c r="J273" s="29"/>
      <c r="K273" s="29"/>
      <c r="L273" s="29"/>
      <c r="M273" s="29"/>
      <c r="N273" s="29"/>
      <c r="O273" s="29"/>
      <c r="P273" s="29"/>
      <c r="Q273" s="29"/>
      <c r="R273" s="29"/>
      <c r="S273" s="29"/>
      <c r="T273" s="29"/>
      <c r="U273" s="29"/>
      <c r="V273" s="29"/>
      <c r="W273" s="29"/>
      <c r="X273" s="29"/>
      <c r="Y273" s="29"/>
    </row>
    <row r="274" spans="1:25" ht="13.5" customHeight="1">
      <c r="A274" s="29"/>
      <c r="B274" s="29"/>
      <c r="C274" s="29"/>
      <c r="D274" s="29"/>
      <c r="E274" s="29"/>
      <c r="F274" s="29"/>
      <c r="G274" s="29"/>
      <c r="H274" s="29"/>
      <c r="I274" s="29"/>
      <c r="J274" s="29"/>
      <c r="K274" s="29"/>
      <c r="L274" s="29"/>
      <c r="M274" s="29"/>
      <c r="N274" s="29"/>
      <c r="O274" s="29"/>
      <c r="P274" s="29"/>
      <c r="Q274" s="29"/>
      <c r="R274" s="29"/>
      <c r="S274" s="29"/>
      <c r="T274" s="29"/>
      <c r="U274" s="29"/>
      <c r="V274" s="29"/>
      <c r="W274" s="29"/>
      <c r="X274" s="29"/>
      <c r="Y274" s="29"/>
    </row>
    <row r="275" spans="1:25" ht="13.5" customHeight="1">
      <c r="A275" s="29"/>
      <c r="B275" s="29"/>
      <c r="C275" s="29"/>
      <c r="D275" s="29"/>
      <c r="E275" s="29"/>
      <c r="F275" s="29"/>
      <c r="G275" s="29"/>
      <c r="H275" s="29"/>
      <c r="I275" s="29"/>
      <c r="J275" s="29"/>
      <c r="K275" s="29"/>
      <c r="L275" s="29"/>
      <c r="M275" s="29"/>
      <c r="N275" s="29"/>
      <c r="O275" s="29"/>
      <c r="P275" s="29"/>
      <c r="Q275" s="29"/>
      <c r="R275" s="29"/>
      <c r="S275" s="29"/>
      <c r="T275" s="29"/>
      <c r="U275" s="29"/>
      <c r="V275" s="29"/>
      <c r="W275" s="29"/>
      <c r="X275" s="29"/>
      <c r="Y275" s="29"/>
    </row>
    <row r="276" spans="1:25" ht="13.5" customHeight="1">
      <c r="A276" s="29"/>
      <c r="B276" s="29"/>
      <c r="C276" s="29"/>
      <c r="D276" s="29"/>
      <c r="E276" s="29"/>
      <c r="F276" s="29"/>
      <c r="G276" s="29"/>
      <c r="H276" s="29"/>
      <c r="I276" s="29"/>
      <c r="J276" s="29"/>
      <c r="K276" s="29"/>
      <c r="L276" s="29"/>
      <c r="M276" s="29"/>
      <c r="N276" s="29"/>
      <c r="O276" s="29"/>
      <c r="P276" s="29"/>
      <c r="Q276" s="29"/>
      <c r="R276" s="29"/>
      <c r="S276" s="29"/>
      <c r="T276" s="29"/>
      <c r="U276" s="29"/>
      <c r="V276" s="29"/>
      <c r="W276" s="29"/>
      <c r="X276" s="29"/>
      <c r="Y276" s="29"/>
    </row>
    <row r="277" spans="1:25" ht="13.5" customHeight="1">
      <c r="A277" s="29"/>
      <c r="B277" s="29"/>
      <c r="C277" s="29"/>
      <c r="D277" s="29"/>
      <c r="E277" s="29"/>
      <c r="F277" s="29"/>
      <c r="G277" s="29"/>
      <c r="H277" s="29"/>
      <c r="I277" s="29"/>
      <c r="J277" s="29"/>
      <c r="K277" s="29"/>
      <c r="L277" s="29"/>
      <c r="M277" s="29"/>
      <c r="N277" s="29"/>
      <c r="O277" s="29"/>
      <c r="P277" s="29"/>
      <c r="Q277" s="29"/>
      <c r="R277" s="29"/>
      <c r="S277" s="29"/>
      <c r="T277" s="29"/>
      <c r="U277" s="29"/>
      <c r="V277" s="29"/>
      <c r="W277" s="29"/>
      <c r="X277" s="29"/>
      <c r="Y277" s="29"/>
    </row>
    <row r="278" spans="1:25" ht="13.5" customHeight="1">
      <c r="A278" s="29"/>
      <c r="B278" s="29"/>
      <c r="C278" s="29"/>
      <c r="D278" s="29"/>
      <c r="E278" s="29"/>
      <c r="F278" s="29"/>
      <c r="G278" s="29"/>
      <c r="H278" s="29"/>
      <c r="I278" s="29"/>
      <c r="J278" s="29"/>
      <c r="K278" s="29"/>
      <c r="L278" s="29"/>
      <c r="M278" s="29"/>
      <c r="N278" s="29"/>
      <c r="O278" s="29"/>
      <c r="P278" s="29"/>
      <c r="Q278" s="29"/>
      <c r="R278" s="29"/>
      <c r="S278" s="29"/>
      <c r="T278" s="29"/>
      <c r="U278" s="29"/>
      <c r="V278" s="29"/>
      <c r="W278" s="29"/>
      <c r="X278" s="29"/>
      <c r="Y278" s="29"/>
    </row>
    <row r="279" spans="1:25" ht="13.5" customHeight="1">
      <c r="A279" s="29"/>
      <c r="B279" s="29"/>
      <c r="C279" s="29"/>
      <c r="D279" s="29"/>
      <c r="E279" s="29"/>
      <c r="F279" s="29"/>
      <c r="G279" s="29"/>
      <c r="H279" s="29"/>
      <c r="I279" s="29"/>
      <c r="J279" s="29"/>
      <c r="K279" s="29"/>
      <c r="L279" s="29"/>
      <c r="M279" s="29"/>
      <c r="N279" s="29"/>
      <c r="O279" s="29"/>
      <c r="P279" s="29"/>
      <c r="Q279" s="29"/>
      <c r="R279" s="29"/>
      <c r="S279" s="29"/>
      <c r="T279" s="29"/>
      <c r="U279" s="29"/>
      <c r="V279" s="29"/>
      <c r="W279" s="29"/>
      <c r="X279" s="29"/>
      <c r="Y279" s="29"/>
    </row>
    <row r="280" spans="1:25" ht="13.5" customHeight="1">
      <c r="A280" s="29"/>
      <c r="B280" s="29"/>
      <c r="C280" s="29"/>
      <c r="D280" s="29"/>
      <c r="E280" s="29"/>
      <c r="F280" s="29"/>
      <c r="G280" s="29"/>
      <c r="H280" s="29"/>
      <c r="I280" s="29"/>
      <c r="J280" s="29"/>
      <c r="K280" s="29"/>
      <c r="L280" s="29"/>
      <c r="M280" s="29"/>
      <c r="N280" s="29"/>
      <c r="O280" s="29"/>
      <c r="P280" s="29"/>
      <c r="Q280" s="29"/>
      <c r="R280" s="29"/>
      <c r="S280" s="29"/>
      <c r="T280" s="29"/>
      <c r="U280" s="29"/>
      <c r="V280" s="29"/>
      <c r="W280" s="29"/>
      <c r="X280" s="29"/>
      <c r="Y280" s="29"/>
    </row>
    <row r="281" spans="1:25" ht="13.5" customHeight="1">
      <c r="A281" s="29"/>
      <c r="B281" s="29"/>
      <c r="C281" s="29"/>
      <c r="D281" s="29"/>
      <c r="E281" s="29"/>
      <c r="F281" s="29"/>
      <c r="G281" s="29"/>
      <c r="H281" s="29"/>
      <c r="I281" s="29"/>
      <c r="J281" s="29"/>
      <c r="K281" s="29"/>
      <c r="L281" s="29"/>
      <c r="M281" s="29"/>
      <c r="N281" s="29"/>
      <c r="O281" s="29"/>
      <c r="P281" s="29"/>
      <c r="Q281" s="29"/>
      <c r="R281" s="29"/>
      <c r="S281" s="29"/>
      <c r="T281" s="29"/>
      <c r="U281" s="29"/>
      <c r="V281" s="29"/>
      <c r="W281" s="29"/>
      <c r="X281" s="29"/>
      <c r="Y281" s="29"/>
    </row>
    <row r="282" spans="1:25" ht="13.5" customHeight="1">
      <c r="A282" s="29"/>
      <c r="B282" s="29"/>
      <c r="C282" s="29"/>
      <c r="D282" s="29"/>
      <c r="E282" s="29"/>
      <c r="F282" s="29"/>
      <c r="G282" s="29"/>
      <c r="H282" s="29"/>
      <c r="I282" s="29"/>
      <c r="J282" s="29"/>
      <c r="K282" s="29"/>
      <c r="L282" s="29"/>
      <c r="M282" s="29"/>
      <c r="N282" s="29"/>
      <c r="O282" s="29"/>
      <c r="P282" s="29"/>
      <c r="Q282" s="29"/>
      <c r="R282" s="29"/>
      <c r="S282" s="29"/>
      <c r="T282" s="29"/>
      <c r="U282" s="29"/>
      <c r="V282" s="29"/>
      <c r="W282" s="29"/>
      <c r="X282" s="29"/>
      <c r="Y282" s="29"/>
    </row>
    <row r="283" spans="1:25" ht="13.5" customHeight="1">
      <c r="A283" s="29"/>
      <c r="B283" s="29"/>
      <c r="C283" s="29"/>
      <c r="D283" s="29"/>
      <c r="E283" s="29"/>
      <c r="F283" s="29"/>
      <c r="G283" s="29"/>
      <c r="H283" s="29"/>
      <c r="I283" s="29"/>
      <c r="J283" s="29"/>
      <c r="K283" s="29"/>
      <c r="L283" s="29"/>
      <c r="M283" s="29"/>
      <c r="N283" s="29"/>
      <c r="O283" s="29"/>
      <c r="P283" s="29"/>
      <c r="Q283" s="29"/>
      <c r="R283" s="29"/>
      <c r="S283" s="29"/>
      <c r="T283" s="29"/>
      <c r="U283" s="29"/>
      <c r="V283" s="29"/>
      <c r="W283" s="29"/>
      <c r="X283" s="29"/>
      <c r="Y283" s="29"/>
    </row>
    <row r="284" spans="1:25" ht="13.5" customHeight="1">
      <c r="A284" s="29"/>
      <c r="B284" s="29"/>
      <c r="C284" s="29"/>
      <c r="D284" s="29"/>
      <c r="E284" s="29"/>
      <c r="F284" s="29"/>
      <c r="G284" s="29"/>
      <c r="H284" s="29"/>
      <c r="I284" s="29"/>
      <c r="J284" s="29"/>
      <c r="K284" s="29"/>
      <c r="L284" s="29"/>
      <c r="M284" s="29"/>
      <c r="N284" s="29"/>
      <c r="O284" s="29"/>
      <c r="P284" s="29"/>
      <c r="Q284" s="29"/>
      <c r="R284" s="29"/>
      <c r="S284" s="29"/>
      <c r="T284" s="29"/>
      <c r="U284" s="29"/>
      <c r="V284" s="29"/>
      <c r="W284" s="29"/>
      <c r="X284" s="29"/>
      <c r="Y284" s="29"/>
    </row>
    <row r="285" spans="1:25" ht="13.5" customHeight="1">
      <c r="A285" s="29"/>
      <c r="B285" s="29"/>
      <c r="C285" s="29"/>
      <c r="D285" s="29"/>
      <c r="E285" s="29"/>
      <c r="F285" s="29"/>
      <c r="G285" s="29"/>
      <c r="H285" s="29"/>
      <c r="I285" s="29"/>
      <c r="J285" s="29"/>
      <c r="K285" s="29"/>
      <c r="L285" s="29"/>
      <c r="M285" s="29"/>
      <c r="N285" s="29"/>
      <c r="O285" s="29"/>
      <c r="P285" s="29"/>
      <c r="Q285" s="29"/>
      <c r="R285" s="29"/>
      <c r="S285" s="29"/>
      <c r="T285" s="29"/>
      <c r="U285" s="29"/>
      <c r="V285" s="29"/>
      <c r="W285" s="29"/>
      <c r="X285" s="29"/>
      <c r="Y285" s="29"/>
    </row>
    <row r="286" spans="1:25" ht="13.5" customHeight="1">
      <c r="A286" s="29"/>
      <c r="B286" s="29"/>
      <c r="C286" s="29"/>
      <c r="D286" s="29"/>
      <c r="E286" s="29"/>
      <c r="F286" s="29"/>
      <c r="G286" s="29"/>
      <c r="H286" s="29"/>
      <c r="I286" s="29"/>
      <c r="J286" s="29"/>
      <c r="K286" s="29"/>
      <c r="L286" s="29"/>
      <c r="M286" s="29"/>
      <c r="N286" s="29"/>
      <c r="O286" s="29"/>
      <c r="P286" s="29"/>
      <c r="Q286" s="29"/>
      <c r="R286" s="29"/>
      <c r="S286" s="29"/>
      <c r="T286" s="29"/>
      <c r="U286" s="29"/>
      <c r="V286" s="29"/>
      <c r="W286" s="29"/>
      <c r="X286" s="29"/>
      <c r="Y286" s="29"/>
    </row>
    <row r="287" spans="1:25" ht="13.5" customHeight="1">
      <c r="A287" s="29"/>
      <c r="B287" s="29"/>
      <c r="C287" s="29"/>
      <c r="D287" s="29"/>
      <c r="E287" s="29"/>
      <c r="F287" s="29"/>
      <c r="G287" s="29"/>
      <c r="H287" s="29"/>
      <c r="I287" s="29"/>
      <c r="J287" s="29"/>
      <c r="K287" s="29"/>
      <c r="L287" s="29"/>
      <c r="M287" s="29"/>
      <c r="N287" s="29"/>
      <c r="O287" s="29"/>
      <c r="P287" s="29"/>
      <c r="Q287" s="29"/>
      <c r="R287" s="29"/>
      <c r="S287" s="29"/>
      <c r="T287" s="29"/>
      <c r="U287" s="29"/>
      <c r="V287" s="29"/>
      <c r="W287" s="29"/>
      <c r="X287" s="29"/>
      <c r="Y287" s="29"/>
    </row>
    <row r="288" spans="1:25" ht="13.5" customHeight="1">
      <c r="A288" s="29"/>
      <c r="B288" s="29"/>
      <c r="C288" s="29"/>
      <c r="D288" s="29"/>
      <c r="E288" s="29"/>
      <c r="F288" s="29"/>
      <c r="G288" s="29"/>
      <c r="H288" s="29"/>
      <c r="I288" s="29"/>
      <c r="J288" s="29"/>
      <c r="K288" s="29"/>
      <c r="L288" s="29"/>
      <c r="M288" s="29"/>
      <c r="N288" s="29"/>
      <c r="O288" s="29"/>
      <c r="P288" s="29"/>
      <c r="Q288" s="29"/>
      <c r="R288" s="29"/>
      <c r="S288" s="29"/>
      <c r="T288" s="29"/>
      <c r="U288" s="29"/>
      <c r="V288" s="29"/>
      <c r="W288" s="29"/>
      <c r="X288" s="29"/>
      <c r="Y288" s="29"/>
    </row>
    <row r="289" spans="1:25" ht="13.5" customHeight="1">
      <c r="A289" s="29"/>
      <c r="B289" s="29"/>
      <c r="C289" s="29"/>
      <c r="D289" s="29"/>
      <c r="E289" s="29"/>
      <c r="F289" s="29"/>
      <c r="G289" s="29"/>
      <c r="H289" s="29"/>
      <c r="I289" s="29"/>
      <c r="J289" s="29"/>
      <c r="K289" s="29"/>
      <c r="L289" s="29"/>
      <c r="M289" s="29"/>
      <c r="N289" s="29"/>
      <c r="O289" s="29"/>
      <c r="P289" s="29"/>
      <c r="Q289" s="29"/>
      <c r="R289" s="29"/>
      <c r="S289" s="29"/>
      <c r="T289" s="29"/>
      <c r="U289" s="29"/>
      <c r="V289" s="29"/>
      <c r="W289" s="29"/>
      <c r="X289" s="29"/>
      <c r="Y289" s="29"/>
    </row>
    <row r="290" spans="1:25" ht="13.5" customHeight="1">
      <c r="A290" s="29"/>
      <c r="B290" s="29"/>
      <c r="C290" s="29"/>
      <c r="D290" s="29"/>
      <c r="E290" s="29"/>
      <c r="F290" s="29"/>
      <c r="G290" s="29"/>
      <c r="H290" s="29"/>
      <c r="I290" s="29"/>
      <c r="J290" s="29"/>
      <c r="K290" s="29"/>
      <c r="L290" s="29"/>
      <c r="M290" s="29"/>
      <c r="N290" s="29"/>
      <c r="O290" s="29"/>
      <c r="P290" s="29"/>
      <c r="Q290" s="29"/>
      <c r="R290" s="29"/>
      <c r="S290" s="29"/>
      <c r="T290" s="29"/>
      <c r="U290" s="29"/>
      <c r="V290" s="29"/>
      <c r="W290" s="29"/>
      <c r="X290" s="29"/>
      <c r="Y290" s="29"/>
    </row>
    <row r="291" spans="1:25" ht="13.5" customHeight="1">
      <c r="A291" s="29"/>
      <c r="B291" s="29"/>
      <c r="C291" s="29"/>
      <c r="D291" s="29"/>
      <c r="E291" s="29"/>
      <c r="F291" s="29"/>
      <c r="G291" s="29"/>
      <c r="H291" s="29"/>
      <c r="I291" s="29"/>
      <c r="J291" s="29"/>
      <c r="K291" s="29"/>
      <c r="L291" s="29"/>
      <c r="M291" s="29"/>
      <c r="N291" s="29"/>
      <c r="O291" s="29"/>
      <c r="P291" s="29"/>
      <c r="Q291" s="29"/>
      <c r="R291" s="29"/>
      <c r="S291" s="29"/>
      <c r="T291" s="29"/>
      <c r="U291" s="29"/>
      <c r="V291" s="29"/>
      <c r="W291" s="29"/>
      <c r="X291" s="29"/>
      <c r="Y291" s="29"/>
    </row>
    <row r="292" spans="1:25" ht="13.5" customHeight="1">
      <c r="A292" s="29"/>
      <c r="B292" s="29"/>
      <c r="C292" s="29"/>
      <c r="D292" s="29"/>
      <c r="E292" s="29"/>
      <c r="F292" s="29"/>
      <c r="G292" s="29"/>
      <c r="H292" s="29"/>
      <c r="I292" s="29"/>
      <c r="J292" s="29"/>
      <c r="K292" s="29"/>
      <c r="L292" s="29"/>
      <c r="M292" s="29"/>
      <c r="N292" s="29"/>
      <c r="O292" s="29"/>
      <c r="P292" s="29"/>
      <c r="Q292" s="29"/>
      <c r="R292" s="29"/>
      <c r="S292" s="29"/>
      <c r="T292" s="29"/>
      <c r="U292" s="29"/>
      <c r="V292" s="29"/>
      <c r="W292" s="29"/>
      <c r="X292" s="29"/>
      <c r="Y292" s="29"/>
    </row>
    <row r="293" spans="1:25" ht="13.5" customHeight="1">
      <c r="A293" s="29"/>
      <c r="B293" s="29"/>
      <c r="C293" s="29"/>
      <c r="D293" s="29"/>
      <c r="E293" s="29"/>
      <c r="F293" s="29"/>
      <c r="G293" s="29"/>
      <c r="H293" s="29"/>
      <c r="I293" s="29"/>
      <c r="J293" s="29"/>
      <c r="K293" s="29"/>
      <c r="L293" s="29"/>
      <c r="M293" s="29"/>
      <c r="N293" s="29"/>
      <c r="O293" s="29"/>
      <c r="P293" s="29"/>
      <c r="Q293" s="29"/>
      <c r="R293" s="29"/>
      <c r="S293" s="29"/>
      <c r="T293" s="29"/>
      <c r="U293" s="29"/>
      <c r="V293" s="29"/>
      <c r="W293" s="29"/>
      <c r="X293" s="29"/>
      <c r="Y293" s="29"/>
    </row>
    <row r="294" spans="1:25" ht="13.5" customHeight="1">
      <c r="A294" s="29"/>
      <c r="B294" s="29"/>
      <c r="C294" s="29"/>
      <c r="D294" s="29"/>
      <c r="E294" s="29"/>
      <c r="F294" s="29"/>
      <c r="G294" s="29"/>
      <c r="H294" s="29"/>
      <c r="I294" s="29"/>
      <c r="J294" s="29"/>
      <c r="K294" s="29"/>
      <c r="L294" s="29"/>
      <c r="M294" s="29"/>
      <c r="N294" s="29"/>
      <c r="O294" s="29"/>
      <c r="P294" s="29"/>
      <c r="Q294" s="29"/>
      <c r="R294" s="29"/>
      <c r="S294" s="29"/>
      <c r="T294" s="29"/>
      <c r="U294" s="29"/>
      <c r="V294" s="29"/>
      <c r="W294" s="29"/>
      <c r="X294" s="29"/>
      <c r="Y294" s="29"/>
    </row>
    <row r="295" spans="1:25" ht="13.5" customHeight="1">
      <c r="A295" s="29"/>
      <c r="B295" s="29"/>
      <c r="C295" s="29"/>
      <c r="D295" s="29"/>
      <c r="E295" s="29"/>
      <c r="F295" s="29"/>
      <c r="G295" s="29"/>
      <c r="H295" s="29"/>
      <c r="I295" s="29"/>
      <c r="J295" s="29"/>
      <c r="K295" s="29"/>
      <c r="L295" s="29"/>
      <c r="M295" s="29"/>
      <c r="N295" s="29"/>
      <c r="O295" s="29"/>
      <c r="P295" s="29"/>
      <c r="Q295" s="29"/>
      <c r="R295" s="29"/>
      <c r="S295" s="29"/>
      <c r="T295" s="29"/>
      <c r="U295" s="29"/>
      <c r="V295" s="29"/>
      <c r="W295" s="29"/>
      <c r="X295" s="29"/>
      <c r="Y295" s="29"/>
    </row>
    <row r="296" spans="1:25" ht="13.5" customHeight="1">
      <c r="A296" s="29"/>
      <c r="B296" s="29"/>
      <c r="C296" s="29"/>
      <c r="D296" s="29"/>
      <c r="E296" s="29"/>
      <c r="F296" s="29"/>
      <c r="G296" s="29"/>
      <c r="H296" s="29"/>
      <c r="I296" s="29"/>
      <c r="J296" s="29"/>
      <c r="K296" s="29"/>
      <c r="L296" s="29"/>
      <c r="M296" s="29"/>
      <c r="N296" s="29"/>
      <c r="O296" s="29"/>
      <c r="P296" s="29"/>
      <c r="Q296" s="29"/>
      <c r="R296" s="29"/>
      <c r="S296" s="29"/>
      <c r="T296" s="29"/>
      <c r="U296" s="29"/>
      <c r="V296" s="29"/>
      <c r="W296" s="29"/>
      <c r="X296" s="29"/>
      <c r="Y296" s="29"/>
    </row>
    <row r="297" spans="1:25" ht="13.5" customHeight="1">
      <c r="A297" s="29"/>
      <c r="B297" s="29"/>
      <c r="C297" s="29"/>
      <c r="D297" s="29"/>
      <c r="E297" s="29"/>
      <c r="F297" s="29"/>
      <c r="G297" s="29"/>
      <c r="H297" s="29"/>
      <c r="I297" s="29"/>
      <c r="J297" s="29"/>
      <c r="K297" s="29"/>
      <c r="L297" s="29"/>
      <c r="M297" s="29"/>
      <c r="N297" s="29"/>
      <c r="O297" s="29"/>
      <c r="P297" s="29"/>
      <c r="Q297" s="29"/>
      <c r="R297" s="29"/>
      <c r="S297" s="29"/>
      <c r="T297" s="29"/>
      <c r="U297" s="29"/>
      <c r="V297" s="29"/>
      <c r="W297" s="29"/>
      <c r="X297" s="29"/>
      <c r="Y297" s="29"/>
    </row>
    <row r="298" spans="1:25" ht="13.5" customHeight="1">
      <c r="A298" s="29"/>
      <c r="B298" s="29"/>
      <c r="C298" s="29"/>
      <c r="D298" s="29"/>
      <c r="E298" s="29"/>
      <c r="F298" s="29"/>
      <c r="G298" s="29"/>
      <c r="H298" s="29"/>
      <c r="I298" s="29"/>
      <c r="J298" s="29"/>
      <c r="K298" s="29"/>
      <c r="L298" s="29"/>
      <c r="M298" s="29"/>
      <c r="N298" s="29"/>
      <c r="O298" s="29"/>
      <c r="P298" s="29"/>
      <c r="Q298" s="29"/>
      <c r="R298" s="29"/>
      <c r="S298" s="29"/>
      <c r="T298" s="29"/>
      <c r="U298" s="29"/>
      <c r="V298" s="29"/>
      <c r="W298" s="29"/>
      <c r="X298" s="29"/>
      <c r="Y298" s="29"/>
    </row>
    <row r="299" spans="1:25" ht="13.5" customHeight="1">
      <c r="A299" s="29"/>
      <c r="B299" s="29"/>
      <c r="C299" s="29"/>
      <c r="D299" s="29"/>
      <c r="E299" s="29"/>
      <c r="F299" s="29"/>
      <c r="G299" s="29"/>
      <c r="H299" s="29"/>
      <c r="I299" s="29"/>
      <c r="J299" s="29"/>
      <c r="K299" s="29"/>
      <c r="L299" s="29"/>
      <c r="M299" s="29"/>
      <c r="N299" s="29"/>
      <c r="O299" s="29"/>
      <c r="P299" s="29"/>
      <c r="Q299" s="29"/>
      <c r="R299" s="29"/>
      <c r="S299" s="29"/>
      <c r="T299" s="29"/>
      <c r="U299" s="29"/>
      <c r="V299" s="29"/>
      <c r="W299" s="29"/>
      <c r="X299" s="29"/>
      <c r="Y299" s="29"/>
    </row>
    <row r="300" spans="1:25" ht="13.5" customHeight="1">
      <c r="A300" s="29"/>
      <c r="B300" s="29"/>
      <c r="C300" s="29"/>
      <c r="D300" s="29"/>
      <c r="E300" s="29"/>
      <c r="F300" s="29"/>
      <c r="G300" s="29"/>
      <c r="H300" s="29"/>
      <c r="I300" s="29"/>
      <c r="J300" s="29"/>
      <c r="K300" s="29"/>
      <c r="L300" s="29"/>
      <c r="M300" s="29"/>
      <c r="N300" s="29"/>
      <c r="O300" s="29"/>
      <c r="P300" s="29"/>
      <c r="Q300" s="29"/>
      <c r="R300" s="29"/>
      <c r="S300" s="29"/>
      <c r="T300" s="29"/>
      <c r="U300" s="29"/>
      <c r="V300" s="29"/>
      <c r="W300" s="29"/>
      <c r="X300" s="29"/>
      <c r="Y300" s="29"/>
    </row>
    <row r="301" spans="1:25" ht="13.5" customHeight="1">
      <c r="A301" s="29"/>
      <c r="B301" s="29"/>
      <c r="C301" s="29"/>
      <c r="D301" s="29"/>
      <c r="E301" s="29"/>
      <c r="F301" s="29"/>
      <c r="G301" s="29"/>
      <c r="H301" s="29"/>
      <c r="I301" s="29"/>
      <c r="J301" s="29"/>
      <c r="K301" s="29"/>
      <c r="L301" s="29"/>
      <c r="M301" s="29"/>
      <c r="N301" s="29"/>
      <c r="O301" s="29"/>
      <c r="P301" s="29"/>
      <c r="Q301" s="29"/>
      <c r="R301" s="29"/>
      <c r="S301" s="29"/>
      <c r="T301" s="29"/>
      <c r="U301" s="29"/>
      <c r="V301" s="29"/>
      <c r="W301" s="29"/>
      <c r="X301" s="29"/>
      <c r="Y301" s="29"/>
    </row>
    <row r="302" spans="1:25" ht="13.5" customHeight="1">
      <c r="A302" s="29"/>
      <c r="B302" s="29"/>
      <c r="C302" s="29"/>
      <c r="D302" s="29"/>
      <c r="E302" s="29"/>
      <c r="F302" s="29"/>
      <c r="G302" s="29"/>
      <c r="H302" s="29"/>
      <c r="I302" s="29"/>
      <c r="J302" s="29"/>
      <c r="K302" s="29"/>
      <c r="L302" s="29"/>
      <c r="M302" s="29"/>
      <c r="N302" s="29"/>
      <c r="O302" s="29"/>
      <c r="P302" s="29"/>
      <c r="Q302" s="29"/>
      <c r="R302" s="29"/>
      <c r="S302" s="29"/>
      <c r="T302" s="29"/>
      <c r="U302" s="29"/>
      <c r="V302" s="29"/>
      <c r="W302" s="29"/>
      <c r="X302" s="29"/>
      <c r="Y302" s="29"/>
    </row>
    <row r="303" spans="1:25" ht="13.5" customHeight="1">
      <c r="A303" s="29"/>
      <c r="B303" s="29"/>
      <c r="C303" s="29"/>
      <c r="D303" s="29"/>
      <c r="E303" s="29"/>
      <c r="F303" s="29"/>
      <c r="G303" s="29"/>
      <c r="H303" s="29"/>
      <c r="I303" s="29"/>
      <c r="J303" s="29"/>
      <c r="K303" s="29"/>
      <c r="L303" s="29"/>
      <c r="M303" s="29"/>
      <c r="N303" s="29"/>
      <c r="O303" s="29"/>
      <c r="P303" s="29"/>
      <c r="Q303" s="29"/>
      <c r="R303" s="29"/>
      <c r="S303" s="29"/>
      <c r="T303" s="29"/>
      <c r="U303" s="29"/>
      <c r="V303" s="29"/>
      <c r="W303" s="29"/>
      <c r="X303" s="29"/>
      <c r="Y303" s="29"/>
    </row>
    <row r="304" spans="1:25" ht="13.5" customHeight="1">
      <c r="A304" s="29"/>
      <c r="B304" s="29"/>
      <c r="C304" s="29"/>
      <c r="D304" s="29"/>
      <c r="E304" s="29"/>
      <c r="F304" s="29"/>
      <c r="G304" s="29"/>
      <c r="H304" s="29"/>
      <c r="I304" s="29"/>
      <c r="J304" s="29"/>
      <c r="K304" s="29"/>
      <c r="L304" s="29"/>
      <c r="M304" s="29"/>
      <c r="N304" s="29"/>
      <c r="O304" s="29"/>
      <c r="P304" s="29"/>
      <c r="Q304" s="29"/>
      <c r="R304" s="29"/>
      <c r="S304" s="29"/>
      <c r="T304" s="29"/>
      <c r="U304" s="29"/>
      <c r="V304" s="29"/>
      <c r="W304" s="29"/>
      <c r="X304" s="29"/>
      <c r="Y304" s="29"/>
    </row>
    <row r="305" spans="1:25" ht="13.5" customHeight="1">
      <c r="A305" s="29"/>
      <c r="B305" s="29"/>
      <c r="C305" s="29"/>
      <c r="D305" s="29"/>
      <c r="E305" s="29"/>
      <c r="F305" s="29"/>
      <c r="G305" s="29"/>
      <c r="H305" s="29"/>
      <c r="I305" s="29"/>
      <c r="J305" s="29"/>
      <c r="K305" s="29"/>
      <c r="L305" s="29"/>
      <c r="M305" s="29"/>
      <c r="N305" s="29"/>
      <c r="O305" s="29"/>
      <c r="P305" s="29"/>
      <c r="Q305" s="29"/>
      <c r="R305" s="29"/>
      <c r="S305" s="29"/>
      <c r="T305" s="29"/>
      <c r="U305" s="29"/>
      <c r="V305" s="29"/>
      <c r="W305" s="29"/>
      <c r="X305" s="29"/>
      <c r="Y305" s="29"/>
    </row>
    <row r="306" spans="1:25" ht="13.5" customHeight="1">
      <c r="A306" s="29"/>
      <c r="B306" s="29"/>
      <c r="C306" s="29"/>
      <c r="D306" s="29"/>
      <c r="E306" s="29"/>
      <c r="F306" s="29"/>
      <c r="G306" s="29"/>
      <c r="H306" s="29"/>
      <c r="I306" s="29"/>
      <c r="J306" s="29"/>
      <c r="K306" s="29"/>
      <c r="L306" s="29"/>
      <c r="M306" s="29"/>
      <c r="N306" s="29"/>
      <c r="O306" s="29"/>
      <c r="P306" s="29"/>
      <c r="Q306" s="29"/>
      <c r="R306" s="29"/>
      <c r="S306" s="29"/>
      <c r="T306" s="29"/>
      <c r="U306" s="29"/>
      <c r="V306" s="29"/>
      <c r="W306" s="29"/>
      <c r="X306" s="29"/>
      <c r="Y306" s="29"/>
    </row>
    <row r="307" spans="1:25" ht="13.5" customHeight="1">
      <c r="A307" s="29"/>
      <c r="B307" s="29"/>
      <c r="C307" s="29"/>
      <c r="D307" s="29"/>
      <c r="E307" s="29"/>
      <c r="F307" s="29"/>
      <c r="G307" s="29"/>
      <c r="H307" s="29"/>
      <c r="I307" s="29"/>
      <c r="J307" s="29"/>
      <c r="K307" s="29"/>
      <c r="L307" s="29"/>
      <c r="M307" s="29"/>
      <c r="N307" s="29"/>
      <c r="O307" s="29"/>
      <c r="P307" s="29"/>
      <c r="Q307" s="29"/>
      <c r="R307" s="29"/>
      <c r="S307" s="29"/>
      <c r="T307" s="29"/>
      <c r="U307" s="29"/>
      <c r="V307" s="29"/>
      <c r="W307" s="29"/>
      <c r="X307" s="29"/>
      <c r="Y307" s="29"/>
    </row>
    <row r="308" spans="1:25" ht="13.5" customHeight="1">
      <c r="A308" s="29"/>
      <c r="B308" s="29"/>
      <c r="C308" s="29"/>
      <c r="D308" s="29"/>
      <c r="E308" s="29"/>
      <c r="F308" s="29"/>
      <c r="G308" s="29"/>
      <c r="H308" s="29"/>
      <c r="I308" s="29"/>
      <c r="J308" s="29"/>
      <c r="K308" s="29"/>
      <c r="L308" s="29"/>
      <c r="M308" s="29"/>
      <c r="N308" s="29"/>
      <c r="O308" s="29"/>
      <c r="P308" s="29"/>
      <c r="Q308" s="29"/>
      <c r="R308" s="29"/>
      <c r="S308" s="29"/>
      <c r="T308" s="29"/>
      <c r="U308" s="29"/>
      <c r="V308" s="29"/>
      <c r="W308" s="29"/>
      <c r="X308" s="29"/>
      <c r="Y308" s="29"/>
    </row>
    <row r="309" spans="1:25" ht="13.5" customHeight="1">
      <c r="A309" s="29"/>
      <c r="B309" s="29"/>
      <c r="C309" s="29"/>
      <c r="D309" s="29"/>
      <c r="E309" s="29"/>
      <c r="F309" s="29"/>
      <c r="G309" s="29"/>
      <c r="H309" s="29"/>
      <c r="I309" s="29"/>
      <c r="J309" s="29"/>
      <c r="K309" s="29"/>
      <c r="L309" s="29"/>
      <c r="M309" s="29"/>
      <c r="N309" s="29"/>
      <c r="O309" s="29"/>
      <c r="P309" s="29"/>
      <c r="Q309" s="29"/>
      <c r="R309" s="29"/>
      <c r="S309" s="29"/>
      <c r="T309" s="29"/>
      <c r="U309" s="29"/>
      <c r="V309" s="29"/>
      <c r="W309" s="29"/>
      <c r="X309" s="29"/>
      <c r="Y309" s="29"/>
    </row>
    <row r="310" spans="1:25" ht="13.5" customHeight="1">
      <c r="A310" s="29"/>
      <c r="B310" s="29"/>
      <c r="C310" s="29"/>
      <c r="D310" s="29"/>
      <c r="E310" s="29"/>
      <c r="F310" s="29"/>
      <c r="G310" s="29"/>
      <c r="H310" s="29"/>
      <c r="I310" s="29"/>
      <c r="J310" s="29"/>
      <c r="K310" s="29"/>
      <c r="L310" s="29"/>
      <c r="M310" s="29"/>
      <c r="N310" s="29"/>
      <c r="O310" s="29"/>
      <c r="P310" s="29"/>
      <c r="Q310" s="29"/>
      <c r="R310" s="29"/>
      <c r="S310" s="29"/>
      <c r="T310" s="29"/>
      <c r="U310" s="29"/>
      <c r="V310" s="29"/>
      <c r="W310" s="29"/>
      <c r="X310" s="29"/>
      <c r="Y310" s="29"/>
    </row>
    <row r="311" spans="1:25" ht="13.5" customHeight="1">
      <c r="A311" s="29"/>
      <c r="B311" s="29"/>
      <c r="C311" s="29"/>
      <c r="D311" s="29"/>
      <c r="E311" s="29"/>
      <c r="F311" s="29"/>
      <c r="G311" s="29"/>
      <c r="H311" s="29"/>
      <c r="I311" s="29"/>
      <c r="J311" s="29"/>
      <c r="K311" s="29"/>
      <c r="L311" s="29"/>
      <c r="M311" s="29"/>
      <c r="N311" s="29"/>
      <c r="O311" s="29"/>
      <c r="P311" s="29"/>
      <c r="Q311" s="29"/>
      <c r="R311" s="29"/>
      <c r="S311" s="29"/>
      <c r="T311" s="29"/>
      <c r="U311" s="29"/>
      <c r="V311" s="29"/>
      <c r="W311" s="29"/>
      <c r="X311" s="29"/>
      <c r="Y311" s="29"/>
    </row>
    <row r="312" spans="1:25" ht="13.5" customHeight="1">
      <c r="A312" s="29"/>
      <c r="B312" s="29"/>
      <c r="C312" s="29"/>
      <c r="D312" s="29"/>
      <c r="E312" s="29"/>
      <c r="F312" s="29"/>
      <c r="G312" s="29"/>
      <c r="H312" s="29"/>
      <c r="I312" s="29"/>
      <c r="J312" s="29"/>
      <c r="K312" s="29"/>
      <c r="L312" s="29"/>
      <c r="M312" s="29"/>
      <c r="N312" s="29"/>
      <c r="O312" s="29"/>
      <c r="P312" s="29"/>
      <c r="Q312" s="29"/>
      <c r="R312" s="29"/>
      <c r="S312" s="29"/>
      <c r="T312" s="29"/>
      <c r="U312" s="29"/>
      <c r="V312" s="29"/>
      <c r="W312" s="29"/>
      <c r="X312" s="29"/>
      <c r="Y312" s="29"/>
    </row>
    <row r="313" spans="1:25" ht="13.5" customHeight="1">
      <c r="A313" s="29"/>
      <c r="B313" s="29"/>
      <c r="C313" s="29"/>
      <c r="D313" s="29"/>
      <c r="E313" s="29"/>
      <c r="F313" s="29"/>
      <c r="G313" s="29"/>
      <c r="H313" s="29"/>
      <c r="I313" s="29"/>
      <c r="J313" s="29"/>
      <c r="K313" s="29"/>
      <c r="L313" s="29"/>
      <c r="M313" s="29"/>
      <c r="N313" s="29"/>
      <c r="O313" s="29"/>
      <c r="P313" s="29"/>
      <c r="Q313" s="29"/>
      <c r="R313" s="29"/>
      <c r="S313" s="29"/>
      <c r="T313" s="29"/>
      <c r="U313" s="29"/>
      <c r="V313" s="29"/>
      <c r="W313" s="29"/>
      <c r="X313" s="29"/>
      <c r="Y313" s="29"/>
    </row>
    <row r="314" spans="1:25" ht="13.5" customHeight="1">
      <c r="A314" s="29"/>
      <c r="B314" s="29"/>
      <c r="C314" s="29"/>
      <c r="D314" s="29"/>
      <c r="E314" s="29"/>
      <c r="F314" s="29"/>
      <c r="G314" s="29"/>
      <c r="H314" s="29"/>
      <c r="I314" s="29"/>
      <c r="J314" s="29"/>
      <c r="K314" s="29"/>
      <c r="L314" s="29"/>
      <c r="M314" s="29"/>
      <c r="N314" s="29"/>
      <c r="O314" s="29"/>
      <c r="P314" s="29"/>
      <c r="Q314" s="29"/>
      <c r="R314" s="29"/>
      <c r="S314" s="29"/>
      <c r="T314" s="29"/>
      <c r="U314" s="29"/>
      <c r="V314" s="29"/>
      <c r="W314" s="29"/>
      <c r="X314" s="29"/>
      <c r="Y314" s="29"/>
    </row>
    <row r="315" spans="1:25" ht="13.5" customHeight="1">
      <c r="A315" s="29"/>
      <c r="B315" s="29"/>
      <c r="C315" s="29"/>
      <c r="D315" s="29"/>
      <c r="E315" s="29"/>
      <c r="F315" s="29"/>
      <c r="G315" s="29"/>
      <c r="H315" s="29"/>
      <c r="I315" s="29"/>
      <c r="J315" s="29"/>
      <c r="K315" s="29"/>
      <c r="L315" s="29"/>
      <c r="M315" s="29"/>
      <c r="N315" s="29"/>
      <c r="O315" s="29"/>
      <c r="P315" s="29"/>
      <c r="Q315" s="29"/>
      <c r="R315" s="29"/>
      <c r="S315" s="29"/>
      <c r="T315" s="29"/>
      <c r="U315" s="29"/>
      <c r="V315" s="29"/>
      <c r="W315" s="29"/>
      <c r="X315" s="29"/>
      <c r="Y315" s="29"/>
    </row>
    <row r="316" spans="1:25" ht="13.5" customHeight="1">
      <c r="A316" s="29"/>
      <c r="B316" s="29"/>
      <c r="C316" s="29"/>
      <c r="D316" s="29"/>
      <c r="E316" s="29"/>
      <c r="F316" s="29"/>
      <c r="G316" s="29"/>
      <c r="H316" s="29"/>
      <c r="I316" s="29"/>
      <c r="J316" s="29"/>
      <c r="K316" s="29"/>
      <c r="L316" s="29"/>
      <c r="M316" s="29"/>
      <c r="N316" s="29"/>
      <c r="O316" s="29"/>
      <c r="P316" s="29"/>
      <c r="Q316" s="29"/>
      <c r="R316" s="29"/>
      <c r="S316" s="29"/>
      <c r="T316" s="29"/>
      <c r="U316" s="29"/>
      <c r="V316" s="29"/>
      <c r="W316" s="29"/>
      <c r="X316" s="29"/>
      <c r="Y316" s="29"/>
    </row>
    <row r="317" spans="1:25" ht="13.5" customHeight="1">
      <c r="A317" s="29"/>
      <c r="B317" s="29"/>
      <c r="C317" s="29"/>
      <c r="D317" s="29"/>
      <c r="E317" s="29"/>
      <c r="F317" s="29"/>
      <c r="G317" s="29"/>
      <c r="H317" s="29"/>
      <c r="I317" s="29"/>
      <c r="J317" s="29"/>
      <c r="K317" s="29"/>
      <c r="L317" s="29"/>
      <c r="M317" s="29"/>
      <c r="N317" s="29"/>
      <c r="O317" s="29"/>
      <c r="P317" s="29"/>
      <c r="Q317" s="29"/>
      <c r="R317" s="29"/>
      <c r="S317" s="29"/>
      <c r="T317" s="29"/>
      <c r="U317" s="29"/>
      <c r="V317" s="29"/>
      <c r="W317" s="29"/>
      <c r="X317" s="29"/>
      <c r="Y317" s="29"/>
    </row>
    <row r="318" spans="1:25" ht="13.5" customHeight="1">
      <c r="A318" s="29"/>
      <c r="B318" s="29"/>
      <c r="C318" s="29"/>
      <c r="D318" s="29"/>
      <c r="E318" s="29"/>
      <c r="F318" s="29"/>
      <c r="G318" s="29"/>
      <c r="H318" s="29"/>
      <c r="I318" s="29"/>
      <c r="J318" s="29"/>
      <c r="K318" s="29"/>
      <c r="L318" s="29"/>
      <c r="M318" s="29"/>
      <c r="N318" s="29"/>
      <c r="O318" s="29"/>
      <c r="P318" s="29"/>
      <c r="Q318" s="29"/>
      <c r="R318" s="29"/>
      <c r="S318" s="29"/>
      <c r="T318" s="29"/>
      <c r="U318" s="29"/>
      <c r="V318" s="29"/>
      <c r="W318" s="29"/>
      <c r="X318" s="29"/>
      <c r="Y318" s="29"/>
    </row>
    <row r="319" spans="1:25" ht="13.5" customHeight="1">
      <c r="A319" s="29"/>
      <c r="B319" s="29"/>
      <c r="C319" s="29"/>
      <c r="D319" s="29"/>
      <c r="E319" s="29"/>
      <c r="F319" s="29"/>
      <c r="G319" s="29"/>
      <c r="H319" s="29"/>
      <c r="I319" s="29"/>
      <c r="J319" s="29"/>
      <c r="K319" s="29"/>
      <c r="L319" s="29"/>
      <c r="M319" s="29"/>
      <c r="N319" s="29"/>
      <c r="O319" s="29"/>
      <c r="P319" s="29"/>
      <c r="Q319" s="29"/>
      <c r="R319" s="29"/>
      <c r="S319" s="29"/>
      <c r="T319" s="29"/>
      <c r="U319" s="29"/>
      <c r="V319" s="29"/>
      <c r="W319" s="29"/>
      <c r="X319" s="29"/>
      <c r="Y319" s="29"/>
    </row>
    <row r="320" spans="1:25" ht="13.5" customHeight="1">
      <c r="A320" s="29"/>
      <c r="B320" s="29"/>
      <c r="C320" s="29"/>
      <c r="D320" s="29"/>
      <c r="E320" s="29"/>
      <c r="F320" s="29"/>
      <c r="G320" s="29"/>
      <c r="H320" s="29"/>
      <c r="I320" s="29"/>
      <c r="J320" s="29"/>
      <c r="K320" s="29"/>
      <c r="L320" s="29"/>
      <c r="M320" s="29"/>
      <c r="N320" s="29"/>
      <c r="O320" s="29"/>
      <c r="P320" s="29"/>
      <c r="Q320" s="29"/>
      <c r="R320" s="29"/>
      <c r="S320" s="29"/>
      <c r="T320" s="29"/>
      <c r="U320" s="29"/>
      <c r="V320" s="29"/>
      <c r="W320" s="29"/>
      <c r="X320" s="29"/>
      <c r="Y320" s="29"/>
    </row>
    <row r="321" spans="1:25" ht="13.5" customHeight="1">
      <c r="A321" s="29"/>
      <c r="B321" s="29"/>
      <c r="C321" s="29"/>
      <c r="D321" s="29"/>
      <c r="E321" s="29"/>
      <c r="F321" s="29"/>
      <c r="G321" s="29"/>
      <c r="H321" s="29"/>
      <c r="I321" s="29"/>
      <c r="J321" s="29"/>
      <c r="K321" s="29"/>
      <c r="L321" s="29"/>
      <c r="M321" s="29"/>
      <c r="N321" s="29"/>
      <c r="O321" s="29"/>
      <c r="P321" s="29"/>
      <c r="Q321" s="29"/>
      <c r="R321" s="29"/>
      <c r="S321" s="29"/>
      <c r="T321" s="29"/>
      <c r="U321" s="29"/>
      <c r="V321" s="29"/>
      <c r="W321" s="29"/>
      <c r="X321" s="29"/>
      <c r="Y321" s="29"/>
    </row>
    <row r="322" spans="1:25" ht="13.5" customHeight="1">
      <c r="A322" s="29"/>
      <c r="B322" s="29"/>
      <c r="C322" s="29"/>
      <c r="D322" s="29"/>
      <c r="E322" s="29"/>
      <c r="F322" s="29"/>
      <c r="G322" s="29"/>
      <c r="H322" s="29"/>
      <c r="I322" s="29"/>
      <c r="J322" s="29"/>
      <c r="K322" s="29"/>
      <c r="L322" s="29"/>
      <c r="M322" s="29"/>
      <c r="N322" s="29"/>
      <c r="O322" s="29"/>
      <c r="P322" s="29"/>
      <c r="Q322" s="29"/>
      <c r="R322" s="29"/>
      <c r="S322" s="29"/>
      <c r="T322" s="29"/>
      <c r="U322" s="29"/>
      <c r="V322" s="29"/>
      <c r="W322" s="29"/>
      <c r="X322" s="29"/>
      <c r="Y322" s="29"/>
    </row>
    <row r="323" spans="1:25" ht="13.5" customHeight="1">
      <c r="A323" s="29"/>
      <c r="B323" s="29"/>
      <c r="C323" s="29"/>
      <c r="D323" s="29"/>
      <c r="E323" s="29"/>
      <c r="F323" s="29"/>
      <c r="G323" s="29"/>
      <c r="H323" s="29"/>
      <c r="I323" s="29"/>
      <c r="J323" s="29"/>
      <c r="K323" s="29"/>
      <c r="L323" s="29"/>
      <c r="M323" s="29"/>
      <c r="N323" s="29"/>
      <c r="O323" s="29"/>
      <c r="P323" s="29"/>
      <c r="Q323" s="29"/>
      <c r="R323" s="29"/>
      <c r="S323" s="29"/>
      <c r="T323" s="29"/>
      <c r="U323" s="29"/>
      <c r="V323" s="29"/>
      <c r="W323" s="29"/>
      <c r="X323" s="29"/>
      <c r="Y323" s="29"/>
    </row>
    <row r="324" spans="1:25" ht="13.5" customHeight="1">
      <c r="A324" s="29"/>
      <c r="B324" s="29"/>
      <c r="C324" s="29"/>
      <c r="D324" s="29"/>
      <c r="E324" s="29"/>
      <c r="F324" s="29"/>
      <c r="G324" s="29"/>
      <c r="H324" s="29"/>
      <c r="I324" s="29"/>
      <c r="J324" s="29"/>
      <c r="K324" s="29"/>
      <c r="L324" s="29"/>
      <c r="M324" s="29"/>
      <c r="N324" s="29"/>
      <c r="O324" s="29"/>
      <c r="P324" s="29"/>
      <c r="Q324" s="29"/>
      <c r="R324" s="29"/>
      <c r="S324" s="29"/>
      <c r="T324" s="29"/>
      <c r="U324" s="29"/>
      <c r="V324" s="29"/>
      <c r="W324" s="29"/>
      <c r="X324" s="29"/>
      <c r="Y324" s="29"/>
    </row>
    <row r="325" spans="1:25" ht="13.5" customHeight="1">
      <c r="A325" s="29"/>
      <c r="B325" s="29"/>
      <c r="C325" s="29"/>
      <c r="D325" s="29"/>
      <c r="E325" s="29"/>
      <c r="F325" s="29"/>
      <c r="G325" s="29"/>
      <c r="H325" s="29"/>
      <c r="I325" s="29"/>
      <c r="J325" s="29"/>
      <c r="K325" s="29"/>
      <c r="L325" s="29"/>
      <c r="M325" s="29"/>
      <c r="N325" s="29"/>
      <c r="O325" s="29"/>
      <c r="P325" s="29"/>
      <c r="Q325" s="29"/>
      <c r="R325" s="29"/>
      <c r="S325" s="29"/>
      <c r="T325" s="29"/>
      <c r="U325" s="29"/>
      <c r="V325" s="29"/>
      <c r="W325" s="29"/>
      <c r="X325" s="29"/>
      <c r="Y325" s="29"/>
    </row>
    <row r="326" spans="1:25" ht="13.5" customHeight="1">
      <c r="A326" s="29"/>
      <c r="B326" s="29"/>
      <c r="C326" s="29"/>
      <c r="D326" s="29"/>
      <c r="E326" s="29"/>
      <c r="F326" s="29"/>
      <c r="G326" s="29"/>
      <c r="H326" s="29"/>
      <c r="I326" s="29"/>
      <c r="J326" s="29"/>
      <c r="K326" s="29"/>
      <c r="L326" s="29"/>
      <c r="M326" s="29"/>
      <c r="N326" s="29"/>
      <c r="O326" s="29"/>
      <c r="P326" s="29"/>
      <c r="Q326" s="29"/>
      <c r="R326" s="29"/>
      <c r="S326" s="29"/>
      <c r="T326" s="29"/>
      <c r="U326" s="29"/>
      <c r="V326" s="29"/>
      <c r="W326" s="29"/>
      <c r="X326" s="29"/>
      <c r="Y326" s="29"/>
    </row>
    <row r="327" spans="1:25" ht="13.5" customHeight="1">
      <c r="A327" s="29"/>
      <c r="B327" s="29"/>
      <c r="C327" s="29"/>
      <c r="D327" s="29"/>
      <c r="E327" s="29"/>
      <c r="F327" s="29"/>
      <c r="G327" s="29"/>
      <c r="H327" s="29"/>
      <c r="I327" s="29"/>
      <c r="J327" s="29"/>
      <c r="K327" s="29"/>
      <c r="L327" s="29"/>
      <c r="M327" s="29"/>
      <c r="N327" s="29"/>
      <c r="O327" s="29"/>
      <c r="P327" s="29"/>
      <c r="Q327" s="29"/>
      <c r="R327" s="29"/>
      <c r="S327" s="29"/>
      <c r="T327" s="29"/>
      <c r="U327" s="29"/>
      <c r="V327" s="29"/>
      <c r="W327" s="29"/>
      <c r="X327" s="29"/>
      <c r="Y327" s="29"/>
    </row>
    <row r="328" spans="1:25" ht="13.5" customHeight="1">
      <c r="A328" s="29"/>
      <c r="B328" s="29"/>
      <c r="C328" s="29"/>
      <c r="D328" s="29"/>
      <c r="E328" s="29"/>
      <c r="F328" s="29"/>
      <c r="G328" s="29"/>
      <c r="H328" s="29"/>
      <c r="I328" s="29"/>
      <c r="J328" s="29"/>
      <c r="K328" s="29"/>
      <c r="L328" s="29"/>
      <c r="M328" s="29"/>
      <c r="N328" s="29"/>
      <c r="O328" s="29"/>
      <c r="P328" s="29"/>
      <c r="Q328" s="29"/>
      <c r="R328" s="29"/>
      <c r="S328" s="29"/>
      <c r="T328" s="29"/>
      <c r="U328" s="29"/>
      <c r="V328" s="29"/>
      <c r="W328" s="29"/>
      <c r="X328" s="29"/>
      <c r="Y328" s="29"/>
    </row>
    <row r="329" spans="1:25" ht="13.5" customHeight="1">
      <c r="A329" s="29"/>
      <c r="B329" s="29"/>
      <c r="C329" s="29"/>
      <c r="D329" s="29"/>
      <c r="E329" s="29"/>
      <c r="F329" s="29"/>
      <c r="G329" s="29"/>
      <c r="H329" s="29"/>
      <c r="I329" s="29"/>
      <c r="J329" s="29"/>
      <c r="K329" s="29"/>
      <c r="L329" s="29"/>
      <c r="M329" s="29"/>
      <c r="N329" s="29"/>
      <c r="O329" s="29"/>
      <c r="P329" s="29"/>
      <c r="Q329" s="29"/>
      <c r="R329" s="29"/>
      <c r="S329" s="29"/>
      <c r="T329" s="29"/>
      <c r="U329" s="29"/>
      <c r="V329" s="29"/>
      <c r="W329" s="29"/>
      <c r="X329" s="29"/>
      <c r="Y329" s="29"/>
    </row>
    <row r="330" spans="1:25" ht="13.5" customHeight="1">
      <c r="A330" s="29"/>
      <c r="B330" s="29"/>
      <c r="C330" s="29"/>
      <c r="D330" s="29"/>
      <c r="E330" s="29"/>
      <c r="F330" s="29"/>
      <c r="G330" s="29"/>
      <c r="H330" s="29"/>
      <c r="I330" s="29"/>
      <c r="J330" s="29"/>
      <c r="K330" s="29"/>
      <c r="L330" s="29"/>
      <c r="M330" s="29"/>
      <c r="N330" s="29"/>
      <c r="O330" s="29"/>
      <c r="P330" s="29"/>
      <c r="Q330" s="29"/>
      <c r="R330" s="29"/>
      <c r="S330" s="29"/>
      <c r="T330" s="29"/>
      <c r="U330" s="29"/>
      <c r="V330" s="29"/>
      <c r="W330" s="29"/>
      <c r="X330" s="29"/>
      <c r="Y330" s="29"/>
    </row>
    <row r="331" spans="1:25" ht="13.5" customHeight="1">
      <c r="A331" s="29"/>
      <c r="B331" s="29"/>
      <c r="C331" s="29"/>
      <c r="D331" s="29"/>
      <c r="E331" s="29"/>
      <c r="F331" s="29"/>
      <c r="G331" s="29"/>
      <c r="H331" s="29"/>
      <c r="I331" s="29"/>
      <c r="J331" s="29"/>
      <c r="K331" s="29"/>
      <c r="L331" s="29"/>
      <c r="M331" s="29"/>
      <c r="N331" s="29"/>
      <c r="O331" s="29"/>
      <c r="P331" s="29"/>
      <c r="Q331" s="29"/>
      <c r="R331" s="29"/>
      <c r="S331" s="29"/>
      <c r="T331" s="29"/>
      <c r="U331" s="29"/>
      <c r="V331" s="29"/>
      <c r="W331" s="29"/>
      <c r="X331" s="29"/>
      <c r="Y331" s="29"/>
    </row>
    <row r="332" spans="1:25" ht="13.5" customHeight="1">
      <c r="A332" s="29"/>
      <c r="B332" s="29"/>
      <c r="C332" s="29"/>
      <c r="D332" s="29"/>
      <c r="E332" s="29"/>
      <c r="F332" s="29"/>
      <c r="G332" s="29"/>
      <c r="H332" s="29"/>
      <c r="I332" s="29"/>
      <c r="J332" s="29"/>
      <c r="K332" s="29"/>
      <c r="L332" s="29"/>
      <c r="M332" s="29"/>
      <c r="N332" s="29"/>
      <c r="O332" s="29"/>
      <c r="P332" s="29"/>
      <c r="Q332" s="29"/>
      <c r="R332" s="29"/>
      <c r="S332" s="29"/>
      <c r="T332" s="29"/>
      <c r="U332" s="29"/>
      <c r="V332" s="29"/>
      <c r="W332" s="29"/>
      <c r="X332" s="29"/>
      <c r="Y332" s="29"/>
    </row>
    <row r="333" spans="1:25" ht="13.5" customHeight="1">
      <c r="A333" s="29"/>
      <c r="B333" s="29"/>
      <c r="C333" s="29"/>
      <c r="D333" s="29"/>
      <c r="E333" s="29"/>
      <c r="F333" s="29"/>
      <c r="G333" s="29"/>
      <c r="H333" s="29"/>
      <c r="I333" s="29"/>
      <c r="J333" s="29"/>
      <c r="K333" s="29"/>
      <c r="L333" s="29"/>
      <c r="M333" s="29"/>
      <c r="N333" s="29"/>
      <c r="O333" s="29"/>
      <c r="P333" s="29"/>
      <c r="Q333" s="29"/>
      <c r="R333" s="29"/>
      <c r="S333" s="29"/>
      <c r="T333" s="29"/>
      <c r="U333" s="29"/>
      <c r="V333" s="29"/>
      <c r="W333" s="29"/>
      <c r="X333" s="29"/>
      <c r="Y333" s="29"/>
    </row>
    <row r="334" spans="1:25" ht="13.5" customHeight="1">
      <c r="A334" s="29"/>
      <c r="B334" s="29"/>
      <c r="C334" s="29"/>
      <c r="D334" s="29"/>
      <c r="E334" s="29"/>
      <c r="F334" s="29"/>
      <c r="G334" s="29"/>
      <c r="H334" s="29"/>
      <c r="I334" s="29"/>
      <c r="J334" s="29"/>
      <c r="K334" s="29"/>
      <c r="L334" s="29"/>
      <c r="M334" s="29"/>
      <c r="N334" s="29"/>
      <c r="O334" s="29"/>
      <c r="P334" s="29"/>
      <c r="Q334" s="29"/>
      <c r="R334" s="29"/>
      <c r="S334" s="29"/>
      <c r="T334" s="29"/>
      <c r="U334" s="29"/>
      <c r="V334" s="29"/>
      <c r="W334" s="29"/>
      <c r="X334" s="29"/>
      <c r="Y334" s="29"/>
    </row>
    <row r="335" spans="1:25" ht="13.5" customHeight="1">
      <c r="A335" s="29"/>
      <c r="B335" s="29"/>
      <c r="C335" s="29"/>
      <c r="D335" s="29"/>
      <c r="E335" s="29"/>
      <c r="F335" s="29"/>
      <c r="G335" s="29"/>
      <c r="H335" s="29"/>
      <c r="I335" s="29"/>
      <c r="J335" s="29"/>
      <c r="K335" s="29"/>
      <c r="L335" s="29"/>
      <c r="M335" s="29"/>
      <c r="N335" s="29"/>
      <c r="O335" s="29"/>
      <c r="P335" s="29"/>
      <c r="Q335" s="29"/>
      <c r="R335" s="29"/>
      <c r="S335" s="29"/>
      <c r="T335" s="29"/>
      <c r="U335" s="29"/>
      <c r="V335" s="29"/>
      <c r="W335" s="29"/>
      <c r="X335" s="29"/>
      <c r="Y335" s="29"/>
    </row>
    <row r="336" spans="1:25" ht="13.5" customHeight="1">
      <c r="A336" s="29"/>
      <c r="B336" s="29"/>
      <c r="C336" s="29"/>
      <c r="D336" s="29"/>
      <c r="E336" s="29"/>
      <c r="F336" s="29"/>
      <c r="G336" s="29"/>
      <c r="H336" s="29"/>
      <c r="I336" s="29"/>
      <c r="J336" s="29"/>
      <c r="K336" s="29"/>
      <c r="L336" s="29"/>
      <c r="M336" s="29"/>
      <c r="N336" s="29"/>
      <c r="O336" s="29"/>
      <c r="P336" s="29"/>
      <c r="Q336" s="29"/>
      <c r="R336" s="29"/>
      <c r="S336" s="29"/>
      <c r="T336" s="29"/>
      <c r="U336" s="29"/>
      <c r="V336" s="29"/>
      <c r="W336" s="29"/>
      <c r="X336" s="29"/>
      <c r="Y336" s="29"/>
    </row>
    <row r="337" spans="1:25" ht="13.5" customHeight="1">
      <c r="A337" s="29"/>
      <c r="B337" s="29"/>
      <c r="C337" s="29"/>
      <c r="D337" s="29"/>
      <c r="E337" s="29"/>
      <c r="F337" s="29"/>
      <c r="G337" s="29"/>
      <c r="H337" s="29"/>
      <c r="I337" s="29"/>
      <c r="J337" s="29"/>
      <c r="K337" s="29"/>
      <c r="L337" s="29"/>
      <c r="M337" s="29"/>
      <c r="N337" s="29"/>
      <c r="O337" s="29"/>
      <c r="P337" s="29"/>
      <c r="Q337" s="29"/>
      <c r="R337" s="29"/>
      <c r="S337" s="29"/>
      <c r="T337" s="29"/>
      <c r="U337" s="29"/>
      <c r="V337" s="29"/>
      <c r="W337" s="29"/>
      <c r="X337" s="29"/>
      <c r="Y337" s="29"/>
    </row>
    <row r="338" spans="1:25" ht="13.5" customHeight="1">
      <c r="A338" s="29"/>
      <c r="B338" s="29"/>
      <c r="C338" s="29"/>
      <c r="D338" s="29"/>
      <c r="E338" s="29"/>
      <c r="F338" s="29"/>
      <c r="G338" s="29"/>
      <c r="H338" s="29"/>
      <c r="I338" s="29"/>
      <c r="J338" s="29"/>
      <c r="K338" s="29"/>
      <c r="L338" s="29"/>
      <c r="M338" s="29"/>
      <c r="N338" s="29"/>
      <c r="O338" s="29"/>
      <c r="P338" s="29"/>
      <c r="Q338" s="29"/>
      <c r="R338" s="29"/>
      <c r="S338" s="29"/>
      <c r="T338" s="29"/>
      <c r="U338" s="29"/>
      <c r="V338" s="29"/>
      <c r="W338" s="29"/>
      <c r="X338" s="29"/>
      <c r="Y338" s="29"/>
    </row>
    <row r="339" spans="1:25" ht="13.5" customHeight="1">
      <c r="A339" s="29"/>
      <c r="B339" s="29"/>
      <c r="C339" s="29"/>
      <c r="D339" s="29"/>
      <c r="E339" s="29"/>
      <c r="F339" s="29"/>
      <c r="G339" s="29"/>
      <c r="H339" s="29"/>
      <c r="I339" s="29"/>
      <c r="J339" s="29"/>
      <c r="K339" s="29"/>
      <c r="L339" s="29"/>
      <c r="M339" s="29"/>
      <c r="N339" s="29"/>
      <c r="O339" s="29"/>
      <c r="P339" s="29"/>
      <c r="Q339" s="29"/>
      <c r="R339" s="29"/>
      <c r="S339" s="29"/>
      <c r="T339" s="29"/>
      <c r="U339" s="29"/>
      <c r="V339" s="29"/>
      <c r="W339" s="29"/>
      <c r="X339" s="29"/>
      <c r="Y339" s="29"/>
    </row>
    <row r="340" spans="1:25" ht="13.5" customHeight="1">
      <c r="A340" s="29"/>
      <c r="B340" s="29"/>
      <c r="C340" s="29"/>
      <c r="D340" s="29"/>
      <c r="E340" s="29"/>
      <c r="F340" s="29"/>
      <c r="G340" s="29"/>
      <c r="H340" s="29"/>
      <c r="I340" s="29"/>
      <c r="J340" s="29"/>
      <c r="K340" s="29"/>
      <c r="L340" s="29"/>
      <c r="M340" s="29"/>
      <c r="N340" s="29"/>
      <c r="O340" s="29"/>
      <c r="P340" s="29"/>
      <c r="Q340" s="29"/>
      <c r="R340" s="29"/>
      <c r="S340" s="29"/>
      <c r="T340" s="29"/>
      <c r="U340" s="29"/>
      <c r="V340" s="29"/>
      <c r="W340" s="29"/>
      <c r="X340" s="29"/>
      <c r="Y340" s="29"/>
    </row>
    <row r="341" spans="1:25" ht="13.5" customHeight="1">
      <c r="A341" s="29"/>
      <c r="B341" s="29"/>
      <c r="C341" s="29"/>
      <c r="D341" s="29"/>
      <c r="E341" s="29"/>
      <c r="F341" s="29"/>
      <c r="G341" s="29"/>
      <c r="H341" s="29"/>
      <c r="I341" s="29"/>
      <c r="J341" s="29"/>
      <c r="K341" s="29"/>
      <c r="L341" s="29"/>
      <c r="M341" s="29"/>
      <c r="N341" s="29"/>
      <c r="O341" s="29"/>
      <c r="P341" s="29"/>
      <c r="Q341" s="29"/>
      <c r="R341" s="29"/>
      <c r="S341" s="29"/>
      <c r="T341" s="29"/>
      <c r="U341" s="29"/>
      <c r="V341" s="29"/>
      <c r="W341" s="29"/>
      <c r="X341" s="29"/>
      <c r="Y341" s="29"/>
    </row>
    <row r="342" spans="1:25" ht="13.5" customHeight="1">
      <c r="A342" s="29"/>
      <c r="B342" s="29"/>
      <c r="C342" s="29"/>
      <c r="D342" s="29"/>
      <c r="E342" s="29"/>
      <c r="F342" s="29"/>
      <c r="G342" s="29"/>
      <c r="H342" s="29"/>
      <c r="I342" s="29"/>
      <c r="J342" s="29"/>
      <c r="K342" s="29"/>
      <c r="L342" s="29"/>
      <c r="M342" s="29"/>
      <c r="N342" s="29"/>
      <c r="O342" s="29"/>
      <c r="P342" s="29"/>
      <c r="Q342" s="29"/>
      <c r="R342" s="29"/>
      <c r="S342" s="29"/>
      <c r="T342" s="29"/>
      <c r="U342" s="29"/>
      <c r="V342" s="29"/>
      <c r="W342" s="29"/>
      <c r="X342" s="29"/>
      <c r="Y342" s="29"/>
    </row>
    <row r="343" spans="1:25" ht="13.5" customHeight="1">
      <c r="A343" s="29"/>
      <c r="B343" s="29"/>
      <c r="C343" s="29"/>
      <c r="D343" s="29"/>
      <c r="E343" s="29"/>
      <c r="F343" s="29"/>
      <c r="G343" s="29"/>
      <c r="H343" s="29"/>
      <c r="I343" s="29"/>
      <c r="J343" s="29"/>
      <c r="K343" s="29"/>
      <c r="L343" s="29"/>
      <c r="M343" s="29"/>
      <c r="N343" s="29"/>
      <c r="O343" s="29"/>
      <c r="P343" s="29"/>
      <c r="Q343" s="29"/>
      <c r="R343" s="29"/>
      <c r="S343" s="29"/>
      <c r="T343" s="29"/>
      <c r="U343" s="29"/>
      <c r="V343" s="29"/>
      <c r="W343" s="29"/>
      <c r="X343" s="29"/>
      <c r="Y343" s="29"/>
    </row>
    <row r="344" spans="1:25" ht="13.5" customHeight="1">
      <c r="A344" s="29"/>
      <c r="B344" s="29"/>
      <c r="C344" s="29"/>
      <c r="D344" s="29"/>
      <c r="E344" s="29"/>
      <c r="F344" s="29"/>
      <c r="G344" s="29"/>
      <c r="H344" s="29"/>
      <c r="I344" s="29"/>
      <c r="J344" s="29"/>
      <c r="K344" s="29"/>
      <c r="L344" s="29"/>
      <c r="M344" s="29"/>
      <c r="N344" s="29"/>
      <c r="O344" s="29"/>
      <c r="P344" s="29"/>
      <c r="Q344" s="29"/>
      <c r="R344" s="29"/>
      <c r="S344" s="29"/>
      <c r="T344" s="29"/>
      <c r="U344" s="29"/>
      <c r="V344" s="29"/>
      <c r="W344" s="29"/>
      <c r="X344" s="29"/>
      <c r="Y344" s="29"/>
    </row>
    <row r="345" spans="1:25" ht="13.5" customHeight="1">
      <c r="A345" s="29"/>
      <c r="B345" s="29"/>
      <c r="C345" s="29"/>
      <c r="D345" s="29"/>
      <c r="E345" s="29"/>
      <c r="F345" s="29"/>
      <c r="G345" s="29"/>
      <c r="H345" s="29"/>
      <c r="I345" s="29"/>
      <c r="J345" s="29"/>
      <c r="K345" s="29"/>
      <c r="L345" s="29"/>
      <c r="M345" s="29"/>
      <c r="N345" s="29"/>
      <c r="O345" s="29"/>
      <c r="P345" s="29"/>
      <c r="Q345" s="29"/>
      <c r="R345" s="29"/>
      <c r="S345" s="29"/>
      <c r="T345" s="29"/>
      <c r="U345" s="29"/>
      <c r="V345" s="29"/>
      <c r="W345" s="29"/>
      <c r="X345" s="29"/>
      <c r="Y345" s="29"/>
    </row>
    <row r="346" spans="1:25" ht="13.5" customHeight="1">
      <c r="A346" s="29"/>
      <c r="B346" s="29"/>
      <c r="C346" s="29"/>
      <c r="D346" s="29"/>
      <c r="E346" s="29"/>
      <c r="F346" s="29"/>
      <c r="G346" s="29"/>
      <c r="H346" s="29"/>
      <c r="I346" s="29"/>
      <c r="J346" s="29"/>
      <c r="K346" s="29"/>
      <c r="L346" s="29"/>
      <c r="M346" s="29"/>
      <c r="N346" s="29"/>
      <c r="O346" s="29"/>
      <c r="P346" s="29"/>
      <c r="Q346" s="29"/>
      <c r="R346" s="29"/>
      <c r="S346" s="29"/>
      <c r="T346" s="29"/>
      <c r="U346" s="29"/>
      <c r="V346" s="29"/>
      <c r="W346" s="29"/>
      <c r="X346" s="29"/>
      <c r="Y346" s="29"/>
    </row>
    <row r="347" spans="1:25" ht="13.5" customHeight="1">
      <c r="A347" s="29"/>
      <c r="B347" s="29"/>
      <c r="C347" s="29"/>
      <c r="D347" s="29"/>
      <c r="E347" s="29"/>
      <c r="F347" s="29"/>
      <c r="G347" s="29"/>
      <c r="H347" s="29"/>
      <c r="I347" s="29"/>
      <c r="J347" s="29"/>
      <c r="K347" s="29"/>
      <c r="L347" s="29"/>
      <c r="M347" s="29"/>
      <c r="N347" s="29"/>
      <c r="O347" s="29"/>
      <c r="P347" s="29"/>
      <c r="Q347" s="29"/>
      <c r="R347" s="29"/>
      <c r="S347" s="29"/>
      <c r="T347" s="29"/>
      <c r="U347" s="29"/>
      <c r="V347" s="29"/>
      <c r="W347" s="29"/>
      <c r="X347" s="29"/>
      <c r="Y347" s="29"/>
    </row>
    <row r="348" spans="1:25" ht="13.5" customHeight="1">
      <c r="A348" s="29"/>
      <c r="B348" s="29"/>
      <c r="C348" s="29"/>
      <c r="D348" s="29"/>
      <c r="E348" s="29"/>
      <c r="F348" s="29"/>
      <c r="G348" s="29"/>
      <c r="H348" s="29"/>
      <c r="I348" s="29"/>
      <c r="J348" s="29"/>
      <c r="K348" s="29"/>
      <c r="L348" s="29"/>
      <c r="M348" s="29"/>
      <c r="N348" s="29"/>
      <c r="O348" s="29"/>
      <c r="P348" s="29"/>
      <c r="Q348" s="29"/>
      <c r="R348" s="29"/>
      <c r="S348" s="29"/>
      <c r="T348" s="29"/>
      <c r="U348" s="29"/>
      <c r="V348" s="29"/>
      <c r="W348" s="29"/>
      <c r="X348" s="29"/>
      <c r="Y348" s="29"/>
    </row>
    <row r="349" spans="1:25" ht="13.5" customHeight="1">
      <c r="A349" s="29"/>
      <c r="B349" s="29"/>
      <c r="C349" s="29"/>
      <c r="D349" s="29"/>
      <c r="E349" s="29"/>
      <c r="F349" s="29"/>
      <c r="G349" s="29"/>
      <c r="H349" s="29"/>
      <c r="I349" s="29"/>
      <c r="J349" s="29"/>
      <c r="K349" s="29"/>
      <c r="L349" s="29"/>
      <c r="M349" s="29"/>
      <c r="N349" s="29"/>
      <c r="O349" s="29"/>
      <c r="P349" s="29"/>
      <c r="Q349" s="29"/>
      <c r="R349" s="29"/>
      <c r="S349" s="29"/>
      <c r="T349" s="29"/>
      <c r="U349" s="29"/>
      <c r="V349" s="29"/>
      <c r="W349" s="29"/>
      <c r="X349" s="29"/>
      <c r="Y349" s="29"/>
    </row>
    <row r="350" spans="1:25" ht="15.75" customHeight="1"/>
    <row r="351" spans="1:25" ht="15.75" customHeight="1"/>
    <row r="352" spans="1:25"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16">
    <mergeCell ref="B128:B129"/>
    <mergeCell ref="B134:B135"/>
    <mergeCell ref="B107:B108"/>
    <mergeCell ref="B92:B93"/>
    <mergeCell ref="B105:B106"/>
    <mergeCell ref="B61:B62"/>
    <mergeCell ref="B67:B68"/>
    <mergeCell ref="B120:B121"/>
    <mergeCell ref="C3:G3"/>
    <mergeCell ref="I3:M3"/>
    <mergeCell ref="B2:B3"/>
    <mergeCell ref="B34:B35"/>
    <mergeCell ref="B52:B53"/>
    <mergeCell ref="I72:M72"/>
    <mergeCell ref="C72:G72"/>
    <mergeCell ref="I34:I35"/>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M1000"/>
  <sheetViews>
    <sheetView zoomScale="90" zoomScaleNormal="90" workbookViewId="0">
      <pane xSplit="1" ySplit="4" topLeftCell="B5" activePane="bottomRight" state="frozen"/>
      <selection pane="topRight" activeCell="B1" sqref="B1"/>
      <selection pane="bottomLeft" activeCell="A5" sqref="A5"/>
      <selection pane="bottomRight" activeCell="I70" sqref="I70"/>
    </sheetView>
  </sheetViews>
  <sheetFormatPr baseColWidth="10" defaultColWidth="14.42578125" defaultRowHeight="15" customHeight="1" outlineLevelRow="2" outlineLevelCol="2"/>
  <cols>
    <col min="1" max="1" width="68.140625" customWidth="1"/>
    <col min="2" max="2" width="22.5703125" customWidth="1"/>
    <col min="3" max="3" width="19.28515625" customWidth="1"/>
    <col min="4" max="4" width="19.85546875" customWidth="1" outlineLevel="1"/>
    <col min="5" max="5" width="13" customWidth="1" outlineLevel="1"/>
    <col min="6" max="6" width="14.140625" customWidth="1" outlineLevel="1"/>
    <col min="7" max="7" width="19.85546875" customWidth="1" outlineLevel="1"/>
    <col min="8" max="8" width="19.85546875" customWidth="1"/>
    <col min="9" max="9" width="22.5703125" customWidth="1" outlineLevel="1"/>
    <col min="10" max="10" width="20.42578125" customWidth="1" outlineLevel="1"/>
    <col min="11" max="11" width="25" customWidth="1" outlineLevel="1"/>
    <col min="12" max="12" width="26.7109375" customWidth="1" outlineLevel="1"/>
    <col min="13" max="13" width="17" customWidth="1"/>
    <col min="14" max="14" width="46.28515625" customWidth="1" outlineLevel="1"/>
    <col min="15" max="15" width="13" customWidth="1" outlineLevel="1"/>
    <col min="16" max="16" width="11.140625" customWidth="1" outlineLevel="1"/>
    <col min="17" max="17" width="17.42578125" customWidth="1" outlineLevel="1"/>
    <col min="18" max="18" width="22.140625" customWidth="1" outlineLevel="1"/>
    <col min="19" max="19" width="13.85546875" customWidth="1" outlineLevel="2"/>
    <col min="20" max="20" width="13" customWidth="1" outlineLevel="2"/>
    <col min="21" max="21" width="11.140625" customWidth="1" outlineLevel="2"/>
    <col min="22" max="22" width="18.85546875" customWidth="1" outlineLevel="2"/>
    <col min="23" max="23" width="13.7109375" customWidth="1"/>
    <col min="24" max="39" width="10.85546875" customWidth="1"/>
  </cols>
  <sheetData>
    <row r="1" spans="1:39" ht="16.5" customHeight="1">
      <c r="A1" s="1963" t="s">
        <v>312</v>
      </c>
      <c r="B1" s="74"/>
      <c r="C1" s="74"/>
      <c r="D1" s="2498"/>
      <c r="E1" s="2498"/>
      <c r="F1" s="74"/>
      <c r="G1" s="74"/>
      <c r="H1" s="74"/>
      <c r="I1" s="2498"/>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row>
    <row r="2" spans="1:39" ht="180.75" customHeight="1" thickBot="1">
      <c r="A2" s="2348" t="s">
        <v>314</v>
      </c>
      <c r="B2" s="75">
        <v>2018</v>
      </c>
      <c r="C2" s="76">
        <f>B2-1</f>
        <v>2017</v>
      </c>
      <c r="D2" s="77" t="s">
        <v>316</v>
      </c>
      <c r="E2" s="78" t="s">
        <v>317</v>
      </c>
      <c r="F2" s="77" t="s">
        <v>318</v>
      </c>
      <c r="G2" s="75">
        <f>C2</f>
        <v>2017</v>
      </c>
      <c r="H2" s="75">
        <f>B2-2</f>
        <v>2016</v>
      </c>
      <c r="I2" s="77" t="s">
        <v>317</v>
      </c>
      <c r="J2" s="77" t="s">
        <v>319</v>
      </c>
      <c r="K2" s="77" t="s">
        <v>318</v>
      </c>
      <c r="L2" s="75">
        <f>B2-2</f>
        <v>2016</v>
      </c>
      <c r="M2" s="75">
        <f>B2-3</f>
        <v>2015</v>
      </c>
      <c r="N2" s="77" t="s">
        <v>319</v>
      </c>
      <c r="O2" s="77" t="s">
        <v>327</v>
      </c>
      <c r="P2" s="77" t="s">
        <v>318</v>
      </c>
      <c r="Q2" s="75">
        <f>2018-3</f>
        <v>2015</v>
      </c>
      <c r="R2" s="75">
        <f>2018-4</f>
        <v>2014</v>
      </c>
      <c r="S2" s="77" t="s">
        <v>327</v>
      </c>
      <c r="T2" s="77" t="s">
        <v>328</v>
      </c>
      <c r="U2" s="77" t="s">
        <v>318</v>
      </c>
      <c r="V2" s="75">
        <f>2018-4</f>
        <v>2014</v>
      </c>
      <c r="W2" s="86"/>
      <c r="X2" s="86"/>
      <c r="Y2" s="86"/>
      <c r="Z2" s="86"/>
      <c r="AA2" s="86"/>
      <c r="AB2" s="86"/>
      <c r="AC2" s="86"/>
      <c r="AD2" s="86"/>
      <c r="AE2" s="86"/>
      <c r="AF2" s="86"/>
      <c r="AG2" s="86"/>
      <c r="AH2" s="86"/>
      <c r="AI2" s="86"/>
      <c r="AJ2" s="86"/>
      <c r="AK2" s="86"/>
      <c r="AL2" s="86"/>
      <c r="AM2" s="86"/>
    </row>
    <row r="3" spans="1:39" ht="2.25" customHeight="1" thickBot="1">
      <c r="A3" s="87"/>
      <c r="B3" s="88"/>
      <c r="C3" s="89"/>
      <c r="D3" s="90"/>
      <c r="E3" s="91"/>
      <c r="F3" s="92"/>
      <c r="G3" s="88"/>
      <c r="H3" s="89"/>
      <c r="I3" s="90"/>
      <c r="J3" s="91"/>
      <c r="K3" s="92"/>
      <c r="L3" s="88"/>
      <c r="M3" s="89"/>
      <c r="N3" s="90"/>
      <c r="O3" s="91"/>
      <c r="P3" s="92"/>
      <c r="Q3" s="88"/>
      <c r="R3" s="89"/>
      <c r="S3" s="90"/>
      <c r="T3" s="91"/>
      <c r="U3" s="92"/>
      <c r="V3" s="88"/>
      <c r="W3" s="1"/>
      <c r="X3" s="1"/>
      <c r="Y3" s="1"/>
      <c r="Z3" s="1"/>
      <c r="AA3" s="1"/>
      <c r="AB3" s="1"/>
      <c r="AC3" s="1"/>
      <c r="AD3" s="1"/>
      <c r="AE3" s="1"/>
      <c r="AF3" s="1"/>
      <c r="AG3" s="1"/>
      <c r="AH3" s="1"/>
      <c r="AI3" s="1"/>
      <c r="AJ3" s="1"/>
      <c r="AK3" s="1"/>
      <c r="AL3" s="1"/>
      <c r="AM3" s="1"/>
    </row>
    <row r="4" spans="1:39" ht="16.5" customHeight="1" thickBot="1">
      <c r="A4" s="93" t="s">
        <v>329</v>
      </c>
      <c r="B4" s="94">
        <f t="shared" ref="B4:C4" si="0">B5-B6</f>
        <v>0</v>
      </c>
      <c r="C4" s="94">
        <f t="shared" si="0"/>
        <v>0</v>
      </c>
      <c r="D4" s="95">
        <f t="shared" ref="D4:D8" si="1">B4/$B$16</f>
        <v>0</v>
      </c>
      <c r="E4" s="95">
        <f>C4/$C$16</f>
        <v>0</v>
      </c>
      <c r="F4" s="96"/>
      <c r="G4" s="94">
        <f t="shared" ref="G4" si="2">G5-G6</f>
        <v>0</v>
      </c>
      <c r="H4" s="94">
        <f t="shared" ref="H4" si="3">H5-H6</f>
        <v>0</v>
      </c>
      <c r="I4" s="95">
        <f t="shared" ref="I4:I6" si="4">+G4/$G$16</f>
        <v>0</v>
      </c>
      <c r="J4" s="95">
        <f t="shared" ref="J4:J6" si="5">+H4/$H$16</f>
        <v>0</v>
      </c>
      <c r="K4" s="96"/>
      <c r="L4" s="94">
        <f t="shared" ref="L4" si="6">L5-L6</f>
        <v>0</v>
      </c>
      <c r="M4" s="94">
        <f>COMPTE_RESULTAT!H7</f>
        <v>0</v>
      </c>
      <c r="N4" s="95">
        <f t="shared" ref="N4:N6" si="7">L4/$L$16</f>
        <v>0</v>
      </c>
      <c r="O4" s="95">
        <f t="shared" ref="O4:O6" si="8">M4/$M$16</f>
        <v>0</v>
      </c>
      <c r="P4" s="96"/>
      <c r="Q4" s="94">
        <f t="shared" ref="Q4:R4" si="9">Q5-Q6</f>
        <v>0</v>
      </c>
      <c r="R4" s="94">
        <f t="shared" si="9"/>
        <v>0</v>
      </c>
      <c r="S4" s="1937">
        <f t="shared" ref="S4:S6" si="10">Q4/$Q$16</f>
        <v>0</v>
      </c>
      <c r="T4" s="1943">
        <f>R4/$R$16</f>
        <v>0</v>
      </c>
      <c r="U4" s="1944"/>
      <c r="V4" s="94">
        <f>V5-V6</f>
        <v>0</v>
      </c>
      <c r="W4" s="1"/>
      <c r="X4" s="1"/>
      <c r="Y4" s="1"/>
      <c r="Z4" s="1"/>
      <c r="AA4" s="1"/>
      <c r="AB4" s="1"/>
      <c r="AC4" s="1"/>
      <c r="AD4" s="1"/>
      <c r="AE4" s="1"/>
      <c r="AF4" s="1"/>
      <c r="AG4" s="1"/>
      <c r="AH4" s="1"/>
      <c r="AI4" s="1"/>
      <c r="AJ4" s="1"/>
      <c r="AK4" s="1"/>
      <c r="AL4" s="1"/>
      <c r="AM4" s="1"/>
    </row>
    <row r="5" spans="1:39" s="693" customFormat="1" ht="16.5" customHeight="1" outlineLevel="1" thickBot="1">
      <c r="A5" s="100" t="s">
        <v>330</v>
      </c>
      <c r="B5" s="101">
        <f>COMPTE_RESULTAT!E4</f>
        <v>0</v>
      </c>
      <c r="C5" s="101">
        <f>COMPTE_RESULTAT!F4</f>
        <v>0</v>
      </c>
      <c r="D5" s="102">
        <f t="shared" si="1"/>
        <v>0</v>
      </c>
      <c r="E5" s="101">
        <f t="shared" ref="E5:E68" si="11">C5/$C$16</f>
        <v>0</v>
      </c>
      <c r="F5" s="101">
        <f t="shared" ref="F5:F6" si="12">D5/$L$16</f>
        <v>0</v>
      </c>
      <c r="G5" s="101">
        <f t="shared" ref="G5:G68" si="13">C5</f>
        <v>0</v>
      </c>
      <c r="H5" s="101">
        <f>COMPTE_RESULTAT!G4</f>
        <v>0</v>
      </c>
      <c r="I5" s="102">
        <f t="shared" si="4"/>
        <v>0</v>
      </c>
      <c r="J5" s="103">
        <f t="shared" si="5"/>
        <v>0</v>
      </c>
      <c r="K5" s="104">
        <f t="shared" ref="K5:K6" si="14">I5/$L$16</f>
        <v>0</v>
      </c>
      <c r="L5" s="101">
        <f>H5</f>
        <v>0</v>
      </c>
      <c r="M5" s="101">
        <f>COMPTE_RESULTAT!H4</f>
        <v>0</v>
      </c>
      <c r="N5" s="102">
        <f t="shared" si="7"/>
        <v>0</v>
      </c>
      <c r="O5" s="103">
        <f t="shared" si="8"/>
        <v>0</v>
      </c>
      <c r="P5" s="104"/>
      <c r="Q5" s="101">
        <f t="shared" ref="Q5:Q6" si="15">M5</f>
        <v>0</v>
      </c>
      <c r="R5" s="101"/>
      <c r="S5" s="1938">
        <f t="shared" si="10"/>
        <v>0</v>
      </c>
      <c r="T5" s="1938">
        <f t="shared" ref="T5:T68" si="16">R5/$R$16</f>
        <v>0</v>
      </c>
      <c r="U5" s="1945"/>
      <c r="V5" s="101">
        <f t="shared" ref="V5:V6" si="17">R5</f>
        <v>0</v>
      </c>
      <c r="W5" s="1"/>
      <c r="X5" s="1"/>
      <c r="Y5" s="1"/>
      <c r="Z5" s="1"/>
      <c r="AA5" s="1"/>
      <c r="AB5" s="1"/>
      <c r="AC5" s="1"/>
      <c r="AD5" s="1"/>
      <c r="AE5" s="1"/>
      <c r="AF5" s="1"/>
      <c r="AG5" s="1"/>
      <c r="AH5" s="1"/>
      <c r="AI5" s="1"/>
      <c r="AJ5" s="1"/>
      <c r="AK5" s="1"/>
      <c r="AL5" s="1"/>
      <c r="AM5" s="1"/>
    </row>
    <row r="6" spans="1:39" s="693" customFormat="1" ht="16.5" customHeight="1" outlineLevel="1" thickBot="1">
      <c r="A6" s="100" t="s">
        <v>331</v>
      </c>
      <c r="B6" s="101">
        <f>(COMPTE_RESULTAT!E5+COMPTE_RESULTAT!E6)</f>
        <v>0</v>
      </c>
      <c r="C6" s="101">
        <f>(COMPTE_RESULTAT!F5+COMPTE_RESULTAT!F6)</f>
        <v>0</v>
      </c>
      <c r="D6" s="102">
        <f t="shared" si="1"/>
        <v>0</v>
      </c>
      <c r="E6" s="101">
        <f t="shared" si="11"/>
        <v>0</v>
      </c>
      <c r="F6" s="101">
        <f t="shared" si="12"/>
        <v>0</v>
      </c>
      <c r="G6" s="101">
        <f t="shared" si="13"/>
        <v>0</v>
      </c>
      <c r="H6" s="101">
        <f>(COMPTE_RESULTAT!G5+COMPTE_RESULTAT!G6)</f>
        <v>0</v>
      </c>
      <c r="I6" s="102">
        <f t="shared" si="4"/>
        <v>0</v>
      </c>
      <c r="J6" s="105">
        <f t="shared" si="5"/>
        <v>0</v>
      </c>
      <c r="K6" s="104">
        <f t="shared" si="14"/>
        <v>0</v>
      </c>
      <c r="L6" s="101">
        <f>H6</f>
        <v>0</v>
      </c>
      <c r="M6" s="101">
        <f>(COMPTE_RESULTAT!H5+COMPTE_RESULTAT!H6)</f>
        <v>0</v>
      </c>
      <c r="N6" s="102">
        <f t="shared" si="7"/>
        <v>0</v>
      </c>
      <c r="O6" s="105">
        <f t="shared" si="8"/>
        <v>0</v>
      </c>
      <c r="P6" s="104"/>
      <c r="Q6" s="101">
        <f t="shared" si="15"/>
        <v>0</v>
      </c>
      <c r="R6" s="101"/>
      <c r="S6" s="1938">
        <f t="shared" si="10"/>
        <v>0</v>
      </c>
      <c r="T6" s="1938">
        <f t="shared" si="16"/>
        <v>0</v>
      </c>
      <c r="U6" s="1945"/>
      <c r="V6" s="101">
        <f t="shared" si="17"/>
        <v>0</v>
      </c>
      <c r="W6" s="1"/>
      <c r="X6" s="1"/>
      <c r="Y6" s="1"/>
      <c r="Z6" s="1"/>
      <c r="AA6" s="1"/>
      <c r="AB6" s="1"/>
      <c r="AC6" s="1"/>
      <c r="AD6" s="1"/>
      <c r="AE6" s="1"/>
      <c r="AF6" s="1"/>
      <c r="AG6" s="1"/>
      <c r="AH6" s="1"/>
      <c r="AI6" s="1"/>
      <c r="AJ6" s="1"/>
      <c r="AK6" s="1"/>
      <c r="AL6" s="1"/>
      <c r="AM6" s="1"/>
    </row>
    <row r="7" spans="1:39" s="693" customFormat="1" ht="16.5" customHeight="1" thickBot="1">
      <c r="A7" s="106"/>
      <c r="B7" s="107"/>
      <c r="C7" s="107"/>
      <c r="D7" s="102"/>
      <c r="E7" s="107"/>
      <c r="F7" s="107"/>
      <c r="G7" s="107"/>
      <c r="H7" s="107"/>
      <c r="I7" s="108"/>
      <c r="J7" s="109"/>
      <c r="K7" s="110"/>
      <c r="L7" s="107"/>
      <c r="M7" s="107"/>
      <c r="N7" s="108"/>
      <c r="O7" s="109"/>
      <c r="P7" s="110"/>
      <c r="Q7" s="107"/>
      <c r="R7" s="107"/>
      <c r="S7" s="1939"/>
      <c r="T7" s="1940">
        <f t="shared" si="16"/>
        <v>0</v>
      </c>
      <c r="U7" s="1945"/>
      <c r="V7" s="107"/>
      <c r="W7" s="111"/>
      <c r="X7" s="111"/>
      <c r="Y7" s="111"/>
      <c r="Z7" s="111"/>
      <c r="AA7" s="111"/>
      <c r="AB7" s="111"/>
      <c r="AC7" s="111"/>
      <c r="AD7" s="111"/>
      <c r="AE7" s="111"/>
      <c r="AF7" s="111"/>
      <c r="AG7" s="111"/>
      <c r="AH7" s="111"/>
      <c r="AI7" s="111"/>
      <c r="AJ7" s="111"/>
      <c r="AK7" s="111"/>
      <c r="AL7" s="111"/>
      <c r="AM7" s="111"/>
    </row>
    <row r="8" spans="1:39" ht="16.5" customHeight="1" thickBot="1">
      <c r="A8" s="112" t="s">
        <v>332</v>
      </c>
      <c r="B8" s="94">
        <f>SUM(B9:B14)</f>
        <v>2208301764</v>
      </c>
      <c r="C8" s="94">
        <f>SUM(C9:C14)</f>
        <v>2446471279</v>
      </c>
      <c r="D8" s="1956">
        <f t="shared" si="1"/>
        <v>1.0023155240262254</v>
      </c>
      <c r="E8" s="95">
        <f t="shared" si="11"/>
        <v>0.9282266596896338</v>
      </c>
      <c r="F8" s="96">
        <f t="shared" ref="F8:F66" si="18">IF(C8=" ",0,B8/C8-1)</f>
        <v>-9.735226284665488E-2</v>
      </c>
      <c r="G8" s="94">
        <f>SUM(G9:G14)</f>
        <v>2446471279</v>
      </c>
      <c r="H8" s="94">
        <f>SUM(H9:H14)</f>
        <v>3372825757</v>
      </c>
      <c r="I8" s="95">
        <f t="shared" ref="I8:I10" si="19">+G8/$G$16</f>
        <v>0.9282266596896338</v>
      </c>
      <c r="J8" s="113">
        <f t="shared" ref="J8:J14" si="20">+H8/$H$16</f>
        <v>1.0108250913261418</v>
      </c>
      <c r="K8" s="114">
        <f t="shared" ref="K8" si="21">G8/H8-1</f>
        <v>-0.27465233745841555</v>
      </c>
      <c r="L8" s="94">
        <f>SUM(L9:L14)</f>
        <v>3372825757</v>
      </c>
      <c r="M8" s="94">
        <f t="shared" ref="M8" si="22">SUM(M9:M14)</f>
        <v>3080437839</v>
      </c>
      <c r="N8" s="95">
        <f t="shared" ref="N8:N14" si="23">L8/$L$16</f>
        <v>1.0108250913261418</v>
      </c>
      <c r="O8" s="113">
        <f t="shared" ref="O8:O14" si="24">M8/$M$16</f>
        <v>1</v>
      </c>
      <c r="P8" s="114">
        <f t="shared" ref="P8:P13" si="25">L8/M8-1</f>
        <v>9.4917649140070726E-2</v>
      </c>
      <c r="Q8" s="94">
        <f>SUM(Q9:Q14)</f>
        <v>3080437839</v>
      </c>
      <c r="R8" s="94">
        <f t="shared" ref="R8" si="26">SUM(R9:R14)</f>
        <v>1586407897</v>
      </c>
      <c r="S8" s="1937">
        <f t="shared" ref="S8:S14" si="27">Q8/$Q$16</f>
        <v>1</v>
      </c>
      <c r="T8" s="95">
        <f t="shared" si="16"/>
        <v>1.0006783049995243</v>
      </c>
      <c r="U8" s="114">
        <f t="shared" ref="U8:U68" si="28">Q8/R8-1</f>
        <v>0.94176910290556881</v>
      </c>
      <c r="V8" s="94">
        <f>SUM(V9:V14)</f>
        <v>1586407897</v>
      </c>
      <c r="W8" s="21"/>
      <c r="X8" s="21"/>
      <c r="Y8" s="21"/>
      <c r="Z8" s="21"/>
      <c r="AA8" s="21"/>
      <c r="AB8" s="21"/>
      <c r="AC8" s="21"/>
      <c r="AD8" s="21"/>
      <c r="AE8" s="21"/>
      <c r="AF8" s="21"/>
      <c r="AG8" s="21"/>
      <c r="AH8" s="21"/>
      <c r="AI8" s="21"/>
      <c r="AJ8" s="21"/>
      <c r="AK8" s="21"/>
      <c r="AL8" s="21"/>
      <c r="AM8" s="21"/>
    </row>
    <row r="9" spans="1:39" ht="16.5" customHeight="1" outlineLevel="1" thickBot="1">
      <c r="A9" s="115" t="s">
        <v>805</v>
      </c>
      <c r="B9" s="101">
        <f>COMPTE_RESULTAT!E8</f>
        <v>0</v>
      </c>
      <c r="C9" s="101">
        <f>COMPTE_RESULTAT!F8</f>
        <v>0</v>
      </c>
      <c r="D9" s="102">
        <f t="shared" ref="D9:D68" si="29">B9/$B$16</f>
        <v>0</v>
      </c>
      <c r="E9" s="102">
        <f t="shared" si="11"/>
        <v>0</v>
      </c>
      <c r="F9" s="1947"/>
      <c r="G9" s="101">
        <f>COMPTE_RESULTAT!F8</f>
        <v>0</v>
      </c>
      <c r="H9" s="101">
        <f>COMPTE_RESULTAT!G8</f>
        <v>0</v>
      </c>
      <c r="I9" s="102">
        <f t="shared" si="19"/>
        <v>0</v>
      </c>
      <c r="J9" s="105">
        <f t="shared" si="20"/>
        <v>0</v>
      </c>
      <c r="K9" s="104"/>
      <c r="L9" s="101">
        <f>'TSIGC_ IA CA'!H9</f>
        <v>0</v>
      </c>
      <c r="M9" s="101">
        <f>COMPTE_RESULTAT!H8</f>
        <v>0</v>
      </c>
      <c r="N9" s="102">
        <f t="shared" si="23"/>
        <v>0</v>
      </c>
      <c r="O9" s="105">
        <f t="shared" si="24"/>
        <v>0</v>
      </c>
      <c r="P9" s="104"/>
      <c r="Q9" s="101">
        <f t="shared" ref="Q9:Q14" si="30">M9</f>
        <v>0</v>
      </c>
      <c r="R9" s="101"/>
      <c r="S9" s="1938">
        <f t="shared" si="27"/>
        <v>0</v>
      </c>
      <c r="T9" s="1949">
        <f t="shared" si="16"/>
        <v>0</v>
      </c>
      <c r="U9" s="1951"/>
      <c r="V9" s="101">
        <f t="shared" ref="V9:V14" si="31">R9</f>
        <v>0</v>
      </c>
      <c r="W9" s="1"/>
      <c r="X9" s="1"/>
      <c r="Y9" s="1"/>
      <c r="Z9" s="1"/>
      <c r="AA9" s="1"/>
      <c r="AB9" s="1"/>
      <c r="AC9" s="1"/>
      <c r="AD9" s="1"/>
      <c r="AE9" s="1"/>
      <c r="AF9" s="1"/>
      <c r="AG9" s="1"/>
      <c r="AH9" s="1"/>
      <c r="AI9" s="1"/>
      <c r="AJ9" s="1"/>
      <c r="AK9" s="1"/>
      <c r="AL9" s="1"/>
      <c r="AM9" s="1"/>
    </row>
    <row r="10" spans="1:39" ht="16.5" customHeight="1" outlineLevel="1" thickBot="1">
      <c r="A10" s="115" t="s">
        <v>803</v>
      </c>
      <c r="B10" s="101">
        <f>COMPTE_RESULTAT!E9</f>
        <v>2203200201</v>
      </c>
      <c r="C10" s="101">
        <f>COMPTE_RESULTAT!F9</f>
        <v>2635639963</v>
      </c>
      <c r="D10" s="102">
        <f t="shared" si="29"/>
        <v>1</v>
      </c>
      <c r="E10" s="102">
        <f t="shared" si="11"/>
        <v>1</v>
      </c>
      <c r="F10" s="1948">
        <f t="shared" si="18"/>
        <v>-0.16407391300433094</v>
      </c>
      <c r="G10" s="101">
        <f>C10</f>
        <v>2635639963</v>
      </c>
      <c r="H10" s="101">
        <f>COMPTE_RESULTAT!G9</f>
        <v>3336705614</v>
      </c>
      <c r="I10" s="102">
        <f t="shared" si="19"/>
        <v>1</v>
      </c>
      <c r="J10" s="105">
        <f t="shared" si="20"/>
        <v>1</v>
      </c>
      <c r="K10" s="104">
        <f t="shared" ref="K10" si="32">IF(H10=" ",0,G10/H10-1)</f>
        <v>-0.2101071332330009</v>
      </c>
      <c r="L10" s="101">
        <f>'TSIGC_ IA CA'!H10</f>
        <v>3336705614</v>
      </c>
      <c r="M10" s="101">
        <f>COMPTE_RESULTAT!H9</f>
        <v>2944997061</v>
      </c>
      <c r="N10" s="102">
        <f t="shared" si="23"/>
        <v>1</v>
      </c>
      <c r="O10" s="105">
        <f t="shared" si="24"/>
        <v>0.95603197172647114</v>
      </c>
      <c r="P10" s="104">
        <f t="shared" si="25"/>
        <v>0.13300813036023595</v>
      </c>
      <c r="Q10" s="101">
        <f t="shared" si="30"/>
        <v>2944997061</v>
      </c>
      <c r="R10" s="101">
        <f>COMPTE_RESULTAT!I9</f>
        <v>1585332558</v>
      </c>
      <c r="S10" s="1938">
        <f t="shared" si="27"/>
        <v>0.95603197172647114</v>
      </c>
      <c r="T10" s="1949">
        <f t="shared" si="16"/>
        <v>1</v>
      </c>
      <c r="U10" s="1951">
        <f t="shared" si="28"/>
        <v>0.85765254497473076</v>
      </c>
      <c r="V10" s="101">
        <f t="shared" si="31"/>
        <v>1585332558</v>
      </c>
      <c r="W10" s="1"/>
      <c r="X10" s="1"/>
      <c r="Y10" s="1"/>
      <c r="Z10" s="1"/>
      <c r="AA10" s="1"/>
      <c r="AB10" s="1"/>
      <c r="AC10" s="1"/>
      <c r="AD10" s="1"/>
      <c r="AE10" s="1"/>
      <c r="AF10" s="1"/>
      <c r="AG10" s="1"/>
      <c r="AH10" s="1"/>
      <c r="AI10" s="1"/>
      <c r="AJ10" s="1"/>
      <c r="AK10" s="1"/>
      <c r="AL10" s="1"/>
      <c r="AM10" s="1"/>
    </row>
    <row r="11" spans="1:39" ht="16.5" customHeight="1" outlineLevel="1" thickBot="1">
      <c r="A11" s="115" t="s">
        <v>335</v>
      </c>
      <c r="B11" s="101">
        <f>COMPTE_RESULTAT!E12</f>
        <v>5101563</v>
      </c>
      <c r="C11" s="101">
        <f>COMPTE_RESULTAT!F12</f>
        <v>-189168684</v>
      </c>
      <c r="D11" s="102">
        <f t="shared" si="29"/>
        <v>2.3155240262253407E-3</v>
      </c>
      <c r="E11" s="102">
        <f t="shared" si="11"/>
        <v>-7.177334031036621E-2</v>
      </c>
      <c r="F11" s="1948">
        <f t="shared" si="18"/>
        <v>-1.0269683273791765</v>
      </c>
      <c r="G11" s="101">
        <f t="shared" si="13"/>
        <v>-189168684</v>
      </c>
      <c r="H11" s="101">
        <f>COMPTE_RESULTAT!G12</f>
        <v>36120143</v>
      </c>
      <c r="I11" s="102">
        <f t="shared" ref="I11:I14" si="33">+G11/$G$16</f>
        <v>-7.177334031036621E-2</v>
      </c>
      <c r="J11" s="105">
        <f t="shared" si="20"/>
        <v>1.0825091326141786E-2</v>
      </c>
      <c r="K11" s="104">
        <f t="shared" ref="K11" si="34">IF(H11=" ",0,G11/H11-1)</f>
        <v>-6.2372075049647506</v>
      </c>
      <c r="L11" s="101">
        <f>'TSIGC_ IA CA'!H11</f>
        <v>36120143</v>
      </c>
      <c r="M11" s="101">
        <f>COMPTE_RESULTAT!H12</f>
        <v>0</v>
      </c>
      <c r="N11" s="102">
        <f t="shared" si="23"/>
        <v>1.0825091326141786E-2</v>
      </c>
      <c r="O11" s="105">
        <f t="shared" si="24"/>
        <v>0</v>
      </c>
      <c r="P11" s="104"/>
      <c r="Q11" s="101">
        <f t="shared" si="30"/>
        <v>0</v>
      </c>
      <c r="R11" s="101">
        <f>COMPTE_RESULTAT!I12</f>
        <v>1075339</v>
      </c>
      <c r="S11" s="1938">
        <f t="shared" si="27"/>
        <v>0</v>
      </c>
      <c r="T11" s="1949">
        <f t="shared" si="16"/>
        <v>6.7830499952427012E-4</v>
      </c>
      <c r="U11" s="1951">
        <f t="shared" si="28"/>
        <v>-1</v>
      </c>
      <c r="V11" s="101">
        <f t="shared" si="31"/>
        <v>1075339</v>
      </c>
      <c r="W11" s="1"/>
      <c r="X11" s="1"/>
      <c r="Y11" s="1"/>
      <c r="Z11" s="1"/>
      <c r="AA11" s="1"/>
      <c r="AB11" s="1"/>
      <c r="AC11" s="1"/>
      <c r="AD11" s="1"/>
      <c r="AE11" s="1"/>
      <c r="AF11" s="1"/>
      <c r="AG11" s="1"/>
      <c r="AH11" s="1"/>
      <c r="AI11" s="1"/>
      <c r="AJ11" s="1"/>
      <c r="AK11" s="1"/>
      <c r="AL11" s="1"/>
      <c r="AM11" s="1"/>
    </row>
    <row r="12" spans="1:39" ht="16.5" customHeight="1" outlineLevel="1" thickBot="1">
      <c r="A12" s="115" t="s">
        <v>338</v>
      </c>
      <c r="B12" s="101">
        <f>COMPTE_RESULTAT!E13</f>
        <v>0</v>
      </c>
      <c r="C12" s="101">
        <f>COMPTE_RESULTAT!F13</f>
        <v>0</v>
      </c>
      <c r="D12" s="102">
        <f t="shared" si="29"/>
        <v>0</v>
      </c>
      <c r="E12" s="102">
        <f t="shared" si="11"/>
        <v>0</v>
      </c>
      <c r="F12" s="1948"/>
      <c r="G12" s="101">
        <f t="shared" si="13"/>
        <v>0</v>
      </c>
      <c r="H12" s="101">
        <f>COMPTE_RESULTAT!G13</f>
        <v>0</v>
      </c>
      <c r="I12" s="102">
        <f t="shared" si="33"/>
        <v>0</v>
      </c>
      <c r="J12" s="105">
        <f t="shared" si="20"/>
        <v>0</v>
      </c>
      <c r="K12" s="104"/>
      <c r="L12" s="101">
        <f>'TSIGC_ IA CA'!H12</f>
        <v>0</v>
      </c>
      <c r="M12" s="101">
        <v>0</v>
      </c>
      <c r="N12" s="102">
        <f t="shared" si="23"/>
        <v>0</v>
      </c>
      <c r="O12" s="105">
        <f t="shared" si="24"/>
        <v>0</v>
      </c>
      <c r="P12" s="104"/>
      <c r="Q12" s="101">
        <f t="shared" si="30"/>
        <v>0</v>
      </c>
      <c r="R12" s="101"/>
      <c r="S12" s="1938">
        <f t="shared" si="27"/>
        <v>0</v>
      </c>
      <c r="T12" s="1949">
        <f t="shared" si="16"/>
        <v>0</v>
      </c>
      <c r="U12" s="1951"/>
      <c r="V12" s="101">
        <f t="shared" si="31"/>
        <v>0</v>
      </c>
      <c r="W12" s="1"/>
      <c r="X12" s="1"/>
      <c r="Y12" s="1"/>
      <c r="Z12" s="1"/>
      <c r="AA12" s="1"/>
      <c r="AB12" s="1"/>
      <c r="AC12" s="1"/>
      <c r="AD12" s="1"/>
      <c r="AE12" s="1"/>
      <c r="AF12" s="1"/>
      <c r="AG12" s="1"/>
      <c r="AH12" s="1"/>
      <c r="AI12" s="1"/>
      <c r="AJ12" s="1"/>
      <c r="AK12" s="1"/>
      <c r="AL12" s="1"/>
      <c r="AM12" s="1"/>
    </row>
    <row r="13" spans="1:39" ht="16.5" customHeight="1" outlineLevel="1" thickBot="1">
      <c r="A13" s="115" t="s">
        <v>804</v>
      </c>
      <c r="B13" s="101">
        <f>COMPTE_RESULTAT!E10</f>
        <v>0</v>
      </c>
      <c r="C13" s="101">
        <f>COMPTE_RESULTAT!F10</f>
        <v>0</v>
      </c>
      <c r="D13" s="102">
        <f t="shared" si="29"/>
        <v>0</v>
      </c>
      <c r="E13" s="102">
        <f t="shared" si="11"/>
        <v>0</v>
      </c>
      <c r="F13" s="1947"/>
      <c r="G13" s="101">
        <f t="shared" si="13"/>
        <v>0</v>
      </c>
      <c r="H13" s="101">
        <f>COMPTE_RESULTAT!G10</f>
        <v>0</v>
      </c>
      <c r="I13" s="102">
        <f t="shared" si="33"/>
        <v>0</v>
      </c>
      <c r="J13" s="105">
        <f t="shared" si="20"/>
        <v>0</v>
      </c>
      <c r="K13" s="104"/>
      <c r="L13" s="101">
        <f>'TSIGC_ IA CA'!H13</f>
        <v>0</v>
      </c>
      <c r="M13" s="101">
        <f>COMPTE_RESULTAT!H10</f>
        <v>135440778</v>
      </c>
      <c r="N13" s="102">
        <f t="shared" si="23"/>
        <v>0</v>
      </c>
      <c r="O13" s="105">
        <f t="shared" si="24"/>
        <v>4.3968028273528817E-2</v>
      </c>
      <c r="P13" s="104">
        <f t="shared" si="25"/>
        <v>-1</v>
      </c>
      <c r="Q13" s="101">
        <f t="shared" si="30"/>
        <v>135440778</v>
      </c>
      <c r="R13" s="101">
        <f>COMPTE_RESULTAT!I10</f>
        <v>0</v>
      </c>
      <c r="S13" s="1938">
        <f t="shared" si="27"/>
        <v>4.3968028273528817E-2</v>
      </c>
      <c r="T13" s="1949">
        <f t="shared" si="16"/>
        <v>0</v>
      </c>
      <c r="U13" s="1951"/>
      <c r="V13" s="101">
        <f t="shared" si="31"/>
        <v>0</v>
      </c>
      <c r="W13" s="1"/>
      <c r="X13" s="1"/>
      <c r="Y13" s="1"/>
      <c r="Z13" s="1"/>
      <c r="AA13" s="1"/>
      <c r="AB13" s="1"/>
      <c r="AC13" s="1"/>
      <c r="AD13" s="1"/>
      <c r="AE13" s="1"/>
      <c r="AF13" s="1"/>
      <c r="AG13" s="1"/>
      <c r="AH13" s="1"/>
      <c r="AI13" s="1"/>
      <c r="AJ13" s="1"/>
      <c r="AK13" s="1"/>
      <c r="AL13" s="1"/>
      <c r="AM13" s="1"/>
    </row>
    <row r="14" spans="1:39" ht="16.5" customHeight="1" outlineLevel="1" thickBot="1">
      <c r="A14" s="120" t="s">
        <v>341</v>
      </c>
      <c r="B14" s="101"/>
      <c r="C14" s="101"/>
      <c r="D14" s="102">
        <f t="shared" si="29"/>
        <v>0</v>
      </c>
      <c r="E14" s="102">
        <f t="shared" si="11"/>
        <v>0</v>
      </c>
      <c r="F14" s="1947"/>
      <c r="G14" s="101">
        <f t="shared" si="13"/>
        <v>0</v>
      </c>
      <c r="H14" s="101">
        <v>0</v>
      </c>
      <c r="I14" s="102">
        <f t="shared" si="33"/>
        <v>0</v>
      </c>
      <c r="J14" s="121">
        <f t="shared" si="20"/>
        <v>0</v>
      </c>
      <c r="K14" s="1945"/>
      <c r="L14" s="101">
        <f>'TSIGC_ IA CA'!H14</f>
        <v>0</v>
      </c>
      <c r="M14" s="101">
        <v>0</v>
      </c>
      <c r="N14" s="102">
        <f t="shared" si="23"/>
        <v>0</v>
      </c>
      <c r="O14" s="121">
        <f t="shared" si="24"/>
        <v>0</v>
      </c>
      <c r="P14" s="1945"/>
      <c r="Q14" s="101">
        <f t="shared" si="30"/>
        <v>0</v>
      </c>
      <c r="R14" s="101"/>
      <c r="S14" s="1938">
        <f t="shared" si="27"/>
        <v>0</v>
      </c>
      <c r="T14" s="1949">
        <f t="shared" si="16"/>
        <v>0</v>
      </c>
      <c r="U14" s="1951"/>
      <c r="V14" s="101">
        <f t="shared" si="31"/>
        <v>0</v>
      </c>
      <c r="W14" s="1"/>
      <c r="X14" s="1"/>
      <c r="Y14" s="1"/>
      <c r="Z14" s="1"/>
      <c r="AA14" s="1"/>
      <c r="AB14" s="1"/>
      <c r="AC14" s="1"/>
      <c r="AD14" s="1"/>
      <c r="AE14" s="1"/>
      <c r="AF14" s="1"/>
      <c r="AG14" s="1"/>
      <c r="AH14" s="1"/>
      <c r="AI14" s="1"/>
      <c r="AJ14" s="1"/>
      <c r="AK14" s="1"/>
      <c r="AL14" s="1"/>
      <c r="AM14" s="1"/>
    </row>
    <row r="15" spans="1:39" ht="16.5" customHeight="1" thickBot="1">
      <c r="A15" s="123"/>
      <c r="B15" s="107"/>
      <c r="C15" s="107"/>
      <c r="D15" s="102"/>
      <c r="E15" s="1949"/>
      <c r="F15" s="1947"/>
      <c r="G15" s="107">
        <f t="shared" si="13"/>
        <v>0</v>
      </c>
      <c r="H15" s="107"/>
      <c r="I15" s="108"/>
      <c r="J15" s="125"/>
      <c r="K15" s="126"/>
      <c r="L15" s="101">
        <f>'TSIGC_ IA CA'!H15</f>
        <v>0</v>
      </c>
      <c r="M15" s="107"/>
      <c r="N15" s="108"/>
      <c r="O15" s="125"/>
      <c r="P15" s="126"/>
      <c r="Q15" s="107"/>
      <c r="R15" s="107"/>
      <c r="S15" s="1939"/>
      <c r="T15" s="1949"/>
      <c r="U15" s="1951"/>
      <c r="V15" s="107"/>
      <c r="W15" s="8"/>
      <c r="X15" s="8"/>
      <c r="Y15" s="8"/>
      <c r="Z15" s="8"/>
      <c r="AA15" s="8"/>
      <c r="AB15" s="8"/>
      <c r="AC15" s="8"/>
      <c r="AD15" s="8"/>
      <c r="AE15" s="8"/>
      <c r="AF15" s="8"/>
      <c r="AG15" s="8"/>
      <c r="AH15" s="8"/>
      <c r="AI15" s="8"/>
      <c r="AJ15" s="8"/>
      <c r="AK15" s="8"/>
      <c r="AL15" s="8"/>
      <c r="AM15" s="8"/>
    </row>
    <row r="16" spans="1:39" ht="16.5" customHeight="1" thickBot="1">
      <c r="A16" s="127" t="s">
        <v>355</v>
      </c>
      <c r="B16" s="94">
        <f>B5+B9+B10+B13+B14</f>
        <v>2203200201</v>
      </c>
      <c r="C16" s="94">
        <f>C5+C9+C10+C13+C14</f>
        <v>2635639963</v>
      </c>
      <c r="D16" s="1956">
        <f t="shared" si="29"/>
        <v>1</v>
      </c>
      <c r="E16" s="95">
        <f t="shared" si="11"/>
        <v>1</v>
      </c>
      <c r="F16" s="96">
        <f t="shared" si="18"/>
        <v>-0.16407391300433094</v>
      </c>
      <c r="G16" s="94">
        <f t="shared" si="13"/>
        <v>2635639963</v>
      </c>
      <c r="H16" s="94">
        <f>H5+H9+H10+H13+H14</f>
        <v>3336705614</v>
      </c>
      <c r="I16" s="95">
        <f t="shared" ref="I16:I24" si="35">+G16/$G$16</f>
        <v>1</v>
      </c>
      <c r="J16" s="113">
        <f t="shared" ref="J16:J24" si="36">+H16/$H$16</f>
        <v>1</v>
      </c>
      <c r="K16" s="96">
        <f t="shared" ref="K16:K24" si="37">G16/H16-1</f>
        <v>-0.2101071332330009</v>
      </c>
      <c r="L16" s="94">
        <f>'TSIGC_ IA CA'!H16</f>
        <v>3336705614</v>
      </c>
      <c r="M16" s="94">
        <f t="shared" ref="M16" si="38">M5+M9+M10+M13+M14</f>
        <v>3080437839</v>
      </c>
      <c r="N16" s="95">
        <f t="shared" ref="N16:N24" si="39">L16/$L$16</f>
        <v>1</v>
      </c>
      <c r="O16" s="113">
        <f t="shared" ref="O16:O24" si="40">M16/$M$16</f>
        <v>1</v>
      </c>
      <c r="P16" s="96">
        <f t="shared" ref="P16:P24" si="41">L16/M16-1</f>
        <v>8.3191996850419114E-2</v>
      </c>
      <c r="Q16" s="94">
        <f t="shared" ref="Q16:R16" si="42">Q5+Q9+Q10+Q13+Q14</f>
        <v>3080437839</v>
      </c>
      <c r="R16" s="94">
        <f t="shared" si="42"/>
        <v>1585332558</v>
      </c>
      <c r="S16" s="1937">
        <f t="shared" ref="S16:S24" si="43">Q16/$Q$16</f>
        <v>1</v>
      </c>
      <c r="T16" s="1942">
        <f t="shared" si="16"/>
        <v>1</v>
      </c>
      <c r="U16" s="114">
        <f t="shared" si="28"/>
        <v>0.94308621459599151</v>
      </c>
      <c r="V16" s="94">
        <f>V5+V9+V10+V13+V14</f>
        <v>1585332558</v>
      </c>
      <c r="W16" s="1"/>
      <c r="X16" s="1"/>
      <c r="Y16" s="1"/>
      <c r="Z16" s="1"/>
      <c r="AA16" s="1"/>
      <c r="AB16" s="1"/>
      <c r="AC16" s="1"/>
      <c r="AD16" s="1"/>
      <c r="AE16" s="1"/>
      <c r="AF16" s="1"/>
      <c r="AG16" s="1"/>
      <c r="AH16" s="1"/>
      <c r="AI16" s="1"/>
      <c r="AJ16" s="1"/>
      <c r="AK16" s="1"/>
      <c r="AL16" s="1"/>
      <c r="AM16" s="1"/>
    </row>
    <row r="17" spans="1:39" ht="16.5" customHeight="1" thickBot="1">
      <c r="A17" s="127" t="s">
        <v>357</v>
      </c>
      <c r="B17" s="94">
        <f t="shared" ref="B17:C17" si="44">B4+B8</f>
        <v>2208301764</v>
      </c>
      <c r="C17" s="94">
        <f t="shared" si="44"/>
        <v>2446471279</v>
      </c>
      <c r="D17" s="1956">
        <f t="shared" si="29"/>
        <v>1.0023155240262254</v>
      </c>
      <c r="E17" s="95">
        <f t="shared" si="11"/>
        <v>0.9282266596896338</v>
      </c>
      <c r="F17" s="96">
        <f t="shared" si="18"/>
        <v>-9.735226284665488E-2</v>
      </c>
      <c r="G17" s="94">
        <f t="shared" si="13"/>
        <v>2446471279</v>
      </c>
      <c r="H17" s="94">
        <f t="shared" ref="H17" si="45">H4+H8</f>
        <v>3372825757</v>
      </c>
      <c r="I17" s="95">
        <f t="shared" si="35"/>
        <v>0.9282266596896338</v>
      </c>
      <c r="J17" s="113">
        <f t="shared" si="36"/>
        <v>1.0108250913261418</v>
      </c>
      <c r="K17" s="96">
        <f t="shared" si="37"/>
        <v>-0.27465233745841555</v>
      </c>
      <c r="L17" s="94">
        <f>'TSIGC_ IA CA'!H17</f>
        <v>3372825757</v>
      </c>
      <c r="M17" s="94">
        <f>M4+M8</f>
        <v>3080437839</v>
      </c>
      <c r="N17" s="95">
        <f t="shared" si="39"/>
        <v>1.0108250913261418</v>
      </c>
      <c r="O17" s="113">
        <f t="shared" si="40"/>
        <v>1</v>
      </c>
      <c r="P17" s="96">
        <f t="shared" si="41"/>
        <v>9.4917649140070726E-2</v>
      </c>
      <c r="Q17" s="94">
        <f>M17</f>
        <v>3080437839</v>
      </c>
      <c r="R17" s="94">
        <f>R4+R8</f>
        <v>1586407897</v>
      </c>
      <c r="S17" s="1937">
        <f t="shared" si="43"/>
        <v>1</v>
      </c>
      <c r="T17" s="1942">
        <f t="shared" si="16"/>
        <v>1.0006783049995243</v>
      </c>
      <c r="U17" s="114">
        <f t="shared" si="28"/>
        <v>0.94176910290556881</v>
      </c>
      <c r="V17" s="94">
        <f>R17</f>
        <v>1586407897</v>
      </c>
      <c r="W17" s="1"/>
      <c r="X17" s="1"/>
      <c r="Y17" s="1"/>
      <c r="Z17" s="1"/>
      <c r="AA17" s="1"/>
      <c r="AB17" s="1"/>
      <c r="AC17" s="1"/>
      <c r="AD17" s="1"/>
      <c r="AE17" s="1"/>
      <c r="AF17" s="1"/>
      <c r="AG17" s="1"/>
      <c r="AH17" s="1"/>
      <c r="AI17" s="1"/>
      <c r="AJ17" s="1"/>
      <c r="AK17" s="1"/>
      <c r="AL17" s="1"/>
      <c r="AM17" s="1"/>
    </row>
    <row r="18" spans="1:39" ht="16.5" customHeight="1" thickBot="1">
      <c r="A18" s="112" t="s">
        <v>358</v>
      </c>
      <c r="B18" s="94">
        <f t="shared" ref="B18:C18" si="46">SUM(B19:B24)</f>
        <v>1680057174</v>
      </c>
      <c r="C18" s="94">
        <f t="shared" si="46"/>
        <v>2047752406</v>
      </c>
      <c r="D18" s="1956">
        <f t="shared" si="29"/>
        <v>0.76255311398276326</v>
      </c>
      <c r="E18" s="95">
        <f t="shared" si="11"/>
        <v>0.77694694068500891</v>
      </c>
      <c r="F18" s="96">
        <f t="shared" si="18"/>
        <v>-0.17956039554520242</v>
      </c>
      <c r="G18" s="94">
        <f t="shared" si="13"/>
        <v>2047752406</v>
      </c>
      <c r="H18" s="94">
        <f t="shared" ref="H18" si="47">SUM(H19:H24)</f>
        <v>2920679693</v>
      </c>
      <c r="I18" s="95">
        <f t="shared" si="35"/>
        <v>0.77694694068500891</v>
      </c>
      <c r="J18" s="113">
        <f t="shared" si="36"/>
        <v>0.87531836214305003</v>
      </c>
      <c r="K18" s="96">
        <f t="shared" si="37"/>
        <v>-0.2988781306940802</v>
      </c>
      <c r="L18" s="94">
        <f>'TSIGC_ IA CA'!H18</f>
        <v>2920679693</v>
      </c>
      <c r="M18" s="94">
        <f>SUM(M19:M24)</f>
        <v>2680586402</v>
      </c>
      <c r="N18" s="95">
        <f t="shared" si="39"/>
        <v>0.87531836214305003</v>
      </c>
      <c r="O18" s="113">
        <f t="shared" si="40"/>
        <v>0.8701965571459791</v>
      </c>
      <c r="P18" s="96">
        <f t="shared" si="41"/>
        <v>8.9567450920763125E-2</v>
      </c>
      <c r="Q18" s="94">
        <f t="shared" ref="Q18" si="48">SUM(Q19:Q24)</f>
        <v>2680586402</v>
      </c>
      <c r="R18" s="94">
        <f>SUM(R19:R24)</f>
        <v>1232785005</v>
      </c>
      <c r="S18" s="1937">
        <f t="shared" si="43"/>
        <v>0.8701965571459791</v>
      </c>
      <c r="T18" s="1942">
        <f t="shared" si="16"/>
        <v>0.7776191807700199</v>
      </c>
      <c r="U18" s="114">
        <f t="shared" si="28"/>
        <v>1.1744151584647153</v>
      </c>
      <c r="V18" s="94">
        <f>SUM(V19:V24)</f>
        <v>1232785005</v>
      </c>
      <c r="W18" s="21"/>
      <c r="X18" s="21"/>
      <c r="Y18" s="21"/>
      <c r="Z18" s="21"/>
      <c r="AA18" s="21"/>
      <c r="AB18" s="21"/>
      <c r="AC18" s="21"/>
      <c r="AD18" s="21"/>
      <c r="AE18" s="21"/>
      <c r="AF18" s="21"/>
      <c r="AG18" s="21"/>
      <c r="AH18" s="21"/>
      <c r="AI18" s="21"/>
      <c r="AJ18" s="21"/>
      <c r="AK18" s="21"/>
      <c r="AL18" s="21"/>
      <c r="AM18" s="21"/>
    </row>
    <row r="19" spans="1:39" ht="16.5" customHeight="1" outlineLevel="1" thickBot="1">
      <c r="A19" s="115" t="s">
        <v>359</v>
      </c>
      <c r="B19" s="101">
        <f>COMPTE_RESULTAT!E17</f>
        <v>0</v>
      </c>
      <c r="C19" s="101">
        <f>COMPTE_RESULTAT!F17</f>
        <v>0</v>
      </c>
      <c r="D19" s="102"/>
      <c r="E19" s="1949"/>
      <c r="F19" s="1947"/>
      <c r="G19" s="658">
        <f t="shared" si="13"/>
        <v>0</v>
      </c>
      <c r="H19" s="101">
        <f>COMPTE_RESULTAT!G17</f>
        <v>0</v>
      </c>
      <c r="I19" s="102">
        <f t="shared" si="35"/>
        <v>0</v>
      </c>
      <c r="J19" s="103">
        <f t="shared" si="36"/>
        <v>0</v>
      </c>
      <c r="K19" s="104"/>
      <c r="L19" s="101">
        <f>'TSIGC_ IA CA'!H19</f>
        <v>0</v>
      </c>
      <c r="M19" s="101">
        <f>COMPTE_RESULTAT!H17</f>
        <v>0</v>
      </c>
      <c r="N19" s="102">
        <f t="shared" si="39"/>
        <v>0</v>
      </c>
      <c r="O19" s="103">
        <f t="shared" si="40"/>
        <v>0</v>
      </c>
      <c r="P19" s="104"/>
      <c r="Q19" s="101">
        <f t="shared" ref="Q19:Q24" si="49">M19</f>
        <v>0</v>
      </c>
      <c r="R19" s="101"/>
      <c r="S19" s="1938">
        <f t="shared" si="43"/>
        <v>0</v>
      </c>
      <c r="T19" s="1949">
        <f t="shared" si="16"/>
        <v>0</v>
      </c>
      <c r="U19" s="1951"/>
      <c r="V19" s="101">
        <f t="shared" ref="V19:V24" si="50">R19</f>
        <v>0</v>
      </c>
      <c r="W19" s="1"/>
      <c r="X19" s="1"/>
      <c r="Y19" s="1"/>
      <c r="Z19" s="1"/>
      <c r="AA19" s="1"/>
      <c r="AB19" s="1"/>
      <c r="AC19" s="1"/>
      <c r="AD19" s="1"/>
      <c r="AE19" s="1"/>
      <c r="AF19" s="1"/>
      <c r="AG19" s="1"/>
      <c r="AH19" s="1"/>
      <c r="AI19" s="1"/>
      <c r="AJ19" s="1"/>
      <c r="AK19" s="1"/>
      <c r="AL19" s="1"/>
      <c r="AM19" s="1"/>
    </row>
    <row r="20" spans="1:39" ht="16.5" customHeight="1" outlineLevel="1" thickBot="1">
      <c r="A20" s="115" t="s">
        <v>360</v>
      </c>
      <c r="B20" s="101"/>
      <c r="C20" s="101"/>
      <c r="D20" s="102"/>
      <c r="E20" s="1949"/>
      <c r="F20" s="1947"/>
      <c r="G20" s="658">
        <f t="shared" si="13"/>
        <v>0</v>
      </c>
      <c r="H20" s="101">
        <f>COMPTE_RESULTAT!G18</f>
        <v>0</v>
      </c>
      <c r="I20" s="102">
        <f t="shared" si="35"/>
        <v>0</v>
      </c>
      <c r="J20" s="105">
        <f t="shared" si="36"/>
        <v>0</v>
      </c>
      <c r="K20" s="104"/>
      <c r="L20" s="101">
        <f>'TSIGC_ IA CA'!H20</f>
        <v>0</v>
      </c>
      <c r="M20" s="101">
        <v>0</v>
      </c>
      <c r="N20" s="102">
        <f t="shared" si="39"/>
        <v>0</v>
      </c>
      <c r="O20" s="105">
        <f t="shared" si="40"/>
        <v>0</v>
      </c>
      <c r="P20" s="104"/>
      <c r="Q20" s="101">
        <f t="shared" si="49"/>
        <v>0</v>
      </c>
      <c r="R20" s="101"/>
      <c r="S20" s="1938">
        <f t="shared" si="43"/>
        <v>0</v>
      </c>
      <c r="T20" s="1949">
        <f t="shared" si="16"/>
        <v>0</v>
      </c>
      <c r="U20" s="1951"/>
      <c r="V20" s="101">
        <f t="shared" si="50"/>
        <v>0</v>
      </c>
      <c r="W20" s="1"/>
      <c r="X20" s="1"/>
      <c r="Y20" s="1"/>
      <c r="Z20" s="1"/>
      <c r="AA20" s="1"/>
      <c r="AB20" s="1"/>
      <c r="AC20" s="1"/>
      <c r="AD20" s="1"/>
      <c r="AE20" s="1"/>
      <c r="AF20" s="1"/>
      <c r="AG20" s="1"/>
      <c r="AH20" s="1"/>
      <c r="AI20" s="1"/>
      <c r="AJ20" s="1"/>
      <c r="AK20" s="1"/>
      <c r="AL20" s="1"/>
      <c r="AM20" s="1"/>
    </row>
    <row r="21" spans="1:39" ht="16.5" customHeight="1" outlineLevel="1" thickBot="1">
      <c r="A21" s="115" t="s">
        <v>361</v>
      </c>
      <c r="B21" s="101">
        <f>-COMPTE_RESULTAT!E19</f>
        <v>445127907</v>
      </c>
      <c r="C21" s="101">
        <f>-COMPTE_RESULTAT!F19</f>
        <v>411310765</v>
      </c>
      <c r="D21" s="102">
        <f t="shared" si="29"/>
        <v>0.20203697639368542</v>
      </c>
      <c r="E21" s="1949">
        <f t="shared" si="11"/>
        <v>0.15605726532231975</v>
      </c>
      <c r="F21" s="1948">
        <f t="shared" si="18"/>
        <v>8.2217984253341925E-2</v>
      </c>
      <c r="G21" s="658">
        <f t="shared" si="13"/>
        <v>411310765</v>
      </c>
      <c r="H21" s="101">
        <f>-COMPTE_RESULTAT!G19</f>
        <v>789756712</v>
      </c>
      <c r="I21" s="102">
        <f t="shared" si="35"/>
        <v>0.15605726532231975</v>
      </c>
      <c r="J21" s="105">
        <f t="shared" si="36"/>
        <v>0.23668756053467052</v>
      </c>
      <c r="K21" s="104">
        <f t="shared" si="37"/>
        <v>-0.47919307458826632</v>
      </c>
      <c r="L21" s="101">
        <f>'TSIGC_ IA CA'!H21</f>
        <v>789756712</v>
      </c>
      <c r="M21" s="101">
        <f>-COMPTE_RESULTAT!H19</f>
        <v>530964584</v>
      </c>
      <c r="N21" s="102">
        <f t="shared" si="39"/>
        <v>0.23668756053467052</v>
      </c>
      <c r="O21" s="105">
        <f t="shared" si="40"/>
        <v>0.17236659583832623</v>
      </c>
      <c r="P21" s="104">
        <f t="shared" si="41"/>
        <v>0.48739998071133117</v>
      </c>
      <c r="Q21" s="101">
        <f t="shared" si="49"/>
        <v>530964584</v>
      </c>
      <c r="R21" s="101">
        <f>-COMPTE_RESULTAT!I19</f>
        <v>471536651</v>
      </c>
      <c r="S21" s="1938">
        <f t="shared" si="43"/>
        <v>0.17236659583832623</v>
      </c>
      <c r="T21" s="1949">
        <f t="shared" si="16"/>
        <v>0.29743705736724041</v>
      </c>
      <c r="U21" s="1951">
        <f t="shared" si="28"/>
        <v>0.12603035813646657</v>
      </c>
      <c r="V21" s="101">
        <f t="shared" si="50"/>
        <v>471536651</v>
      </c>
      <c r="W21" s="1"/>
      <c r="X21" s="1"/>
      <c r="Y21" s="1"/>
      <c r="Z21" s="1"/>
      <c r="AA21" s="1"/>
      <c r="AB21" s="1"/>
      <c r="AC21" s="1"/>
      <c r="AD21" s="1"/>
      <c r="AE21" s="1"/>
      <c r="AF21" s="1"/>
      <c r="AG21" s="1"/>
      <c r="AH21" s="1"/>
      <c r="AI21" s="1"/>
      <c r="AJ21" s="1"/>
      <c r="AK21" s="1"/>
      <c r="AL21" s="1"/>
      <c r="AM21" s="1"/>
    </row>
    <row r="22" spans="1:39" ht="16.5" customHeight="1" outlineLevel="1" thickBot="1">
      <c r="A22" s="115" t="s">
        <v>360</v>
      </c>
      <c r="B22" s="101">
        <f>-COMPTE_RESULTAT!E20</f>
        <v>56614750</v>
      </c>
      <c r="C22" s="101">
        <f>-COMPTE_RESULTAT!F20</f>
        <v>10465097</v>
      </c>
      <c r="D22" s="102">
        <f t="shared" si="29"/>
        <v>2.5696598055094312E-2</v>
      </c>
      <c r="E22" s="1949">
        <f t="shared" si="11"/>
        <v>3.9706094712906731E-3</v>
      </c>
      <c r="F22" s="1948">
        <f t="shared" si="18"/>
        <v>4.4098638550603022</v>
      </c>
      <c r="G22" s="658">
        <f t="shared" si="13"/>
        <v>10465097</v>
      </c>
      <c r="H22" s="101">
        <f>-COMPTE_RESULTAT!G20</f>
        <v>-40565660</v>
      </c>
      <c r="I22" s="102">
        <f t="shared" si="35"/>
        <v>3.9706094712906731E-3</v>
      </c>
      <c r="J22" s="105">
        <f t="shared" si="36"/>
        <v>-1.2157398551971867E-2</v>
      </c>
      <c r="K22" s="104">
        <f t="shared" si="37"/>
        <v>-1.2579792119738715</v>
      </c>
      <c r="L22" s="101">
        <f>'TSIGC_ IA CA'!H22</f>
        <v>-40565660</v>
      </c>
      <c r="M22" s="101">
        <f>-COMPTE_RESULTAT!H20</f>
        <v>-23311097</v>
      </c>
      <c r="N22" s="102">
        <f t="shared" si="39"/>
        <v>-1.2157398551971867E-2</v>
      </c>
      <c r="O22" s="105">
        <f t="shared" si="40"/>
        <v>-7.567462230488463E-3</v>
      </c>
      <c r="P22" s="104">
        <f t="shared" si="41"/>
        <v>0.74018665874025569</v>
      </c>
      <c r="Q22" s="101">
        <f t="shared" si="49"/>
        <v>-23311097</v>
      </c>
      <c r="R22" s="101">
        <f>-COMPTE_RESULTAT!I20</f>
        <v>-17172444</v>
      </c>
      <c r="S22" s="1938">
        <f t="shared" si="43"/>
        <v>-7.567462230488463E-3</v>
      </c>
      <c r="T22" s="1949">
        <f t="shared" si="16"/>
        <v>-1.0832076786251178E-2</v>
      </c>
      <c r="U22" s="1951">
        <f t="shared" si="28"/>
        <v>0.35747113223953453</v>
      </c>
      <c r="V22" s="101">
        <f t="shared" si="50"/>
        <v>-17172444</v>
      </c>
      <c r="W22" s="1"/>
      <c r="X22" s="1"/>
      <c r="Y22" s="1"/>
      <c r="Z22" s="1"/>
      <c r="AA22" s="1"/>
      <c r="AB22" s="1"/>
      <c r="AC22" s="1"/>
      <c r="AD22" s="1"/>
      <c r="AE22" s="1"/>
      <c r="AF22" s="1"/>
      <c r="AG22" s="1"/>
      <c r="AH22" s="1"/>
      <c r="AI22" s="1"/>
      <c r="AJ22" s="1"/>
      <c r="AK22" s="1"/>
      <c r="AL22" s="1"/>
      <c r="AM22" s="1"/>
    </row>
    <row r="23" spans="1:39" ht="16.5" customHeight="1" outlineLevel="1" thickBot="1">
      <c r="A23" s="115" t="s">
        <v>362</v>
      </c>
      <c r="B23" s="101">
        <f>-COMPTE_RESULTAT!E21</f>
        <v>22319700</v>
      </c>
      <c r="C23" s="101">
        <f>-COMPTE_RESULTAT!F21</f>
        <v>34075849</v>
      </c>
      <c r="D23" s="102">
        <f t="shared" si="29"/>
        <v>1.0130581864448551E-2</v>
      </c>
      <c r="E23" s="1949">
        <f t="shared" si="11"/>
        <v>1.2928870968101951E-2</v>
      </c>
      <c r="F23" s="1948">
        <f t="shared" si="18"/>
        <v>-0.3449994452082471</v>
      </c>
      <c r="G23" s="658">
        <f t="shared" si="13"/>
        <v>34075849</v>
      </c>
      <c r="H23" s="101">
        <f>-COMPTE_RESULTAT!G21</f>
        <v>49510495</v>
      </c>
      <c r="I23" s="102">
        <f t="shared" si="35"/>
        <v>1.2928870968101951E-2</v>
      </c>
      <c r="J23" s="105">
        <f t="shared" si="36"/>
        <v>1.4838136991248519E-2</v>
      </c>
      <c r="K23" s="104">
        <f t="shared" si="37"/>
        <v>-0.31174493407912807</v>
      </c>
      <c r="L23" s="101">
        <f>'TSIGC_ IA CA'!H23</f>
        <v>49510495</v>
      </c>
      <c r="M23" s="101">
        <f>-COMPTE_RESULTAT!H21</f>
        <v>30572969</v>
      </c>
      <c r="N23" s="102">
        <f t="shared" si="39"/>
        <v>1.4838136991248519E-2</v>
      </c>
      <c r="O23" s="105">
        <f t="shared" si="40"/>
        <v>9.9248777602098538E-3</v>
      </c>
      <c r="P23" s="104">
        <f t="shared" si="41"/>
        <v>0.61942057377548121</v>
      </c>
      <c r="Q23" s="101">
        <f t="shared" si="49"/>
        <v>30572969</v>
      </c>
      <c r="R23" s="101">
        <f>-COMPTE_RESULTAT!I21</f>
        <v>51211389</v>
      </c>
      <c r="S23" s="1938">
        <f t="shared" si="43"/>
        <v>9.9248777602098538E-3</v>
      </c>
      <c r="T23" s="1949">
        <f t="shared" si="16"/>
        <v>3.2303246874968931E-2</v>
      </c>
      <c r="U23" s="1951">
        <f t="shared" si="28"/>
        <v>-0.40300449573824293</v>
      </c>
      <c r="V23" s="101">
        <f t="shared" si="50"/>
        <v>51211389</v>
      </c>
      <c r="W23" s="1"/>
      <c r="X23" s="1"/>
      <c r="Y23" s="1"/>
      <c r="Z23" s="1"/>
      <c r="AA23" s="1"/>
      <c r="AB23" s="1"/>
      <c r="AC23" s="1"/>
      <c r="AD23" s="1"/>
      <c r="AE23" s="1"/>
      <c r="AF23" s="1"/>
      <c r="AG23" s="1"/>
      <c r="AH23" s="1"/>
      <c r="AI23" s="1"/>
      <c r="AJ23" s="1"/>
      <c r="AK23" s="1"/>
      <c r="AL23" s="1"/>
      <c r="AM23" s="1"/>
    </row>
    <row r="24" spans="1:39" ht="16.5" customHeight="1" outlineLevel="1" thickBot="1">
      <c r="A24" s="115" t="s">
        <v>363</v>
      </c>
      <c r="B24" s="659">
        <f>-COMPTE_RESULTAT!E22</f>
        <v>1155994817</v>
      </c>
      <c r="C24" s="659">
        <f>-COMPTE_RESULTAT!F22</f>
        <v>1591900695</v>
      </c>
      <c r="D24" s="102">
        <f t="shared" si="29"/>
        <v>0.52468895766953505</v>
      </c>
      <c r="E24" s="1949">
        <f t="shared" si="11"/>
        <v>0.60399019492329653</v>
      </c>
      <c r="F24" s="1948">
        <f t="shared" si="18"/>
        <v>-0.27382730554056323</v>
      </c>
      <c r="G24" s="658">
        <f t="shared" si="13"/>
        <v>1591900695</v>
      </c>
      <c r="H24" s="101">
        <f>-COMPTE_RESULTAT!G22</f>
        <v>2121978146</v>
      </c>
      <c r="I24" s="102">
        <f t="shared" si="35"/>
        <v>0.60399019492329653</v>
      </c>
      <c r="J24" s="121">
        <f t="shared" si="36"/>
        <v>0.63595006316910285</v>
      </c>
      <c r="K24" s="122">
        <f t="shared" si="37"/>
        <v>-0.2498034449597013</v>
      </c>
      <c r="L24" s="101">
        <f>'TSIGC_ IA CA'!H24</f>
        <v>2121978146</v>
      </c>
      <c r="M24" s="101">
        <f>-COMPTE_RESULTAT!H22</f>
        <v>2142359946</v>
      </c>
      <c r="N24" s="102">
        <f t="shared" si="39"/>
        <v>0.63595006316910285</v>
      </c>
      <c r="O24" s="121">
        <f t="shared" si="40"/>
        <v>0.69547254577793149</v>
      </c>
      <c r="P24" s="1945">
        <f t="shared" si="41"/>
        <v>-9.5137140880806603E-3</v>
      </c>
      <c r="Q24" s="101">
        <f t="shared" si="49"/>
        <v>2142359946</v>
      </c>
      <c r="R24" s="101">
        <f>-COMPTE_RESULTAT!I22</f>
        <v>727209409</v>
      </c>
      <c r="S24" s="1938">
        <f t="shared" si="43"/>
        <v>0.69547254577793149</v>
      </c>
      <c r="T24" s="1949">
        <f t="shared" si="16"/>
        <v>0.4587109533140617</v>
      </c>
      <c r="U24" s="1951">
        <f t="shared" si="28"/>
        <v>1.9460014123662144</v>
      </c>
      <c r="V24" s="101">
        <f t="shared" si="50"/>
        <v>727209409</v>
      </c>
      <c r="W24" s="1"/>
      <c r="X24" s="1"/>
      <c r="Y24" s="1"/>
      <c r="Z24" s="1"/>
      <c r="AA24" s="1"/>
      <c r="AB24" s="1"/>
      <c r="AC24" s="1"/>
      <c r="AD24" s="1"/>
      <c r="AE24" s="1"/>
      <c r="AF24" s="1"/>
      <c r="AG24" s="1"/>
      <c r="AH24" s="1"/>
      <c r="AI24" s="1"/>
      <c r="AJ24" s="1"/>
      <c r="AK24" s="1"/>
      <c r="AL24" s="1"/>
      <c r="AM24" s="1"/>
    </row>
    <row r="25" spans="1:39" ht="16.5" customHeight="1" thickBot="1">
      <c r="A25" s="106"/>
      <c r="B25" s="107"/>
      <c r="C25" s="107"/>
      <c r="D25" s="102"/>
      <c r="E25" s="1949"/>
      <c r="F25" s="1947"/>
      <c r="G25" s="1950"/>
      <c r="H25" s="107"/>
      <c r="I25" s="108"/>
      <c r="J25" s="125"/>
      <c r="K25" s="126"/>
      <c r="L25" s="101"/>
      <c r="M25" s="107"/>
      <c r="N25" s="108"/>
      <c r="O25" s="125"/>
      <c r="P25" s="126"/>
      <c r="Q25" s="107"/>
      <c r="R25" s="107"/>
      <c r="S25" s="1939"/>
      <c r="T25" s="1949"/>
      <c r="U25" s="1951"/>
      <c r="V25" s="107"/>
      <c r="W25" s="128"/>
      <c r="X25" s="111"/>
      <c r="Y25" s="111"/>
      <c r="Z25" s="111"/>
      <c r="AA25" s="111"/>
      <c r="AB25" s="111"/>
      <c r="AC25" s="111"/>
      <c r="AD25" s="111"/>
      <c r="AE25" s="111"/>
      <c r="AF25" s="111"/>
      <c r="AG25" s="111"/>
      <c r="AH25" s="111"/>
      <c r="AI25" s="111"/>
      <c r="AJ25" s="111"/>
      <c r="AK25" s="111"/>
      <c r="AL25" s="111"/>
      <c r="AM25" s="111"/>
    </row>
    <row r="26" spans="1:39" ht="16.5" customHeight="1" thickBot="1">
      <c r="A26" s="112" t="s">
        <v>364</v>
      </c>
      <c r="B26" s="94">
        <f>B17-B18</f>
        <v>528244590</v>
      </c>
      <c r="C26" s="94">
        <f>C17-C18</f>
        <v>398718873</v>
      </c>
      <c r="D26" s="1956">
        <f t="shared" si="29"/>
        <v>0.23976241004346205</v>
      </c>
      <c r="E26" s="95">
        <f t="shared" si="11"/>
        <v>0.15127971900462492</v>
      </c>
      <c r="F26" s="96">
        <f t="shared" si="18"/>
        <v>0.3248547429556965</v>
      </c>
      <c r="G26" s="94">
        <f t="shared" si="13"/>
        <v>398718873</v>
      </c>
      <c r="H26" s="94">
        <f t="shared" ref="H26" si="51">H17-H18</f>
        <v>452146064</v>
      </c>
      <c r="I26" s="95">
        <f t="shared" ref="I26:I34" si="52">+G26/$G$16</f>
        <v>0.15127971900462492</v>
      </c>
      <c r="J26" s="113">
        <f t="shared" ref="J26:J34" si="53">+H26/$H$16</f>
        <v>0.13550672918309178</v>
      </c>
      <c r="K26" s="96">
        <f t="shared" ref="K26:K34" si="54">G26/H26-1</f>
        <v>-0.11816356539155892</v>
      </c>
      <c r="L26" s="94">
        <f>'TSIGC_ IA CA'!H26</f>
        <v>452146064</v>
      </c>
      <c r="M26" s="94">
        <f t="shared" ref="M26" si="55">M17-M18</f>
        <v>399851437</v>
      </c>
      <c r="N26" s="95">
        <f t="shared" ref="N26:N34" si="56">L26/$L$16</f>
        <v>0.13550672918309178</v>
      </c>
      <c r="O26" s="113">
        <f t="shared" ref="O26:O34" si="57">M26/$M$16</f>
        <v>0.12980344285402085</v>
      </c>
      <c r="P26" s="96">
        <f t="shared" ref="P26:P33" si="58">L26/M26-1</f>
        <v>0.13078514208265801</v>
      </c>
      <c r="Q26" s="94">
        <f t="shared" ref="Q26:R26" si="59">Q17-Q18</f>
        <v>399851437</v>
      </c>
      <c r="R26" s="94">
        <f t="shared" si="59"/>
        <v>353622892</v>
      </c>
      <c r="S26" s="1937">
        <f t="shared" ref="S26:S34" si="60">Q26/$Q$16</f>
        <v>0.12980344285402085</v>
      </c>
      <c r="T26" s="95">
        <f t="shared" si="16"/>
        <v>0.22305912422950441</v>
      </c>
      <c r="U26" s="114">
        <f t="shared" si="28"/>
        <v>0.13072837207609278</v>
      </c>
      <c r="V26" s="94">
        <f>V17-V18</f>
        <v>353622892</v>
      </c>
      <c r="W26" s="129"/>
      <c r="X26" s="21"/>
      <c r="Y26" s="21"/>
      <c r="Z26" s="21"/>
      <c r="AA26" s="21"/>
      <c r="AB26" s="21"/>
      <c r="AC26" s="21"/>
      <c r="AD26" s="21"/>
      <c r="AE26" s="21"/>
      <c r="AF26" s="21"/>
      <c r="AG26" s="21"/>
      <c r="AH26" s="21"/>
      <c r="AI26" s="21"/>
      <c r="AJ26" s="21"/>
      <c r="AK26" s="21"/>
      <c r="AL26" s="21"/>
      <c r="AM26" s="21"/>
    </row>
    <row r="27" spans="1:39" ht="16.5" customHeight="1" outlineLevel="1" thickBot="1">
      <c r="A27" s="115" t="s">
        <v>365</v>
      </c>
      <c r="B27" s="658"/>
      <c r="C27" s="101"/>
      <c r="D27" s="102">
        <f t="shared" si="29"/>
        <v>0</v>
      </c>
      <c r="E27" s="1949">
        <f t="shared" si="11"/>
        <v>0</v>
      </c>
      <c r="F27" s="1948"/>
      <c r="G27" s="658">
        <f t="shared" si="13"/>
        <v>0</v>
      </c>
      <c r="H27" s="101">
        <v>0</v>
      </c>
      <c r="I27" s="102">
        <f t="shared" si="52"/>
        <v>0</v>
      </c>
      <c r="J27" s="105">
        <f t="shared" si="53"/>
        <v>0</v>
      </c>
      <c r="K27" s="104"/>
      <c r="L27" s="101">
        <f>'TSIGC_ IA CA'!H27</f>
        <v>0</v>
      </c>
      <c r="M27" s="101">
        <v>0</v>
      </c>
      <c r="N27" s="102">
        <f t="shared" si="56"/>
        <v>0</v>
      </c>
      <c r="O27" s="105">
        <f t="shared" si="57"/>
        <v>0</v>
      </c>
      <c r="P27" s="104"/>
      <c r="Q27" s="101">
        <f t="shared" ref="Q27:Q34" si="61">M27</f>
        <v>0</v>
      </c>
      <c r="R27" s="101"/>
      <c r="S27" s="1938">
        <f t="shared" si="60"/>
        <v>0</v>
      </c>
      <c r="T27" s="1949">
        <f t="shared" si="16"/>
        <v>0</v>
      </c>
      <c r="U27" s="1951"/>
      <c r="V27" s="101">
        <f t="shared" ref="V27:V34" si="62">R27</f>
        <v>0</v>
      </c>
      <c r="W27" s="1"/>
      <c r="X27" s="1"/>
      <c r="Y27" s="1"/>
      <c r="Z27" s="1"/>
      <c r="AA27" s="1"/>
      <c r="AB27" s="1"/>
      <c r="AC27" s="1"/>
      <c r="AD27" s="1"/>
      <c r="AE27" s="1"/>
      <c r="AF27" s="1"/>
      <c r="AG27" s="1"/>
      <c r="AH27" s="1"/>
      <c r="AI27" s="1"/>
      <c r="AJ27" s="1"/>
      <c r="AK27" s="1"/>
      <c r="AL27" s="1"/>
      <c r="AM27" s="1"/>
    </row>
    <row r="28" spans="1:39" ht="16.5" customHeight="1" outlineLevel="1" thickBot="1">
      <c r="A28" s="115" t="s">
        <v>366</v>
      </c>
      <c r="B28" s="101">
        <f>COMPTE_RESULTAT!E15</f>
        <v>12450361</v>
      </c>
      <c r="C28" s="101">
        <f>COMPTE_RESULTAT!F15</f>
        <v>28670195</v>
      </c>
      <c r="D28" s="102">
        <f t="shared" si="29"/>
        <v>5.6510347967238589E-3</v>
      </c>
      <c r="E28" s="1949">
        <f t="shared" si="11"/>
        <v>1.0877887496957794E-2</v>
      </c>
      <c r="F28" s="1948">
        <f t="shared" si="18"/>
        <v>-0.56573853090291149</v>
      </c>
      <c r="G28" s="658">
        <f t="shared" si="13"/>
        <v>28670195</v>
      </c>
      <c r="H28" s="101">
        <f>COMPTE_RESULTAT!G15</f>
        <v>15291798</v>
      </c>
      <c r="I28" s="102">
        <f t="shared" si="52"/>
        <v>1.0877887496957794E-2</v>
      </c>
      <c r="J28" s="105">
        <f t="shared" si="53"/>
        <v>4.582902949495862E-3</v>
      </c>
      <c r="K28" s="104">
        <f t="shared" si="54"/>
        <v>0.87487403377941564</v>
      </c>
      <c r="L28" s="101">
        <f>'TSIGC_ IA CA'!H28</f>
        <v>15291798</v>
      </c>
      <c r="M28" s="101">
        <f>COMPTE_RESULTAT!H15</f>
        <v>23422836</v>
      </c>
      <c r="N28" s="102">
        <f t="shared" si="56"/>
        <v>4.582902949495862E-3</v>
      </c>
      <c r="O28" s="105">
        <f t="shared" si="57"/>
        <v>7.6037359700800635E-3</v>
      </c>
      <c r="P28" s="104">
        <f t="shared" si="58"/>
        <v>-0.34714148192814909</v>
      </c>
      <c r="Q28" s="101">
        <f t="shared" si="61"/>
        <v>23422836</v>
      </c>
      <c r="R28" s="101">
        <f>COMPTE_RESULTAT!I15</f>
        <v>17273964</v>
      </c>
      <c r="S28" s="1938">
        <f t="shared" si="60"/>
        <v>7.6037359700800635E-3</v>
      </c>
      <c r="T28" s="1949">
        <f t="shared" si="16"/>
        <v>1.0896113823456845E-2</v>
      </c>
      <c r="U28" s="1951">
        <f t="shared" si="28"/>
        <v>0.35596183944808502</v>
      </c>
      <c r="V28" s="101">
        <f t="shared" si="62"/>
        <v>17273964</v>
      </c>
      <c r="W28" s="1"/>
      <c r="X28" s="1"/>
      <c r="Y28" s="1"/>
      <c r="Z28" s="1"/>
      <c r="AA28" s="1"/>
      <c r="AB28" s="1"/>
      <c r="AC28" s="1"/>
      <c r="AD28" s="1"/>
      <c r="AE28" s="1"/>
      <c r="AF28" s="1"/>
      <c r="AG28" s="1"/>
      <c r="AH28" s="1"/>
      <c r="AI28" s="1"/>
      <c r="AJ28" s="1"/>
      <c r="AK28" s="1"/>
      <c r="AL28" s="1"/>
      <c r="AM28" s="1"/>
    </row>
    <row r="29" spans="1:39" ht="16.5" customHeight="1" outlineLevel="1" thickBot="1">
      <c r="A29" s="115" t="s">
        <v>367</v>
      </c>
      <c r="B29" s="101">
        <f>-COMPTE_RESULTAT!E23</f>
        <v>20163937</v>
      </c>
      <c r="C29" s="101">
        <f>-COMPTE_RESULTAT!F23</f>
        <v>17580453</v>
      </c>
      <c r="D29" s="102">
        <f t="shared" si="29"/>
        <v>9.1521129086897714E-3</v>
      </c>
      <c r="E29" s="1949">
        <f t="shared" si="11"/>
        <v>6.6702786597563823E-3</v>
      </c>
      <c r="F29" s="1948">
        <f t="shared" si="18"/>
        <v>0.14695207228164153</v>
      </c>
      <c r="G29" s="658">
        <f t="shared" si="13"/>
        <v>17580453</v>
      </c>
      <c r="H29" s="101">
        <f>-COMPTE_RESULTAT!G23</f>
        <v>14898216</v>
      </c>
      <c r="I29" s="102">
        <f t="shared" si="52"/>
        <v>6.6702786597563823E-3</v>
      </c>
      <c r="J29" s="105">
        <f t="shared" si="53"/>
        <v>4.4649476829753069E-3</v>
      </c>
      <c r="K29" s="104">
        <f t="shared" si="54"/>
        <v>0.18003746220352834</v>
      </c>
      <c r="L29" s="101">
        <f>'TSIGC_ IA CA'!H29</f>
        <v>14898216</v>
      </c>
      <c r="M29" s="101">
        <f>-COMPTE_RESULTAT!H23</f>
        <v>15122683</v>
      </c>
      <c r="N29" s="102">
        <f t="shared" si="56"/>
        <v>4.4649476829753069E-3</v>
      </c>
      <c r="O29" s="105">
        <f t="shared" si="57"/>
        <v>4.9092641339937779E-3</v>
      </c>
      <c r="P29" s="104">
        <f t="shared" si="58"/>
        <v>-1.4843067199120652E-2</v>
      </c>
      <c r="Q29" s="101">
        <f t="shared" si="61"/>
        <v>15122683</v>
      </c>
      <c r="R29" s="101">
        <f>-COMPTE_RESULTAT!I23</f>
        <v>11575894</v>
      </c>
      <c r="S29" s="1938">
        <f t="shared" si="60"/>
        <v>4.9092641339937779E-3</v>
      </c>
      <c r="T29" s="1949">
        <f t="shared" si="16"/>
        <v>7.3018711068444479E-3</v>
      </c>
      <c r="U29" s="1951">
        <f t="shared" si="28"/>
        <v>0.3063943916556251</v>
      </c>
      <c r="V29" s="101">
        <f t="shared" si="62"/>
        <v>11575894</v>
      </c>
      <c r="W29" s="1"/>
      <c r="X29" s="1"/>
      <c r="Y29" s="1"/>
      <c r="Z29" s="1"/>
      <c r="AA29" s="1"/>
      <c r="AB29" s="1"/>
      <c r="AC29" s="1"/>
      <c r="AD29" s="1"/>
      <c r="AE29" s="1"/>
      <c r="AF29" s="1"/>
      <c r="AG29" s="1"/>
      <c r="AH29" s="1"/>
      <c r="AI29" s="1"/>
      <c r="AJ29" s="1"/>
      <c r="AK29" s="1"/>
      <c r="AL29" s="1"/>
      <c r="AM29" s="1"/>
    </row>
    <row r="30" spans="1:39" ht="16.5" customHeight="1" outlineLevel="1" thickBot="1">
      <c r="A30" s="115" t="s">
        <v>368</v>
      </c>
      <c r="B30" s="101">
        <f>-COMPTE_RESULTAT!E24</f>
        <v>593883</v>
      </c>
      <c r="C30" s="101">
        <f>-COMPTE_RESULTAT!F24</f>
        <v>886055</v>
      </c>
      <c r="D30" s="102">
        <f t="shared" si="29"/>
        <v>2.6955471397036241E-4</v>
      </c>
      <c r="E30" s="1949">
        <f t="shared" si="11"/>
        <v>3.3618210849688804E-4</v>
      </c>
      <c r="F30" s="1948">
        <f t="shared" si="18"/>
        <v>-0.32974476753700388</v>
      </c>
      <c r="G30" s="658">
        <f t="shared" si="13"/>
        <v>886055</v>
      </c>
      <c r="H30" s="101">
        <f>-COMPTE_RESULTAT!G24</f>
        <v>17182932</v>
      </c>
      <c r="I30" s="102">
        <f t="shared" si="52"/>
        <v>3.3618210849688804E-4</v>
      </c>
      <c r="J30" s="105">
        <f t="shared" si="53"/>
        <v>5.1496697604681164E-3</v>
      </c>
      <c r="K30" s="104">
        <f t="shared" si="54"/>
        <v>-0.94843400416180423</v>
      </c>
      <c r="L30" s="101">
        <f>'TSIGC_ IA CA'!H30</f>
        <v>17182932</v>
      </c>
      <c r="M30" s="101">
        <f>-COMPTE_RESULTAT!H24</f>
        <v>10213889</v>
      </c>
      <c r="N30" s="102">
        <f t="shared" si="56"/>
        <v>5.1496697604681164E-3</v>
      </c>
      <c r="O30" s="105">
        <f t="shared" si="57"/>
        <v>3.3157263784669411E-3</v>
      </c>
      <c r="P30" s="104"/>
      <c r="Q30" s="101">
        <f t="shared" si="61"/>
        <v>10213889</v>
      </c>
      <c r="R30" s="101">
        <f>-COMPTE_RESULTAT!I24</f>
        <v>50537219</v>
      </c>
      <c r="S30" s="1938">
        <f t="shared" si="60"/>
        <v>3.3157263784669411E-3</v>
      </c>
      <c r="T30" s="1949">
        <f t="shared" si="16"/>
        <v>3.1877992251515976E-2</v>
      </c>
      <c r="U30" s="1951">
        <f t="shared" si="28"/>
        <v>-0.79789372660177449</v>
      </c>
      <c r="V30" s="101">
        <f t="shared" si="62"/>
        <v>50537219</v>
      </c>
      <c r="W30" s="1"/>
      <c r="X30" s="1"/>
      <c r="Y30" s="1"/>
      <c r="Z30" s="1"/>
      <c r="AA30" s="1"/>
      <c r="AB30" s="1"/>
      <c r="AC30" s="1"/>
      <c r="AD30" s="1"/>
      <c r="AE30" s="1"/>
      <c r="AF30" s="1"/>
      <c r="AG30" s="1"/>
      <c r="AH30" s="1"/>
      <c r="AI30" s="1"/>
      <c r="AJ30" s="1"/>
      <c r="AK30" s="1"/>
      <c r="AL30" s="1"/>
      <c r="AM30" s="1"/>
    </row>
    <row r="31" spans="1:39" ht="16.5" customHeight="1" outlineLevel="1" thickBot="1">
      <c r="A31" s="115" t="s">
        <v>369</v>
      </c>
      <c r="B31" s="101">
        <f>-COMPTE_RESULTAT!E26</f>
        <v>224044987</v>
      </c>
      <c r="C31" s="101">
        <f>-COMPTE_RESULTAT!F26</f>
        <v>202006627</v>
      </c>
      <c r="D31" s="1945">
        <f t="shared" si="29"/>
        <v>0.10169070740748358</v>
      </c>
      <c r="E31" s="1949">
        <f t="shared" si="11"/>
        <v>7.6644241943450903E-2</v>
      </c>
      <c r="F31" s="1948">
        <f t="shared" si="18"/>
        <v>0.10909721293450447</v>
      </c>
      <c r="G31" s="658">
        <f t="shared" si="13"/>
        <v>202006627</v>
      </c>
      <c r="H31" s="101">
        <f>-COMPTE_RESULTAT!G26</f>
        <v>200774284</v>
      </c>
      <c r="I31" s="102">
        <f t="shared" si="52"/>
        <v>7.6644241943450903E-2</v>
      </c>
      <c r="J31" s="105">
        <f t="shared" si="53"/>
        <v>6.0171410734468231E-2</v>
      </c>
      <c r="K31" s="104">
        <f t="shared" si="54"/>
        <v>6.137952408287406E-3</v>
      </c>
      <c r="L31" s="101">
        <f>'TSIGC_ IA CA'!H31</f>
        <v>200774284</v>
      </c>
      <c r="M31" s="101">
        <f>-COMPTE_RESULTAT!H26</f>
        <v>182032191</v>
      </c>
      <c r="N31" s="102">
        <f t="shared" si="56"/>
        <v>6.0171410734468231E-2</v>
      </c>
      <c r="O31" s="105">
        <f t="shared" si="57"/>
        <v>5.909296032381324E-2</v>
      </c>
      <c r="P31" s="104">
        <f t="shared" si="58"/>
        <v>0.10296032200150806</v>
      </c>
      <c r="Q31" s="101">
        <f t="shared" si="61"/>
        <v>182032191</v>
      </c>
      <c r="R31" s="101">
        <f>-COMPTE_RESULTAT!I26</f>
        <v>160927982</v>
      </c>
      <c r="S31" s="1938">
        <f t="shared" si="60"/>
        <v>5.909296032381324E-2</v>
      </c>
      <c r="T31" s="1949">
        <f t="shared" si="16"/>
        <v>0.10151055132748998</v>
      </c>
      <c r="U31" s="1951">
        <f t="shared" si="28"/>
        <v>0.13114070491482344</v>
      </c>
      <c r="V31" s="101">
        <f t="shared" si="62"/>
        <v>160927982</v>
      </c>
      <c r="W31" s="1"/>
      <c r="X31" s="1"/>
      <c r="Y31" s="1"/>
      <c r="Z31" s="1"/>
      <c r="AA31" s="1"/>
      <c r="AB31" s="1"/>
      <c r="AC31" s="1"/>
      <c r="AD31" s="1"/>
      <c r="AE31" s="1"/>
      <c r="AF31" s="1"/>
      <c r="AG31" s="1"/>
      <c r="AH31" s="1"/>
      <c r="AI31" s="1"/>
      <c r="AJ31" s="1"/>
      <c r="AK31" s="1"/>
      <c r="AL31" s="1"/>
      <c r="AM31" s="1"/>
    </row>
    <row r="32" spans="1:39" ht="16.5" customHeight="1" outlineLevel="1" thickBot="1">
      <c r="A32" s="130" t="s">
        <v>370</v>
      </c>
      <c r="B32" s="659">
        <f>'PROVISIONS INSCRITES AU BILAN'!F48</f>
        <v>0</v>
      </c>
      <c r="C32" s="659">
        <f>'PROVISIONS INSCRITES AU BILAN'!G48</f>
        <v>0</v>
      </c>
      <c r="D32" s="102">
        <f t="shared" si="29"/>
        <v>0</v>
      </c>
      <c r="E32" s="1949">
        <f t="shared" si="11"/>
        <v>0</v>
      </c>
      <c r="F32" s="1948"/>
      <c r="G32" s="658">
        <f t="shared" si="13"/>
        <v>0</v>
      </c>
      <c r="H32" s="101"/>
      <c r="I32" s="102">
        <f t="shared" si="52"/>
        <v>0</v>
      </c>
      <c r="J32" s="105">
        <f t="shared" si="53"/>
        <v>0</v>
      </c>
      <c r="K32" s="104" t="e">
        <f t="shared" si="54"/>
        <v>#DIV/0!</v>
      </c>
      <c r="L32" s="101">
        <f>'TSIGC_ IA CA'!H32</f>
        <v>0</v>
      </c>
      <c r="M32" s="101"/>
      <c r="N32" s="102">
        <f t="shared" si="56"/>
        <v>0</v>
      </c>
      <c r="O32" s="105">
        <f t="shared" si="57"/>
        <v>0</v>
      </c>
      <c r="P32" s="104"/>
      <c r="Q32" s="101">
        <f t="shared" si="61"/>
        <v>0</v>
      </c>
      <c r="R32" s="101"/>
      <c r="S32" s="1938">
        <f t="shared" si="60"/>
        <v>0</v>
      </c>
      <c r="T32" s="1949">
        <f t="shared" si="16"/>
        <v>0</v>
      </c>
      <c r="U32" s="1951"/>
      <c r="V32" s="101">
        <f t="shared" si="62"/>
        <v>0</v>
      </c>
      <c r="W32" s="1"/>
      <c r="X32" s="1"/>
      <c r="Y32" s="1"/>
      <c r="Z32" s="1"/>
      <c r="AA32" s="1"/>
      <c r="AB32" s="1"/>
      <c r="AC32" s="1"/>
      <c r="AD32" s="1"/>
      <c r="AE32" s="1"/>
      <c r="AF32" s="1"/>
      <c r="AG32" s="1"/>
      <c r="AH32" s="1"/>
      <c r="AI32" s="1"/>
      <c r="AJ32" s="1"/>
      <c r="AK32" s="1"/>
      <c r="AL32" s="1"/>
      <c r="AM32" s="1"/>
    </row>
    <row r="33" spans="1:39" ht="16.5" customHeight="1" outlineLevel="1" thickBot="1">
      <c r="A33" s="130" t="s">
        <v>371</v>
      </c>
      <c r="B33" s="101">
        <f>COMPTE_RESULTAT!E16</f>
        <v>5611200</v>
      </c>
      <c r="C33" s="101">
        <f>COMPTE_RESULTAT!F16</f>
        <v>5611200</v>
      </c>
      <c r="D33" s="102">
        <f t="shared" si="29"/>
        <v>2.5468407262549991E-3</v>
      </c>
      <c r="E33" s="1949">
        <f t="shared" si="11"/>
        <v>2.1289706024995494E-3</v>
      </c>
      <c r="F33" s="1948">
        <f t="shared" si="18"/>
        <v>0</v>
      </c>
      <c r="G33" s="658">
        <f t="shared" si="13"/>
        <v>5611200</v>
      </c>
      <c r="H33" s="101">
        <f>COMPTE_RESULTAT!G16</f>
        <v>5611200</v>
      </c>
      <c r="I33" s="102">
        <f t="shared" si="52"/>
        <v>2.1289706024995494E-3</v>
      </c>
      <c r="J33" s="105">
        <f t="shared" si="53"/>
        <v>1.6816586924710344E-3</v>
      </c>
      <c r="K33" s="104">
        <f t="shared" si="54"/>
        <v>0</v>
      </c>
      <c r="L33" s="101">
        <f>'TSIGC_ IA CA'!H33</f>
        <v>5611200</v>
      </c>
      <c r="M33" s="101">
        <f>COMPTE_RESULTAT!H16</f>
        <v>5845700</v>
      </c>
      <c r="N33" s="102">
        <f t="shared" si="56"/>
        <v>1.6816586924710344E-3</v>
      </c>
      <c r="O33" s="105">
        <f t="shared" si="57"/>
        <v>1.8976847790889639E-3</v>
      </c>
      <c r="P33" s="104">
        <f t="shared" si="58"/>
        <v>-4.0114956292659598E-2</v>
      </c>
      <c r="Q33" s="101">
        <f t="shared" si="61"/>
        <v>5845700</v>
      </c>
      <c r="R33" s="101">
        <f>COMPTE_RESULTAT!I16</f>
        <v>4673200</v>
      </c>
      <c r="S33" s="1938">
        <f t="shared" si="60"/>
        <v>1.8976847790889639E-3</v>
      </c>
      <c r="T33" s="1949">
        <f t="shared" si="16"/>
        <v>2.9477726779897494E-3</v>
      </c>
      <c r="U33" s="1951">
        <f t="shared" si="28"/>
        <v>0.25089874176153382</v>
      </c>
      <c r="V33" s="101">
        <f t="shared" si="62"/>
        <v>4673200</v>
      </c>
      <c r="W33" s="1"/>
      <c r="X33" s="1"/>
      <c r="Y33" s="1"/>
      <c r="Z33" s="1"/>
      <c r="AA33" s="1"/>
      <c r="AB33" s="1"/>
      <c r="AC33" s="1"/>
      <c r="AD33" s="1"/>
      <c r="AE33" s="1"/>
      <c r="AF33" s="1"/>
      <c r="AG33" s="1"/>
      <c r="AH33" s="1"/>
      <c r="AI33" s="1"/>
      <c r="AJ33" s="1"/>
      <c r="AK33" s="1"/>
      <c r="AL33" s="1"/>
      <c r="AM33" s="1"/>
    </row>
    <row r="34" spans="1:39" ht="16.5" customHeight="1" outlineLevel="1" thickBot="1">
      <c r="A34" s="130" t="s">
        <v>372</v>
      </c>
      <c r="B34" s="101">
        <f>'PROVISIONS INSCRITES AU BILAN'!I41</f>
        <v>0</v>
      </c>
      <c r="C34" s="101">
        <f>'PROVISIONS INSCRITES AU BILAN'!J41</f>
        <v>0</v>
      </c>
      <c r="D34" s="102">
        <f t="shared" si="29"/>
        <v>0</v>
      </c>
      <c r="E34" s="1949">
        <f t="shared" si="11"/>
        <v>0</v>
      </c>
      <c r="F34" s="1948"/>
      <c r="G34" s="658">
        <f t="shared" si="13"/>
        <v>0</v>
      </c>
      <c r="H34" s="101"/>
      <c r="I34" s="102">
        <f t="shared" si="52"/>
        <v>0</v>
      </c>
      <c r="J34" s="121">
        <f t="shared" si="53"/>
        <v>0</v>
      </c>
      <c r="K34" s="122" t="e">
        <f t="shared" si="54"/>
        <v>#DIV/0!</v>
      </c>
      <c r="L34" s="101">
        <f>'TSIGC_ IA CA'!H34</f>
        <v>0</v>
      </c>
      <c r="M34" s="101"/>
      <c r="N34" s="102">
        <f t="shared" si="56"/>
        <v>0</v>
      </c>
      <c r="O34" s="121">
        <f t="shared" si="57"/>
        <v>0</v>
      </c>
      <c r="P34" s="1945"/>
      <c r="Q34" s="101">
        <f t="shared" si="61"/>
        <v>0</v>
      </c>
      <c r="R34" s="101"/>
      <c r="S34" s="1938">
        <f t="shared" si="60"/>
        <v>0</v>
      </c>
      <c r="T34" s="1949">
        <f t="shared" si="16"/>
        <v>0</v>
      </c>
      <c r="U34" s="1951"/>
      <c r="V34" s="101">
        <f t="shared" si="62"/>
        <v>0</v>
      </c>
      <c r="W34" s="1"/>
      <c r="X34" s="1"/>
      <c r="Y34" s="1"/>
      <c r="Z34" s="1"/>
      <c r="AA34" s="1"/>
      <c r="AB34" s="1"/>
      <c r="AC34" s="1"/>
      <c r="AD34" s="1"/>
      <c r="AE34" s="1"/>
      <c r="AF34" s="1"/>
      <c r="AG34" s="1"/>
      <c r="AH34" s="1"/>
      <c r="AI34" s="1"/>
      <c r="AJ34" s="1"/>
      <c r="AK34" s="1"/>
      <c r="AL34" s="1"/>
      <c r="AM34" s="1"/>
    </row>
    <row r="35" spans="1:39" ht="16.5" customHeight="1" thickBot="1">
      <c r="A35" s="106"/>
      <c r="B35" s="107"/>
      <c r="C35" s="107"/>
      <c r="D35" s="102">
        <f t="shared" si="29"/>
        <v>0</v>
      </c>
      <c r="E35" s="1949">
        <f t="shared" si="11"/>
        <v>0</v>
      </c>
      <c r="F35" s="1948"/>
      <c r="G35" s="658">
        <f t="shared" si="13"/>
        <v>0</v>
      </c>
      <c r="H35" s="107"/>
      <c r="I35" s="108"/>
      <c r="J35" s="125"/>
      <c r="K35" s="126"/>
      <c r="L35" s="101">
        <f>'TSIGC_ IA CA'!H35</f>
        <v>0</v>
      </c>
      <c r="M35" s="107"/>
      <c r="N35" s="108"/>
      <c r="O35" s="125"/>
      <c r="P35" s="126"/>
      <c r="Q35" s="107"/>
      <c r="R35" s="107"/>
      <c r="S35" s="1939"/>
      <c r="T35" s="1949"/>
      <c r="U35" s="1951"/>
      <c r="V35" s="107"/>
      <c r="W35" s="111"/>
      <c r="X35" s="111"/>
      <c r="Y35" s="111"/>
      <c r="Z35" s="111"/>
      <c r="AA35" s="111"/>
      <c r="AB35" s="111"/>
      <c r="AC35" s="111"/>
      <c r="AD35" s="111"/>
      <c r="AE35" s="111"/>
      <c r="AF35" s="111"/>
      <c r="AG35" s="111"/>
      <c r="AH35" s="111"/>
      <c r="AI35" s="111"/>
      <c r="AJ35" s="111"/>
      <c r="AK35" s="111"/>
      <c r="AL35" s="111"/>
      <c r="AM35" s="111"/>
    </row>
    <row r="36" spans="1:39" ht="16.5" customHeight="1" thickBot="1">
      <c r="A36" s="112" t="s">
        <v>373</v>
      </c>
      <c r="B36" s="94">
        <f>B26+SUM(B27,B28,B32,B33)-SUM(B29,B30,B31,B34)</f>
        <v>301503344</v>
      </c>
      <c r="C36" s="94">
        <f>C26+SUM(C27,C28,C32,C33)-SUM(C29,C30,C31,C34)</f>
        <v>212527133</v>
      </c>
      <c r="D36" s="1956">
        <f t="shared" si="29"/>
        <v>0.13684791053629719</v>
      </c>
      <c r="E36" s="1962">
        <f t="shared" si="11"/>
        <v>8.0635874392378071E-2</v>
      </c>
      <c r="F36" s="96">
        <f t="shared" si="18"/>
        <v>0.41865812493692278</v>
      </c>
      <c r="G36" s="94">
        <f t="shared" si="13"/>
        <v>212527133</v>
      </c>
      <c r="H36" s="94">
        <f t="shared" ref="H36" si="63">H26+SUM(H27,H28,H32,H33)-SUM(H29,H30,H31,H34)</f>
        <v>240193630</v>
      </c>
      <c r="I36" s="95">
        <f t="shared" ref="I36:I39" si="64">+G36/$G$16</f>
        <v>8.0635874392378071E-2</v>
      </c>
      <c r="J36" s="113">
        <f t="shared" ref="J36:J39" si="65">+H36/$H$16</f>
        <v>7.1985262647147025E-2</v>
      </c>
      <c r="K36" s="96">
        <f t="shared" ref="K36:K38" si="66">G36/H36-1</f>
        <v>-0.11518414122805842</v>
      </c>
      <c r="L36" s="94">
        <f>'TSIGC_ IA CA'!H36</f>
        <v>240193630</v>
      </c>
      <c r="M36" s="94">
        <f>M26+SUM(M27,M28,M32,M33)-SUM(M29,M30,M31,M34)</f>
        <v>221751210</v>
      </c>
      <c r="N36" s="95">
        <f t="shared" ref="N36:N39" si="67">L36/$L$16</f>
        <v>7.1985262647147025E-2</v>
      </c>
      <c r="O36" s="113">
        <f t="shared" ref="O36:O39" si="68">M36/$M$16</f>
        <v>7.198691276691592E-2</v>
      </c>
      <c r="P36" s="96">
        <f t="shared" ref="P36:P38" si="69">L36/M36-1</f>
        <v>8.31671673854677E-2</v>
      </c>
      <c r="Q36" s="94">
        <f t="shared" ref="Q36:R36" si="70">Q26+SUM(Q27,Q28,Q32,Q33)-SUM(Q29,Q30,Q31,Q34)</f>
        <v>221751210</v>
      </c>
      <c r="R36" s="94">
        <f t="shared" si="70"/>
        <v>152528961</v>
      </c>
      <c r="S36" s="1937">
        <f t="shared" ref="S36:S39" si="71">Q36/$Q$16</f>
        <v>7.198691276691592E-2</v>
      </c>
      <c r="T36" s="1953">
        <f t="shared" si="16"/>
        <v>9.6212596045100587E-2</v>
      </c>
      <c r="U36" s="114">
        <f t="shared" si="28"/>
        <v>0.45383020081019243</v>
      </c>
      <c r="V36" s="94">
        <f>V26+SUM(V27,V28,V32,V33)-SUM(V29,V30,V31,V34)</f>
        <v>152528961</v>
      </c>
      <c r="W36" s="21"/>
      <c r="X36" s="21"/>
      <c r="Y36" s="21"/>
      <c r="Z36" s="21"/>
      <c r="AA36" s="21"/>
      <c r="AB36" s="21"/>
      <c r="AC36" s="21"/>
      <c r="AD36" s="21"/>
      <c r="AE36" s="21"/>
      <c r="AF36" s="21"/>
      <c r="AG36" s="21"/>
      <c r="AH36" s="21"/>
      <c r="AI36" s="21"/>
      <c r="AJ36" s="21"/>
      <c r="AK36" s="21"/>
      <c r="AL36" s="21"/>
      <c r="AM36" s="21"/>
    </row>
    <row r="37" spans="1:39" ht="27" customHeight="1" outlineLevel="1" thickBot="1">
      <c r="A37" s="1936" t="s">
        <v>374</v>
      </c>
      <c r="B37" s="658">
        <f>COMPTE_RESULTAT!E28</f>
        <v>24828773</v>
      </c>
      <c r="C37" s="658">
        <f>COMPTE_RESULTAT!F28</f>
        <v>21971989</v>
      </c>
      <c r="D37" s="102">
        <f t="shared" si="29"/>
        <v>1.1269413006013066E-2</v>
      </c>
      <c r="E37" s="1949">
        <f t="shared" si="11"/>
        <v>8.3364910642007902E-3</v>
      </c>
      <c r="F37" s="1947"/>
      <c r="G37" s="658">
        <f t="shared" si="13"/>
        <v>21971989</v>
      </c>
      <c r="H37" s="133">
        <f>COMPTE_RESULTAT!G28</f>
        <v>24509095</v>
      </c>
      <c r="I37" s="108">
        <f t="shared" si="64"/>
        <v>8.3364910642007902E-3</v>
      </c>
      <c r="J37" s="132">
        <f t="shared" si="65"/>
        <v>7.3452973786976702E-3</v>
      </c>
      <c r="K37" s="110">
        <f t="shared" si="66"/>
        <v>-0.1035169189233629</v>
      </c>
      <c r="L37" s="101">
        <f>'TSIGC_ IA CA'!H37</f>
        <v>24509095</v>
      </c>
      <c r="M37" s="133">
        <f>COMPTE_RESULTAT!H28</f>
        <v>21632998</v>
      </c>
      <c r="N37" s="108">
        <f t="shared" si="67"/>
        <v>7.3452973786976702E-3</v>
      </c>
      <c r="O37" s="132">
        <f t="shared" si="68"/>
        <v>7.0227023334522801E-3</v>
      </c>
      <c r="P37" s="110"/>
      <c r="Q37" s="133">
        <f t="shared" ref="Q37:Q39" si="72">M37</f>
        <v>21632998</v>
      </c>
      <c r="R37" s="133">
        <f>COMPTE_RESULTAT!I28</f>
        <v>-14936105</v>
      </c>
      <c r="S37" s="1940">
        <f t="shared" si="71"/>
        <v>7.0227023334522801E-3</v>
      </c>
      <c r="T37" s="1949">
        <f t="shared" si="16"/>
        <v>-9.4214333293216827E-3</v>
      </c>
      <c r="U37" s="1951">
        <f t="shared" si="28"/>
        <v>-2.4483694376813769</v>
      </c>
      <c r="V37" s="107">
        <f t="shared" ref="V37:V39" si="73">R37</f>
        <v>-14936105</v>
      </c>
      <c r="W37" s="21"/>
      <c r="X37" s="21"/>
      <c r="Y37" s="21"/>
      <c r="Z37" s="21"/>
      <c r="AA37" s="21"/>
      <c r="AB37" s="21"/>
      <c r="AC37" s="21"/>
      <c r="AD37" s="21"/>
      <c r="AE37" s="21"/>
      <c r="AF37" s="21"/>
      <c r="AG37" s="21"/>
      <c r="AH37" s="21"/>
      <c r="AI37" s="21"/>
      <c r="AJ37" s="21"/>
      <c r="AK37" s="21"/>
      <c r="AL37" s="21"/>
      <c r="AM37" s="21"/>
    </row>
    <row r="38" spans="1:39" ht="27" customHeight="1" outlineLevel="1" thickBot="1">
      <c r="A38" s="131" t="s">
        <v>375</v>
      </c>
      <c r="B38" s="658">
        <f>-COMPTE_RESULTAT!E29</f>
        <v>102519752</v>
      </c>
      <c r="C38" s="658">
        <f>-COMPTE_RESULTAT!F29</f>
        <v>81772477</v>
      </c>
      <c r="D38" s="102">
        <f t="shared" si="29"/>
        <v>4.6532199821635728E-2</v>
      </c>
      <c r="E38" s="1949">
        <f t="shared" si="11"/>
        <v>3.1025662893243967E-2</v>
      </c>
      <c r="F38" s="1947">
        <f t="shared" si="18"/>
        <v>0.25371953695373572</v>
      </c>
      <c r="G38" s="658">
        <f t="shared" si="13"/>
        <v>81772477</v>
      </c>
      <c r="H38" s="658">
        <f>-COMPTE_RESULTAT!G29</f>
        <v>74551824</v>
      </c>
      <c r="I38" s="134">
        <f t="shared" si="64"/>
        <v>3.1025662893243967E-2</v>
      </c>
      <c r="J38" s="135">
        <f t="shared" si="65"/>
        <v>2.2342943197385709E-2</v>
      </c>
      <c r="K38" s="136">
        <f t="shared" si="66"/>
        <v>9.6854142696763512E-2</v>
      </c>
      <c r="L38" s="101">
        <f>'TSIGC_ IA CA'!H38</f>
        <v>74551824</v>
      </c>
      <c r="M38" s="133">
        <f>-COMPTE_RESULTAT!H29</f>
        <v>59103637</v>
      </c>
      <c r="N38" s="134">
        <f t="shared" si="67"/>
        <v>2.2342943197385709E-2</v>
      </c>
      <c r="O38" s="135">
        <f t="shared" si="68"/>
        <v>1.918676502791784E-2</v>
      </c>
      <c r="P38" s="136">
        <f t="shared" si="69"/>
        <v>0.26137455804961718</v>
      </c>
      <c r="Q38" s="133">
        <f t="shared" si="72"/>
        <v>59103637</v>
      </c>
      <c r="R38" s="133">
        <f>-COMPTE_RESULTAT!I29</f>
        <v>11519131</v>
      </c>
      <c r="S38" s="1940">
        <f t="shared" si="71"/>
        <v>1.918676502791784E-2</v>
      </c>
      <c r="T38" s="1949">
        <f t="shared" si="16"/>
        <v>7.2660660010238683E-3</v>
      </c>
      <c r="U38" s="1951">
        <f t="shared" si="28"/>
        <v>4.1309110904286097</v>
      </c>
      <c r="V38" s="133">
        <f t="shared" si="73"/>
        <v>11519131</v>
      </c>
      <c r="W38" s="1"/>
      <c r="X38" s="137"/>
      <c r="Y38" s="19"/>
      <c r="Z38" s="1"/>
      <c r="AA38" s="1"/>
      <c r="AB38" s="1"/>
      <c r="AC38" s="1"/>
      <c r="AD38" s="1"/>
      <c r="AE38" s="1"/>
      <c r="AF38" s="1"/>
      <c r="AG38" s="1"/>
      <c r="AH38" s="1"/>
      <c r="AI38" s="1"/>
      <c r="AJ38" s="1"/>
      <c r="AK38" s="1"/>
      <c r="AL38" s="1"/>
      <c r="AM38" s="1"/>
    </row>
    <row r="39" spans="1:39" ht="16.5" customHeight="1" outlineLevel="1" thickBot="1">
      <c r="A39" s="138" t="s">
        <v>376</v>
      </c>
      <c r="B39" s="133"/>
      <c r="C39" s="133">
        <f>'NOTE 16A-DettesFinan&amp;Circulant'!K36</f>
        <v>0</v>
      </c>
      <c r="D39" s="102">
        <f t="shared" si="29"/>
        <v>0</v>
      </c>
      <c r="E39" s="1949">
        <f t="shared" si="11"/>
        <v>0</v>
      </c>
      <c r="F39" s="1947"/>
      <c r="G39" s="1950">
        <f t="shared" si="13"/>
        <v>0</v>
      </c>
      <c r="H39" s="133"/>
      <c r="I39" s="134">
        <f t="shared" si="64"/>
        <v>0</v>
      </c>
      <c r="J39" s="139">
        <f t="shared" si="65"/>
        <v>0</v>
      </c>
      <c r="K39" s="1958"/>
      <c r="L39" s="101">
        <f>'TSIGC_ IA CA'!H39</f>
        <v>0</v>
      </c>
      <c r="M39" s="133">
        <f>'NOTE 16A-DettesFinan&amp;Circulant'!AG43</f>
        <v>0</v>
      </c>
      <c r="N39" s="134">
        <f t="shared" si="67"/>
        <v>0</v>
      </c>
      <c r="O39" s="139">
        <f t="shared" si="68"/>
        <v>0</v>
      </c>
      <c r="P39" s="1958"/>
      <c r="Q39" s="133">
        <f t="shared" si="72"/>
        <v>0</v>
      </c>
      <c r="R39" s="133"/>
      <c r="S39" s="1940">
        <f t="shared" si="71"/>
        <v>0</v>
      </c>
      <c r="T39" s="1949">
        <f t="shared" si="16"/>
        <v>0</v>
      </c>
      <c r="U39" s="1951"/>
      <c r="V39" s="133">
        <f t="shared" si="73"/>
        <v>0</v>
      </c>
      <c r="W39" s="1"/>
      <c r="X39" s="1"/>
      <c r="Y39" s="1"/>
      <c r="Z39" s="1"/>
      <c r="AA39" s="1"/>
      <c r="AB39" s="1"/>
      <c r="AC39" s="1"/>
      <c r="AD39" s="1"/>
      <c r="AE39" s="1"/>
      <c r="AF39" s="1"/>
      <c r="AG39" s="1"/>
      <c r="AH39" s="1"/>
      <c r="AI39" s="1"/>
      <c r="AJ39" s="1"/>
      <c r="AK39" s="1"/>
      <c r="AL39" s="1"/>
      <c r="AM39" s="1"/>
    </row>
    <row r="40" spans="1:39" ht="16.5" customHeight="1" thickBot="1">
      <c r="A40" s="140"/>
      <c r="B40" s="107"/>
      <c r="C40" s="107"/>
      <c r="D40" s="102">
        <f t="shared" si="29"/>
        <v>0</v>
      </c>
      <c r="E40" s="1949">
        <f t="shared" si="11"/>
        <v>0</v>
      </c>
      <c r="F40" s="1947"/>
      <c r="G40" s="1950">
        <f t="shared" si="13"/>
        <v>0</v>
      </c>
      <c r="H40" s="107"/>
      <c r="I40" s="108"/>
      <c r="J40" s="125"/>
      <c r="K40" s="126"/>
      <c r="L40" s="101">
        <f>'TSIGC_ IA CA'!H40</f>
        <v>0</v>
      </c>
      <c r="M40" s="107"/>
      <c r="N40" s="108"/>
      <c r="O40" s="125"/>
      <c r="P40" s="126"/>
      <c r="Q40" s="107"/>
      <c r="R40" s="107"/>
      <c r="S40" s="1939"/>
      <c r="T40" s="1949"/>
      <c r="U40" s="1951"/>
      <c r="V40" s="107"/>
      <c r="W40" s="53"/>
      <c r="X40" s="53"/>
      <c r="Y40" s="53"/>
      <c r="Z40" s="53"/>
      <c r="AA40" s="53"/>
      <c r="AB40" s="53"/>
      <c r="AC40" s="53"/>
      <c r="AD40" s="53"/>
      <c r="AE40" s="53"/>
      <c r="AF40" s="53"/>
      <c r="AG40" s="53"/>
      <c r="AH40" s="53"/>
      <c r="AI40" s="53"/>
      <c r="AJ40" s="53"/>
      <c r="AK40" s="53"/>
      <c r="AL40" s="53"/>
      <c r="AM40" s="53"/>
    </row>
    <row r="41" spans="1:39" ht="16.5" customHeight="1" thickBot="1">
      <c r="A41" s="141" t="s">
        <v>377</v>
      </c>
      <c r="B41" s="94">
        <f>+B36+B37-SUM(B38:B39)</f>
        <v>223812365</v>
      </c>
      <c r="C41" s="94">
        <f t="shared" ref="C41" si="74">+C36+C37-SUM(C38:C39)</f>
        <v>152726645</v>
      </c>
      <c r="D41" s="1956">
        <f t="shared" si="29"/>
        <v>0.10158512372067453</v>
      </c>
      <c r="E41" s="1962">
        <f t="shared" si="11"/>
        <v>5.7946702563334902E-2</v>
      </c>
      <c r="F41" s="96">
        <f t="shared" si="18"/>
        <v>0.46544412731648754</v>
      </c>
      <c r="G41" s="94">
        <f t="shared" si="13"/>
        <v>152726645</v>
      </c>
      <c r="H41" s="94">
        <f t="shared" ref="H41" si="75">+H36+H37-SUM(H38:H39)</f>
        <v>190150901</v>
      </c>
      <c r="I41" s="95">
        <f>+G41/$G$16</f>
        <v>5.7946702563334902E-2</v>
      </c>
      <c r="J41" s="113">
        <f>+H41/$H$16</f>
        <v>5.6987616828458994E-2</v>
      </c>
      <c r="K41" s="96">
        <f>G41/H41-1</f>
        <v>-0.19681345606666356</v>
      </c>
      <c r="L41" s="94">
        <f>'TSIGC_ IA CA'!H41</f>
        <v>190150901</v>
      </c>
      <c r="M41" s="94">
        <f t="shared" ref="M41" si="76">+M36+M37-SUM(M38:M39)</f>
        <v>184280571</v>
      </c>
      <c r="N41" s="95">
        <f>L41/$L$16</f>
        <v>5.6987616828458994E-2</v>
      </c>
      <c r="O41" s="113">
        <f>M41/$M$16</f>
        <v>5.9822850072450369E-2</v>
      </c>
      <c r="P41" s="96">
        <f>L41/M41-1</f>
        <v>3.1855392937761184E-2</v>
      </c>
      <c r="Q41" s="94">
        <f t="shared" ref="Q41:R41" si="77">+Q36+Q37-SUM(Q38:Q39)</f>
        <v>184280571</v>
      </c>
      <c r="R41" s="94">
        <f t="shared" si="77"/>
        <v>126073725</v>
      </c>
      <c r="S41" s="1937">
        <f>Q41/$Q$16</f>
        <v>5.9822850072450369E-2</v>
      </c>
      <c r="T41" s="1956">
        <f t="shared" si="16"/>
        <v>7.9525096714755036E-2</v>
      </c>
      <c r="U41" s="1957">
        <f t="shared" si="28"/>
        <v>0.46168895223806539</v>
      </c>
      <c r="V41" s="94">
        <f>+V36+V37-SUM(V38:V39)</f>
        <v>126073725</v>
      </c>
      <c r="W41" s="142"/>
      <c r="X41" s="142"/>
      <c r="Y41" s="142"/>
      <c r="Z41" s="142"/>
      <c r="AA41" s="142"/>
      <c r="AB41" s="142"/>
      <c r="AC41" s="142"/>
      <c r="AD41" s="142"/>
      <c r="AE41" s="142"/>
      <c r="AF41" s="142"/>
      <c r="AG41" s="142"/>
      <c r="AH41" s="142"/>
      <c r="AI41" s="142"/>
      <c r="AJ41" s="142"/>
      <c r="AK41" s="142"/>
      <c r="AL41" s="142"/>
      <c r="AM41" s="142"/>
    </row>
    <row r="42" spans="1:39" ht="16.5" customHeight="1" outlineLevel="2" thickBot="1">
      <c r="A42" s="143"/>
      <c r="B42" s="144" t="b">
        <f>B$41=COMPTE_RESULTAT!E$30</f>
        <v>1</v>
      </c>
      <c r="C42" s="144" t="b">
        <f>C41=COMPTE_RESULTAT!F30</f>
        <v>1</v>
      </c>
      <c r="D42" s="144"/>
      <c r="E42" s="144"/>
      <c r="F42" s="144"/>
      <c r="G42" s="144" t="b">
        <f t="shared" si="13"/>
        <v>1</v>
      </c>
      <c r="H42" s="144" t="b">
        <f>H41=COMPTE_RESULTAT!G30</f>
        <v>1</v>
      </c>
      <c r="I42" s="145"/>
      <c r="J42" s="146"/>
      <c r="K42" s="147"/>
      <c r="L42" s="147" t="b">
        <f>L41=COMPTE_RESULTAT!G30</f>
        <v>1</v>
      </c>
      <c r="M42" s="144" t="b">
        <f>M41=COMPTE_RESULTAT!H30</f>
        <v>1</v>
      </c>
      <c r="N42" s="145"/>
      <c r="O42" s="146"/>
      <c r="P42" s="147"/>
      <c r="Q42" s="144" t="b">
        <f>Q41=COMPTE_RESULTAT!H30</f>
        <v>1</v>
      </c>
      <c r="R42" s="144" t="b">
        <f>R41=COMPTE_RESULTAT!I30</f>
        <v>1</v>
      </c>
      <c r="S42" s="1941"/>
      <c r="T42" s="1941"/>
      <c r="U42" s="145"/>
      <c r="V42" s="144" t="b">
        <f>V41=COMPTE_RESULTAT!I30</f>
        <v>1</v>
      </c>
      <c r="W42" s="657"/>
      <c r="X42" s="142"/>
      <c r="Y42" s="142"/>
      <c r="Z42" s="142"/>
      <c r="AA42" s="142"/>
      <c r="AB42" s="142"/>
      <c r="AC42" s="142"/>
      <c r="AD42" s="142"/>
      <c r="AE42" s="142"/>
      <c r="AF42" s="142"/>
      <c r="AG42" s="142"/>
      <c r="AH42" s="142"/>
      <c r="AI42" s="142"/>
      <c r="AJ42" s="142"/>
      <c r="AK42" s="142"/>
      <c r="AL42" s="142"/>
      <c r="AM42" s="142"/>
    </row>
    <row r="43" spans="1:39" ht="16.5" customHeight="1" outlineLevel="2" thickBot="1">
      <c r="A43" s="143"/>
      <c r="B43" s="148">
        <f>B41-COMPTE_RESULTAT!E30</f>
        <v>0</v>
      </c>
      <c r="C43" s="148">
        <f>C41-COMPTE_RESULTAT!F30</f>
        <v>0</v>
      </c>
      <c r="D43" s="148"/>
      <c r="E43" s="148"/>
      <c r="F43" s="148"/>
      <c r="G43" s="148">
        <f t="shared" si="13"/>
        <v>0</v>
      </c>
      <c r="H43" s="144">
        <f>H41-COMPTE_RESULTAT!G30</f>
        <v>0</v>
      </c>
      <c r="I43" s="145"/>
      <c r="J43" s="146"/>
      <c r="K43" s="147"/>
      <c r="L43" s="147"/>
      <c r="M43" s="144">
        <f>M41-COMPTE_RESULTAT!H30</f>
        <v>0</v>
      </c>
      <c r="N43" s="145"/>
      <c r="O43" s="146"/>
      <c r="P43" s="147"/>
      <c r="Q43" s="144">
        <f>Q41-COMPTE_RESULTAT!H30</f>
        <v>0</v>
      </c>
      <c r="R43" s="144">
        <f>R41-COMPTE_RESULTAT!I30</f>
        <v>0</v>
      </c>
      <c r="S43" s="1941"/>
      <c r="T43" s="1941"/>
      <c r="U43" s="145"/>
      <c r="V43" s="144"/>
      <c r="W43" s="142"/>
      <c r="X43" s="142"/>
      <c r="Y43" s="142"/>
      <c r="Z43" s="142"/>
      <c r="AA43" s="142"/>
      <c r="AB43" s="142"/>
      <c r="AC43" s="142"/>
      <c r="AD43" s="142"/>
      <c r="AE43" s="142"/>
      <c r="AF43" s="142"/>
      <c r="AG43" s="142"/>
      <c r="AH43" s="142"/>
      <c r="AI43" s="142"/>
      <c r="AJ43" s="142"/>
      <c r="AK43" s="142"/>
      <c r="AL43" s="142"/>
      <c r="AM43" s="142"/>
    </row>
    <row r="44" spans="1:39" ht="16.5" customHeight="1" outlineLevel="1" thickBot="1">
      <c r="A44" s="115" t="s">
        <v>378</v>
      </c>
      <c r="B44" s="101">
        <f>COMPTE_RESULTAT!E31</f>
        <v>5736051</v>
      </c>
      <c r="C44" s="101">
        <f>COMPTE_RESULTAT!F31</f>
        <v>11180770</v>
      </c>
      <c r="D44" s="102">
        <f t="shared" si="29"/>
        <v>2.6035087494075625E-3</v>
      </c>
      <c r="E44" s="1949">
        <f t="shared" si="11"/>
        <v>4.242146179660124E-3</v>
      </c>
      <c r="F44" s="1947">
        <f t="shared" si="18"/>
        <v>-0.48697173808243976</v>
      </c>
      <c r="G44" s="658">
        <f t="shared" si="13"/>
        <v>11180770</v>
      </c>
      <c r="H44" s="101">
        <f>COMPTE_RESULTAT!G31</f>
        <v>6015951</v>
      </c>
      <c r="I44" s="102">
        <f t="shared" ref="I44:I50" si="78">+G44/$G$16</f>
        <v>4.242146179660124E-3</v>
      </c>
      <c r="J44" s="103">
        <f t="shared" ref="J44:J50" si="79">+H44/$H$16</f>
        <v>1.8029612725673318E-3</v>
      </c>
      <c r="K44" s="104">
        <f t="shared" ref="K44" si="80">G44/H44-1</f>
        <v>0.85852078914871477</v>
      </c>
      <c r="L44" s="101">
        <f>'TSIGC_ IA CA'!H44</f>
        <v>6015951</v>
      </c>
      <c r="M44" s="101">
        <f>COMPTE_RESULTAT!H31</f>
        <v>0</v>
      </c>
      <c r="N44" s="102">
        <f t="shared" ref="N44:N50" si="81">L44/$L$16</f>
        <v>1.8029612725673318E-3</v>
      </c>
      <c r="O44" s="103">
        <f t="shared" ref="O44:O50" si="82">M44/$M$16</f>
        <v>0</v>
      </c>
      <c r="P44" s="104"/>
      <c r="Q44" s="101">
        <f t="shared" ref="Q44:Q50" si="83">M44</f>
        <v>0</v>
      </c>
      <c r="R44" s="101">
        <f>COMPTE_RESULTAT!I31</f>
        <v>0</v>
      </c>
      <c r="S44" s="1938">
        <f t="shared" ref="S44:S50" si="84">Q44/$Q$16</f>
        <v>0</v>
      </c>
      <c r="T44" s="1949">
        <f t="shared" si="16"/>
        <v>0</v>
      </c>
      <c r="U44" s="1954"/>
      <c r="V44" s="101">
        <f t="shared" ref="V44:V50" si="85">R44</f>
        <v>0</v>
      </c>
      <c r="W44" s="1"/>
      <c r="X44" s="1"/>
      <c r="Y44" s="1"/>
      <c r="Z44" s="1"/>
      <c r="AA44" s="1"/>
      <c r="AB44" s="1"/>
      <c r="AC44" s="1"/>
      <c r="AD44" s="1"/>
      <c r="AE44" s="1"/>
      <c r="AF44" s="1"/>
      <c r="AG44" s="1"/>
      <c r="AH44" s="1"/>
      <c r="AI44" s="1"/>
      <c r="AJ44" s="1"/>
      <c r="AK44" s="1"/>
      <c r="AL44" s="1"/>
      <c r="AM44" s="1"/>
    </row>
    <row r="45" spans="1:39" ht="16.5" customHeight="1" outlineLevel="1" thickBot="1">
      <c r="A45" s="115" t="s">
        <v>379</v>
      </c>
      <c r="B45" s="659"/>
      <c r="C45" s="659"/>
      <c r="D45" s="102">
        <f t="shared" si="29"/>
        <v>0</v>
      </c>
      <c r="E45" s="1949">
        <f t="shared" si="11"/>
        <v>0</v>
      </c>
      <c r="F45" s="1947"/>
      <c r="G45" s="1950">
        <f t="shared" si="13"/>
        <v>0</v>
      </c>
      <c r="H45" s="101"/>
      <c r="I45" s="102">
        <f t="shared" si="78"/>
        <v>0</v>
      </c>
      <c r="J45" s="105">
        <f t="shared" si="79"/>
        <v>0</v>
      </c>
      <c r="K45" s="104"/>
      <c r="L45" s="101">
        <f>'TSIGC_ IA CA'!H45</f>
        <v>0</v>
      </c>
      <c r="M45" s="101">
        <v>0</v>
      </c>
      <c r="N45" s="102">
        <f t="shared" si="81"/>
        <v>0</v>
      </c>
      <c r="O45" s="105">
        <f t="shared" si="82"/>
        <v>0</v>
      </c>
      <c r="P45" s="104"/>
      <c r="Q45" s="101">
        <f t="shared" si="83"/>
        <v>0</v>
      </c>
      <c r="R45" s="101"/>
      <c r="S45" s="1938">
        <f t="shared" si="84"/>
        <v>0</v>
      </c>
      <c r="T45" s="1949">
        <f t="shared" si="16"/>
        <v>0</v>
      </c>
      <c r="U45" s="1954"/>
      <c r="V45" s="101">
        <f t="shared" si="85"/>
        <v>0</v>
      </c>
      <c r="W45" s="1"/>
      <c r="X45" s="1"/>
      <c r="Y45" s="1"/>
      <c r="Z45" s="1"/>
      <c r="AA45" s="1"/>
      <c r="AB45" s="1"/>
      <c r="AC45" s="1"/>
      <c r="AD45" s="1"/>
      <c r="AE45" s="1"/>
      <c r="AF45" s="1"/>
      <c r="AG45" s="1"/>
      <c r="AH45" s="1"/>
      <c r="AI45" s="1"/>
      <c r="AJ45" s="1"/>
      <c r="AK45" s="1"/>
      <c r="AL45" s="1"/>
      <c r="AM45" s="1"/>
    </row>
    <row r="46" spans="1:39" ht="16.5" customHeight="1" outlineLevel="1" thickBot="1">
      <c r="A46" s="130" t="s">
        <v>380</v>
      </c>
      <c r="B46" s="101">
        <f>COMPTE_RESULTAT!E32</f>
        <v>0</v>
      </c>
      <c r="C46" s="101">
        <f>COMPTE_RESULTAT!F32</f>
        <v>0</v>
      </c>
      <c r="D46" s="102">
        <f t="shared" si="29"/>
        <v>0</v>
      </c>
      <c r="E46" s="1949">
        <f t="shared" si="11"/>
        <v>0</v>
      </c>
      <c r="F46" s="1947"/>
      <c r="G46" s="1950">
        <f t="shared" si="13"/>
        <v>0</v>
      </c>
      <c r="H46" s="101">
        <f>COMPTE_RESULTAT!G32</f>
        <v>0</v>
      </c>
      <c r="I46" s="102">
        <f t="shared" si="78"/>
        <v>0</v>
      </c>
      <c r="J46" s="105">
        <f t="shared" si="79"/>
        <v>0</v>
      </c>
      <c r="K46" s="104"/>
      <c r="L46" s="101">
        <f>'TSIGC_ IA CA'!H46</f>
        <v>0</v>
      </c>
      <c r="M46" s="101">
        <v>0</v>
      </c>
      <c r="N46" s="102">
        <f t="shared" si="81"/>
        <v>0</v>
      </c>
      <c r="O46" s="105">
        <f t="shared" si="82"/>
        <v>0</v>
      </c>
      <c r="P46" s="104"/>
      <c r="Q46" s="101">
        <f t="shared" si="83"/>
        <v>0</v>
      </c>
      <c r="R46" s="101">
        <f>COMPTE_RESULTAT!I32</f>
        <v>0</v>
      </c>
      <c r="S46" s="1938">
        <f t="shared" si="84"/>
        <v>0</v>
      </c>
      <c r="T46" s="1949">
        <f t="shared" si="16"/>
        <v>0</v>
      </c>
      <c r="U46" s="1954"/>
      <c r="V46" s="101">
        <f t="shared" si="85"/>
        <v>0</v>
      </c>
      <c r="W46" s="1"/>
      <c r="X46" s="1"/>
      <c r="Y46" s="1"/>
      <c r="Z46" s="1"/>
      <c r="AA46" s="1"/>
      <c r="AB46" s="1"/>
      <c r="AC46" s="1"/>
      <c r="AD46" s="1"/>
      <c r="AE46" s="1"/>
      <c r="AF46" s="1"/>
      <c r="AG46" s="1"/>
      <c r="AH46" s="1"/>
      <c r="AI46" s="1"/>
      <c r="AJ46" s="1"/>
      <c r="AK46" s="1"/>
      <c r="AL46" s="1"/>
      <c r="AM46" s="1"/>
    </row>
    <row r="47" spans="1:39" ht="16.5" customHeight="1" outlineLevel="1" thickBot="1">
      <c r="A47" s="115" t="s">
        <v>381</v>
      </c>
      <c r="B47" s="101">
        <f>COMPTE_RESULTAT!E33</f>
        <v>0</v>
      </c>
      <c r="C47" s="101"/>
      <c r="D47" s="102">
        <f t="shared" si="29"/>
        <v>0</v>
      </c>
      <c r="E47" s="1949">
        <f t="shared" si="11"/>
        <v>0</v>
      </c>
      <c r="F47" s="1947"/>
      <c r="G47" s="1950">
        <f t="shared" si="13"/>
        <v>0</v>
      </c>
      <c r="H47" s="101">
        <f>COMPTE_RESULTAT!G33</f>
        <v>0</v>
      </c>
      <c r="I47" s="102">
        <f t="shared" si="78"/>
        <v>0</v>
      </c>
      <c r="J47" s="102">
        <f t="shared" si="79"/>
        <v>0</v>
      </c>
      <c r="K47" s="102"/>
      <c r="L47" s="101">
        <f>'TSIGC_ IA CA'!H47</f>
        <v>0</v>
      </c>
      <c r="M47" s="101">
        <f>COMPTE_RESULTAT!H33</f>
        <v>0</v>
      </c>
      <c r="N47" s="102">
        <f t="shared" si="81"/>
        <v>0</v>
      </c>
      <c r="O47" s="102">
        <f t="shared" si="82"/>
        <v>0</v>
      </c>
      <c r="P47" s="102"/>
      <c r="Q47" s="101">
        <f t="shared" si="83"/>
        <v>0</v>
      </c>
      <c r="R47" s="101">
        <f>COMPTE_RESULTAT!I33</f>
        <v>0</v>
      </c>
      <c r="S47" s="1938">
        <f t="shared" si="84"/>
        <v>0</v>
      </c>
      <c r="T47" s="1949">
        <f t="shared" si="16"/>
        <v>0</v>
      </c>
      <c r="U47" s="1954"/>
      <c r="V47" s="101">
        <f t="shared" si="85"/>
        <v>0</v>
      </c>
      <c r="W47" s="1"/>
      <c r="X47" s="1"/>
      <c r="Y47" s="1"/>
      <c r="Z47" s="1"/>
      <c r="AA47" s="1"/>
      <c r="AB47" s="1"/>
      <c r="AC47" s="1"/>
      <c r="AD47" s="1"/>
      <c r="AE47" s="1"/>
      <c r="AF47" s="1"/>
      <c r="AG47" s="1"/>
      <c r="AH47" s="1"/>
      <c r="AI47" s="1"/>
      <c r="AJ47" s="1"/>
      <c r="AK47" s="1"/>
      <c r="AL47" s="1"/>
      <c r="AM47" s="1"/>
    </row>
    <row r="48" spans="1:39" ht="16.5" customHeight="1" outlineLevel="1" thickBot="1">
      <c r="A48" s="115" t="s">
        <v>382</v>
      </c>
      <c r="B48" s="101"/>
      <c r="C48" s="101"/>
      <c r="D48" s="102">
        <f t="shared" si="29"/>
        <v>0</v>
      </c>
      <c r="E48" s="1949">
        <f t="shared" si="11"/>
        <v>0</v>
      </c>
      <c r="F48" s="1947"/>
      <c r="G48" s="1950">
        <f t="shared" si="13"/>
        <v>0</v>
      </c>
      <c r="H48" s="101">
        <v>0</v>
      </c>
      <c r="I48" s="102">
        <f t="shared" si="78"/>
        <v>0</v>
      </c>
      <c r="J48" s="102">
        <f t="shared" si="79"/>
        <v>0</v>
      </c>
      <c r="K48" s="104"/>
      <c r="L48" s="101">
        <f>'TSIGC_ IA CA'!H48</f>
        <v>0</v>
      </c>
      <c r="M48" s="101">
        <v>0</v>
      </c>
      <c r="N48" s="102">
        <f t="shared" si="81"/>
        <v>0</v>
      </c>
      <c r="O48" s="102">
        <f t="shared" si="82"/>
        <v>0</v>
      </c>
      <c r="P48" s="104"/>
      <c r="Q48" s="101">
        <f t="shared" si="83"/>
        <v>0</v>
      </c>
      <c r="R48" s="101"/>
      <c r="S48" s="1938">
        <f t="shared" si="84"/>
        <v>0</v>
      </c>
      <c r="T48" s="1949">
        <f t="shared" si="16"/>
        <v>0</v>
      </c>
      <c r="U48" s="1954"/>
      <c r="V48" s="101">
        <f t="shared" si="85"/>
        <v>0</v>
      </c>
      <c r="W48" s="1"/>
      <c r="X48" s="1"/>
      <c r="Y48" s="1"/>
      <c r="Z48" s="1"/>
      <c r="AA48" s="1"/>
      <c r="AB48" s="1"/>
      <c r="AC48" s="1"/>
      <c r="AD48" s="1"/>
      <c r="AE48" s="1"/>
      <c r="AF48" s="1"/>
      <c r="AG48" s="1"/>
      <c r="AH48" s="1"/>
      <c r="AI48" s="1"/>
      <c r="AJ48" s="1"/>
      <c r="AK48" s="1"/>
      <c r="AL48" s="1"/>
      <c r="AM48" s="1"/>
    </row>
    <row r="49" spans="1:39" ht="16.5" customHeight="1" outlineLevel="1" thickBot="1">
      <c r="A49" s="130" t="s">
        <v>383</v>
      </c>
      <c r="B49" s="101">
        <f>COMPTE_RESULTAT!E38</f>
        <v>0</v>
      </c>
      <c r="C49" s="101">
        <f>COMPTE_RESULTAT!F38</f>
        <v>0</v>
      </c>
      <c r="D49" s="102">
        <f t="shared" si="29"/>
        <v>0</v>
      </c>
      <c r="E49" s="1949">
        <f t="shared" si="11"/>
        <v>0</v>
      </c>
      <c r="F49" s="1947"/>
      <c r="G49" s="1950">
        <f t="shared" si="13"/>
        <v>0</v>
      </c>
      <c r="H49" s="101">
        <f>COMPTE_RESULTAT!G38</f>
        <v>0</v>
      </c>
      <c r="I49" s="102">
        <f t="shared" si="78"/>
        <v>0</v>
      </c>
      <c r="J49" s="102">
        <f t="shared" si="79"/>
        <v>0</v>
      </c>
      <c r="K49" s="102"/>
      <c r="L49" s="101">
        <f>'TSIGC_ IA CA'!H49</f>
        <v>0</v>
      </c>
      <c r="M49" s="101">
        <v>0</v>
      </c>
      <c r="N49" s="102">
        <f t="shared" si="81"/>
        <v>0</v>
      </c>
      <c r="O49" s="102">
        <f t="shared" si="82"/>
        <v>0</v>
      </c>
      <c r="P49" s="102"/>
      <c r="Q49" s="101">
        <f t="shared" si="83"/>
        <v>0</v>
      </c>
      <c r="R49" s="101">
        <f>COMPTE_RESULTAT!I38</f>
        <v>0</v>
      </c>
      <c r="S49" s="1938">
        <f t="shared" si="84"/>
        <v>0</v>
      </c>
      <c r="T49" s="1949">
        <f t="shared" si="16"/>
        <v>0</v>
      </c>
      <c r="U49" s="1954"/>
      <c r="V49" s="101">
        <f t="shared" si="85"/>
        <v>0</v>
      </c>
      <c r="W49" s="1"/>
      <c r="X49" s="1"/>
      <c r="Y49" s="1"/>
      <c r="Z49" s="1"/>
      <c r="AA49" s="1"/>
      <c r="AB49" s="1"/>
      <c r="AC49" s="1"/>
      <c r="AD49" s="1"/>
      <c r="AE49" s="1"/>
      <c r="AF49" s="1"/>
      <c r="AG49" s="1"/>
      <c r="AH49" s="1"/>
      <c r="AI49" s="1"/>
      <c r="AJ49" s="1"/>
      <c r="AK49" s="1"/>
      <c r="AL49" s="1"/>
      <c r="AM49" s="1"/>
    </row>
    <row r="50" spans="1:39" ht="16.5" customHeight="1" outlineLevel="1" thickBot="1">
      <c r="A50" s="115" t="s">
        <v>384</v>
      </c>
      <c r="B50" s="101"/>
      <c r="C50" s="101"/>
      <c r="D50" s="102">
        <f t="shared" si="29"/>
        <v>0</v>
      </c>
      <c r="E50" s="1949">
        <f t="shared" si="11"/>
        <v>0</v>
      </c>
      <c r="F50" s="1947"/>
      <c r="G50" s="1950">
        <f t="shared" si="13"/>
        <v>0</v>
      </c>
      <c r="H50" s="101"/>
      <c r="I50" s="102">
        <f t="shared" si="78"/>
        <v>0</v>
      </c>
      <c r="J50" s="121">
        <f t="shared" si="79"/>
        <v>0</v>
      </c>
      <c r="K50" s="1945"/>
      <c r="L50" s="101">
        <f>'TSIGC_ IA CA'!H50</f>
        <v>0</v>
      </c>
      <c r="M50" s="101">
        <v>0</v>
      </c>
      <c r="N50" s="102">
        <f t="shared" si="81"/>
        <v>0</v>
      </c>
      <c r="O50" s="121">
        <f t="shared" si="82"/>
        <v>0</v>
      </c>
      <c r="P50" s="1945"/>
      <c r="Q50" s="101">
        <f t="shared" si="83"/>
        <v>0</v>
      </c>
      <c r="R50" s="101"/>
      <c r="S50" s="1938">
        <f t="shared" si="84"/>
        <v>0</v>
      </c>
      <c r="T50" s="1949">
        <f t="shared" si="16"/>
        <v>0</v>
      </c>
      <c r="U50" s="1954"/>
      <c r="V50" s="101">
        <f t="shared" si="85"/>
        <v>0</v>
      </c>
      <c r="W50" s="1"/>
      <c r="X50" s="1"/>
      <c r="Y50" s="1"/>
      <c r="Z50" s="1"/>
      <c r="AA50" s="1"/>
      <c r="AB50" s="1"/>
      <c r="AC50" s="1"/>
      <c r="AD50" s="1"/>
      <c r="AE50" s="1"/>
      <c r="AF50" s="1"/>
      <c r="AG50" s="1"/>
      <c r="AH50" s="1"/>
      <c r="AI50" s="1"/>
      <c r="AJ50" s="1"/>
      <c r="AK50" s="1"/>
      <c r="AL50" s="1"/>
      <c r="AM50" s="1"/>
    </row>
    <row r="51" spans="1:39" ht="16.5" customHeight="1" thickBot="1">
      <c r="A51" s="106"/>
      <c r="B51" s="107"/>
      <c r="C51" s="107"/>
      <c r="D51" s="102"/>
      <c r="E51" s="1949"/>
      <c r="F51" s="1947"/>
      <c r="G51" s="1950"/>
      <c r="H51" s="107"/>
      <c r="I51" s="108"/>
      <c r="J51" s="125"/>
      <c r="K51" s="126"/>
      <c r="L51" s="101"/>
      <c r="M51" s="107"/>
      <c r="N51" s="108"/>
      <c r="O51" s="125"/>
      <c r="P51" s="126"/>
      <c r="Q51" s="107"/>
      <c r="R51" s="107"/>
      <c r="S51" s="1939"/>
      <c r="T51" s="1949"/>
      <c r="U51" s="1954"/>
      <c r="V51" s="107"/>
      <c r="W51" s="111"/>
      <c r="X51" s="111"/>
      <c r="Y51" s="111"/>
      <c r="Z51" s="111"/>
      <c r="AA51" s="111"/>
      <c r="AB51" s="111"/>
      <c r="AC51" s="111"/>
      <c r="AD51" s="111"/>
      <c r="AE51" s="111"/>
      <c r="AF51" s="111"/>
      <c r="AG51" s="111"/>
      <c r="AH51" s="111"/>
      <c r="AI51" s="111"/>
      <c r="AJ51" s="111"/>
      <c r="AK51" s="111"/>
      <c r="AL51" s="111"/>
      <c r="AM51" s="111"/>
    </row>
    <row r="52" spans="1:39" ht="16.5" customHeight="1" thickBot="1">
      <c r="A52" s="112" t="s">
        <v>385</v>
      </c>
      <c r="B52" s="94">
        <f>B41+SUM(B44:B46)-SUM(B47:B50)</f>
        <v>229548416</v>
      </c>
      <c r="C52" s="94">
        <f t="shared" ref="C52" si="86">C41+SUM(C44:C47)-SUM(C48:C50)</f>
        <v>163907415</v>
      </c>
      <c r="D52" s="1956">
        <f t="shared" si="29"/>
        <v>0.1041886324700821</v>
      </c>
      <c r="E52" s="95">
        <f t="shared" si="11"/>
        <v>6.2188848742995025E-2</v>
      </c>
      <c r="F52" s="96">
        <f t="shared" si="18"/>
        <v>0.4004760919449557</v>
      </c>
      <c r="G52" s="94">
        <f t="shared" si="13"/>
        <v>163907415</v>
      </c>
      <c r="H52" s="94">
        <f t="shared" ref="H52" si="87">H41+SUM(H44:H47)-SUM(H48:H50)</f>
        <v>196166852</v>
      </c>
      <c r="I52" s="95">
        <f t="shared" ref="I52:I54" si="88">+G52/$G$16</f>
        <v>6.2188848742995025E-2</v>
      </c>
      <c r="J52" s="113">
        <f t="shared" ref="J52:J54" si="89">+H52/$H$16</f>
        <v>5.8790578101026322E-2</v>
      </c>
      <c r="K52" s="96">
        <f t="shared" ref="K52:K53" si="90">G52/H52-1</f>
        <v>-0.16444897122578084</v>
      </c>
      <c r="L52" s="94">
        <f>'TSIGC_ IA CA'!H52</f>
        <v>196166852</v>
      </c>
      <c r="M52" s="94">
        <f t="shared" ref="M52" si="91">M41+SUM(M44:M47)-SUM(M48:M50)</f>
        <v>184280571</v>
      </c>
      <c r="N52" s="95">
        <f t="shared" ref="N52:N54" si="92">L52/$L$16</f>
        <v>5.8790578101026322E-2</v>
      </c>
      <c r="O52" s="113">
        <f t="shared" ref="O52:O54" si="93">M52/$M$16</f>
        <v>5.9822850072450369E-2</v>
      </c>
      <c r="P52" s="96">
        <f t="shared" ref="P52:P53" si="94">L52/M52-1</f>
        <v>6.4500999402698822E-2</v>
      </c>
      <c r="Q52" s="94">
        <f t="shared" ref="Q52:R52" si="95">Q41+SUM(Q44:Q47)-SUM(Q48:Q50)</f>
        <v>184280571</v>
      </c>
      <c r="R52" s="94">
        <f t="shared" si="95"/>
        <v>126073725</v>
      </c>
      <c r="S52" s="1937">
        <f t="shared" ref="S52:S54" si="96">Q52/$Q$16</f>
        <v>5.9822850072450369E-2</v>
      </c>
      <c r="T52" s="1953">
        <f t="shared" si="16"/>
        <v>7.9525096714755036E-2</v>
      </c>
      <c r="U52" s="114">
        <f t="shared" si="28"/>
        <v>0.46168895223806539</v>
      </c>
      <c r="V52" s="94">
        <f>V41+SUM(V44:V47)-SUM(V48:V50)</f>
        <v>126073725</v>
      </c>
      <c r="W52" s="21"/>
      <c r="X52" s="21"/>
      <c r="Y52" s="21"/>
      <c r="Z52" s="21"/>
      <c r="AA52" s="21"/>
      <c r="AB52" s="21"/>
      <c r="AC52" s="21"/>
      <c r="AD52" s="21"/>
      <c r="AE52" s="21"/>
      <c r="AF52" s="21"/>
      <c r="AG52" s="21"/>
      <c r="AH52" s="21"/>
      <c r="AI52" s="21"/>
      <c r="AJ52" s="21"/>
      <c r="AK52" s="21"/>
      <c r="AL52" s="21"/>
      <c r="AM52" s="21"/>
    </row>
    <row r="53" spans="1:39" ht="24" customHeight="1" outlineLevel="1" thickBot="1">
      <c r="A53" s="115" t="s">
        <v>386</v>
      </c>
      <c r="B53" s="101">
        <f>-COMPTE_RESULTAT!E34-COMPTE_RESULTAT!E36</f>
        <v>3634614</v>
      </c>
      <c r="C53" s="101">
        <f>-COMPTE_RESULTAT!F34-COMPTE_RESULTAT!F36</f>
        <v>1130373</v>
      </c>
      <c r="D53" s="102">
        <f t="shared" si="29"/>
        <v>1.6496975619148466E-3</v>
      </c>
      <c r="E53" s="1949">
        <f t="shared" si="11"/>
        <v>4.2887989857057728E-4</v>
      </c>
      <c r="F53" s="1948">
        <f t="shared" si="18"/>
        <v>2.2154111961272962</v>
      </c>
      <c r="G53" s="658">
        <f t="shared" si="13"/>
        <v>1130373</v>
      </c>
      <c r="H53" s="101">
        <f>-COMPTE_RESULTAT!G34</f>
        <v>5623690</v>
      </c>
      <c r="I53" s="102">
        <f t="shared" si="88"/>
        <v>4.2887989857057728E-4</v>
      </c>
      <c r="J53" s="103">
        <f t="shared" si="89"/>
        <v>1.6854019055215341E-3</v>
      </c>
      <c r="K53" s="104">
        <f t="shared" si="90"/>
        <v>-0.79899798886496232</v>
      </c>
      <c r="L53" s="101">
        <f>'TSIGC_ IA CA'!H53</f>
        <v>5623690</v>
      </c>
      <c r="M53" s="101">
        <f>-COMPTE_RESULTAT!H34</f>
        <v>4371325</v>
      </c>
      <c r="N53" s="102">
        <f t="shared" si="92"/>
        <v>1.6854019055215341E-3</v>
      </c>
      <c r="O53" s="103">
        <f t="shared" si="93"/>
        <v>1.4190596364765664E-3</v>
      </c>
      <c r="P53" s="104">
        <f t="shared" si="94"/>
        <v>0.2864955133740914</v>
      </c>
      <c r="Q53" s="101">
        <f t="shared" ref="Q53:Q54" si="97">M53</f>
        <v>4371325</v>
      </c>
      <c r="R53" s="101">
        <f>-COMPTE_RESULTAT!I34</f>
        <v>5868315</v>
      </c>
      <c r="S53" s="1938">
        <f t="shared" si="96"/>
        <v>1.4190596364765664E-3</v>
      </c>
      <c r="T53" s="1949">
        <f t="shared" si="16"/>
        <v>3.7016302796450862E-3</v>
      </c>
      <c r="U53" s="1951">
        <f t="shared" si="28"/>
        <v>-0.25509707641801782</v>
      </c>
      <c r="V53" s="101">
        <f t="shared" ref="V53:V54" si="98">R53</f>
        <v>5868315</v>
      </c>
      <c r="W53" s="1"/>
      <c r="X53" s="1"/>
      <c r="Y53" s="1"/>
      <c r="Z53" s="1"/>
      <c r="AA53" s="1"/>
      <c r="AB53" s="1"/>
      <c r="AC53" s="1"/>
      <c r="AD53" s="1"/>
      <c r="AE53" s="1"/>
      <c r="AF53" s="1"/>
      <c r="AG53" s="1"/>
      <c r="AH53" s="1"/>
      <c r="AI53" s="1"/>
      <c r="AJ53" s="1"/>
      <c r="AK53" s="1"/>
      <c r="AL53" s="1"/>
      <c r="AM53" s="1"/>
    </row>
    <row r="54" spans="1:39" ht="16.5" customHeight="1" outlineLevel="1" thickBot="1">
      <c r="A54" s="115" t="s">
        <v>387</v>
      </c>
      <c r="B54" s="659">
        <f>COMPTE_RESULTAT!E36</f>
        <v>588906</v>
      </c>
      <c r="C54" s="101">
        <f>COMPTE_RESULTAT!F36</f>
        <v>1654228</v>
      </c>
      <c r="D54" s="102">
        <f t="shared" si="29"/>
        <v>2.6729572724834734E-4</v>
      </c>
      <c r="E54" s="1949">
        <f t="shared" si="11"/>
        <v>6.2763807774301832E-4</v>
      </c>
      <c r="F54" s="1947"/>
      <c r="G54" s="658">
        <f t="shared" si="13"/>
        <v>1654228</v>
      </c>
      <c r="H54" s="101">
        <v>0</v>
      </c>
      <c r="I54" s="102">
        <f t="shared" si="88"/>
        <v>6.2763807774301832E-4</v>
      </c>
      <c r="J54" s="102">
        <f t="shared" si="89"/>
        <v>0</v>
      </c>
      <c r="K54" s="102"/>
      <c r="L54" s="101">
        <f>'TSIGC_ IA CA'!H54</f>
        <v>0</v>
      </c>
      <c r="M54" s="101">
        <v>0</v>
      </c>
      <c r="N54" s="102">
        <f t="shared" si="92"/>
        <v>0</v>
      </c>
      <c r="O54" s="102">
        <f t="shared" si="93"/>
        <v>0</v>
      </c>
      <c r="P54" s="102"/>
      <c r="Q54" s="101">
        <f t="shared" si="97"/>
        <v>0</v>
      </c>
      <c r="R54" s="101"/>
      <c r="S54" s="1938">
        <f t="shared" si="96"/>
        <v>0</v>
      </c>
      <c r="T54" s="1949">
        <f t="shared" si="16"/>
        <v>0</v>
      </c>
      <c r="U54" s="1952"/>
      <c r="V54" s="101">
        <f t="shared" si="98"/>
        <v>0</v>
      </c>
      <c r="W54" s="1"/>
      <c r="X54" s="1"/>
      <c r="Y54" s="1"/>
      <c r="Z54" s="1"/>
      <c r="AA54" s="1"/>
      <c r="AB54" s="1"/>
      <c r="AC54" s="1"/>
      <c r="AD54" s="1"/>
      <c r="AE54" s="1"/>
      <c r="AF54" s="1"/>
      <c r="AG54" s="1"/>
      <c r="AH54" s="1"/>
      <c r="AI54" s="1"/>
      <c r="AJ54" s="1"/>
      <c r="AK54" s="1"/>
      <c r="AL54" s="1"/>
      <c r="AM54" s="1"/>
    </row>
    <row r="55" spans="1:39" ht="16.5" customHeight="1" thickBot="1">
      <c r="A55" s="106"/>
      <c r="B55" s="107"/>
      <c r="C55" s="107"/>
      <c r="D55" s="102">
        <f t="shared" si="29"/>
        <v>0</v>
      </c>
      <c r="E55" s="1949">
        <f t="shared" si="11"/>
        <v>0</v>
      </c>
      <c r="F55" s="1947"/>
      <c r="G55" s="1950">
        <f t="shared" si="13"/>
        <v>0</v>
      </c>
      <c r="H55" s="107"/>
      <c r="I55" s="108"/>
      <c r="J55" s="149"/>
      <c r="K55" s="150"/>
      <c r="L55" s="101">
        <f>'TSIGC_ IA CA'!H55</f>
        <v>0</v>
      </c>
      <c r="M55" s="107"/>
      <c r="N55" s="108"/>
      <c r="O55" s="149"/>
      <c r="P55" s="150"/>
      <c r="Q55" s="107"/>
      <c r="R55" s="107"/>
      <c r="S55" s="1939"/>
      <c r="T55" s="1949">
        <f t="shared" si="16"/>
        <v>0</v>
      </c>
      <c r="U55" s="1952"/>
      <c r="V55" s="107"/>
      <c r="W55" s="111"/>
      <c r="X55" s="111"/>
      <c r="Y55" s="111"/>
      <c r="Z55" s="111"/>
      <c r="AA55" s="111"/>
      <c r="AB55" s="111"/>
      <c r="AC55" s="111"/>
      <c r="AD55" s="111"/>
      <c r="AE55" s="111"/>
      <c r="AF55" s="111"/>
      <c r="AG55" s="111"/>
      <c r="AH55" s="111"/>
      <c r="AI55" s="111"/>
      <c r="AJ55" s="111"/>
      <c r="AK55" s="111"/>
      <c r="AL55" s="111"/>
      <c r="AM55" s="111"/>
    </row>
    <row r="56" spans="1:39" ht="16.5" customHeight="1" thickBot="1">
      <c r="A56" s="112" t="s">
        <v>388</v>
      </c>
      <c r="B56" s="94">
        <f>B52-SUM(B53:B54)</f>
        <v>225324896</v>
      </c>
      <c r="C56" s="94">
        <f t="shared" ref="C56" si="99">C52-SUM(C53:C54)</f>
        <v>161122814</v>
      </c>
      <c r="D56" s="1956">
        <f t="shared" si="29"/>
        <v>0.1022716391809189</v>
      </c>
      <c r="E56" s="95">
        <f t="shared" si="11"/>
        <v>6.1132330766681425E-2</v>
      </c>
      <c r="F56" s="96">
        <f t="shared" si="18"/>
        <v>0.39846673730512183</v>
      </c>
      <c r="G56" s="94">
        <f t="shared" si="13"/>
        <v>161122814</v>
      </c>
      <c r="H56" s="94">
        <f t="shared" ref="H56" si="100">H52-SUM(H53:H54)</f>
        <v>190543162</v>
      </c>
      <c r="I56" s="95">
        <f>+G56/$G$16</f>
        <v>6.1132330766681425E-2</v>
      </c>
      <c r="J56" s="113">
        <f>+H56/$H$16</f>
        <v>5.7105176195504793E-2</v>
      </c>
      <c r="K56" s="96">
        <f>G56/H56-1</f>
        <v>-0.15440253899008982</v>
      </c>
      <c r="L56" s="94">
        <f>'TSIGC_ IA CA'!H56</f>
        <v>190543162</v>
      </c>
      <c r="M56" s="94">
        <f t="shared" ref="M56" si="101">M52-SUM(M53:M54)</f>
        <v>179909246</v>
      </c>
      <c r="N56" s="95">
        <f>L56/$L$16</f>
        <v>5.7105176195504793E-2</v>
      </c>
      <c r="O56" s="113">
        <f>M56/$M$16</f>
        <v>5.8403790435973803E-2</v>
      </c>
      <c r="P56" s="96">
        <f>L56/M56-1</f>
        <v>5.9107112260367023E-2</v>
      </c>
      <c r="Q56" s="94">
        <f>Q52-SUM(Q53:Q54)</f>
        <v>179909246</v>
      </c>
      <c r="R56" s="94">
        <f>R52-SUM(R53:R54)</f>
        <v>120205410</v>
      </c>
      <c r="S56" s="1937">
        <f>Q56/$Q$16</f>
        <v>5.8403790435973803E-2</v>
      </c>
      <c r="T56" s="95">
        <f t="shared" si="16"/>
        <v>7.5823466435109954E-2</v>
      </c>
      <c r="U56" s="114">
        <f t="shared" si="28"/>
        <v>0.49668177164405503</v>
      </c>
      <c r="V56" s="94">
        <f>V52-SUM(V53:V54)</f>
        <v>120205410</v>
      </c>
      <c r="W56" s="21"/>
      <c r="X56" s="21"/>
      <c r="Y56" s="21"/>
      <c r="Z56" s="21"/>
      <c r="AA56" s="21"/>
      <c r="AB56" s="21"/>
      <c r="AC56" s="21"/>
      <c r="AD56" s="21"/>
      <c r="AE56" s="21"/>
      <c r="AF56" s="21"/>
      <c r="AG56" s="21"/>
      <c r="AH56" s="21"/>
      <c r="AI56" s="21"/>
      <c r="AJ56" s="21"/>
      <c r="AK56" s="21"/>
      <c r="AL56" s="21"/>
      <c r="AM56" s="21"/>
    </row>
    <row r="57" spans="1:39" ht="6.75" customHeight="1" thickBot="1">
      <c r="A57" s="151"/>
      <c r="B57" s="101"/>
      <c r="C57" s="152"/>
      <c r="D57" s="102"/>
      <c r="E57" s="1949"/>
      <c r="F57" s="1947"/>
      <c r="G57" s="1950"/>
      <c r="H57" s="152"/>
      <c r="I57" s="102"/>
      <c r="J57" s="103"/>
      <c r="K57" s="153"/>
      <c r="L57" s="101"/>
      <c r="M57" s="152"/>
      <c r="N57" s="102"/>
      <c r="O57" s="103"/>
      <c r="P57" s="153"/>
      <c r="Q57" s="101"/>
      <c r="R57" s="152"/>
      <c r="S57" s="1938"/>
      <c r="T57" s="1949"/>
      <c r="U57" s="1954"/>
      <c r="V57" s="101"/>
      <c r="W57" s="1"/>
      <c r="X57" s="1"/>
      <c r="Y57" s="1"/>
      <c r="Z57" s="1"/>
      <c r="AA57" s="1"/>
      <c r="AB57" s="1"/>
      <c r="AC57" s="1"/>
      <c r="AD57" s="1"/>
      <c r="AE57" s="1"/>
      <c r="AF57" s="1"/>
      <c r="AG57" s="1"/>
      <c r="AH57" s="1"/>
      <c r="AI57" s="1"/>
      <c r="AJ57" s="1"/>
      <c r="AK57" s="1"/>
      <c r="AL57" s="1"/>
      <c r="AM57" s="1"/>
    </row>
    <row r="58" spans="1:39" ht="16.5" customHeight="1" outlineLevel="1" thickBot="1">
      <c r="A58" s="151" t="s">
        <v>281</v>
      </c>
      <c r="B58" s="101">
        <f>COMPTE_RESULTAT!E42</f>
        <v>3529600</v>
      </c>
      <c r="C58" s="101">
        <f>COMPTE_RESULTAT!F42</f>
        <v>3827000</v>
      </c>
      <c r="D58" s="102">
        <f t="shared" si="29"/>
        <v>1.6020332597999794E-3</v>
      </c>
      <c r="E58" s="1949">
        <f t="shared" si="11"/>
        <v>1.4520192642867435E-3</v>
      </c>
      <c r="F58" s="1948">
        <f t="shared" si="18"/>
        <v>-7.7711000783903805E-2</v>
      </c>
      <c r="G58" s="658">
        <f t="shared" si="13"/>
        <v>3827000</v>
      </c>
      <c r="H58" s="101">
        <f>COMPTE_RESULTAT!G42</f>
        <v>6670297</v>
      </c>
      <c r="I58" s="102">
        <f t="shared" ref="I58:I61" si="102">+G58/$G$16</f>
        <v>1.4520192642867435E-3</v>
      </c>
      <c r="J58" s="103">
        <f t="shared" ref="J58:J61" si="103">+H58/$H$16</f>
        <v>1.9990666758293169E-3</v>
      </c>
      <c r="K58" s="153">
        <f t="shared" ref="K58:K60" si="104">G58/H58-1</f>
        <v>-0.42626242879440002</v>
      </c>
      <c r="L58" s="101">
        <f>'TSIGC_ IA CA'!H58</f>
        <v>6670297</v>
      </c>
      <c r="M58" s="101">
        <f>COMPTE_RESULTAT!H42</f>
        <v>0</v>
      </c>
      <c r="N58" s="102">
        <f t="shared" ref="N58:N61" si="105">L58/$L$16</f>
        <v>1.9990666758293169E-3</v>
      </c>
      <c r="O58" s="103">
        <f t="shared" ref="O58:O61" si="106">M58/$M$16</f>
        <v>0</v>
      </c>
      <c r="P58" s="153"/>
      <c r="Q58" s="101">
        <f t="shared" ref="Q58:Q61" si="107">M58</f>
        <v>0</v>
      </c>
      <c r="R58" s="101">
        <f>-COMPTE_RESULTAT!I42</f>
        <v>-5000000</v>
      </c>
      <c r="S58" s="1938">
        <f t="shared" ref="S58:S61" si="108">Q58/$Q$16</f>
        <v>0</v>
      </c>
      <c r="T58" s="1949">
        <f t="shared" si="16"/>
        <v>-3.1539123919260351E-3</v>
      </c>
      <c r="U58" s="1955">
        <f t="shared" si="28"/>
        <v>-1</v>
      </c>
      <c r="V58" s="101">
        <f t="shared" ref="V58:V61" si="109">R58</f>
        <v>-5000000</v>
      </c>
      <c r="W58" s="1"/>
      <c r="X58" s="1"/>
      <c r="Y58" s="1"/>
      <c r="Z58" s="1"/>
      <c r="AA58" s="1"/>
      <c r="AB58" s="1"/>
      <c r="AC58" s="1"/>
      <c r="AD58" s="1"/>
      <c r="AE58" s="1"/>
      <c r="AF58" s="1"/>
      <c r="AG58" s="1"/>
      <c r="AH58" s="1"/>
      <c r="AI58" s="1"/>
      <c r="AJ58" s="1"/>
      <c r="AK58" s="1"/>
      <c r="AL58" s="1"/>
      <c r="AM58" s="1"/>
    </row>
    <row r="59" spans="1:39" ht="16.5" customHeight="1" outlineLevel="1" thickBot="1">
      <c r="A59" s="151" t="s">
        <v>297</v>
      </c>
      <c r="B59" s="101"/>
      <c r="C59" s="101">
        <f>COMPTE_RESULTAT!F43</f>
        <v>0</v>
      </c>
      <c r="D59" s="102">
        <f t="shared" si="29"/>
        <v>0</v>
      </c>
      <c r="E59" s="1949">
        <f t="shared" si="11"/>
        <v>0</v>
      </c>
      <c r="F59" s="1947"/>
      <c r="G59" s="658">
        <f t="shared" si="13"/>
        <v>0</v>
      </c>
      <c r="H59" s="101">
        <f>COMPTE_RESULTAT!G43</f>
        <v>0</v>
      </c>
      <c r="I59" s="102">
        <f t="shared" si="102"/>
        <v>0</v>
      </c>
      <c r="J59" s="103">
        <f t="shared" si="103"/>
        <v>0</v>
      </c>
      <c r="K59" s="153"/>
      <c r="L59" s="101">
        <f>'TSIGC_ IA CA'!H59</f>
        <v>0</v>
      </c>
      <c r="M59" s="101">
        <f>COMPTE_RESULTAT!H43</f>
        <v>0</v>
      </c>
      <c r="N59" s="102">
        <f t="shared" si="105"/>
        <v>0</v>
      </c>
      <c r="O59" s="103">
        <f t="shared" si="106"/>
        <v>0</v>
      </c>
      <c r="P59" s="153"/>
      <c r="Q59" s="101">
        <f t="shared" si="107"/>
        <v>0</v>
      </c>
      <c r="R59" s="101">
        <f>-COMPTE_RESULTAT!I43</f>
        <v>-154352858</v>
      </c>
      <c r="S59" s="1938">
        <f t="shared" si="108"/>
        <v>0</v>
      </c>
      <c r="T59" s="1949">
        <f t="shared" si="16"/>
        <v>-9.7363078315079926E-2</v>
      </c>
      <c r="U59" s="1955">
        <f t="shared" si="28"/>
        <v>-1</v>
      </c>
      <c r="V59" s="101">
        <f t="shared" si="109"/>
        <v>-154352858</v>
      </c>
      <c r="W59" s="1"/>
      <c r="X59" s="1"/>
      <c r="Y59" s="1"/>
      <c r="Z59" s="1"/>
      <c r="AA59" s="1"/>
      <c r="AB59" s="1"/>
      <c r="AC59" s="1"/>
      <c r="AD59" s="1"/>
      <c r="AE59" s="1"/>
      <c r="AF59" s="1"/>
      <c r="AG59" s="1"/>
      <c r="AH59" s="1"/>
      <c r="AI59" s="1"/>
      <c r="AJ59" s="1"/>
      <c r="AK59" s="1"/>
      <c r="AL59" s="1"/>
      <c r="AM59" s="1"/>
    </row>
    <row r="60" spans="1:39" ht="16.5" customHeight="1" outlineLevel="1" thickBot="1">
      <c r="A60" s="151" t="s">
        <v>389</v>
      </c>
      <c r="B60" s="101">
        <f>-COMPTE_RESULTAT!E44</f>
        <v>2613334</v>
      </c>
      <c r="C60" s="101">
        <f>-COMPTE_RESULTAT!F44</f>
        <v>6845076</v>
      </c>
      <c r="D60" s="102">
        <f t="shared" si="29"/>
        <v>1.1861536681114346E-3</v>
      </c>
      <c r="E60" s="1949">
        <f t="shared" si="11"/>
        <v>2.5971210393276314E-3</v>
      </c>
      <c r="F60" s="1948">
        <f t="shared" si="18"/>
        <v>-0.6182169489425684</v>
      </c>
      <c r="G60" s="658">
        <f t="shared" si="13"/>
        <v>6845076</v>
      </c>
      <c r="H60" s="101">
        <f>-COMPTE_RESULTAT!G44</f>
        <v>4609263</v>
      </c>
      <c r="I60" s="102">
        <f t="shared" si="102"/>
        <v>2.5971210393276314E-3</v>
      </c>
      <c r="J60" s="103">
        <f t="shared" si="103"/>
        <v>1.3813813782854144E-3</v>
      </c>
      <c r="K60" s="153">
        <f t="shared" si="104"/>
        <v>0.48506952196045217</v>
      </c>
      <c r="L60" s="101">
        <f>'TSIGC_ IA CA'!H60</f>
        <v>4609263</v>
      </c>
      <c r="M60" s="101">
        <f>-COMPTE_RESULTAT!H44</f>
        <v>1229320</v>
      </c>
      <c r="N60" s="102">
        <f t="shared" si="105"/>
        <v>1.3813813782854144E-3</v>
      </c>
      <c r="O60" s="103">
        <f t="shared" si="106"/>
        <v>3.9907313968038814E-4</v>
      </c>
      <c r="P60" s="153">
        <f t="shared" ref="P60" si="110">L60/M60-1</f>
        <v>2.749441154459376</v>
      </c>
      <c r="Q60" s="101">
        <f t="shared" si="107"/>
        <v>1229320</v>
      </c>
      <c r="R60" s="101">
        <f>-COMPTE_RESULTAT!I44</f>
        <v>-1712438</v>
      </c>
      <c r="S60" s="1938">
        <f t="shared" si="108"/>
        <v>3.9907313968038814E-4</v>
      </c>
      <c r="T60" s="1949">
        <f t="shared" si="16"/>
        <v>-1.0801758857210072E-3</v>
      </c>
      <c r="U60" s="1955">
        <f t="shared" si="28"/>
        <v>-1.7178770851849818</v>
      </c>
      <c r="V60" s="101">
        <f t="shared" si="109"/>
        <v>-1712438</v>
      </c>
      <c r="W60" s="1"/>
      <c r="X60" s="1"/>
      <c r="Y60" s="1"/>
      <c r="Z60" s="1"/>
      <c r="AA60" s="1"/>
      <c r="AB60" s="1"/>
      <c r="AC60" s="1"/>
      <c r="AD60" s="1"/>
      <c r="AE60" s="1"/>
      <c r="AF60" s="1"/>
      <c r="AG60" s="1"/>
      <c r="AH60" s="1"/>
      <c r="AI60" s="1"/>
      <c r="AJ60" s="1"/>
      <c r="AK60" s="1"/>
      <c r="AL60" s="1"/>
      <c r="AM60" s="1"/>
    </row>
    <row r="61" spans="1:39" ht="16.5" customHeight="1" outlineLevel="1" thickBot="1">
      <c r="A61" s="151" t="s">
        <v>390</v>
      </c>
      <c r="B61" s="101">
        <f>-COMPTE_RESULTAT!E45</f>
        <v>0</v>
      </c>
      <c r="C61" s="101"/>
      <c r="D61" s="102">
        <f t="shared" si="29"/>
        <v>0</v>
      </c>
      <c r="E61" s="1949">
        <f t="shared" si="11"/>
        <v>0</v>
      </c>
      <c r="F61" s="1947"/>
      <c r="G61" s="1950">
        <f t="shared" si="13"/>
        <v>0</v>
      </c>
      <c r="H61" s="101">
        <f>COMPTE_RESULTAT!G45</f>
        <v>0</v>
      </c>
      <c r="I61" s="102">
        <f t="shared" si="102"/>
        <v>0</v>
      </c>
      <c r="J61" s="103">
        <f t="shared" si="103"/>
        <v>0</v>
      </c>
      <c r="K61" s="153"/>
      <c r="L61" s="101">
        <f>'TSIGC_ IA CA'!H61</f>
        <v>0</v>
      </c>
      <c r="M61" s="101">
        <f>COMPTE_RESULTAT!H45</f>
        <v>0</v>
      </c>
      <c r="N61" s="102">
        <f t="shared" si="105"/>
        <v>0</v>
      </c>
      <c r="O61" s="103">
        <f t="shared" si="106"/>
        <v>0</v>
      </c>
      <c r="P61" s="153"/>
      <c r="Q61" s="101">
        <f t="shared" si="107"/>
        <v>0</v>
      </c>
      <c r="R61" s="101">
        <f>-COMPTE_RESULTAT!I45</f>
        <v>-160927982</v>
      </c>
      <c r="S61" s="1938">
        <f t="shared" si="108"/>
        <v>0</v>
      </c>
      <c r="T61" s="1949">
        <f t="shared" si="16"/>
        <v>-0.10151055132748998</v>
      </c>
      <c r="U61" s="1955">
        <f t="shared" si="28"/>
        <v>-1</v>
      </c>
      <c r="V61" s="101">
        <f t="shared" si="109"/>
        <v>-160927982</v>
      </c>
      <c r="W61" s="1"/>
      <c r="X61" s="1"/>
      <c r="Y61" s="1"/>
      <c r="Z61" s="1"/>
      <c r="AA61" s="1"/>
      <c r="AB61" s="1"/>
      <c r="AC61" s="1"/>
      <c r="AD61" s="1"/>
      <c r="AE61" s="1"/>
      <c r="AF61" s="1"/>
      <c r="AG61" s="1"/>
      <c r="AH61" s="1"/>
      <c r="AI61" s="1"/>
      <c r="AJ61" s="1"/>
      <c r="AK61" s="1"/>
      <c r="AL61" s="1"/>
      <c r="AM61" s="1"/>
    </row>
    <row r="62" spans="1:39" ht="16.5" customHeight="1" thickBot="1">
      <c r="A62" s="106"/>
      <c r="B62" s="107"/>
      <c r="C62" s="107"/>
      <c r="D62" s="102"/>
      <c r="E62" s="1949"/>
      <c r="F62" s="1947"/>
      <c r="G62" s="1950"/>
      <c r="H62" s="107"/>
      <c r="I62" s="108"/>
      <c r="J62" s="132"/>
      <c r="K62" s="154"/>
      <c r="L62" s="101"/>
      <c r="M62" s="107"/>
      <c r="N62" s="108"/>
      <c r="O62" s="132"/>
      <c r="P62" s="154"/>
      <c r="Q62" s="107"/>
      <c r="R62" s="107"/>
      <c r="S62" s="1939"/>
      <c r="T62" s="1949"/>
      <c r="U62" s="1954"/>
      <c r="V62" s="107"/>
      <c r="W62" s="8"/>
      <c r="X62" s="8"/>
      <c r="Y62" s="8"/>
      <c r="Z62" s="8"/>
      <c r="AA62" s="8"/>
      <c r="AB62" s="8"/>
      <c r="AC62" s="8"/>
      <c r="AD62" s="8"/>
      <c r="AE62" s="8"/>
      <c r="AF62" s="8"/>
      <c r="AG62" s="8"/>
      <c r="AH62" s="8"/>
      <c r="AI62" s="8"/>
      <c r="AJ62" s="8"/>
      <c r="AK62" s="8"/>
      <c r="AL62" s="8"/>
      <c r="AM62" s="8"/>
    </row>
    <row r="63" spans="1:39" ht="16.5" customHeight="1" thickBot="1">
      <c r="A63" s="112" t="s">
        <v>391</v>
      </c>
      <c r="B63" s="94">
        <f>SUM(B58:B59)-SUM(B60,B61)</f>
        <v>916266</v>
      </c>
      <c r="C63" s="94">
        <f t="shared" ref="C63" si="111">SUM(C58:C59)-SUM(C60:C61)</f>
        <v>-3018076</v>
      </c>
      <c r="D63" s="1956">
        <f t="shared" si="29"/>
        <v>4.1587959168854486E-4</v>
      </c>
      <c r="E63" s="95">
        <f t="shared" si="11"/>
        <v>-1.145101775040888E-3</v>
      </c>
      <c r="F63" s="96">
        <f t="shared" si="18"/>
        <v>-1.3035927524687914</v>
      </c>
      <c r="G63" s="94">
        <f t="shared" si="13"/>
        <v>-3018076</v>
      </c>
      <c r="H63" s="94">
        <f t="shared" ref="H63" si="112">SUM(H58:H59)-SUM(H60:H61)</f>
        <v>2061034</v>
      </c>
      <c r="I63" s="95">
        <f t="shared" ref="I63:I66" si="113">+G63/$G$16</f>
        <v>-1.145101775040888E-3</v>
      </c>
      <c r="J63" s="113">
        <f t="shared" ref="J63:J66" si="114">+H63/$H$16</f>
        <v>6.1768529754390258E-4</v>
      </c>
      <c r="K63" s="155">
        <f t="shared" ref="K63:K66" si="115">G63/H63-1</f>
        <v>-2.464350418285191</v>
      </c>
      <c r="L63" s="1960">
        <f>'TSIGC_ IA CA'!H63</f>
        <v>2061034</v>
      </c>
      <c r="M63" s="94">
        <f t="shared" ref="M63" si="116">SUM(M58:M59)-SUM(M60:M61)</f>
        <v>-1229320</v>
      </c>
      <c r="N63" s="95">
        <f t="shared" ref="N63:N66" si="117">L63/$L$16</f>
        <v>6.1768529754390258E-4</v>
      </c>
      <c r="O63" s="113">
        <f t="shared" ref="O63:O66" si="118">M63/$M$16</f>
        <v>-3.9907313968038814E-4</v>
      </c>
      <c r="P63" s="155">
        <f t="shared" ref="P63:P66" si="119">L63/M63-1</f>
        <v>-2.6765642794390394</v>
      </c>
      <c r="Q63" s="94">
        <f>SUM(Q58:Q59)-SUM(Q60:Q61)</f>
        <v>-1229320</v>
      </c>
      <c r="R63" s="94">
        <f t="shared" ref="R63" si="120">SUM(R58:R59)-SUM(R60:R61)</f>
        <v>3287562</v>
      </c>
      <c r="S63" s="1937">
        <f t="shared" ref="S63:S66" si="121">Q63/$Q$16</f>
        <v>-3.9907313968038814E-4</v>
      </c>
      <c r="T63" s="95">
        <f t="shared" si="16"/>
        <v>2.0737365062050281E-3</v>
      </c>
      <c r="U63" s="114">
        <f t="shared" si="28"/>
        <v>-1.3739305905105363</v>
      </c>
      <c r="V63" s="94">
        <f>SUM(V58:V59)-SUM(V60:V61)</f>
        <v>3287562</v>
      </c>
      <c r="W63" s="1"/>
      <c r="X63" s="1"/>
      <c r="Y63" s="1"/>
      <c r="Z63" s="1"/>
      <c r="AA63" s="1"/>
      <c r="AB63" s="1"/>
      <c r="AC63" s="1"/>
      <c r="AD63" s="1"/>
      <c r="AE63" s="1"/>
      <c r="AF63" s="1"/>
      <c r="AG63" s="1"/>
      <c r="AH63" s="1"/>
      <c r="AI63" s="1"/>
      <c r="AJ63" s="1"/>
      <c r="AK63" s="1"/>
      <c r="AL63" s="1"/>
      <c r="AM63" s="1"/>
    </row>
    <row r="64" spans="1:39" ht="16.5" customHeight="1" thickBot="1">
      <c r="A64" s="112" t="s">
        <v>392</v>
      </c>
      <c r="B64" s="94">
        <f>B56+B63</f>
        <v>226241162</v>
      </c>
      <c r="C64" s="94">
        <f>C56+C63</f>
        <v>158104738</v>
      </c>
      <c r="D64" s="1956">
        <f t="shared" si="29"/>
        <v>0.10268751877260744</v>
      </c>
      <c r="E64" s="95">
        <f t="shared" si="11"/>
        <v>5.9987228991640537E-2</v>
      </c>
      <c r="F64" s="96">
        <f t="shared" si="18"/>
        <v>0.43095750868642524</v>
      </c>
      <c r="G64" s="94">
        <f t="shared" si="13"/>
        <v>158104738</v>
      </c>
      <c r="H64" s="94">
        <f>H56+H63</f>
        <v>192604196</v>
      </c>
      <c r="I64" s="95">
        <f t="shared" si="113"/>
        <v>5.9987228991640537E-2</v>
      </c>
      <c r="J64" s="156">
        <f t="shared" si="114"/>
        <v>5.7722861493048692E-2</v>
      </c>
      <c r="K64" s="157">
        <f t="shared" si="115"/>
        <v>-0.17912100938860132</v>
      </c>
      <c r="L64" s="1961">
        <f>'TSIGC_ IA CA'!H64</f>
        <v>192604196</v>
      </c>
      <c r="M64" s="94">
        <f>M56+M63</f>
        <v>178679926</v>
      </c>
      <c r="N64" s="95">
        <f t="shared" si="117"/>
        <v>5.7722861493048692E-2</v>
      </c>
      <c r="O64" s="156">
        <f t="shared" si="118"/>
        <v>5.8004717296293411E-2</v>
      </c>
      <c r="P64" s="157">
        <f t="shared" si="119"/>
        <v>7.7928563726850975E-2</v>
      </c>
      <c r="Q64" s="94">
        <f>M64</f>
        <v>178679926</v>
      </c>
      <c r="R64" s="94">
        <f>R56+R63</f>
        <v>123492972</v>
      </c>
      <c r="S64" s="1937">
        <f t="shared" si="121"/>
        <v>5.8004717296293411E-2</v>
      </c>
      <c r="T64" s="95">
        <f t="shared" si="16"/>
        <v>7.7897202941314983E-2</v>
      </c>
      <c r="U64" s="114">
        <f t="shared" si="28"/>
        <v>0.4468833578642839</v>
      </c>
      <c r="V64" s="94">
        <f t="shared" ref="V64:V66" si="122">R64</f>
        <v>123492972</v>
      </c>
      <c r="W64" s="1"/>
      <c r="X64" s="1"/>
      <c r="Y64" s="1"/>
      <c r="Z64" s="1"/>
      <c r="AA64" s="1"/>
      <c r="AB64" s="1"/>
      <c r="AC64" s="1"/>
      <c r="AD64" s="1"/>
      <c r="AE64" s="1"/>
      <c r="AF64" s="1"/>
      <c r="AG64" s="1"/>
      <c r="AH64" s="1"/>
      <c r="AI64" s="1"/>
      <c r="AJ64" s="1"/>
      <c r="AK64" s="1"/>
      <c r="AL64" s="1"/>
      <c r="AM64" s="1"/>
    </row>
    <row r="65" spans="1:39" ht="16.5" customHeight="1" outlineLevel="1" thickBot="1">
      <c r="A65" s="115" t="s">
        <v>393</v>
      </c>
      <c r="B65" s="101">
        <f>COMPTE_RESULTAT!E47</f>
        <v>0</v>
      </c>
      <c r="C65" s="101">
        <f>COMPTE_RESULTAT!F47</f>
        <v>0</v>
      </c>
      <c r="D65" s="102">
        <f t="shared" si="29"/>
        <v>0</v>
      </c>
      <c r="E65" s="1949">
        <f t="shared" si="11"/>
        <v>0</v>
      </c>
      <c r="F65" s="1948"/>
      <c r="G65" s="658">
        <f t="shared" si="13"/>
        <v>0</v>
      </c>
      <c r="H65" s="101">
        <f>COMPTE_RESULTAT!K47</f>
        <v>0</v>
      </c>
      <c r="I65" s="102">
        <f t="shared" si="113"/>
        <v>0</v>
      </c>
      <c r="J65" s="103">
        <f t="shared" si="114"/>
        <v>0</v>
      </c>
      <c r="K65" s="153"/>
      <c r="L65" s="101">
        <f>'TSIGC_ IA CA'!H65</f>
        <v>0</v>
      </c>
      <c r="M65" s="101"/>
      <c r="N65" s="102">
        <f t="shared" si="117"/>
        <v>0</v>
      </c>
      <c r="O65" s="103">
        <f t="shared" si="118"/>
        <v>0</v>
      </c>
      <c r="P65" s="153"/>
      <c r="Q65" s="101">
        <f t="shared" ref="Q65" si="123">M65</f>
        <v>0</v>
      </c>
      <c r="R65" s="101"/>
      <c r="S65" s="1938">
        <f t="shared" si="121"/>
        <v>0</v>
      </c>
      <c r="T65" s="1949">
        <f t="shared" si="16"/>
        <v>0</v>
      </c>
      <c r="U65" s="1954"/>
      <c r="V65" s="101">
        <f t="shared" si="122"/>
        <v>0</v>
      </c>
      <c r="W65" s="158"/>
      <c r="X65" s="18"/>
      <c r="Y65" s="18"/>
      <c r="Z65" s="18"/>
      <c r="AA65" s="18"/>
      <c r="AB65" s="18"/>
      <c r="AC65" s="18"/>
      <c r="AD65" s="18"/>
      <c r="AE65" s="18"/>
      <c r="AF65" s="18"/>
      <c r="AG65" s="18"/>
      <c r="AH65" s="18"/>
      <c r="AI65" s="18"/>
      <c r="AJ65" s="18"/>
      <c r="AK65" s="18"/>
      <c r="AL65" s="18"/>
      <c r="AM65" s="18"/>
    </row>
    <row r="66" spans="1:39" ht="16.5" customHeight="1" outlineLevel="1" thickBot="1">
      <c r="A66" s="115" t="s">
        <v>394</v>
      </c>
      <c r="B66" s="101">
        <f>COMPTE_RESULTAT!E48</f>
        <v>74593200</v>
      </c>
      <c r="C66" s="101">
        <f>COMPTE_RESULTAT!F48</f>
        <v>49778100</v>
      </c>
      <c r="D66" s="102">
        <f t="shared" si="29"/>
        <v>3.385675072385308E-2</v>
      </c>
      <c r="E66" s="1949">
        <f t="shared" si="11"/>
        <v>1.8886532568484962E-2</v>
      </c>
      <c r="F66" s="1948">
        <f t="shared" si="18"/>
        <v>0.49851440693799076</v>
      </c>
      <c r="G66" s="658">
        <f t="shared" si="13"/>
        <v>49778100</v>
      </c>
      <c r="H66" s="101">
        <f>COMPTE_RESULTAT!G48</f>
        <v>60625200</v>
      </c>
      <c r="I66" s="102">
        <f t="shared" si="113"/>
        <v>1.8886532568484962E-2</v>
      </c>
      <c r="J66" s="121">
        <f t="shared" si="114"/>
        <v>1.8169178529155075E-2</v>
      </c>
      <c r="K66" s="1959">
        <f t="shared" si="115"/>
        <v>-0.17892064685972175</v>
      </c>
      <c r="L66" s="101">
        <f>'TSIGC_ IA CA'!H66</f>
        <v>60625200</v>
      </c>
      <c r="M66" s="101">
        <f>COMPTE_RESULTAT!H48</f>
        <v>51454200</v>
      </c>
      <c r="N66" s="102">
        <f t="shared" si="117"/>
        <v>1.8169178529155075E-2</v>
      </c>
      <c r="O66" s="121">
        <f t="shared" si="118"/>
        <v>1.6703534591272107E-2</v>
      </c>
      <c r="P66" s="1959">
        <f t="shared" si="119"/>
        <v>0.1782361789708129</v>
      </c>
      <c r="Q66" s="101">
        <f>M66</f>
        <v>51454200</v>
      </c>
      <c r="R66" s="101">
        <f>COMPTE_RESULTAT!I48</f>
        <v>41895000</v>
      </c>
      <c r="S66" s="1938">
        <f t="shared" si="121"/>
        <v>1.6703534591272107E-2</v>
      </c>
      <c r="T66" s="1949">
        <f t="shared" si="16"/>
        <v>2.642663193194825E-2</v>
      </c>
      <c r="U66" s="1955">
        <f t="shared" si="28"/>
        <v>0.22817042606516291</v>
      </c>
      <c r="V66" s="101">
        <f t="shared" si="122"/>
        <v>41895000</v>
      </c>
      <c r="W66" s="1"/>
      <c r="X66" s="1"/>
      <c r="Y66" s="1"/>
      <c r="Z66" s="1"/>
      <c r="AA66" s="1"/>
      <c r="AB66" s="1"/>
      <c r="AC66" s="1"/>
      <c r="AD66" s="1"/>
      <c r="AE66" s="1"/>
      <c r="AF66" s="1"/>
      <c r="AG66" s="1"/>
      <c r="AH66" s="1"/>
      <c r="AI66" s="1"/>
      <c r="AJ66" s="1"/>
      <c r="AK66" s="1"/>
      <c r="AL66" s="1"/>
      <c r="AM66" s="1"/>
    </row>
    <row r="67" spans="1:39" ht="16.5" customHeight="1" thickBot="1">
      <c r="A67" s="106"/>
      <c r="B67" s="107"/>
      <c r="C67" s="107"/>
      <c r="D67" s="102"/>
      <c r="E67" s="1949"/>
      <c r="F67" s="1948"/>
      <c r="G67" s="658"/>
      <c r="H67" s="107"/>
      <c r="I67" s="108"/>
      <c r="J67" s="125"/>
      <c r="K67" s="161"/>
      <c r="L67" s="101"/>
      <c r="M67" s="107"/>
      <c r="N67" s="108"/>
      <c r="O67" s="125"/>
      <c r="P67" s="161"/>
      <c r="Q67" s="107"/>
      <c r="R67" s="107"/>
      <c r="S67" s="1939"/>
      <c r="T67" s="1949"/>
      <c r="U67" s="1954"/>
      <c r="V67" s="107"/>
      <c r="W67" s="111"/>
      <c r="X67" s="111"/>
      <c r="Y67" s="111"/>
      <c r="Z67" s="111"/>
      <c r="AA67" s="111"/>
      <c r="AB67" s="111"/>
      <c r="AC67" s="111"/>
      <c r="AD67" s="111"/>
      <c r="AE67" s="111"/>
      <c r="AF67" s="111"/>
      <c r="AG67" s="111"/>
      <c r="AH67" s="111"/>
      <c r="AI67" s="111"/>
      <c r="AJ67" s="111"/>
      <c r="AK67" s="111"/>
      <c r="AL67" s="111"/>
      <c r="AM67" s="111"/>
    </row>
    <row r="68" spans="1:39" ht="16.5" customHeight="1" thickBot="1">
      <c r="A68" s="112" t="s">
        <v>395</v>
      </c>
      <c r="B68" s="94">
        <f>B64-B65-B66</f>
        <v>151647962</v>
      </c>
      <c r="C68" s="94">
        <f>C64-C65-C66</f>
        <v>108326638</v>
      </c>
      <c r="D68" s="1946">
        <f t="shared" si="29"/>
        <v>6.8830768048754362E-2</v>
      </c>
      <c r="E68" s="95">
        <f t="shared" si="11"/>
        <v>4.1100696423155579E-2</v>
      </c>
      <c r="F68" s="96">
        <f>IF(C68=" ",0,B68/C68-1)</f>
        <v>0.39991386052246902</v>
      </c>
      <c r="G68" s="94">
        <f t="shared" si="13"/>
        <v>108326638</v>
      </c>
      <c r="H68" s="94">
        <f>H64-H65-H66</f>
        <v>131978996</v>
      </c>
      <c r="I68" s="1944">
        <f>+G68/$G$16</f>
        <v>4.1100696423155579E-2</v>
      </c>
      <c r="J68" s="2496">
        <f>+H68/$H$16</f>
        <v>3.9553682963893617E-2</v>
      </c>
      <c r="K68" s="155">
        <f>IF(H68=" ",0,G68/H68-1)</f>
        <v>-0.17921304690028106</v>
      </c>
      <c r="L68" s="94">
        <f>'TSIGC_ IA CA'!H68</f>
        <v>131978996</v>
      </c>
      <c r="M68" s="94">
        <f t="shared" ref="M68" si="124">M64-M65-M66</f>
        <v>127225726</v>
      </c>
      <c r="N68" s="95">
        <f>L68/$L$16</f>
        <v>3.9553682963893617E-2</v>
      </c>
      <c r="O68" s="113">
        <f>M68/$M$16</f>
        <v>4.1301182705021304E-2</v>
      </c>
      <c r="P68" s="155">
        <f>L68/M68-1</f>
        <v>3.7360918655712672E-2</v>
      </c>
      <c r="Q68" s="94">
        <f t="shared" ref="Q68" si="125">Q64-Q65-Q66</f>
        <v>127225726</v>
      </c>
      <c r="R68" s="94">
        <f>R64-R65-R66</f>
        <v>81597972</v>
      </c>
      <c r="S68" s="1937">
        <f>Q68/$Q$16</f>
        <v>4.1301182705021304E-2</v>
      </c>
      <c r="T68" s="95">
        <f t="shared" si="16"/>
        <v>5.1470571009366729E-2</v>
      </c>
      <c r="U68" s="114">
        <f t="shared" si="28"/>
        <v>0.55917754916752105</v>
      </c>
      <c r="V68" s="94">
        <f>V64-V65-V66</f>
        <v>81597972</v>
      </c>
      <c r="W68" s="21"/>
      <c r="X68" s="21"/>
      <c r="Y68" s="21"/>
      <c r="Z68" s="21"/>
      <c r="AA68" s="21"/>
      <c r="AB68" s="21"/>
      <c r="AC68" s="21"/>
      <c r="AD68" s="21"/>
      <c r="AE68" s="21"/>
      <c r="AF68" s="21"/>
      <c r="AG68" s="21"/>
      <c r="AH68" s="21"/>
      <c r="AI68" s="21"/>
      <c r="AJ68" s="21"/>
      <c r="AK68" s="21"/>
      <c r="AL68" s="21"/>
      <c r="AM68" s="21"/>
    </row>
    <row r="69" spans="1:39" ht="12" customHeight="1">
      <c r="A69" s="1"/>
      <c r="B69" s="1"/>
      <c r="C69" s="1"/>
      <c r="D69" s="1"/>
      <c r="E69" s="1"/>
      <c r="F69" s="1"/>
      <c r="G69" s="1"/>
      <c r="H69" s="1"/>
      <c r="I69" s="1"/>
      <c r="J69" s="1"/>
      <c r="K69" s="7"/>
      <c r="L69" s="1"/>
      <c r="M69" s="1"/>
      <c r="N69" s="1"/>
      <c r="O69" s="1"/>
      <c r="P69" s="7"/>
      <c r="Q69" s="1"/>
      <c r="R69" s="1"/>
      <c r="S69" s="1"/>
      <c r="T69" s="1"/>
      <c r="U69" s="1"/>
      <c r="V69" s="1"/>
      <c r="W69" s="1"/>
      <c r="X69" s="1"/>
      <c r="Y69" s="1"/>
      <c r="Z69" s="1"/>
      <c r="AA69" s="1"/>
      <c r="AB69" s="1"/>
      <c r="AC69" s="1"/>
      <c r="AD69" s="1"/>
      <c r="AE69" s="1"/>
      <c r="AF69" s="1"/>
      <c r="AG69" s="1"/>
      <c r="AH69" s="1"/>
      <c r="AI69" s="1"/>
      <c r="AJ69" s="1"/>
      <c r="AK69" s="1"/>
      <c r="AL69" s="1"/>
      <c r="AM69" s="1"/>
    </row>
    <row r="70" spans="1:39" ht="12" customHeight="1">
      <c r="A70" s="18"/>
      <c r="B70" s="656">
        <f>COMPTE_RESULTAT!E49-'TSIGC_ IA CA'!B68</f>
        <v>0</v>
      </c>
      <c r="C70" s="656">
        <f>COMPTE_RESULTAT!F49-'TSIGC_ IA CA'!C68</f>
        <v>0</v>
      </c>
      <c r="D70" s="1"/>
      <c r="E70" s="1"/>
      <c r="F70" s="1"/>
      <c r="G70" s="656"/>
      <c r="H70" s="656"/>
      <c r="I70" s="137"/>
      <c r="J70" s="1"/>
      <c r="K70" s="7"/>
      <c r="L70" s="656"/>
      <c r="M70" s="656"/>
      <c r="N70" s="1"/>
      <c r="O70" s="1"/>
      <c r="P70" s="7"/>
      <c r="Q70" s="656"/>
      <c r="R70" s="656"/>
      <c r="S70" s="1"/>
      <c r="T70" s="1"/>
      <c r="U70" s="1"/>
      <c r="V70" s="656"/>
      <c r="W70" s="1"/>
      <c r="X70" s="1"/>
      <c r="Y70" s="1"/>
      <c r="Z70" s="1"/>
      <c r="AA70" s="1"/>
      <c r="AB70" s="1"/>
      <c r="AC70" s="1"/>
      <c r="AD70" s="1"/>
      <c r="AE70" s="1"/>
      <c r="AF70" s="1"/>
      <c r="AG70" s="1"/>
      <c r="AH70" s="1"/>
      <c r="AI70" s="1"/>
      <c r="AJ70" s="1"/>
      <c r="AK70" s="1"/>
      <c r="AL70" s="1"/>
      <c r="AM70" s="1"/>
    </row>
    <row r="71" spans="1:39" ht="12" customHeight="1" outlineLevel="1">
      <c r="A71" s="1"/>
      <c r="B71" s="162" t="b">
        <f>B68=COMPTE_RESULTAT!E49</f>
        <v>1</v>
      </c>
      <c r="C71" s="162" t="b">
        <f>C68=COMPTE_RESULTAT!$F49</f>
        <v>1</v>
      </c>
      <c r="D71" s="2497"/>
      <c r="G71" s="162" t="b">
        <f>G68=COMPTE_RESULTAT!$F49</f>
        <v>1</v>
      </c>
      <c r="H71" s="162" t="b">
        <f>+H68=COMPTE_RESULTAT!$G49</f>
        <v>1</v>
      </c>
      <c r="K71" s="7"/>
      <c r="L71" s="162" t="b">
        <f>+L68=COMPTE_RESULTAT!$G49</f>
        <v>1</v>
      </c>
      <c r="M71" s="163" t="b">
        <f>M68=COMPTE_RESULTAT!H49</f>
        <v>1</v>
      </c>
      <c r="N71" s="164"/>
      <c r="O71" s="1"/>
      <c r="P71" s="7"/>
      <c r="Q71" s="163" t="b">
        <f>Q68=COMPTE_RESULTAT!H49</f>
        <v>1</v>
      </c>
      <c r="R71" s="163" t="b">
        <f>R68=COMPTE_RESULTAT!I49</f>
        <v>1</v>
      </c>
      <c r="S71" s="164"/>
      <c r="T71" s="1"/>
      <c r="U71" s="1"/>
      <c r="V71" s="163" t="b">
        <f>V68=COMPTE_RESULTAT!I49</f>
        <v>1</v>
      </c>
      <c r="W71" s="1"/>
      <c r="X71" s="1"/>
      <c r="Y71" s="1"/>
      <c r="Z71" s="1"/>
      <c r="AA71" s="1"/>
      <c r="AB71" s="1"/>
      <c r="AC71" s="1"/>
      <c r="AD71" s="1"/>
      <c r="AE71" s="1"/>
      <c r="AF71" s="1"/>
      <c r="AG71" s="1"/>
      <c r="AH71" s="1"/>
      <c r="AI71" s="1"/>
      <c r="AJ71" s="1"/>
      <c r="AK71" s="1"/>
      <c r="AL71" s="1"/>
      <c r="AM71" s="1"/>
    </row>
    <row r="72" spans="1:39" ht="12" customHeight="1" outlineLevel="1">
      <c r="A72" s="1"/>
      <c r="B72" s="1"/>
      <c r="C72" s="1"/>
      <c r="D72" s="164"/>
      <c r="E72" s="1"/>
      <c r="F72" s="1"/>
      <c r="G72" s="1"/>
      <c r="H72" s="1"/>
      <c r="I72" s="164"/>
      <c r="J72" s="1"/>
      <c r="K72" s="7"/>
      <c r="L72" s="1"/>
      <c r="M72" s="1"/>
      <c r="N72" s="164"/>
      <c r="O72" s="1"/>
      <c r="P72" s="7"/>
      <c r="Q72" s="1"/>
      <c r="R72" s="1"/>
      <c r="S72" s="164"/>
      <c r="T72" s="1"/>
      <c r="U72" s="1"/>
      <c r="V72" s="1"/>
      <c r="W72" s="1"/>
      <c r="X72" s="1"/>
      <c r="Y72" s="1"/>
      <c r="Z72" s="1"/>
      <c r="AA72" s="1"/>
      <c r="AB72" s="1"/>
      <c r="AC72" s="1"/>
      <c r="AD72" s="1"/>
      <c r="AE72" s="1"/>
      <c r="AF72" s="1"/>
      <c r="AG72" s="1"/>
      <c r="AH72" s="1"/>
      <c r="AI72" s="1"/>
      <c r="AJ72" s="1"/>
      <c r="AK72" s="1"/>
      <c r="AL72" s="1"/>
      <c r="AM72" s="1"/>
    </row>
    <row r="73" spans="1:39" ht="12" customHeight="1">
      <c r="A73" s="1"/>
      <c r="B73" s="1"/>
      <c r="C73" s="1"/>
      <c r="D73" s="1"/>
      <c r="E73" s="1"/>
      <c r="F73" s="1"/>
      <c r="G73" s="1"/>
      <c r="H73" s="1"/>
      <c r="I73" s="1"/>
      <c r="J73" s="1"/>
      <c r="K73" s="7"/>
      <c r="L73" s="1"/>
      <c r="M73" s="1"/>
      <c r="N73" s="1"/>
      <c r="O73" s="1"/>
      <c r="P73" s="7"/>
      <c r="Q73" s="1"/>
      <c r="R73" s="1"/>
      <c r="S73" s="1"/>
      <c r="T73" s="1"/>
      <c r="U73" s="1"/>
      <c r="V73" s="1"/>
      <c r="W73" s="1"/>
      <c r="X73" s="1"/>
      <c r="Y73" s="1"/>
      <c r="Z73" s="1"/>
      <c r="AA73" s="1"/>
      <c r="AB73" s="1"/>
      <c r="AC73" s="1"/>
      <c r="AD73" s="1"/>
      <c r="AE73" s="1"/>
      <c r="AF73" s="1"/>
      <c r="AG73" s="1"/>
      <c r="AH73" s="1"/>
      <c r="AI73" s="1"/>
      <c r="AJ73" s="1"/>
      <c r="AK73" s="1"/>
      <c r="AL73" s="1"/>
      <c r="AM73" s="1"/>
    </row>
    <row r="74" spans="1:39" ht="12" customHeight="1">
      <c r="A74" s="1"/>
      <c r="B74" s="1"/>
      <c r="C74" s="1"/>
      <c r="D74" s="1"/>
      <c r="E74" s="1"/>
      <c r="F74" s="1"/>
      <c r="G74" s="1"/>
      <c r="H74" s="1"/>
      <c r="I74" s="1"/>
      <c r="J74" s="1"/>
      <c r="K74" s="7"/>
      <c r="L74" s="1"/>
      <c r="M74" s="1"/>
      <c r="N74" s="1"/>
      <c r="O74" s="1"/>
      <c r="P74" s="7"/>
      <c r="Q74" s="1"/>
      <c r="R74" s="164">
        <f>R68-COMPTE_RESULTAT!I49</f>
        <v>0</v>
      </c>
      <c r="S74" s="1"/>
      <c r="T74" s="1"/>
      <c r="U74" s="1"/>
      <c r="V74" s="1"/>
      <c r="W74" s="1"/>
      <c r="X74" s="1"/>
      <c r="Y74" s="1"/>
      <c r="Z74" s="1"/>
      <c r="AA74" s="1"/>
      <c r="AB74" s="1"/>
      <c r="AC74" s="1"/>
      <c r="AD74" s="1"/>
      <c r="AE74" s="1"/>
      <c r="AF74" s="1"/>
      <c r="AG74" s="1"/>
      <c r="AH74" s="1"/>
      <c r="AI74" s="1"/>
      <c r="AJ74" s="1"/>
      <c r="AK74" s="1"/>
      <c r="AL74" s="1"/>
      <c r="AM74" s="1"/>
    </row>
    <row r="75" spans="1:39" ht="12" customHeight="1">
      <c r="A75" s="1"/>
      <c r="B75" s="1"/>
      <c r="C75" s="1"/>
      <c r="D75" s="1"/>
      <c r="E75" s="1"/>
      <c r="F75" s="1"/>
      <c r="G75" s="1"/>
      <c r="H75" s="1"/>
      <c r="I75" s="1"/>
      <c r="J75" s="1"/>
      <c r="K75" s="7"/>
      <c r="L75" s="1"/>
      <c r="M75" s="1"/>
      <c r="N75" s="1"/>
      <c r="O75" s="1"/>
      <c r="P75" s="7"/>
      <c r="Q75" s="1"/>
      <c r="R75" s="1"/>
      <c r="S75" s="1"/>
      <c r="T75" s="1"/>
      <c r="U75" s="1"/>
      <c r="V75" s="1"/>
      <c r="W75" s="1"/>
      <c r="X75" s="1"/>
      <c r="Y75" s="1"/>
      <c r="Z75" s="1"/>
      <c r="AA75" s="1"/>
      <c r="AB75" s="1"/>
      <c r="AC75" s="1"/>
      <c r="AD75" s="1"/>
      <c r="AE75" s="1"/>
      <c r="AF75" s="1"/>
      <c r="AG75" s="1"/>
      <c r="AH75" s="1"/>
      <c r="AI75" s="1"/>
      <c r="AJ75" s="1"/>
      <c r="AK75" s="1"/>
      <c r="AL75" s="1"/>
      <c r="AM75" s="1"/>
    </row>
    <row r="76" spans="1:39" ht="12" customHeight="1">
      <c r="A76" s="1"/>
      <c r="B76" s="1"/>
      <c r="C76" s="1"/>
      <c r="D76" s="1"/>
      <c r="E76" s="1"/>
      <c r="F76" s="1"/>
      <c r="G76" s="1"/>
      <c r="H76" s="1"/>
      <c r="I76" s="1"/>
      <c r="J76" s="1"/>
      <c r="K76" s="7"/>
      <c r="L76" s="1"/>
      <c r="M76" s="1"/>
      <c r="N76" s="1"/>
      <c r="O76" s="1"/>
      <c r="P76" s="7"/>
      <c r="Q76" s="1"/>
      <c r="R76" s="1"/>
      <c r="S76" s="1"/>
      <c r="T76" s="1"/>
      <c r="U76" s="1"/>
      <c r="V76" s="1"/>
      <c r="W76" s="1"/>
      <c r="X76" s="1"/>
      <c r="Y76" s="1"/>
      <c r="Z76" s="1"/>
      <c r="AA76" s="1"/>
      <c r="AB76" s="1"/>
      <c r="AC76" s="1"/>
      <c r="AD76" s="1"/>
      <c r="AE76" s="1"/>
      <c r="AF76" s="1"/>
      <c r="AG76" s="1"/>
      <c r="AH76" s="1"/>
      <c r="AI76" s="1"/>
      <c r="AJ76" s="1"/>
      <c r="AK76" s="1"/>
      <c r="AL76" s="1"/>
      <c r="AM76" s="1"/>
    </row>
    <row r="77" spans="1:39" ht="12" customHeight="1">
      <c r="A77" s="1"/>
      <c r="B77" s="1"/>
      <c r="C77" s="1"/>
      <c r="D77" s="1"/>
      <c r="E77" s="1"/>
      <c r="F77" s="1"/>
      <c r="G77" s="1"/>
      <c r="H77" s="1"/>
      <c r="I77" s="1"/>
      <c r="J77" s="1"/>
      <c r="K77" s="7"/>
      <c r="L77" s="1"/>
      <c r="M77" s="1"/>
      <c r="N77" s="1"/>
      <c r="O77" s="1"/>
      <c r="P77" s="7"/>
      <c r="Q77" s="1"/>
      <c r="R77" s="1"/>
      <c r="S77" s="1"/>
      <c r="T77" s="1"/>
      <c r="U77" s="1"/>
      <c r="V77" s="1"/>
      <c r="W77" s="1"/>
      <c r="X77" s="1"/>
      <c r="Y77" s="1"/>
      <c r="Z77" s="1"/>
      <c r="AA77" s="1"/>
      <c r="AB77" s="1"/>
      <c r="AC77" s="1"/>
      <c r="AD77" s="1"/>
      <c r="AE77" s="1"/>
      <c r="AF77" s="1"/>
      <c r="AG77" s="1"/>
      <c r="AH77" s="1"/>
      <c r="AI77" s="1"/>
      <c r="AJ77" s="1"/>
      <c r="AK77" s="1"/>
      <c r="AL77" s="1"/>
      <c r="AM77" s="1"/>
    </row>
    <row r="78" spans="1:39" ht="12" customHeight="1">
      <c r="A78" s="1"/>
      <c r="B78" s="1"/>
      <c r="C78" s="1"/>
      <c r="D78" s="1"/>
      <c r="E78" s="1"/>
      <c r="F78" s="1"/>
      <c r="G78" s="1"/>
      <c r="H78" s="1"/>
      <c r="I78" s="1"/>
      <c r="J78" s="1"/>
      <c r="K78" s="7"/>
      <c r="L78" s="1"/>
      <c r="M78" s="1"/>
      <c r="N78" s="1"/>
      <c r="O78" s="1"/>
      <c r="P78" s="7"/>
      <c r="Q78" s="1"/>
      <c r="R78" s="1"/>
      <c r="S78" s="1"/>
      <c r="T78" s="1"/>
      <c r="U78" s="1"/>
      <c r="V78" s="1"/>
      <c r="W78" s="1"/>
      <c r="X78" s="1"/>
      <c r="Y78" s="1"/>
      <c r="Z78" s="1"/>
      <c r="AA78" s="1"/>
      <c r="AB78" s="1"/>
      <c r="AC78" s="1"/>
      <c r="AD78" s="1"/>
      <c r="AE78" s="1"/>
      <c r="AF78" s="1"/>
      <c r="AG78" s="1"/>
      <c r="AH78" s="1"/>
      <c r="AI78" s="1"/>
      <c r="AJ78" s="1"/>
      <c r="AK78" s="1"/>
      <c r="AL78" s="1"/>
      <c r="AM78" s="1"/>
    </row>
    <row r="79" spans="1:39" ht="12" customHeight="1">
      <c r="A79" s="1"/>
      <c r="B79" s="1"/>
      <c r="C79" s="1"/>
      <c r="D79" s="1"/>
      <c r="E79" s="1"/>
      <c r="F79" s="1"/>
      <c r="G79" s="1"/>
      <c r="H79" s="1"/>
      <c r="I79" s="1"/>
      <c r="J79" s="1"/>
      <c r="K79" s="7"/>
      <c r="L79" s="1"/>
      <c r="M79" s="1"/>
      <c r="N79" s="1"/>
      <c r="O79" s="1"/>
      <c r="P79" s="7"/>
      <c r="Q79" s="1"/>
      <c r="R79" s="1"/>
      <c r="S79" s="1"/>
      <c r="T79" s="1"/>
      <c r="U79" s="1"/>
      <c r="V79" s="1"/>
      <c r="W79" s="1"/>
      <c r="X79" s="1"/>
      <c r="Y79" s="1"/>
      <c r="Z79" s="1"/>
      <c r="AA79" s="1"/>
      <c r="AB79" s="1"/>
      <c r="AC79" s="1"/>
      <c r="AD79" s="1"/>
      <c r="AE79" s="1"/>
      <c r="AF79" s="1"/>
      <c r="AG79" s="1"/>
      <c r="AH79" s="1"/>
      <c r="AI79" s="1"/>
      <c r="AJ79" s="1"/>
      <c r="AK79" s="1"/>
      <c r="AL79" s="1"/>
      <c r="AM79" s="1"/>
    </row>
    <row r="80" spans="1:39" ht="12" customHeight="1">
      <c r="A80" s="1"/>
      <c r="B80" s="1"/>
      <c r="C80" s="1"/>
      <c r="D80" s="1"/>
      <c r="E80" s="1"/>
      <c r="F80" s="1"/>
      <c r="G80" s="1"/>
      <c r="H80" s="1"/>
      <c r="I80" s="1"/>
      <c r="J80" s="1"/>
      <c r="K80" s="7"/>
      <c r="L80" s="1"/>
      <c r="M80" s="1"/>
      <c r="N80" s="1"/>
      <c r="O80" s="1"/>
      <c r="P80" s="7"/>
      <c r="Q80" s="1"/>
      <c r="R80" s="1"/>
      <c r="S80" s="1"/>
      <c r="T80" s="1"/>
      <c r="U80" s="1"/>
      <c r="V80" s="1"/>
      <c r="W80" s="1"/>
      <c r="X80" s="1"/>
      <c r="Y80" s="1"/>
      <c r="Z80" s="1"/>
      <c r="AA80" s="1"/>
      <c r="AB80" s="1"/>
      <c r="AC80" s="1"/>
      <c r="AD80" s="1"/>
      <c r="AE80" s="1"/>
      <c r="AF80" s="1"/>
      <c r="AG80" s="1"/>
      <c r="AH80" s="1"/>
      <c r="AI80" s="1"/>
      <c r="AJ80" s="1"/>
      <c r="AK80" s="1"/>
      <c r="AL80" s="1"/>
      <c r="AM80" s="1"/>
    </row>
    <row r="81" spans="1:39" ht="12" customHeight="1">
      <c r="A81" s="1"/>
      <c r="B81" s="1"/>
      <c r="C81" s="1"/>
      <c r="D81" s="1"/>
      <c r="E81" s="1"/>
      <c r="F81" s="1"/>
      <c r="G81" s="1"/>
      <c r="H81" s="1"/>
      <c r="I81" s="1"/>
      <c r="J81" s="1"/>
      <c r="K81" s="7"/>
      <c r="L81" s="1"/>
      <c r="M81" s="1"/>
      <c r="N81" s="1"/>
      <c r="O81" s="1"/>
      <c r="P81" s="7"/>
      <c r="Q81" s="1"/>
      <c r="R81" s="1"/>
      <c r="S81" s="1"/>
      <c r="T81" s="1"/>
      <c r="U81" s="1"/>
      <c r="V81" s="1"/>
      <c r="W81" s="1"/>
      <c r="X81" s="1"/>
      <c r="Y81" s="1"/>
      <c r="Z81" s="1"/>
      <c r="AA81" s="1"/>
      <c r="AB81" s="1"/>
      <c r="AC81" s="1"/>
      <c r="AD81" s="1"/>
      <c r="AE81" s="1"/>
      <c r="AF81" s="1"/>
      <c r="AG81" s="1"/>
      <c r="AH81" s="1"/>
      <c r="AI81" s="1"/>
      <c r="AJ81" s="1"/>
      <c r="AK81" s="1"/>
      <c r="AL81" s="1"/>
      <c r="AM81" s="1"/>
    </row>
    <row r="82" spans="1:39" ht="12" customHeight="1">
      <c r="A82" s="1"/>
      <c r="B82" s="1"/>
      <c r="C82" s="1"/>
      <c r="D82" s="1"/>
      <c r="E82" s="1"/>
      <c r="F82" s="1"/>
      <c r="G82" s="1"/>
      <c r="H82" s="1"/>
      <c r="I82" s="1"/>
      <c r="J82" s="1"/>
      <c r="K82" s="7"/>
      <c r="L82" s="1"/>
      <c r="M82" s="1"/>
      <c r="N82" s="1"/>
      <c r="O82" s="1"/>
      <c r="P82" s="7"/>
      <c r="Q82" s="1"/>
      <c r="R82" s="1"/>
      <c r="S82" s="1"/>
      <c r="T82" s="1"/>
      <c r="U82" s="1"/>
      <c r="V82" s="1"/>
      <c r="W82" s="1"/>
      <c r="X82" s="1"/>
      <c r="Y82" s="1"/>
      <c r="Z82" s="1"/>
      <c r="AA82" s="1"/>
      <c r="AB82" s="1"/>
      <c r="AC82" s="1"/>
      <c r="AD82" s="1"/>
      <c r="AE82" s="1"/>
      <c r="AF82" s="1"/>
      <c r="AG82" s="1"/>
      <c r="AH82" s="1"/>
      <c r="AI82" s="1"/>
      <c r="AJ82" s="1"/>
      <c r="AK82" s="1"/>
      <c r="AL82" s="1"/>
      <c r="AM82" s="1"/>
    </row>
    <row r="83" spans="1:39" ht="12" customHeight="1">
      <c r="A83" s="1"/>
      <c r="B83" s="1"/>
      <c r="C83" s="1"/>
      <c r="D83" s="1"/>
      <c r="E83" s="1"/>
      <c r="F83" s="1"/>
      <c r="G83" s="1"/>
      <c r="H83" s="1"/>
      <c r="I83" s="1"/>
      <c r="J83" s="1"/>
      <c r="K83" s="7"/>
      <c r="L83" s="1"/>
      <c r="M83" s="1"/>
      <c r="N83" s="1"/>
      <c r="O83" s="1"/>
      <c r="P83" s="7"/>
      <c r="Q83" s="1"/>
      <c r="R83" s="1"/>
      <c r="S83" s="1"/>
      <c r="T83" s="1"/>
      <c r="U83" s="1"/>
      <c r="V83" s="1"/>
      <c r="W83" s="1"/>
      <c r="X83" s="1"/>
      <c r="Y83" s="1"/>
      <c r="Z83" s="1"/>
      <c r="AA83" s="1"/>
      <c r="AB83" s="1"/>
      <c r="AC83" s="1"/>
      <c r="AD83" s="1"/>
      <c r="AE83" s="1"/>
      <c r="AF83" s="1"/>
      <c r="AG83" s="1"/>
      <c r="AH83" s="1"/>
      <c r="AI83" s="1"/>
      <c r="AJ83" s="1"/>
      <c r="AK83" s="1"/>
      <c r="AL83" s="1"/>
      <c r="AM83" s="1"/>
    </row>
    <row r="84" spans="1:39" ht="12" customHeight="1">
      <c r="A84" s="1"/>
      <c r="B84" s="1"/>
      <c r="C84" s="1"/>
      <c r="D84" s="1"/>
      <c r="E84" s="1"/>
      <c r="F84" s="1"/>
      <c r="G84" s="1"/>
      <c r="H84" s="1"/>
      <c r="I84" s="1"/>
      <c r="J84" s="1"/>
      <c r="K84" s="7"/>
      <c r="L84" s="1"/>
      <c r="M84" s="1"/>
      <c r="N84" s="1"/>
      <c r="O84" s="1"/>
      <c r="P84" s="7"/>
      <c r="Q84" s="1"/>
      <c r="R84" s="1"/>
      <c r="S84" s="1"/>
      <c r="T84" s="1"/>
      <c r="U84" s="1"/>
      <c r="V84" s="1"/>
      <c r="W84" s="1"/>
      <c r="X84" s="1"/>
      <c r="Y84" s="1"/>
      <c r="Z84" s="1"/>
      <c r="AA84" s="1"/>
      <c r="AB84" s="1"/>
      <c r="AC84" s="1"/>
      <c r="AD84" s="1"/>
      <c r="AE84" s="1"/>
      <c r="AF84" s="1"/>
      <c r="AG84" s="1"/>
      <c r="AH84" s="1"/>
      <c r="AI84" s="1"/>
      <c r="AJ84" s="1"/>
      <c r="AK84" s="1"/>
      <c r="AL84" s="1"/>
      <c r="AM84" s="1"/>
    </row>
    <row r="85" spans="1:39" ht="12" customHeight="1">
      <c r="A85" s="1"/>
      <c r="B85" s="1"/>
      <c r="C85" s="1"/>
      <c r="D85" s="1"/>
      <c r="E85" s="1"/>
      <c r="F85" s="1"/>
      <c r="G85" s="1"/>
      <c r="H85" s="1"/>
      <c r="I85" s="1"/>
      <c r="J85" s="1"/>
      <c r="K85" s="7"/>
      <c r="L85" s="1"/>
      <c r="M85" s="1"/>
      <c r="N85" s="1"/>
      <c r="O85" s="1"/>
      <c r="P85" s="7"/>
      <c r="Q85" s="1"/>
      <c r="R85" s="1"/>
      <c r="S85" s="1"/>
      <c r="T85" s="1"/>
      <c r="U85" s="1"/>
      <c r="V85" s="1"/>
      <c r="W85" s="1"/>
      <c r="X85" s="1"/>
      <c r="Y85" s="1"/>
      <c r="Z85" s="1"/>
      <c r="AA85" s="1"/>
      <c r="AB85" s="1"/>
      <c r="AC85" s="1"/>
      <c r="AD85" s="1"/>
      <c r="AE85" s="1"/>
      <c r="AF85" s="1"/>
      <c r="AG85" s="1"/>
      <c r="AH85" s="1"/>
      <c r="AI85" s="1"/>
      <c r="AJ85" s="1"/>
      <c r="AK85" s="1"/>
      <c r="AL85" s="1"/>
      <c r="AM85" s="1"/>
    </row>
    <row r="86" spans="1:39" ht="12" customHeight="1">
      <c r="A86" s="1"/>
      <c r="B86" s="1"/>
      <c r="C86" s="1"/>
      <c r="D86" s="1"/>
      <c r="E86" s="1"/>
      <c r="F86" s="1"/>
      <c r="G86" s="1"/>
      <c r="H86" s="1"/>
      <c r="I86" s="1"/>
      <c r="J86" s="1"/>
      <c r="K86" s="7"/>
      <c r="L86" s="1"/>
      <c r="M86" s="1"/>
      <c r="N86" s="1"/>
      <c r="O86" s="1"/>
      <c r="P86" s="7"/>
      <c r="Q86" s="1"/>
      <c r="R86" s="1"/>
      <c r="S86" s="1"/>
      <c r="T86" s="1"/>
      <c r="U86" s="1"/>
      <c r="V86" s="1"/>
      <c r="W86" s="1"/>
      <c r="X86" s="1"/>
      <c r="Y86" s="1"/>
      <c r="Z86" s="1"/>
      <c r="AA86" s="1"/>
      <c r="AB86" s="1"/>
      <c r="AC86" s="1"/>
      <c r="AD86" s="1"/>
      <c r="AE86" s="1"/>
      <c r="AF86" s="1"/>
      <c r="AG86" s="1"/>
      <c r="AH86" s="1"/>
      <c r="AI86" s="1"/>
      <c r="AJ86" s="1"/>
      <c r="AK86" s="1"/>
      <c r="AL86" s="1"/>
      <c r="AM86" s="1"/>
    </row>
    <row r="87" spans="1:39" ht="12" customHeight="1">
      <c r="A87" s="1"/>
      <c r="B87" s="1"/>
      <c r="C87" s="1"/>
      <c r="D87" s="1"/>
      <c r="E87" s="1"/>
      <c r="F87" s="1"/>
      <c r="G87" s="1"/>
      <c r="H87" s="1"/>
      <c r="I87" s="1"/>
      <c r="J87" s="1"/>
      <c r="K87" s="7"/>
      <c r="L87" s="1"/>
      <c r="M87" s="1"/>
      <c r="N87" s="1"/>
      <c r="O87" s="1"/>
      <c r="P87" s="7"/>
      <c r="Q87" s="1"/>
      <c r="R87" s="1"/>
      <c r="S87" s="1"/>
      <c r="T87" s="1"/>
      <c r="U87" s="1"/>
      <c r="V87" s="1"/>
      <c r="W87" s="1"/>
      <c r="X87" s="1"/>
      <c r="Y87" s="1"/>
      <c r="Z87" s="1"/>
      <c r="AA87" s="1"/>
      <c r="AB87" s="1"/>
      <c r="AC87" s="1"/>
      <c r="AD87" s="1"/>
      <c r="AE87" s="1"/>
      <c r="AF87" s="1"/>
      <c r="AG87" s="1"/>
      <c r="AH87" s="1"/>
      <c r="AI87" s="1"/>
      <c r="AJ87" s="1"/>
      <c r="AK87" s="1"/>
      <c r="AL87" s="1"/>
      <c r="AM87" s="1"/>
    </row>
    <row r="88" spans="1:39" ht="12" customHeight="1">
      <c r="A88" s="1"/>
      <c r="B88" s="1"/>
      <c r="C88" s="1"/>
      <c r="D88" s="1"/>
      <c r="E88" s="1"/>
      <c r="F88" s="1"/>
      <c r="G88" s="1"/>
      <c r="H88" s="1"/>
      <c r="I88" s="1"/>
      <c r="J88" s="1"/>
      <c r="K88" s="7"/>
      <c r="L88" s="1"/>
      <c r="M88" s="1"/>
      <c r="N88" s="1"/>
      <c r="O88" s="1"/>
      <c r="P88" s="7"/>
      <c r="Q88" s="1"/>
      <c r="R88" s="1"/>
      <c r="S88" s="1"/>
      <c r="T88" s="1"/>
      <c r="U88" s="1"/>
      <c r="V88" s="1"/>
      <c r="W88" s="1"/>
      <c r="X88" s="1"/>
      <c r="Y88" s="1"/>
      <c r="Z88" s="1"/>
      <c r="AA88" s="1"/>
      <c r="AB88" s="1"/>
      <c r="AC88" s="1"/>
      <c r="AD88" s="1"/>
      <c r="AE88" s="1"/>
      <c r="AF88" s="1"/>
      <c r="AG88" s="1"/>
      <c r="AH88" s="1"/>
      <c r="AI88" s="1"/>
      <c r="AJ88" s="1"/>
      <c r="AK88" s="1"/>
      <c r="AL88" s="1"/>
      <c r="AM88" s="1"/>
    </row>
    <row r="89" spans="1:39" ht="12" customHeight="1">
      <c r="A89" s="1"/>
      <c r="B89" s="1"/>
      <c r="C89" s="1"/>
      <c r="D89" s="1"/>
      <c r="E89" s="1"/>
      <c r="F89" s="1"/>
      <c r="G89" s="1"/>
      <c r="H89" s="1"/>
      <c r="I89" s="1"/>
      <c r="J89" s="1"/>
      <c r="K89" s="7"/>
      <c r="L89" s="1"/>
      <c r="M89" s="1"/>
      <c r="N89" s="1"/>
      <c r="O89" s="1"/>
      <c r="P89" s="7"/>
      <c r="Q89" s="1"/>
      <c r="R89" s="1"/>
      <c r="S89" s="1"/>
      <c r="T89" s="1"/>
      <c r="U89" s="1"/>
      <c r="V89" s="1"/>
      <c r="W89" s="1"/>
      <c r="X89" s="1"/>
      <c r="Y89" s="1"/>
      <c r="Z89" s="1"/>
      <c r="AA89" s="1"/>
      <c r="AB89" s="1"/>
      <c r="AC89" s="1"/>
      <c r="AD89" s="1"/>
      <c r="AE89" s="1"/>
      <c r="AF89" s="1"/>
      <c r="AG89" s="1"/>
      <c r="AH89" s="1"/>
      <c r="AI89" s="1"/>
      <c r="AJ89" s="1"/>
      <c r="AK89" s="1"/>
      <c r="AL89" s="1"/>
      <c r="AM89" s="1"/>
    </row>
    <row r="90" spans="1:39" ht="12" customHeight="1">
      <c r="A90" s="1"/>
      <c r="B90" s="1"/>
      <c r="C90" s="1"/>
      <c r="D90" s="1"/>
      <c r="E90" s="1"/>
      <c r="F90" s="1"/>
      <c r="G90" s="1"/>
      <c r="H90" s="1"/>
      <c r="I90" s="1"/>
      <c r="J90" s="1"/>
      <c r="K90" s="7"/>
      <c r="L90" s="1"/>
      <c r="M90" s="1"/>
      <c r="N90" s="1"/>
      <c r="O90" s="1"/>
      <c r="P90" s="7"/>
      <c r="Q90" s="1"/>
      <c r="R90" s="1"/>
      <c r="S90" s="1"/>
      <c r="T90" s="1"/>
      <c r="U90" s="1"/>
      <c r="V90" s="1"/>
      <c r="W90" s="1"/>
      <c r="X90" s="1"/>
      <c r="Y90" s="1"/>
      <c r="Z90" s="1"/>
      <c r="AA90" s="1"/>
      <c r="AB90" s="1"/>
      <c r="AC90" s="1"/>
      <c r="AD90" s="1"/>
      <c r="AE90" s="1"/>
      <c r="AF90" s="1"/>
      <c r="AG90" s="1"/>
      <c r="AH90" s="1"/>
      <c r="AI90" s="1"/>
      <c r="AJ90" s="1"/>
      <c r="AK90" s="1"/>
      <c r="AL90" s="1"/>
      <c r="AM90" s="1"/>
    </row>
    <row r="91" spans="1:39" ht="12" customHeight="1">
      <c r="A91" s="1"/>
      <c r="B91" s="1"/>
      <c r="C91" s="1"/>
      <c r="D91" s="1"/>
      <c r="E91" s="1"/>
      <c r="F91" s="1"/>
      <c r="G91" s="1"/>
      <c r="H91" s="1"/>
      <c r="I91" s="1"/>
      <c r="J91" s="1"/>
      <c r="K91" s="7"/>
      <c r="L91" s="1"/>
      <c r="M91" s="1"/>
      <c r="N91" s="1"/>
      <c r="O91" s="1"/>
      <c r="P91" s="7"/>
      <c r="Q91" s="1"/>
      <c r="R91" s="1"/>
      <c r="S91" s="1"/>
      <c r="T91" s="1"/>
      <c r="U91" s="1"/>
      <c r="V91" s="1"/>
      <c r="W91" s="1"/>
      <c r="X91" s="1"/>
      <c r="Y91" s="1"/>
      <c r="Z91" s="1"/>
      <c r="AA91" s="1"/>
      <c r="AB91" s="1"/>
      <c r="AC91" s="1"/>
      <c r="AD91" s="1"/>
      <c r="AE91" s="1"/>
      <c r="AF91" s="1"/>
      <c r="AG91" s="1"/>
      <c r="AH91" s="1"/>
      <c r="AI91" s="1"/>
      <c r="AJ91" s="1"/>
      <c r="AK91" s="1"/>
      <c r="AL91" s="1"/>
      <c r="AM91" s="1"/>
    </row>
    <row r="92" spans="1:39" ht="12" customHeight="1">
      <c r="A92" s="1"/>
      <c r="B92" s="1"/>
      <c r="C92" s="1"/>
      <c r="D92" s="1"/>
      <c r="E92" s="1"/>
      <c r="F92" s="1"/>
      <c r="G92" s="1"/>
      <c r="H92" s="1"/>
      <c r="I92" s="1"/>
      <c r="J92" s="1"/>
      <c r="K92" s="7"/>
      <c r="L92" s="1"/>
      <c r="M92" s="1"/>
      <c r="N92" s="1"/>
      <c r="O92" s="1"/>
      <c r="P92" s="7"/>
      <c r="Q92" s="1"/>
      <c r="R92" s="1"/>
      <c r="S92" s="1"/>
      <c r="T92" s="1"/>
      <c r="U92" s="1"/>
      <c r="V92" s="1"/>
      <c r="W92" s="1"/>
      <c r="X92" s="1"/>
      <c r="Y92" s="1"/>
      <c r="Z92" s="1"/>
      <c r="AA92" s="1"/>
      <c r="AB92" s="1"/>
      <c r="AC92" s="1"/>
      <c r="AD92" s="1"/>
      <c r="AE92" s="1"/>
      <c r="AF92" s="1"/>
      <c r="AG92" s="1"/>
      <c r="AH92" s="1"/>
      <c r="AI92" s="1"/>
      <c r="AJ92" s="1"/>
      <c r="AK92" s="1"/>
      <c r="AL92" s="1"/>
      <c r="AM92" s="1"/>
    </row>
    <row r="93" spans="1:39" ht="12" customHeight="1">
      <c r="A93" s="1"/>
      <c r="B93" s="1"/>
      <c r="C93" s="1"/>
      <c r="D93" s="1"/>
      <c r="E93" s="1"/>
      <c r="F93" s="1"/>
      <c r="G93" s="1"/>
      <c r="H93" s="1"/>
      <c r="I93" s="1"/>
      <c r="J93" s="1"/>
      <c r="K93" s="7"/>
      <c r="L93" s="1"/>
      <c r="M93" s="1"/>
      <c r="N93" s="1"/>
      <c r="O93" s="1"/>
      <c r="P93" s="7"/>
      <c r="Q93" s="1"/>
      <c r="R93" s="1"/>
      <c r="S93" s="1"/>
      <c r="T93" s="1"/>
      <c r="U93" s="1"/>
      <c r="V93" s="1"/>
      <c r="W93" s="1"/>
      <c r="X93" s="1"/>
      <c r="Y93" s="1"/>
      <c r="Z93" s="1"/>
      <c r="AA93" s="1"/>
      <c r="AB93" s="1"/>
      <c r="AC93" s="1"/>
      <c r="AD93" s="1"/>
      <c r="AE93" s="1"/>
      <c r="AF93" s="1"/>
      <c r="AG93" s="1"/>
      <c r="AH93" s="1"/>
      <c r="AI93" s="1"/>
      <c r="AJ93" s="1"/>
      <c r="AK93" s="1"/>
      <c r="AL93" s="1"/>
      <c r="AM93" s="1"/>
    </row>
    <row r="94" spans="1:39" ht="12" customHeight="1">
      <c r="A94" s="1"/>
      <c r="B94" s="1"/>
      <c r="C94" s="1"/>
      <c r="D94" s="1"/>
      <c r="E94" s="1"/>
      <c r="F94" s="1"/>
      <c r="G94" s="1"/>
      <c r="H94" s="1"/>
      <c r="I94" s="1"/>
      <c r="J94" s="1"/>
      <c r="K94" s="7"/>
      <c r="L94" s="1"/>
      <c r="M94" s="1"/>
      <c r="N94" s="1"/>
      <c r="O94" s="1"/>
      <c r="P94" s="7"/>
      <c r="Q94" s="1"/>
      <c r="R94" s="1"/>
      <c r="S94" s="1"/>
      <c r="T94" s="1"/>
      <c r="U94" s="1"/>
      <c r="V94" s="1"/>
      <c r="W94" s="1"/>
      <c r="X94" s="1"/>
      <c r="Y94" s="1"/>
      <c r="Z94" s="1"/>
      <c r="AA94" s="1"/>
      <c r="AB94" s="1"/>
      <c r="AC94" s="1"/>
      <c r="AD94" s="1"/>
      <c r="AE94" s="1"/>
      <c r="AF94" s="1"/>
      <c r="AG94" s="1"/>
      <c r="AH94" s="1"/>
      <c r="AI94" s="1"/>
      <c r="AJ94" s="1"/>
      <c r="AK94" s="1"/>
      <c r="AL94" s="1"/>
      <c r="AM94" s="1"/>
    </row>
    <row r="95" spans="1:39" ht="12" customHeight="1">
      <c r="A95" s="1"/>
      <c r="B95" s="1"/>
      <c r="C95" s="1"/>
      <c r="D95" s="1"/>
      <c r="E95" s="1"/>
      <c r="F95" s="1"/>
      <c r="G95" s="1"/>
      <c r="H95" s="1"/>
      <c r="I95" s="1"/>
      <c r="J95" s="1"/>
      <c r="K95" s="7"/>
      <c r="L95" s="1"/>
      <c r="M95" s="1"/>
      <c r="N95" s="1"/>
      <c r="O95" s="1"/>
      <c r="P95" s="7"/>
      <c r="Q95" s="1"/>
      <c r="R95" s="1"/>
      <c r="S95" s="1"/>
      <c r="T95" s="1"/>
      <c r="U95" s="1"/>
      <c r="V95" s="1"/>
      <c r="W95" s="1"/>
      <c r="X95" s="1"/>
      <c r="Y95" s="1"/>
      <c r="Z95" s="1"/>
      <c r="AA95" s="1"/>
      <c r="AB95" s="1"/>
      <c r="AC95" s="1"/>
      <c r="AD95" s="1"/>
      <c r="AE95" s="1"/>
      <c r="AF95" s="1"/>
      <c r="AG95" s="1"/>
      <c r="AH95" s="1"/>
      <c r="AI95" s="1"/>
      <c r="AJ95" s="1"/>
      <c r="AK95" s="1"/>
      <c r="AL95" s="1"/>
      <c r="AM95" s="1"/>
    </row>
    <row r="96" spans="1:39" ht="12" customHeight="1">
      <c r="A96" s="1"/>
      <c r="B96" s="1"/>
      <c r="C96" s="1"/>
      <c r="D96" s="1"/>
      <c r="E96" s="1"/>
      <c r="F96" s="1"/>
      <c r="G96" s="1"/>
      <c r="H96" s="1"/>
      <c r="I96" s="1"/>
      <c r="J96" s="1"/>
      <c r="K96" s="7"/>
      <c r="L96" s="1"/>
      <c r="M96" s="1"/>
      <c r="N96" s="1"/>
      <c r="O96" s="1"/>
      <c r="P96" s="7"/>
      <c r="Q96" s="1"/>
      <c r="R96" s="1"/>
      <c r="S96" s="1"/>
      <c r="T96" s="1"/>
      <c r="U96" s="1"/>
      <c r="V96" s="1"/>
      <c r="W96" s="1"/>
      <c r="X96" s="1"/>
      <c r="Y96" s="1"/>
      <c r="Z96" s="1"/>
      <c r="AA96" s="1"/>
      <c r="AB96" s="1"/>
      <c r="AC96" s="1"/>
      <c r="AD96" s="1"/>
      <c r="AE96" s="1"/>
      <c r="AF96" s="1"/>
      <c r="AG96" s="1"/>
      <c r="AH96" s="1"/>
      <c r="AI96" s="1"/>
      <c r="AJ96" s="1"/>
      <c r="AK96" s="1"/>
      <c r="AL96" s="1"/>
      <c r="AM96" s="1"/>
    </row>
    <row r="97" spans="1:39" ht="12" customHeight="1">
      <c r="A97" s="1"/>
      <c r="B97" s="1"/>
      <c r="C97" s="1"/>
      <c r="D97" s="1"/>
      <c r="E97" s="1"/>
      <c r="F97" s="1"/>
      <c r="G97" s="1"/>
      <c r="H97" s="1"/>
      <c r="I97" s="1"/>
      <c r="J97" s="1"/>
      <c r="K97" s="7"/>
      <c r="L97" s="1"/>
      <c r="M97" s="1"/>
      <c r="N97" s="1"/>
      <c r="O97" s="1"/>
      <c r="P97" s="7"/>
      <c r="Q97" s="1"/>
      <c r="R97" s="1"/>
      <c r="S97" s="1"/>
      <c r="T97" s="1"/>
      <c r="U97" s="1"/>
      <c r="V97" s="1"/>
      <c r="W97" s="1"/>
      <c r="X97" s="1"/>
      <c r="Y97" s="1"/>
      <c r="Z97" s="1"/>
      <c r="AA97" s="1"/>
      <c r="AB97" s="1"/>
      <c r="AC97" s="1"/>
      <c r="AD97" s="1"/>
      <c r="AE97" s="1"/>
      <c r="AF97" s="1"/>
      <c r="AG97" s="1"/>
      <c r="AH97" s="1"/>
      <c r="AI97" s="1"/>
      <c r="AJ97" s="1"/>
      <c r="AK97" s="1"/>
      <c r="AL97" s="1"/>
      <c r="AM97" s="1"/>
    </row>
    <row r="98" spans="1:39" ht="12" customHeight="1">
      <c r="A98" s="1"/>
      <c r="B98" s="1"/>
      <c r="C98" s="1"/>
      <c r="D98" s="1"/>
      <c r="E98" s="1"/>
      <c r="F98" s="1"/>
      <c r="G98" s="1"/>
      <c r="H98" s="1"/>
      <c r="I98" s="1"/>
      <c r="J98" s="1"/>
      <c r="K98" s="7"/>
      <c r="L98" s="1"/>
      <c r="M98" s="1"/>
      <c r="N98" s="1"/>
      <c r="O98" s="1"/>
      <c r="P98" s="7"/>
      <c r="Q98" s="1"/>
      <c r="R98" s="1"/>
      <c r="S98" s="1"/>
      <c r="T98" s="1"/>
      <c r="U98" s="1"/>
      <c r="V98" s="1"/>
      <c r="W98" s="1"/>
      <c r="X98" s="1"/>
      <c r="Y98" s="1"/>
      <c r="Z98" s="1"/>
      <c r="AA98" s="1"/>
      <c r="AB98" s="1"/>
      <c r="AC98" s="1"/>
      <c r="AD98" s="1"/>
      <c r="AE98" s="1"/>
      <c r="AF98" s="1"/>
      <c r="AG98" s="1"/>
      <c r="AH98" s="1"/>
      <c r="AI98" s="1"/>
      <c r="AJ98" s="1"/>
      <c r="AK98" s="1"/>
      <c r="AL98" s="1"/>
      <c r="AM98" s="1"/>
    </row>
    <row r="99" spans="1:39" ht="12" customHeight="1">
      <c r="A99" s="1"/>
      <c r="B99" s="1"/>
      <c r="C99" s="1"/>
      <c r="D99" s="1"/>
      <c r="E99" s="1"/>
      <c r="F99" s="1"/>
      <c r="G99" s="1"/>
      <c r="H99" s="1"/>
      <c r="I99" s="1"/>
      <c r="J99" s="1"/>
      <c r="K99" s="7"/>
      <c r="L99" s="1"/>
      <c r="M99" s="1"/>
      <c r="N99" s="1"/>
      <c r="O99" s="1"/>
      <c r="P99" s="7"/>
      <c r="Q99" s="1"/>
      <c r="R99" s="1"/>
      <c r="S99" s="1"/>
      <c r="T99" s="1"/>
      <c r="U99" s="1"/>
      <c r="V99" s="1"/>
      <c r="W99" s="1"/>
      <c r="X99" s="1"/>
      <c r="Y99" s="1"/>
      <c r="Z99" s="1"/>
      <c r="AA99" s="1"/>
      <c r="AB99" s="1"/>
      <c r="AC99" s="1"/>
      <c r="AD99" s="1"/>
      <c r="AE99" s="1"/>
      <c r="AF99" s="1"/>
      <c r="AG99" s="1"/>
      <c r="AH99" s="1"/>
      <c r="AI99" s="1"/>
      <c r="AJ99" s="1"/>
      <c r="AK99" s="1"/>
      <c r="AL99" s="1"/>
      <c r="AM99" s="1"/>
    </row>
    <row r="100" spans="1:39" ht="12" customHeight="1">
      <c r="A100" s="1"/>
      <c r="B100" s="1"/>
      <c r="C100" s="1"/>
      <c r="D100" s="1"/>
      <c r="E100" s="1"/>
      <c r="F100" s="1"/>
      <c r="G100" s="1"/>
      <c r="H100" s="1"/>
      <c r="I100" s="1"/>
      <c r="J100" s="1"/>
      <c r="K100" s="7"/>
      <c r="L100" s="1"/>
      <c r="M100" s="1"/>
      <c r="N100" s="1"/>
      <c r="O100" s="1"/>
      <c r="P100" s="7"/>
      <c r="Q100" s="1"/>
      <c r="R100" s="1"/>
      <c r="S100" s="1"/>
      <c r="T100" s="1"/>
      <c r="U100" s="1"/>
      <c r="V100" s="1"/>
      <c r="W100" s="1"/>
      <c r="X100" s="1"/>
      <c r="Y100" s="1"/>
      <c r="Z100" s="1"/>
      <c r="AA100" s="1"/>
      <c r="AB100" s="1"/>
      <c r="AC100" s="1"/>
      <c r="AD100" s="1"/>
      <c r="AE100" s="1"/>
      <c r="AF100" s="1"/>
      <c r="AG100" s="1"/>
      <c r="AH100" s="1"/>
      <c r="AI100" s="1"/>
      <c r="AJ100" s="1"/>
      <c r="AK100" s="1"/>
      <c r="AL100" s="1"/>
      <c r="AM100" s="1"/>
    </row>
    <row r="101" spans="1:39" ht="12" customHeight="1">
      <c r="A101" s="1"/>
      <c r="B101" s="1"/>
      <c r="C101" s="1"/>
      <c r="D101" s="1"/>
      <c r="E101" s="1"/>
      <c r="F101" s="1"/>
      <c r="G101" s="1"/>
      <c r="H101" s="1"/>
      <c r="I101" s="1"/>
      <c r="J101" s="1"/>
      <c r="K101" s="7"/>
      <c r="L101" s="1"/>
      <c r="M101" s="1"/>
      <c r="N101" s="1"/>
      <c r="O101" s="1"/>
      <c r="P101" s="7"/>
      <c r="Q101" s="1"/>
      <c r="R101" s="1"/>
      <c r="S101" s="1"/>
      <c r="T101" s="1"/>
      <c r="U101" s="1"/>
      <c r="V101" s="1"/>
      <c r="W101" s="1"/>
      <c r="X101" s="1"/>
      <c r="Y101" s="1"/>
      <c r="Z101" s="1"/>
      <c r="AA101" s="1"/>
      <c r="AB101" s="1"/>
      <c r="AC101" s="1"/>
      <c r="AD101" s="1"/>
      <c r="AE101" s="1"/>
      <c r="AF101" s="1"/>
      <c r="AG101" s="1"/>
      <c r="AH101" s="1"/>
      <c r="AI101" s="1"/>
      <c r="AJ101" s="1"/>
      <c r="AK101" s="1"/>
      <c r="AL101" s="1"/>
      <c r="AM101" s="1"/>
    </row>
    <row r="102" spans="1:39" ht="12" customHeight="1">
      <c r="A102" s="1"/>
      <c r="B102" s="1"/>
      <c r="C102" s="1"/>
      <c r="D102" s="1"/>
      <c r="E102" s="1"/>
      <c r="F102" s="1"/>
      <c r="G102" s="1"/>
      <c r="H102" s="1"/>
      <c r="I102" s="1"/>
      <c r="J102" s="1"/>
      <c r="K102" s="7"/>
      <c r="L102" s="1"/>
      <c r="M102" s="1"/>
      <c r="N102" s="1"/>
      <c r="O102" s="1"/>
      <c r="P102" s="7"/>
      <c r="Q102" s="1"/>
      <c r="R102" s="1"/>
      <c r="S102" s="1"/>
      <c r="T102" s="1"/>
      <c r="U102" s="1"/>
      <c r="V102" s="1"/>
      <c r="W102" s="1"/>
      <c r="X102" s="1"/>
      <c r="Y102" s="1"/>
      <c r="Z102" s="1"/>
      <c r="AA102" s="1"/>
      <c r="AB102" s="1"/>
      <c r="AC102" s="1"/>
      <c r="AD102" s="1"/>
      <c r="AE102" s="1"/>
      <c r="AF102" s="1"/>
      <c r="AG102" s="1"/>
      <c r="AH102" s="1"/>
      <c r="AI102" s="1"/>
      <c r="AJ102" s="1"/>
      <c r="AK102" s="1"/>
      <c r="AL102" s="1"/>
      <c r="AM102" s="1"/>
    </row>
    <row r="103" spans="1:39" ht="12" customHeight="1">
      <c r="A103" s="1"/>
      <c r="B103" s="1"/>
      <c r="C103" s="1"/>
      <c r="D103" s="1"/>
      <c r="E103" s="1"/>
      <c r="F103" s="1"/>
      <c r="G103" s="1"/>
      <c r="H103" s="1"/>
      <c r="I103" s="1"/>
      <c r="J103" s="1"/>
      <c r="K103" s="7"/>
      <c r="L103" s="1"/>
      <c r="M103" s="1"/>
      <c r="N103" s="1"/>
      <c r="O103" s="1"/>
      <c r="P103" s="7"/>
      <c r="Q103" s="1"/>
      <c r="R103" s="1"/>
      <c r="S103" s="1"/>
      <c r="T103" s="1"/>
      <c r="U103" s="1"/>
      <c r="V103" s="1"/>
      <c r="W103" s="1"/>
      <c r="X103" s="1"/>
      <c r="Y103" s="1"/>
      <c r="Z103" s="1"/>
      <c r="AA103" s="1"/>
      <c r="AB103" s="1"/>
      <c r="AC103" s="1"/>
      <c r="AD103" s="1"/>
      <c r="AE103" s="1"/>
      <c r="AF103" s="1"/>
      <c r="AG103" s="1"/>
      <c r="AH103" s="1"/>
      <c r="AI103" s="1"/>
      <c r="AJ103" s="1"/>
      <c r="AK103" s="1"/>
      <c r="AL103" s="1"/>
      <c r="AM103" s="1"/>
    </row>
    <row r="104" spans="1:39" ht="12" customHeight="1">
      <c r="A104" s="1"/>
      <c r="B104" s="1"/>
      <c r="C104" s="1"/>
      <c r="D104" s="1"/>
      <c r="E104" s="1"/>
      <c r="F104" s="1"/>
      <c r="G104" s="1"/>
      <c r="H104" s="1"/>
      <c r="I104" s="1"/>
      <c r="J104" s="1"/>
      <c r="K104" s="7"/>
      <c r="L104" s="1"/>
      <c r="M104" s="1"/>
      <c r="N104" s="1"/>
      <c r="O104" s="1"/>
      <c r="P104" s="7"/>
      <c r="Q104" s="1"/>
      <c r="R104" s="1"/>
      <c r="S104" s="1"/>
      <c r="T104" s="1"/>
      <c r="U104" s="1"/>
      <c r="V104" s="1"/>
      <c r="W104" s="1"/>
      <c r="X104" s="1"/>
      <c r="Y104" s="1"/>
      <c r="Z104" s="1"/>
      <c r="AA104" s="1"/>
      <c r="AB104" s="1"/>
      <c r="AC104" s="1"/>
      <c r="AD104" s="1"/>
      <c r="AE104" s="1"/>
      <c r="AF104" s="1"/>
      <c r="AG104" s="1"/>
      <c r="AH104" s="1"/>
      <c r="AI104" s="1"/>
      <c r="AJ104" s="1"/>
      <c r="AK104" s="1"/>
      <c r="AL104" s="1"/>
      <c r="AM104" s="1"/>
    </row>
    <row r="105" spans="1:39" ht="12" customHeight="1">
      <c r="A105" s="1"/>
      <c r="B105" s="1"/>
      <c r="C105" s="1"/>
      <c r="D105" s="1"/>
      <c r="E105" s="1"/>
      <c r="F105" s="1"/>
      <c r="G105" s="1"/>
      <c r="H105" s="1"/>
      <c r="I105" s="1"/>
      <c r="J105" s="1"/>
      <c r="K105" s="7"/>
      <c r="L105" s="1"/>
      <c r="M105" s="1"/>
      <c r="N105" s="1"/>
      <c r="O105" s="1"/>
      <c r="P105" s="7"/>
      <c r="Q105" s="1"/>
      <c r="R105" s="1"/>
      <c r="S105" s="1"/>
      <c r="T105" s="1"/>
      <c r="U105" s="1"/>
      <c r="V105" s="1"/>
      <c r="W105" s="1"/>
      <c r="X105" s="1"/>
      <c r="Y105" s="1"/>
      <c r="Z105" s="1"/>
      <c r="AA105" s="1"/>
      <c r="AB105" s="1"/>
      <c r="AC105" s="1"/>
      <c r="AD105" s="1"/>
      <c r="AE105" s="1"/>
      <c r="AF105" s="1"/>
      <c r="AG105" s="1"/>
      <c r="AH105" s="1"/>
      <c r="AI105" s="1"/>
      <c r="AJ105" s="1"/>
      <c r="AK105" s="1"/>
      <c r="AL105" s="1"/>
      <c r="AM105" s="1"/>
    </row>
    <row r="106" spans="1:39" ht="12" customHeight="1">
      <c r="A106" s="1"/>
      <c r="B106" s="1"/>
      <c r="C106" s="1"/>
      <c r="D106" s="1"/>
      <c r="E106" s="1"/>
      <c r="F106" s="1"/>
      <c r="G106" s="1"/>
      <c r="H106" s="1"/>
      <c r="I106" s="1"/>
      <c r="J106" s="1"/>
      <c r="K106" s="7"/>
      <c r="L106" s="1"/>
      <c r="M106" s="1"/>
      <c r="N106" s="1"/>
      <c r="O106" s="1"/>
      <c r="P106" s="7"/>
      <c r="Q106" s="1"/>
      <c r="R106" s="1"/>
      <c r="S106" s="1"/>
      <c r="T106" s="1"/>
      <c r="U106" s="1"/>
      <c r="V106" s="1"/>
      <c r="W106" s="1"/>
      <c r="X106" s="1"/>
      <c r="Y106" s="1"/>
      <c r="Z106" s="1"/>
      <c r="AA106" s="1"/>
      <c r="AB106" s="1"/>
      <c r="AC106" s="1"/>
      <c r="AD106" s="1"/>
      <c r="AE106" s="1"/>
      <c r="AF106" s="1"/>
      <c r="AG106" s="1"/>
      <c r="AH106" s="1"/>
      <c r="AI106" s="1"/>
      <c r="AJ106" s="1"/>
      <c r="AK106" s="1"/>
      <c r="AL106" s="1"/>
      <c r="AM106" s="1"/>
    </row>
    <row r="107" spans="1:39" ht="12" customHeight="1">
      <c r="A107" s="1"/>
      <c r="B107" s="1"/>
      <c r="C107" s="1"/>
      <c r="D107" s="1"/>
      <c r="E107" s="1"/>
      <c r="F107" s="1"/>
      <c r="G107" s="1"/>
      <c r="H107" s="1"/>
      <c r="I107" s="1"/>
      <c r="J107" s="1"/>
      <c r="K107" s="7"/>
      <c r="L107" s="1"/>
      <c r="M107" s="1"/>
      <c r="N107" s="1"/>
      <c r="O107" s="1"/>
      <c r="P107" s="7"/>
      <c r="Q107" s="1"/>
      <c r="R107" s="1"/>
      <c r="S107" s="1"/>
      <c r="T107" s="1"/>
      <c r="U107" s="1"/>
      <c r="V107" s="1"/>
      <c r="W107" s="1"/>
      <c r="X107" s="1"/>
      <c r="Y107" s="1"/>
      <c r="Z107" s="1"/>
      <c r="AA107" s="1"/>
      <c r="AB107" s="1"/>
      <c r="AC107" s="1"/>
      <c r="AD107" s="1"/>
      <c r="AE107" s="1"/>
      <c r="AF107" s="1"/>
      <c r="AG107" s="1"/>
      <c r="AH107" s="1"/>
      <c r="AI107" s="1"/>
      <c r="AJ107" s="1"/>
      <c r="AK107" s="1"/>
      <c r="AL107" s="1"/>
      <c r="AM107" s="1"/>
    </row>
    <row r="108" spans="1:39" ht="12" customHeight="1">
      <c r="A108" s="1"/>
      <c r="B108" s="1"/>
      <c r="C108" s="1"/>
      <c r="D108" s="1"/>
      <c r="E108" s="1"/>
      <c r="F108" s="1"/>
      <c r="G108" s="1"/>
      <c r="H108" s="1"/>
      <c r="I108" s="1"/>
      <c r="J108" s="1"/>
      <c r="K108" s="7"/>
      <c r="L108" s="1"/>
      <c r="M108" s="1"/>
      <c r="N108" s="1"/>
      <c r="O108" s="1"/>
      <c r="P108" s="7"/>
      <c r="Q108" s="1"/>
      <c r="R108" s="1"/>
      <c r="S108" s="1"/>
      <c r="T108" s="1"/>
      <c r="U108" s="1"/>
      <c r="V108" s="1"/>
      <c r="W108" s="1"/>
      <c r="X108" s="1"/>
      <c r="Y108" s="1"/>
      <c r="Z108" s="1"/>
      <c r="AA108" s="1"/>
      <c r="AB108" s="1"/>
      <c r="AC108" s="1"/>
      <c r="AD108" s="1"/>
      <c r="AE108" s="1"/>
      <c r="AF108" s="1"/>
      <c r="AG108" s="1"/>
      <c r="AH108" s="1"/>
      <c r="AI108" s="1"/>
      <c r="AJ108" s="1"/>
      <c r="AK108" s="1"/>
      <c r="AL108" s="1"/>
      <c r="AM108" s="1"/>
    </row>
    <row r="109" spans="1:39" ht="12" customHeight="1">
      <c r="A109" s="1"/>
      <c r="B109" s="1"/>
      <c r="C109" s="1"/>
      <c r="D109" s="1"/>
      <c r="E109" s="1"/>
      <c r="F109" s="1"/>
      <c r="G109" s="1"/>
      <c r="H109" s="1"/>
      <c r="I109" s="1"/>
      <c r="J109" s="1"/>
      <c r="K109" s="7"/>
      <c r="L109" s="1"/>
      <c r="M109" s="1"/>
      <c r="N109" s="1"/>
      <c r="O109" s="1"/>
      <c r="P109" s="7"/>
      <c r="Q109" s="1"/>
      <c r="R109" s="1"/>
      <c r="S109" s="1"/>
      <c r="T109" s="1"/>
      <c r="U109" s="1"/>
      <c r="V109" s="1"/>
      <c r="W109" s="1"/>
      <c r="X109" s="1"/>
      <c r="Y109" s="1"/>
      <c r="Z109" s="1"/>
      <c r="AA109" s="1"/>
      <c r="AB109" s="1"/>
      <c r="AC109" s="1"/>
      <c r="AD109" s="1"/>
      <c r="AE109" s="1"/>
      <c r="AF109" s="1"/>
      <c r="AG109" s="1"/>
      <c r="AH109" s="1"/>
      <c r="AI109" s="1"/>
      <c r="AJ109" s="1"/>
      <c r="AK109" s="1"/>
      <c r="AL109" s="1"/>
      <c r="AM109" s="1"/>
    </row>
    <row r="110" spans="1:39" ht="12" customHeight="1">
      <c r="A110" s="1"/>
      <c r="B110" s="1"/>
      <c r="C110" s="1"/>
      <c r="D110" s="1"/>
      <c r="E110" s="1"/>
      <c r="F110" s="1"/>
      <c r="G110" s="1"/>
      <c r="H110" s="1"/>
      <c r="I110" s="1"/>
      <c r="J110" s="1"/>
      <c r="K110" s="7"/>
      <c r="L110" s="1"/>
      <c r="M110" s="1"/>
      <c r="N110" s="1"/>
      <c r="O110" s="1"/>
      <c r="P110" s="7"/>
      <c r="Q110" s="1"/>
      <c r="R110" s="1"/>
      <c r="S110" s="1"/>
      <c r="T110" s="1"/>
      <c r="U110" s="1"/>
      <c r="V110" s="1"/>
      <c r="W110" s="1"/>
      <c r="X110" s="1"/>
      <c r="Y110" s="1"/>
      <c r="Z110" s="1"/>
      <c r="AA110" s="1"/>
      <c r="AB110" s="1"/>
      <c r="AC110" s="1"/>
      <c r="AD110" s="1"/>
      <c r="AE110" s="1"/>
      <c r="AF110" s="1"/>
      <c r="AG110" s="1"/>
      <c r="AH110" s="1"/>
      <c r="AI110" s="1"/>
      <c r="AJ110" s="1"/>
      <c r="AK110" s="1"/>
      <c r="AL110" s="1"/>
      <c r="AM110" s="1"/>
    </row>
    <row r="111" spans="1:39" ht="12" customHeight="1">
      <c r="A111" s="1"/>
      <c r="B111" s="1"/>
      <c r="C111" s="1"/>
      <c r="D111" s="1"/>
      <c r="E111" s="1"/>
      <c r="F111" s="1"/>
      <c r="G111" s="1"/>
      <c r="H111" s="1"/>
      <c r="I111" s="1"/>
      <c r="J111" s="1"/>
      <c r="K111" s="7"/>
      <c r="L111" s="1"/>
      <c r="M111" s="1"/>
      <c r="N111" s="1"/>
      <c r="O111" s="1"/>
      <c r="P111" s="7"/>
      <c r="Q111" s="1"/>
      <c r="R111" s="1"/>
      <c r="S111" s="1"/>
      <c r="T111" s="1"/>
      <c r="U111" s="1"/>
      <c r="V111" s="1"/>
      <c r="W111" s="1"/>
      <c r="X111" s="1"/>
      <c r="Y111" s="1"/>
      <c r="Z111" s="1"/>
      <c r="AA111" s="1"/>
      <c r="AB111" s="1"/>
      <c r="AC111" s="1"/>
      <c r="AD111" s="1"/>
      <c r="AE111" s="1"/>
      <c r="AF111" s="1"/>
      <c r="AG111" s="1"/>
      <c r="AH111" s="1"/>
      <c r="AI111" s="1"/>
      <c r="AJ111" s="1"/>
      <c r="AK111" s="1"/>
      <c r="AL111" s="1"/>
      <c r="AM111" s="1"/>
    </row>
    <row r="112" spans="1:39" ht="12" customHeight="1">
      <c r="A112" s="1"/>
      <c r="B112" s="1"/>
      <c r="C112" s="1"/>
      <c r="D112" s="1"/>
      <c r="E112" s="1"/>
      <c r="F112" s="1"/>
      <c r="G112" s="1"/>
      <c r="H112" s="1"/>
      <c r="I112" s="1"/>
      <c r="J112" s="1"/>
      <c r="K112" s="7"/>
      <c r="L112" s="1"/>
      <c r="M112" s="1"/>
      <c r="N112" s="1"/>
      <c r="O112" s="1"/>
      <c r="P112" s="7"/>
      <c r="Q112" s="1"/>
      <c r="R112" s="1"/>
      <c r="S112" s="1"/>
      <c r="T112" s="1"/>
      <c r="U112" s="1"/>
      <c r="V112" s="1"/>
      <c r="W112" s="1"/>
      <c r="X112" s="1"/>
      <c r="Y112" s="1"/>
      <c r="Z112" s="1"/>
      <c r="AA112" s="1"/>
      <c r="AB112" s="1"/>
      <c r="AC112" s="1"/>
      <c r="AD112" s="1"/>
      <c r="AE112" s="1"/>
      <c r="AF112" s="1"/>
      <c r="AG112" s="1"/>
      <c r="AH112" s="1"/>
      <c r="AI112" s="1"/>
      <c r="AJ112" s="1"/>
      <c r="AK112" s="1"/>
      <c r="AL112" s="1"/>
      <c r="AM112" s="1"/>
    </row>
    <row r="113" spans="1:39" ht="12" customHeight="1">
      <c r="A113" s="1"/>
      <c r="B113" s="1"/>
      <c r="C113" s="1"/>
      <c r="D113" s="1"/>
      <c r="E113" s="1"/>
      <c r="F113" s="1"/>
      <c r="G113" s="1"/>
      <c r="H113" s="1"/>
      <c r="I113" s="1"/>
      <c r="J113" s="1"/>
      <c r="K113" s="7"/>
      <c r="L113" s="1"/>
      <c r="M113" s="1"/>
      <c r="N113" s="1"/>
      <c r="O113" s="1"/>
      <c r="P113" s="7"/>
      <c r="Q113" s="1"/>
      <c r="R113" s="1"/>
      <c r="S113" s="1"/>
      <c r="T113" s="1"/>
      <c r="U113" s="1"/>
      <c r="V113" s="1"/>
      <c r="W113" s="1"/>
      <c r="X113" s="1"/>
      <c r="Y113" s="1"/>
      <c r="Z113" s="1"/>
      <c r="AA113" s="1"/>
      <c r="AB113" s="1"/>
      <c r="AC113" s="1"/>
      <c r="AD113" s="1"/>
      <c r="AE113" s="1"/>
      <c r="AF113" s="1"/>
      <c r="AG113" s="1"/>
      <c r="AH113" s="1"/>
      <c r="AI113" s="1"/>
      <c r="AJ113" s="1"/>
      <c r="AK113" s="1"/>
      <c r="AL113" s="1"/>
      <c r="AM113" s="1"/>
    </row>
    <row r="114" spans="1:39" ht="12" customHeight="1">
      <c r="A114" s="1"/>
      <c r="B114" s="1"/>
      <c r="C114" s="1"/>
      <c r="D114" s="1"/>
      <c r="E114" s="1"/>
      <c r="F114" s="1"/>
      <c r="G114" s="1"/>
      <c r="H114" s="1"/>
      <c r="I114" s="1"/>
      <c r="J114" s="1"/>
      <c r="K114" s="7"/>
      <c r="L114" s="1"/>
      <c r="M114" s="1"/>
      <c r="N114" s="1"/>
      <c r="O114" s="1"/>
      <c r="P114" s="7"/>
      <c r="Q114" s="1"/>
      <c r="R114" s="1"/>
      <c r="S114" s="1"/>
      <c r="T114" s="1"/>
      <c r="U114" s="1"/>
      <c r="V114" s="1"/>
      <c r="W114" s="1"/>
      <c r="X114" s="1"/>
      <c r="Y114" s="1"/>
      <c r="Z114" s="1"/>
      <c r="AA114" s="1"/>
      <c r="AB114" s="1"/>
      <c r="AC114" s="1"/>
      <c r="AD114" s="1"/>
      <c r="AE114" s="1"/>
      <c r="AF114" s="1"/>
      <c r="AG114" s="1"/>
      <c r="AH114" s="1"/>
      <c r="AI114" s="1"/>
      <c r="AJ114" s="1"/>
      <c r="AK114" s="1"/>
      <c r="AL114" s="1"/>
      <c r="AM114" s="1"/>
    </row>
    <row r="115" spans="1:39" ht="12" customHeight="1">
      <c r="A115" s="1"/>
      <c r="B115" s="1"/>
      <c r="C115" s="1"/>
      <c r="D115" s="1"/>
      <c r="E115" s="1"/>
      <c r="F115" s="1"/>
      <c r="G115" s="1"/>
      <c r="H115" s="1"/>
      <c r="I115" s="1"/>
      <c r="J115" s="1"/>
      <c r="K115" s="7"/>
      <c r="L115" s="1"/>
      <c r="M115" s="1"/>
      <c r="N115" s="1"/>
      <c r="O115" s="1"/>
      <c r="P115" s="7"/>
      <c r="Q115" s="1"/>
      <c r="R115" s="1"/>
      <c r="S115" s="1"/>
      <c r="T115" s="1"/>
      <c r="U115" s="1"/>
      <c r="V115" s="1"/>
      <c r="W115" s="1"/>
      <c r="X115" s="1"/>
      <c r="Y115" s="1"/>
      <c r="Z115" s="1"/>
      <c r="AA115" s="1"/>
      <c r="AB115" s="1"/>
      <c r="AC115" s="1"/>
      <c r="AD115" s="1"/>
      <c r="AE115" s="1"/>
      <c r="AF115" s="1"/>
      <c r="AG115" s="1"/>
      <c r="AH115" s="1"/>
      <c r="AI115" s="1"/>
      <c r="AJ115" s="1"/>
      <c r="AK115" s="1"/>
      <c r="AL115" s="1"/>
      <c r="AM115" s="1"/>
    </row>
    <row r="116" spans="1:39" ht="12" customHeight="1">
      <c r="A116" s="1"/>
      <c r="B116" s="1"/>
      <c r="C116" s="1"/>
      <c r="D116" s="1"/>
      <c r="E116" s="1"/>
      <c r="F116" s="1"/>
      <c r="G116" s="1"/>
      <c r="H116" s="1"/>
      <c r="I116" s="1"/>
      <c r="J116" s="1"/>
      <c r="K116" s="7"/>
      <c r="L116" s="1"/>
      <c r="M116" s="1"/>
      <c r="N116" s="1"/>
      <c r="O116" s="1"/>
      <c r="P116" s="7"/>
      <c r="Q116" s="1"/>
      <c r="R116" s="1"/>
      <c r="S116" s="1"/>
      <c r="T116" s="1"/>
      <c r="U116" s="1"/>
      <c r="V116" s="1"/>
      <c r="W116" s="1"/>
      <c r="X116" s="1"/>
      <c r="Y116" s="1"/>
      <c r="Z116" s="1"/>
      <c r="AA116" s="1"/>
      <c r="AB116" s="1"/>
      <c r="AC116" s="1"/>
      <c r="AD116" s="1"/>
      <c r="AE116" s="1"/>
      <c r="AF116" s="1"/>
      <c r="AG116" s="1"/>
      <c r="AH116" s="1"/>
      <c r="AI116" s="1"/>
      <c r="AJ116" s="1"/>
      <c r="AK116" s="1"/>
      <c r="AL116" s="1"/>
      <c r="AM116" s="1"/>
    </row>
    <row r="117" spans="1:39" ht="12" customHeight="1">
      <c r="A117" s="1"/>
      <c r="B117" s="1"/>
      <c r="C117" s="1"/>
      <c r="D117" s="1"/>
      <c r="E117" s="1"/>
      <c r="F117" s="1"/>
      <c r="G117" s="1"/>
      <c r="H117" s="1"/>
      <c r="I117" s="1"/>
      <c r="J117" s="1"/>
      <c r="K117" s="7"/>
      <c r="L117" s="1"/>
      <c r="M117" s="1"/>
      <c r="N117" s="1"/>
      <c r="O117" s="1"/>
      <c r="P117" s="7"/>
      <c r="Q117" s="1"/>
      <c r="R117" s="1"/>
      <c r="S117" s="1"/>
      <c r="T117" s="1"/>
      <c r="U117" s="1"/>
      <c r="V117" s="1"/>
      <c r="W117" s="1"/>
      <c r="X117" s="1"/>
      <c r="Y117" s="1"/>
      <c r="Z117" s="1"/>
      <c r="AA117" s="1"/>
      <c r="AB117" s="1"/>
      <c r="AC117" s="1"/>
      <c r="AD117" s="1"/>
      <c r="AE117" s="1"/>
      <c r="AF117" s="1"/>
      <c r="AG117" s="1"/>
      <c r="AH117" s="1"/>
      <c r="AI117" s="1"/>
      <c r="AJ117" s="1"/>
      <c r="AK117" s="1"/>
      <c r="AL117" s="1"/>
      <c r="AM117" s="1"/>
    </row>
    <row r="118" spans="1:39" ht="12" customHeight="1">
      <c r="A118" s="1"/>
      <c r="B118" s="1"/>
      <c r="C118" s="1"/>
      <c r="D118" s="1"/>
      <c r="E118" s="1"/>
      <c r="F118" s="1"/>
      <c r="G118" s="1"/>
      <c r="H118" s="1"/>
      <c r="I118" s="1"/>
      <c r="J118" s="1"/>
      <c r="K118" s="7"/>
      <c r="L118" s="1"/>
      <c r="M118" s="1"/>
      <c r="N118" s="1"/>
      <c r="O118" s="1"/>
      <c r="P118" s="7"/>
      <c r="Q118" s="1"/>
      <c r="R118" s="1"/>
      <c r="S118" s="1"/>
      <c r="T118" s="1"/>
      <c r="U118" s="1"/>
      <c r="V118" s="1"/>
      <c r="W118" s="1"/>
      <c r="X118" s="1"/>
      <c r="Y118" s="1"/>
      <c r="Z118" s="1"/>
      <c r="AA118" s="1"/>
      <c r="AB118" s="1"/>
      <c r="AC118" s="1"/>
      <c r="AD118" s="1"/>
      <c r="AE118" s="1"/>
      <c r="AF118" s="1"/>
      <c r="AG118" s="1"/>
      <c r="AH118" s="1"/>
      <c r="AI118" s="1"/>
      <c r="AJ118" s="1"/>
      <c r="AK118" s="1"/>
      <c r="AL118" s="1"/>
      <c r="AM118" s="1"/>
    </row>
    <row r="119" spans="1:39" ht="12" customHeight="1">
      <c r="A119" s="1"/>
      <c r="B119" s="1"/>
      <c r="C119" s="1"/>
      <c r="D119" s="1"/>
      <c r="E119" s="1"/>
      <c r="F119" s="1"/>
      <c r="G119" s="1"/>
      <c r="H119" s="1"/>
      <c r="I119" s="1"/>
      <c r="J119" s="1"/>
      <c r="K119" s="7"/>
      <c r="L119" s="1"/>
      <c r="M119" s="1"/>
      <c r="N119" s="1"/>
      <c r="O119" s="1"/>
      <c r="P119" s="7"/>
      <c r="Q119" s="1"/>
      <c r="R119" s="1"/>
      <c r="S119" s="1"/>
      <c r="T119" s="1"/>
      <c r="U119" s="1"/>
      <c r="V119" s="1"/>
      <c r="W119" s="1"/>
      <c r="X119" s="1"/>
      <c r="Y119" s="1"/>
      <c r="Z119" s="1"/>
      <c r="AA119" s="1"/>
      <c r="AB119" s="1"/>
      <c r="AC119" s="1"/>
      <c r="AD119" s="1"/>
      <c r="AE119" s="1"/>
      <c r="AF119" s="1"/>
      <c r="AG119" s="1"/>
      <c r="AH119" s="1"/>
      <c r="AI119" s="1"/>
      <c r="AJ119" s="1"/>
      <c r="AK119" s="1"/>
      <c r="AL119" s="1"/>
      <c r="AM119" s="1"/>
    </row>
    <row r="120" spans="1:39" ht="12" customHeight="1">
      <c r="A120" s="1"/>
      <c r="B120" s="1"/>
      <c r="C120" s="1"/>
      <c r="D120" s="1"/>
      <c r="E120" s="1"/>
      <c r="F120" s="1"/>
      <c r="G120" s="1"/>
      <c r="H120" s="1"/>
      <c r="I120" s="1"/>
      <c r="J120" s="1"/>
      <c r="K120" s="7"/>
      <c r="L120" s="1"/>
      <c r="M120" s="1"/>
      <c r="N120" s="1"/>
      <c r="O120" s="1"/>
      <c r="P120" s="7"/>
      <c r="Q120" s="1"/>
      <c r="R120" s="1"/>
      <c r="S120" s="1"/>
      <c r="T120" s="1"/>
      <c r="U120" s="1"/>
      <c r="V120" s="1"/>
      <c r="W120" s="1"/>
      <c r="X120" s="1"/>
      <c r="Y120" s="1"/>
      <c r="Z120" s="1"/>
      <c r="AA120" s="1"/>
      <c r="AB120" s="1"/>
      <c r="AC120" s="1"/>
      <c r="AD120" s="1"/>
      <c r="AE120" s="1"/>
      <c r="AF120" s="1"/>
      <c r="AG120" s="1"/>
      <c r="AH120" s="1"/>
      <c r="AI120" s="1"/>
      <c r="AJ120" s="1"/>
      <c r="AK120" s="1"/>
      <c r="AL120" s="1"/>
      <c r="AM120" s="1"/>
    </row>
    <row r="121" spans="1:39" ht="12" customHeight="1">
      <c r="A121" s="1"/>
      <c r="B121" s="1"/>
      <c r="C121" s="1"/>
      <c r="D121" s="1"/>
      <c r="E121" s="1"/>
      <c r="F121" s="1"/>
      <c r="G121" s="1"/>
      <c r="H121" s="1"/>
      <c r="I121" s="1"/>
      <c r="J121" s="1"/>
      <c r="K121" s="7"/>
      <c r="L121" s="1"/>
      <c r="M121" s="1"/>
      <c r="N121" s="1"/>
      <c r="O121" s="1"/>
      <c r="P121" s="7"/>
      <c r="Q121" s="1"/>
      <c r="R121" s="1"/>
      <c r="S121" s="1"/>
      <c r="T121" s="1"/>
      <c r="U121" s="1"/>
      <c r="V121" s="1"/>
      <c r="W121" s="1"/>
      <c r="X121" s="1"/>
      <c r="Y121" s="1"/>
      <c r="Z121" s="1"/>
      <c r="AA121" s="1"/>
      <c r="AB121" s="1"/>
      <c r="AC121" s="1"/>
      <c r="AD121" s="1"/>
      <c r="AE121" s="1"/>
      <c r="AF121" s="1"/>
      <c r="AG121" s="1"/>
      <c r="AH121" s="1"/>
      <c r="AI121" s="1"/>
      <c r="AJ121" s="1"/>
      <c r="AK121" s="1"/>
      <c r="AL121" s="1"/>
      <c r="AM121" s="1"/>
    </row>
    <row r="122" spans="1:39" ht="12" customHeight="1">
      <c r="A122" s="1"/>
      <c r="B122" s="1"/>
      <c r="C122" s="1"/>
      <c r="D122" s="1"/>
      <c r="E122" s="1"/>
      <c r="F122" s="1"/>
      <c r="G122" s="1"/>
      <c r="H122" s="1"/>
      <c r="I122" s="1"/>
      <c r="J122" s="1"/>
      <c r="K122" s="7"/>
      <c r="L122" s="1"/>
      <c r="M122" s="1"/>
      <c r="N122" s="1"/>
      <c r="O122" s="1"/>
      <c r="P122" s="7"/>
      <c r="Q122" s="1"/>
      <c r="R122" s="1"/>
      <c r="S122" s="1"/>
      <c r="T122" s="1"/>
      <c r="U122" s="1"/>
      <c r="V122" s="1"/>
      <c r="W122" s="1"/>
      <c r="X122" s="1"/>
      <c r="Y122" s="1"/>
      <c r="Z122" s="1"/>
      <c r="AA122" s="1"/>
      <c r="AB122" s="1"/>
      <c r="AC122" s="1"/>
      <c r="AD122" s="1"/>
      <c r="AE122" s="1"/>
      <c r="AF122" s="1"/>
      <c r="AG122" s="1"/>
      <c r="AH122" s="1"/>
      <c r="AI122" s="1"/>
      <c r="AJ122" s="1"/>
      <c r="AK122" s="1"/>
      <c r="AL122" s="1"/>
      <c r="AM122" s="1"/>
    </row>
    <row r="123" spans="1:39" ht="12" customHeight="1">
      <c r="A123" s="1"/>
      <c r="B123" s="1"/>
      <c r="C123" s="1"/>
      <c r="D123" s="1"/>
      <c r="E123" s="1"/>
      <c r="F123" s="1"/>
      <c r="G123" s="1"/>
      <c r="H123" s="1"/>
      <c r="I123" s="1"/>
      <c r="J123" s="1"/>
      <c r="K123" s="7"/>
      <c r="L123" s="1"/>
      <c r="M123" s="1"/>
      <c r="N123" s="1"/>
      <c r="O123" s="1"/>
      <c r="P123" s="7"/>
      <c r="Q123" s="1"/>
      <c r="R123" s="1"/>
      <c r="S123" s="1"/>
      <c r="T123" s="1"/>
      <c r="U123" s="1"/>
      <c r="V123" s="1"/>
      <c r="W123" s="1"/>
      <c r="X123" s="1"/>
      <c r="Y123" s="1"/>
      <c r="Z123" s="1"/>
      <c r="AA123" s="1"/>
      <c r="AB123" s="1"/>
      <c r="AC123" s="1"/>
      <c r="AD123" s="1"/>
      <c r="AE123" s="1"/>
      <c r="AF123" s="1"/>
      <c r="AG123" s="1"/>
      <c r="AH123" s="1"/>
      <c r="AI123" s="1"/>
      <c r="AJ123" s="1"/>
      <c r="AK123" s="1"/>
      <c r="AL123" s="1"/>
      <c r="AM123" s="1"/>
    </row>
    <row r="124" spans="1:39" ht="12" customHeight="1">
      <c r="A124" s="1"/>
      <c r="B124" s="1"/>
      <c r="C124" s="1"/>
      <c r="D124" s="1"/>
      <c r="E124" s="1"/>
      <c r="F124" s="1"/>
      <c r="G124" s="1"/>
      <c r="H124" s="1"/>
      <c r="I124" s="1"/>
      <c r="J124" s="1"/>
      <c r="K124" s="7"/>
      <c r="L124" s="1"/>
      <c r="M124" s="1"/>
      <c r="N124" s="1"/>
      <c r="O124" s="1"/>
      <c r="P124" s="7"/>
      <c r="Q124" s="1"/>
      <c r="R124" s="1"/>
      <c r="S124" s="1"/>
      <c r="T124" s="1"/>
      <c r="U124" s="1"/>
      <c r="V124" s="1"/>
      <c r="W124" s="1"/>
      <c r="X124" s="1"/>
      <c r="Y124" s="1"/>
      <c r="Z124" s="1"/>
      <c r="AA124" s="1"/>
      <c r="AB124" s="1"/>
      <c r="AC124" s="1"/>
      <c r="AD124" s="1"/>
      <c r="AE124" s="1"/>
      <c r="AF124" s="1"/>
      <c r="AG124" s="1"/>
      <c r="AH124" s="1"/>
      <c r="AI124" s="1"/>
      <c r="AJ124" s="1"/>
      <c r="AK124" s="1"/>
      <c r="AL124" s="1"/>
      <c r="AM124" s="1"/>
    </row>
    <row r="125" spans="1:39" ht="12" customHeight="1">
      <c r="A125" s="1"/>
      <c r="B125" s="1"/>
      <c r="C125" s="1"/>
      <c r="D125" s="1"/>
      <c r="E125" s="1"/>
      <c r="F125" s="1"/>
      <c r="G125" s="1"/>
      <c r="H125" s="1"/>
      <c r="I125" s="1"/>
      <c r="J125" s="1"/>
      <c r="K125" s="7"/>
      <c r="L125" s="1"/>
      <c r="M125" s="1"/>
      <c r="N125" s="1"/>
      <c r="O125" s="1"/>
      <c r="P125" s="7"/>
      <c r="Q125" s="1"/>
      <c r="R125" s="1"/>
      <c r="S125" s="1"/>
      <c r="T125" s="1"/>
      <c r="U125" s="1"/>
      <c r="V125" s="1"/>
      <c r="W125" s="1"/>
      <c r="X125" s="1"/>
      <c r="Y125" s="1"/>
      <c r="Z125" s="1"/>
      <c r="AA125" s="1"/>
      <c r="AB125" s="1"/>
      <c r="AC125" s="1"/>
      <c r="AD125" s="1"/>
      <c r="AE125" s="1"/>
      <c r="AF125" s="1"/>
      <c r="AG125" s="1"/>
      <c r="AH125" s="1"/>
      <c r="AI125" s="1"/>
      <c r="AJ125" s="1"/>
      <c r="AK125" s="1"/>
      <c r="AL125" s="1"/>
      <c r="AM125" s="1"/>
    </row>
    <row r="126" spans="1:39" ht="12" customHeight="1">
      <c r="A126" s="1"/>
      <c r="B126" s="1"/>
      <c r="C126" s="1"/>
      <c r="D126" s="1"/>
      <c r="E126" s="1"/>
      <c r="F126" s="1"/>
      <c r="G126" s="1"/>
      <c r="H126" s="1"/>
      <c r="I126" s="1"/>
      <c r="J126" s="1"/>
      <c r="K126" s="7"/>
      <c r="L126" s="1"/>
      <c r="M126" s="1"/>
      <c r="N126" s="1"/>
      <c r="O126" s="1"/>
      <c r="P126" s="7"/>
      <c r="Q126" s="1"/>
      <c r="R126" s="1"/>
      <c r="S126" s="1"/>
      <c r="T126" s="1"/>
      <c r="U126" s="1"/>
      <c r="V126" s="1"/>
      <c r="W126" s="1"/>
      <c r="X126" s="1"/>
      <c r="Y126" s="1"/>
      <c r="Z126" s="1"/>
      <c r="AA126" s="1"/>
      <c r="AB126" s="1"/>
      <c r="AC126" s="1"/>
      <c r="AD126" s="1"/>
      <c r="AE126" s="1"/>
      <c r="AF126" s="1"/>
      <c r="AG126" s="1"/>
      <c r="AH126" s="1"/>
      <c r="AI126" s="1"/>
      <c r="AJ126" s="1"/>
      <c r="AK126" s="1"/>
      <c r="AL126" s="1"/>
      <c r="AM126" s="1"/>
    </row>
    <row r="127" spans="1:39" ht="12" customHeight="1">
      <c r="A127" s="1"/>
      <c r="B127" s="1"/>
      <c r="C127" s="1"/>
      <c r="D127" s="1"/>
      <c r="E127" s="1"/>
      <c r="F127" s="1"/>
      <c r="G127" s="1"/>
      <c r="H127" s="1"/>
      <c r="I127" s="1"/>
      <c r="J127" s="1"/>
      <c r="K127" s="7"/>
      <c r="L127" s="1"/>
      <c r="M127" s="1"/>
      <c r="N127" s="1"/>
      <c r="O127" s="1"/>
      <c r="P127" s="7"/>
      <c r="Q127" s="1"/>
      <c r="R127" s="1"/>
      <c r="S127" s="1"/>
      <c r="T127" s="1"/>
      <c r="U127" s="1"/>
      <c r="V127" s="1"/>
      <c r="W127" s="1"/>
      <c r="X127" s="1"/>
      <c r="Y127" s="1"/>
      <c r="Z127" s="1"/>
      <c r="AA127" s="1"/>
      <c r="AB127" s="1"/>
      <c r="AC127" s="1"/>
      <c r="AD127" s="1"/>
      <c r="AE127" s="1"/>
      <c r="AF127" s="1"/>
      <c r="AG127" s="1"/>
      <c r="AH127" s="1"/>
      <c r="AI127" s="1"/>
      <c r="AJ127" s="1"/>
      <c r="AK127" s="1"/>
      <c r="AL127" s="1"/>
      <c r="AM127" s="1"/>
    </row>
    <row r="128" spans="1:39" ht="12" customHeight="1">
      <c r="A128" s="1"/>
      <c r="B128" s="1"/>
      <c r="C128" s="1"/>
      <c r="D128" s="1"/>
      <c r="E128" s="1"/>
      <c r="F128" s="1"/>
      <c r="G128" s="1"/>
      <c r="H128" s="1"/>
      <c r="I128" s="1"/>
      <c r="J128" s="1"/>
      <c r="K128" s="7"/>
      <c r="L128" s="1"/>
      <c r="M128" s="1"/>
      <c r="N128" s="1"/>
      <c r="O128" s="1"/>
      <c r="P128" s="7"/>
      <c r="Q128" s="1"/>
      <c r="R128" s="1"/>
      <c r="S128" s="1"/>
      <c r="T128" s="1"/>
      <c r="U128" s="1"/>
      <c r="V128" s="1"/>
      <c r="W128" s="1"/>
      <c r="X128" s="1"/>
      <c r="Y128" s="1"/>
      <c r="Z128" s="1"/>
      <c r="AA128" s="1"/>
      <c r="AB128" s="1"/>
      <c r="AC128" s="1"/>
      <c r="AD128" s="1"/>
      <c r="AE128" s="1"/>
      <c r="AF128" s="1"/>
      <c r="AG128" s="1"/>
      <c r="AH128" s="1"/>
      <c r="AI128" s="1"/>
      <c r="AJ128" s="1"/>
      <c r="AK128" s="1"/>
      <c r="AL128" s="1"/>
      <c r="AM128" s="1"/>
    </row>
    <row r="129" spans="1:39" ht="12" customHeight="1">
      <c r="A129" s="1"/>
      <c r="B129" s="1"/>
      <c r="C129" s="1"/>
      <c r="D129" s="1"/>
      <c r="E129" s="1"/>
      <c r="F129" s="1"/>
      <c r="G129" s="1"/>
      <c r="H129" s="1"/>
      <c r="I129" s="1"/>
      <c r="J129" s="1"/>
      <c r="K129" s="7"/>
      <c r="L129" s="1"/>
      <c r="M129" s="1"/>
      <c r="N129" s="1"/>
      <c r="O129" s="1"/>
      <c r="P129" s="7"/>
      <c r="Q129" s="1"/>
      <c r="R129" s="1"/>
      <c r="S129" s="1"/>
      <c r="T129" s="1"/>
      <c r="U129" s="1"/>
      <c r="V129" s="1"/>
      <c r="W129" s="1"/>
      <c r="X129" s="1"/>
      <c r="Y129" s="1"/>
      <c r="Z129" s="1"/>
      <c r="AA129" s="1"/>
      <c r="AB129" s="1"/>
      <c r="AC129" s="1"/>
      <c r="AD129" s="1"/>
      <c r="AE129" s="1"/>
      <c r="AF129" s="1"/>
      <c r="AG129" s="1"/>
      <c r="AH129" s="1"/>
      <c r="AI129" s="1"/>
      <c r="AJ129" s="1"/>
      <c r="AK129" s="1"/>
      <c r="AL129" s="1"/>
      <c r="AM129" s="1"/>
    </row>
    <row r="130" spans="1:39" ht="12" customHeight="1">
      <c r="A130" s="1"/>
      <c r="B130" s="1"/>
      <c r="C130" s="1"/>
      <c r="D130" s="1"/>
      <c r="E130" s="1"/>
      <c r="F130" s="1"/>
      <c r="G130" s="1"/>
      <c r="H130" s="1"/>
      <c r="I130" s="1"/>
      <c r="J130" s="1"/>
      <c r="K130" s="7"/>
      <c r="L130" s="1"/>
      <c r="M130" s="1"/>
      <c r="N130" s="1"/>
      <c r="O130" s="1"/>
      <c r="P130" s="7"/>
      <c r="Q130" s="1"/>
      <c r="R130" s="1"/>
      <c r="S130" s="1"/>
      <c r="T130" s="1"/>
      <c r="U130" s="1"/>
      <c r="V130" s="1"/>
      <c r="W130" s="1"/>
      <c r="X130" s="1"/>
      <c r="Y130" s="1"/>
      <c r="Z130" s="1"/>
      <c r="AA130" s="1"/>
      <c r="AB130" s="1"/>
      <c r="AC130" s="1"/>
      <c r="AD130" s="1"/>
      <c r="AE130" s="1"/>
      <c r="AF130" s="1"/>
      <c r="AG130" s="1"/>
      <c r="AH130" s="1"/>
      <c r="AI130" s="1"/>
      <c r="AJ130" s="1"/>
      <c r="AK130" s="1"/>
      <c r="AL130" s="1"/>
      <c r="AM130" s="1"/>
    </row>
    <row r="131" spans="1:39" ht="12" customHeight="1">
      <c r="A131" s="1"/>
      <c r="B131" s="1"/>
      <c r="C131" s="1"/>
      <c r="D131" s="1"/>
      <c r="E131" s="1"/>
      <c r="F131" s="1"/>
      <c r="G131" s="1"/>
      <c r="H131" s="1"/>
      <c r="I131" s="1"/>
      <c r="J131" s="1"/>
      <c r="K131" s="7"/>
      <c r="L131" s="1"/>
      <c r="M131" s="1"/>
      <c r="N131" s="1"/>
      <c r="O131" s="1"/>
      <c r="P131" s="7"/>
      <c r="Q131" s="1"/>
      <c r="R131" s="1"/>
      <c r="S131" s="1"/>
      <c r="T131" s="1"/>
      <c r="U131" s="1"/>
      <c r="V131" s="1"/>
      <c r="W131" s="1"/>
      <c r="X131" s="1"/>
      <c r="Y131" s="1"/>
      <c r="Z131" s="1"/>
      <c r="AA131" s="1"/>
      <c r="AB131" s="1"/>
      <c r="AC131" s="1"/>
      <c r="AD131" s="1"/>
      <c r="AE131" s="1"/>
      <c r="AF131" s="1"/>
      <c r="AG131" s="1"/>
      <c r="AH131" s="1"/>
      <c r="AI131" s="1"/>
      <c r="AJ131" s="1"/>
      <c r="AK131" s="1"/>
      <c r="AL131" s="1"/>
      <c r="AM131" s="1"/>
    </row>
    <row r="132" spans="1:39" ht="12" customHeight="1">
      <c r="A132" s="1"/>
      <c r="B132" s="1"/>
      <c r="C132" s="1"/>
      <c r="D132" s="1"/>
      <c r="E132" s="1"/>
      <c r="F132" s="1"/>
      <c r="G132" s="1"/>
      <c r="H132" s="1"/>
      <c r="I132" s="1"/>
      <c r="J132" s="1"/>
      <c r="K132" s="7"/>
      <c r="L132" s="1"/>
      <c r="M132" s="1"/>
      <c r="N132" s="1"/>
      <c r="O132" s="1"/>
      <c r="P132" s="7"/>
      <c r="Q132" s="1"/>
      <c r="R132" s="1"/>
      <c r="S132" s="1"/>
      <c r="T132" s="1"/>
      <c r="U132" s="1"/>
      <c r="V132" s="1"/>
      <c r="W132" s="1"/>
      <c r="X132" s="1"/>
      <c r="Y132" s="1"/>
      <c r="Z132" s="1"/>
      <c r="AA132" s="1"/>
      <c r="AB132" s="1"/>
      <c r="AC132" s="1"/>
      <c r="AD132" s="1"/>
      <c r="AE132" s="1"/>
      <c r="AF132" s="1"/>
      <c r="AG132" s="1"/>
      <c r="AH132" s="1"/>
      <c r="AI132" s="1"/>
      <c r="AJ132" s="1"/>
      <c r="AK132" s="1"/>
      <c r="AL132" s="1"/>
      <c r="AM132" s="1"/>
    </row>
    <row r="133" spans="1:39" ht="12" customHeight="1">
      <c r="A133" s="1"/>
      <c r="B133" s="1"/>
      <c r="C133" s="1"/>
      <c r="D133" s="1"/>
      <c r="E133" s="1"/>
      <c r="F133" s="1"/>
      <c r="G133" s="1"/>
      <c r="H133" s="1"/>
      <c r="I133" s="1"/>
      <c r="J133" s="1"/>
      <c r="K133" s="7"/>
      <c r="L133" s="1"/>
      <c r="M133" s="1"/>
      <c r="N133" s="1"/>
      <c r="O133" s="1"/>
      <c r="P133" s="7"/>
      <c r="Q133" s="1"/>
      <c r="R133" s="1"/>
      <c r="S133" s="1"/>
      <c r="T133" s="1"/>
      <c r="U133" s="1"/>
      <c r="V133" s="1"/>
      <c r="W133" s="1"/>
      <c r="X133" s="1"/>
      <c r="Y133" s="1"/>
      <c r="Z133" s="1"/>
      <c r="AA133" s="1"/>
      <c r="AB133" s="1"/>
      <c r="AC133" s="1"/>
      <c r="AD133" s="1"/>
      <c r="AE133" s="1"/>
      <c r="AF133" s="1"/>
      <c r="AG133" s="1"/>
      <c r="AH133" s="1"/>
      <c r="AI133" s="1"/>
      <c r="AJ133" s="1"/>
      <c r="AK133" s="1"/>
      <c r="AL133" s="1"/>
      <c r="AM133" s="1"/>
    </row>
    <row r="134" spans="1:39" ht="12" customHeight="1">
      <c r="A134" s="1"/>
      <c r="B134" s="1"/>
      <c r="C134" s="1"/>
      <c r="D134" s="1"/>
      <c r="E134" s="1"/>
      <c r="F134" s="1"/>
      <c r="G134" s="1"/>
      <c r="H134" s="1"/>
      <c r="I134" s="1"/>
      <c r="J134" s="1"/>
      <c r="K134" s="7"/>
      <c r="L134" s="1"/>
      <c r="M134" s="1"/>
      <c r="N134" s="1"/>
      <c r="O134" s="1"/>
      <c r="P134" s="7"/>
      <c r="Q134" s="1"/>
      <c r="R134" s="1"/>
      <c r="S134" s="1"/>
      <c r="T134" s="1"/>
      <c r="U134" s="1"/>
      <c r="V134" s="1"/>
      <c r="W134" s="1"/>
      <c r="X134" s="1"/>
      <c r="Y134" s="1"/>
      <c r="Z134" s="1"/>
      <c r="AA134" s="1"/>
      <c r="AB134" s="1"/>
      <c r="AC134" s="1"/>
      <c r="AD134" s="1"/>
      <c r="AE134" s="1"/>
      <c r="AF134" s="1"/>
      <c r="AG134" s="1"/>
      <c r="AH134" s="1"/>
      <c r="AI134" s="1"/>
      <c r="AJ134" s="1"/>
      <c r="AK134" s="1"/>
      <c r="AL134" s="1"/>
      <c r="AM134" s="1"/>
    </row>
    <row r="135" spans="1:39" ht="12" customHeight="1">
      <c r="A135" s="1"/>
      <c r="B135" s="1"/>
      <c r="C135" s="1"/>
      <c r="D135" s="1"/>
      <c r="E135" s="1"/>
      <c r="F135" s="1"/>
      <c r="G135" s="1"/>
      <c r="H135" s="1"/>
      <c r="I135" s="1"/>
      <c r="J135" s="1"/>
      <c r="K135" s="7"/>
      <c r="L135" s="1"/>
      <c r="M135" s="1"/>
      <c r="N135" s="1"/>
      <c r="O135" s="1"/>
      <c r="P135" s="7"/>
      <c r="Q135" s="1"/>
      <c r="R135" s="1"/>
      <c r="S135" s="1"/>
      <c r="T135" s="1"/>
      <c r="U135" s="1"/>
      <c r="V135" s="1"/>
      <c r="W135" s="1"/>
      <c r="X135" s="1"/>
      <c r="Y135" s="1"/>
      <c r="Z135" s="1"/>
      <c r="AA135" s="1"/>
      <c r="AB135" s="1"/>
      <c r="AC135" s="1"/>
      <c r="AD135" s="1"/>
      <c r="AE135" s="1"/>
      <c r="AF135" s="1"/>
      <c r="AG135" s="1"/>
      <c r="AH135" s="1"/>
      <c r="AI135" s="1"/>
      <c r="AJ135" s="1"/>
      <c r="AK135" s="1"/>
      <c r="AL135" s="1"/>
      <c r="AM135" s="1"/>
    </row>
    <row r="136" spans="1:39" ht="12" customHeight="1">
      <c r="A136" s="1"/>
      <c r="B136" s="1"/>
      <c r="C136" s="1"/>
      <c r="D136" s="1"/>
      <c r="E136" s="1"/>
      <c r="F136" s="1"/>
      <c r="G136" s="1"/>
      <c r="H136" s="1"/>
      <c r="I136" s="1"/>
      <c r="J136" s="1"/>
      <c r="K136" s="7"/>
      <c r="L136" s="1"/>
      <c r="M136" s="1"/>
      <c r="N136" s="1"/>
      <c r="O136" s="1"/>
      <c r="P136" s="7"/>
      <c r="Q136" s="1"/>
      <c r="R136" s="1"/>
      <c r="S136" s="1"/>
      <c r="T136" s="1"/>
      <c r="U136" s="1"/>
      <c r="V136" s="1"/>
      <c r="W136" s="1"/>
      <c r="X136" s="1"/>
      <c r="Y136" s="1"/>
      <c r="Z136" s="1"/>
      <c r="AA136" s="1"/>
      <c r="AB136" s="1"/>
      <c r="AC136" s="1"/>
      <c r="AD136" s="1"/>
      <c r="AE136" s="1"/>
      <c r="AF136" s="1"/>
      <c r="AG136" s="1"/>
      <c r="AH136" s="1"/>
      <c r="AI136" s="1"/>
      <c r="AJ136" s="1"/>
      <c r="AK136" s="1"/>
      <c r="AL136" s="1"/>
      <c r="AM136" s="1"/>
    </row>
    <row r="137" spans="1:39" ht="12" customHeight="1">
      <c r="A137" s="1"/>
      <c r="B137" s="1"/>
      <c r="C137" s="1"/>
      <c r="D137" s="1"/>
      <c r="E137" s="1"/>
      <c r="F137" s="1"/>
      <c r="G137" s="1"/>
      <c r="H137" s="1"/>
      <c r="I137" s="1"/>
      <c r="J137" s="1"/>
      <c r="K137" s="7"/>
      <c r="L137" s="1"/>
      <c r="M137" s="1"/>
      <c r="N137" s="1"/>
      <c r="O137" s="1"/>
      <c r="P137" s="7"/>
      <c r="Q137" s="1"/>
      <c r="R137" s="1"/>
      <c r="S137" s="1"/>
      <c r="T137" s="1"/>
      <c r="U137" s="1"/>
      <c r="V137" s="1"/>
      <c r="W137" s="1"/>
      <c r="X137" s="1"/>
      <c r="Y137" s="1"/>
      <c r="Z137" s="1"/>
      <c r="AA137" s="1"/>
      <c r="AB137" s="1"/>
      <c r="AC137" s="1"/>
      <c r="AD137" s="1"/>
      <c r="AE137" s="1"/>
      <c r="AF137" s="1"/>
      <c r="AG137" s="1"/>
      <c r="AH137" s="1"/>
      <c r="AI137" s="1"/>
      <c r="AJ137" s="1"/>
      <c r="AK137" s="1"/>
      <c r="AL137" s="1"/>
      <c r="AM137" s="1"/>
    </row>
    <row r="138" spans="1:39" ht="12" customHeight="1">
      <c r="A138" s="1"/>
      <c r="B138" s="1"/>
      <c r="C138" s="1"/>
      <c r="D138" s="1"/>
      <c r="E138" s="1"/>
      <c r="F138" s="1"/>
      <c r="G138" s="1"/>
      <c r="H138" s="1"/>
      <c r="I138" s="1"/>
      <c r="J138" s="1"/>
      <c r="K138" s="7"/>
      <c r="L138" s="1"/>
      <c r="M138" s="1"/>
      <c r="N138" s="1"/>
      <c r="O138" s="1"/>
      <c r="P138" s="7"/>
      <c r="Q138" s="1"/>
      <c r="R138" s="1"/>
      <c r="S138" s="1"/>
      <c r="T138" s="1"/>
      <c r="U138" s="1"/>
      <c r="V138" s="1"/>
      <c r="W138" s="1"/>
      <c r="X138" s="1"/>
      <c r="Y138" s="1"/>
      <c r="Z138" s="1"/>
      <c r="AA138" s="1"/>
      <c r="AB138" s="1"/>
      <c r="AC138" s="1"/>
      <c r="AD138" s="1"/>
      <c r="AE138" s="1"/>
      <c r="AF138" s="1"/>
      <c r="AG138" s="1"/>
      <c r="AH138" s="1"/>
      <c r="AI138" s="1"/>
      <c r="AJ138" s="1"/>
      <c r="AK138" s="1"/>
      <c r="AL138" s="1"/>
      <c r="AM138" s="1"/>
    </row>
    <row r="139" spans="1:39" ht="12" customHeight="1">
      <c r="A139" s="1"/>
      <c r="B139" s="1"/>
      <c r="C139" s="1"/>
      <c r="D139" s="1"/>
      <c r="E139" s="1"/>
      <c r="F139" s="1"/>
      <c r="G139" s="1"/>
      <c r="H139" s="1"/>
      <c r="I139" s="1"/>
      <c r="J139" s="1"/>
      <c r="K139" s="7"/>
      <c r="L139" s="1"/>
      <c r="M139" s="1"/>
      <c r="N139" s="1"/>
      <c r="O139" s="1"/>
      <c r="P139" s="7"/>
      <c r="Q139" s="1"/>
      <c r="R139" s="1"/>
      <c r="S139" s="1"/>
      <c r="T139" s="1"/>
      <c r="U139" s="1"/>
      <c r="V139" s="1"/>
      <c r="W139" s="1"/>
      <c r="X139" s="1"/>
      <c r="Y139" s="1"/>
      <c r="Z139" s="1"/>
      <c r="AA139" s="1"/>
      <c r="AB139" s="1"/>
      <c r="AC139" s="1"/>
      <c r="AD139" s="1"/>
      <c r="AE139" s="1"/>
      <c r="AF139" s="1"/>
      <c r="AG139" s="1"/>
      <c r="AH139" s="1"/>
      <c r="AI139" s="1"/>
      <c r="AJ139" s="1"/>
      <c r="AK139" s="1"/>
      <c r="AL139" s="1"/>
      <c r="AM139" s="1"/>
    </row>
    <row r="140" spans="1:39" ht="12" customHeight="1">
      <c r="A140" s="1"/>
      <c r="B140" s="1"/>
      <c r="C140" s="1"/>
      <c r="D140" s="1"/>
      <c r="E140" s="1"/>
      <c r="F140" s="1"/>
      <c r="G140" s="1"/>
      <c r="H140" s="1"/>
      <c r="I140" s="1"/>
      <c r="J140" s="1"/>
      <c r="K140" s="7"/>
      <c r="L140" s="1"/>
      <c r="M140" s="1"/>
      <c r="N140" s="1"/>
      <c r="O140" s="1"/>
      <c r="P140" s="7"/>
      <c r="Q140" s="1"/>
      <c r="R140" s="1"/>
      <c r="S140" s="1"/>
      <c r="T140" s="1"/>
      <c r="U140" s="1"/>
      <c r="V140" s="1"/>
      <c r="W140" s="1"/>
      <c r="X140" s="1"/>
      <c r="Y140" s="1"/>
      <c r="Z140" s="1"/>
      <c r="AA140" s="1"/>
      <c r="AB140" s="1"/>
      <c r="AC140" s="1"/>
      <c r="AD140" s="1"/>
      <c r="AE140" s="1"/>
      <c r="AF140" s="1"/>
      <c r="AG140" s="1"/>
      <c r="AH140" s="1"/>
      <c r="AI140" s="1"/>
      <c r="AJ140" s="1"/>
      <c r="AK140" s="1"/>
      <c r="AL140" s="1"/>
      <c r="AM140" s="1"/>
    </row>
    <row r="141" spans="1:39" ht="12" customHeight="1">
      <c r="A141" s="1"/>
      <c r="B141" s="1"/>
      <c r="C141" s="1"/>
      <c r="D141" s="1"/>
      <c r="E141" s="1"/>
      <c r="F141" s="1"/>
      <c r="G141" s="1"/>
      <c r="H141" s="1"/>
      <c r="I141" s="1"/>
      <c r="J141" s="1"/>
      <c r="K141" s="7"/>
      <c r="L141" s="1"/>
      <c r="M141" s="1"/>
      <c r="N141" s="1"/>
      <c r="O141" s="1"/>
      <c r="P141" s="7"/>
      <c r="Q141" s="1"/>
      <c r="R141" s="1"/>
      <c r="S141" s="1"/>
      <c r="T141" s="1"/>
      <c r="U141" s="1"/>
      <c r="V141" s="1"/>
      <c r="W141" s="1"/>
      <c r="X141" s="1"/>
      <c r="Y141" s="1"/>
      <c r="Z141" s="1"/>
      <c r="AA141" s="1"/>
      <c r="AB141" s="1"/>
      <c r="AC141" s="1"/>
      <c r="AD141" s="1"/>
      <c r="AE141" s="1"/>
      <c r="AF141" s="1"/>
      <c r="AG141" s="1"/>
      <c r="AH141" s="1"/>
      <c r="AI141" s="1"/>
      <c r="AJ141" s="1"/>
      <c r="AK141" s="1"/>
      <c r="AL141" s="1"/>
      <c r="AM141" s="1"/>
    </row>
    <row r="142" spans="1:39" ht="12" customHeight="1">
      <c r="A142" s="1"/>
      <c r="B142" s="1"/>
      <c r="C142" s="1"/>
      <c r="D142" s="1"/>
      <c r="E142" s="1"/>
      <c r="F142" s="1"/>
      <c r="G142" s="1"/>
      <c r="H142" s="1"/>
      <c r="I142" s="1"/>
      <c r="J142" s="1"/>
      <c r="K142" s="7"/>
      <c r="L142" s="1"/>
      <c r="M142" s="1"/>
      <c r="N142" s="1"/>
      <c r="O142" s="1"/>
      <c r="P142" s="7"/>
      <c r="Q142" s="1"/>
      <c r="R142" s="1"/>
      <c r="S142" s="1"/>
      <c r="T142" s="1"/>
      <c r="U142" s="1"/>
      <c r="V142" s="1"/>
      <c r="W142" s="1"/>
      <c r="X142" s="1"/>
      <c r="Y142" s="1"/>
      <c r="Z142" s="1"/>
      <c r="AA142" s="1"/>
      <c r="AB142" s="1"/>
      <c r="AC142" s="1"/>
      <c r="AD142" s="1"/>
      <c r="AE142" s="1"/>
      <c r="AF142" s="1"/>
      <c r="AG142" s="1"/>
      <c r="AH142" s="1"/>
      <c r="AI142" s="1"/>
      <c r="AJ142" s="1"/>
      <c r="AK142" s="1"/>
      <c r="AL142" s="1"/>
      <c r="AM142" s="1"/>
    </row>
    <row r="143" spans="1:39" ht="12" customHeight="1">
      <c r="A143" s="1"/>
      <c r="B143" s="1"/>
      <c r="C143" s="1"/>
      <c r="D143" s="1"/>
      <c r="E143" s="1"/>
      <c r="F143" s="1"/>
      <c r="G143" s="1"/>
      <c r="H143" s="1"/>
      <c r="I143" s="1"/>
      <c r="J143" s="1"/>
      <c r="K143" s="7"/>
      <c r="L143" s="1"/>
      <c r="M143" s="1"/>
      <c r="N143" s="1"/>
      <c r="O143" s="1"/>
      <c r="P143" s="7"/>
      <c r="Q143" s="1"/>
      <c r="R143" s="1"/>
      <c r="S143" s="1"/>
      <c r="T143" s="1"/>
      <c r="U143" s="1"/>
      <c r="V143" s="1"/>
      <c r="W143" s="1"/>
      <c r="X143" s="1"/>
      <c r="Y143" s="1"/>
      <c r="Z143" s="1"/>
      <c r="AA143" s="1"/>
      <c r="AB143" s="1"/>
      <c r="AC143" s="1"/>
      <c r="AD143" s="1"/>
      <c r="AE143" s="1"/>
      <c r="AF143" s="1"/>
      <c r="AG143" s="1"/>
      <c r="AH143" s="1"/>
      <c r="AI143" s="1"/>
      <c r="AJ143" s="1"/>
      <c r="AK143" s="1"/>
      <c r="AL143" s="1"/>
      <c r="AM143" s="1"/>
    </row>
    <row r="144" spans="1:39" ht="12" customHeight="1">
      <c r="A144" s="1"/>
      <c r="B144" s="1"/>
      <c r="C144" s="1"/>
      <c r="D144" s="1"/>
      <c r="E144" s="1"/>
      <c r="F144" s="1"/>
      <c r="G144" s="1"/>
      <c r="H144" s="1"/>
      <c r="I144" s="1"/>
      <c r="J144" s="1"/>
      <c r="K144" s="7"/>
      <c r="L144" s="1"/>
      <c r="M144" s="1"/>
      <c r="N144" s="1"/>
      <c r="O144" s="1"/>
      <c r="P144" s="7"/>
      <c r="Q144" s="1"/>
      <c r="R144" s="1"/>
      <c r="S144" s="1"/>
      <c r="T144" s="1"/>
      <c r="U144" s="1"/>
      <c r="V144" s="1"/>
      <c r="W144" s="1"/>
      <c r="X144" s="1"/>
      <c r="Y144" s="1"/>
      <c r="Z144" s="1"/>
      <c r="AA144" s="1"/>
      <c r="AB144" s="1"/>
      <c r="AC144" s="1"/>
      <c r="AD144" s="1"/>
      <c r="AE144" s="1"/>
      <c r="AF144" s="1"/>
      <c r="AG144" s="1"/>
      <c r="AH144" s="1"/>
      <c r="AI144" s="1"/>
      <c r="AJ144" s="1"/>
      <c r="AK144" s="1"/>
      <c r="AL144" s="1"/>
      <c r="AM144" s="1"/>
    </row>
    <row r="145" spans="1:39" ht="12" customHeight="1">
      <c r="A145" s="1"/>
      <c r="B145" s="1"/>
      <c r="C145" s="1"/>
      <c r="D145" s="1"/>
      <c r="E145" s="1"/>
      <c r="F145" s="1"/>
      <c r="G145" s="1"/>
      <c r="H145" s="1"/>
      <c r="I145" s="1"/>
      <c r="J145" s="1"/>
      <c r="K145" s="7"/>
      <c r="L145" s="1"/>
      <c r="M145" s="1"/>
      <c r="N145" s="1"/>
      <c r="O145" s="1"/>
      <c r="P145" s="7"/>
      <c r="Q145" s="1"/>
      <c r="R145" s="1"/>
      <c r="S145" s="1"/>
      <c r="T145" s="1"/>
      <c r="U145" s="1"/>
      <c r="V145" s="1"/>
      <c r="W145" s="1"/>
      <c r="X145" s="1"/>
      <c r="Y145" s="1"/>
      <c r="Z145" s="1"/>
      <c r="AA145" s="1"/>
      <c r="AB145" s="1"/>
      <c r="AC145" s="1"/>
      <c r="AD145" s="1"/>
      <c r="AE145" s="1"/>
      <c r="AF145" s="1"/>
      <c r="AG145" s="1"/>
      <c r="AH145" s="1"/>
      <c r="AI145" s="1"/>
      <c r="AJ145" s="1"/>
      <c r="AK145" s="1"/>
      <c r="AL145" s="1"/>
      <c r="AM145" s="1"/>
    </row>
    <row r="146" spans="1:39" ht="12" customHeight="1">
      <c r="A146" s="1"/>
      <c r="B146" s="1"/>
      <c r="C146" s="1"/>
      <c r="D146" s="1"/>
      <c r="E146" s="1"/>
      <c r="F146" s="1"/>
      <c r="G146" s="1"/>
      <c r="H146" s="1"/>
      <c r="I146" s="1"/>
      <c r="J146" s="1"/>
      <c r="K146" s="7"/>
      <c r="L146" s="1"/>
      <c r="M146" s="1"/>
      <c r="N146" s="1"/>
      <c r="O146" s="1"/>
      <c r="P146" s="7"/>
      <c r="Q146" s="1"/>
      <c r="R146" s="1"/>
      <c r="S146" s="1"/>
      <c r="T146" s="1"/>
      <c r="U146" s="1"/>
      <c r="V146" s="1"/>
      <c r="W146" s="1"/>
      <c r="X146" s="1"/>
      <c r="Y146" s="1"/>
      <c r="Z146" s="1"/>
      <c r="AA146" s="1"/>
      <c r="AB146" s="1"/>
      <c r="AC146" s="1"/>
      <c r="AD146" s="1"/>
      <c r="AE146" s="1"/>
      <c r="AF146" s="1"/>
      <c r="AG146" s="1"/>
      <c r="AH146" s="1"/>
      <c r="AI146" s="1"/>
      <c r="AJ146" s="1"/>
      <c r="AK146" s="1"/>
      <c r="AL146" s="1"/>
      <c r="AM146" s="1"/>
    </row>
    <row r="147" spans="1:39" ht="12" customHeight="1">
      <c r="A147" s="1"/>
      <c r="B147" s="1"/>
      <c r="C147" s="1"/>
      <c r="D147" s="1"/>
      <c r="E147" s="1"/>
      <c r="F147" s="1"/>
      <c r="G147" s="1"/>
      <c r="H147" s="1"/>
      <c r="I147" s="1"/>
      <c r="J147" s="1"/>
      <c r="K147" s="7"/>
      <c r="L147" s="1"/>
      <c r="M147" s="1"/>
      <c r="N147" s="1"/>
      <c r="O147" s="1"/>
      <c r="P147" s="7"/>
      <c r="Q147" s="1"/>
      <c r="R147" s="1"/>
      <c r="S147" s="1"/>
      <c r="T147" s="1"/>
      <c r="U147" s="1"/>
      <c r="V147" s="1"/>
      <c r="W147" s="1"/>
      <c r="X147" s="1"/>
      <c r="Y147" s="1"/>
      <c r="Z147" s="1"/>
      <c r="AA147" s="1"/>
      <c r="AB147" s="1"/>
      <c r="AC147" s="1"/>
      <c r="AD147" s="1"/>
      <c r="AE147" s="1"/>
      <c r="AF147" s="1"/>
      <c r="AG147" s="1"/>
      <c r="AH147" s="1"/>
      <c r="AI147" s="1"/>
      <c r="AJ147" s="1"/>
      <c r="AK147" s="1"/>
      <c r="AL147" s="1"/>
      <c r="AM147" s="1"/>
    </row>
    <row r="148" spans="1:39" ht="12" customHeight="1">
      <c r="A148" s="1"/>
      <c r="B148" s="1"/>
      <c r="C148" s="1"/>
      <c r="D148" s="1"/>
      <c r="E148" s="1"/>
      <c r="F148" s="1"/>
      <c r="G148" s="1"/>
      <c r="H148" s="1"/>
      <c r="I148" s="1"/>
      <c r="J148" s="1"/>
      <c r="K148" s="7"/>
      <c r="L148" s="1"/>
      <c r="M148" s="1"/>
      <c r="N148" s="1"/>
      <c r="O148" s="1"/>
      <c r="P148" s="7"/>
      <c r="Q148" s="1"/>
      <c r="R148" s="1"/>
      <c r="S148" s="1"/>
      <c r="T148" s="1"/>
      <c r="U148" s="1"/>
      <c r="V148" s="1"/>
      <c r="W148" s="1"/>
      <c r="X148" s="1"/>
      <c r="Y148" s="1"/>
      <c r="Z148" s="1"/>
      <c r="AA148" s="1"/>
      <c r="AB148" s="1"/>
      <c r="AC148" s="1"/>
      <c r="AD148" s="1"/>
      <c r="AE148" s="1"/>
      <c r="AF148" s="1"/>
      <c r="AG148" s="1"/>
      <c r="AH148" s="1"/>
      <c r="AI148" s="1"/>
      <c r="AJ148" s="1"/>
      <c r="AK148" s="1"/>
      <c r="AL148" s="1"/>
      <c r="AM148" s="1"/>
    </row>
    <row r="149" spans="1:39" ht="12" customHeight="1">
      <c r="A149" s="1"/>
      <c r="B149" s="1"/>
      <c r="C149" s="1"/>
      <c r="D149" s="1"/>
      <c r="E149" s="1"/>
      <c r="F149" s="1"/>
      <c r="G149" s="1"/>
      <c r="H149" s="1"/>
      <c r="I149" s="1"/>
      <c r="J149" s="1"/>
      <c r="K149" s="7"/>
      <c r="L149" s="1"/>
      <c r="M149" s="1"/>
      <c r="N149" s="1"/>
      <c r="O149" s="1"/>
      <c r="P149" s="7"/>
      <c r="Q149" s="1"/>
      <c r="R149" s="1"/>
      <c r="S149" s="1"/>
      <c r="T149" s="1"/>
      <c r="U149" s="1"/>
      <c r="V149" s="1"/>
      <c r="W149" s="1"/>
      <c r="X149" s="1"/>
      <c r="Y149" s="1"/>
      <c r="Z149" s="1"/>
      <c r="AA149" s="1"/>
      <c r="AB149" s="1"/>
      <c r="AC149" s="1"/>
      <c r="AD149" s="1"/>
      <c r="AE149" s="1"/>
      <c r="AF149" s="1"/>
      <c r="AG149" s="1"/>
      <c r="AH149" s="1"/>
      <c r="AI149" s="1"/>
      <c r="AJ149" s="1"/>
      <c r="AK149" s="1"/>
      <c r="AL149" s="1"/>
      <c r="AM149" s="1"/>
    </row>
    <row r="150" spans="1:39" ht="12" customHeight="1">
      <c r="A150" s="1"/>
      <c r="B150" s="1"/>
      <c r="C150" s="1"/>
      <c r="D150" s="1"/>
      <c r="E150" s="1"/>
      <c r="F150" s="1"/>
      <c r="G150" s="1"/>
      <c r="H150" s="1"/>
      <c r="I150" s="1"/>
      <c r="J150" s="1"/>
      <c r="K150" s="7"/>
      <c r="L150" s="1"/>
      <c r="M150" s="1"/>
      <c r="N150" s="1"/>
      <c r="O150" s="1"/>
      <c r="P150" s="7"/>
      <c r="Q150" s="1"/>
      <c r="R150" s="1"/>
      <c r="S150" s="1"/>
      <c r="T150" s="1"/>
      <c r="U150" s="1"/>
      <c r="V150" s="1"/>
      <c r="W150" s="1"/>
      <c r="X150" s="1"/>
      <c r="Y150" s="1"/>
      <c r="Z150" s="1"/>
      <c r="AA150" s="1"/>
      <c r="AB150" s="1"/>
      <c r="AC150" s="1"/>
      <c r="AD150" s="1"/>
      <c r="AE150" s="1"/>
      <c r="AF150" s="1"/>
      <c r="AG150" s="1"/>
      <c r="AH150" s="1"/>
      <c r="AI150" s="1"/>
      <c r="AJ150" s="1"/>
      <c r="AK150" s="1"/>
      <c r="AL150" s="1"/>
      <c r="AM150" s="1"/>
    </row>
    <row r="151" spans="1:39" ht="12" customHeight="1">
      <c r="A151" s="1"/>
      <c r="B151" s="1"/>
      <c r="C151" s="1"/>
      <c r="D151" s="1"/>
      <c r="E151" s="1"/>
      <c r="F151" s="1"/>
      <c r="G151" s="1"/>
      <c r="H151" s="1"/>
      <c r="I151" s="1"/>
      <c r="J151" s="1"/>
      <c r="K151" s="7"/>
      <c r="L151" s="1"/>
      <c r="M151" s="1"/>
      <c r="N151" s="1"/>
      <c r="O151" s="1"/>
      <c r="P151" s="7"/>
      <c r="Q151" s="1"/>
      <c r="R151" s="1"/>
      <c r="S151" s="1"/>
      <c r="T151" s="1"/>
      <c r="U151" s="1"/>
      <c r="V151" s="1"/>
      <c r="W151" s="1"/>
      <c r="X151" s="1"/>
      <c r="Y151" s="1"/>
      <c r="Z151" s="1"/>
      <c r="AA151" s="1"/>
      <c r="AB151" s="1"/>
      <c r="AC151" s="1"/>
      <c r="AD151" s="1"/>
      <c r="AE151" s="1"/>
      <c r="AF151" s="1"/>
      <c r="AG151" s="1"/>
      <c r="AH151" s="1"/>
      <c r="AI151" s="1"/>
      <c r="AJ151" s="1"/>
      <c r="AK151" s="1"/>
      <c r="AL151" s="1"/>
      <c r="AM151" s="1"/>
    </row>
    <row r="152" spans="1:39" ht="12" customHeight="1">
      <c r="A152" s="1"/>
      <c r="B152" s="1"/>
      <c r="C152" s="1"/>
      <c r="D152" s="1"/>
      <c r="E152" s="1"/>
      <c r="F152" s="1"/>
      <c r="G152" s="1"/>
      <c r="H152" s="1"/>
      <c r="I152" s="1"/>
      <c r="J152" s="1"/>
      <c r="K152" s="7"/>
      <c r="L152" s="1"/>
      <c r="M152" s="1"/>
      <c r="N152" s="1"/>
      <c r="O152" s="1"/>
      <c r="P152" s="7"/>
      <c r="Q152" s="1"/>
      <c r="R152" s="1"/>
      <c r="S152" s="1"/>
      <c r="T152" s="1"/>
      <c r="U152" s="1"/>
      <c r="V152" s="1"/>
      <c r="W152" s="1"/>
      <c r="X152" s="1"/>
      <c r="Y152" s="1"/>
      <c r="Z152" s="1"/>
      <c r="AA152" s="1"/>
      <c r="AB152" s="1"/>
      <c r="AC152" s="1"/>
      <c r="AD152" s="1"/>
      <c r="AE152" s="1"/>
      <c r="AF152" s="1"/>
      <c r="AG152" s="1"/>
      <c r="AH152" s="1"/>
      <c r="AI152" s="1"/>
      <c r="AJ152" s="1"/>
      <c r="AK152" s="1"/>
      <c r="AL152" s="1"/>
      <c r="AM152" s="1"/>
    </row>
    <row r="153" spans="1:39" ht="12" customHeight="1">
      <c r="A153" s="1"/>
      <c r="B153" s="1"/>
      <c r="C153" s="1"/>
      <c r="D153" s="1"/>
      <c r="E153" s="1"/>
      <c r="F153" s="1"/>
      <c r="G153" s="1"/>
      <c r="H153" s="1"/>
      <c r="I153" s="1"/>
      <c r="J153" s="1"/>
      <c r="K153" s="7"/>
      <c r="L153" s="1"/>
      <c r="M153" s="1"/>
      <c r="N153" s="1"/>
      <c r="O153" s="1"/>
      <c r="P153" s="7"/>
      <c r="Q153" s="1"/>
      <c r="R153" s="1"/>
      <c r="S153" s="1"/>
      <c r="T153" s="1"/>
      <c r="U153" s="1"/>
      <c r="V153" s="1"/>
      <c r="W153" s="1"/>
      <c r="X153" s="1"/>
      <c r="Y153" s="1"/>
      <c r="Z153" s="1"/>
      <c r="AA153" s="1"/>
      <c r="AB153" s="1"/>
      <c r="AC153" s="1"/>
      <c r="AD153" s="1"/>
      <c r="AE153" s="1"/>
      <c r="AF153" s="1"/>
      <c r="AG153" s="1"/>
      <c r="AH153" s="1"/>
      <c r="AI153" s="1"/>
      <c r="AJ153" s="1"/>
      <c r="AK153" s="1"/>
      <c r="AL153" s="1"/>
      <c r="AM153" s="1"/>
    </row>
    <row r="154" spans="1:39" ht="12" customHeight="1">
      <c r="A154" s="1"/>
      <c r="B154" s="1"/>
      <c r="C154" s="1"/>
      <c r="D154" s="1"/>
      <c r="E154" s="1"/>
      <c r="F154" s="1"/>
      <c r="G154" s="1"/>
      <c r="H154" s="1"/>
      <c r="I154" s="1"/>
      <c r="J154" s="1"/>
      <c r="K154" s="7"/>
      <c r="L154" s="1"/>
      <c r="M154" s="1"/>
      <c r="N154" s="1"/>
      <c r="O154" s="1"/>
      <c r="P154" s="7"/>
      <c r="Q154" s="1"/>
      <c r="R154" s="1"/>
      <c r="S154" s="1"/>
      <c r="T154" s="1"/>
      <c r="U154" s="1"/>
      <c r="V154" s="1"/>
      <c r="W154" s="1"/>
      <c r="X154" s="1"/>
      <c r="Y154" s="1"/>
      <c r="Z154" s="1"/>
      <c r="AA154" s="1"/>
      <c r="AB154" s="1"/>
      <c r="AC154" s="1"/>
      <c r="AD154" s="1"/>
      <c r="AE154" s="1"/>
      <c r="AF154" s="1"/>
      <c r="AG154" s="1"/>
      <c r="AH154" s="1"/>
      <c r="AI154" s="1"/>
      <c r="AJ154" s="1"/>
      <c r="AK154" s="1"/>
      <c r="AL154" s="1"/>
      <c r="AM154" s="1"/>
    </row>
    <row r="155" spans="1:39" ht="12" customHeight="1">
      <c r="A155" s="1"/>
      <c r="B155" s="1"/>
      <c r="C155" s="1"/>
      <c r="D155" s="1"/>
      <c r="E155" s="1"/>
      <c r="F155" s="1"/>
      <c r="G155" s="1"/>
      <c r="H155" s="1"/>
      <c r="I155" s="1"/>
      <c r="J155" s="1"/>
      <c r="K155" s="7"/>
      <c r="L155" s="1"/>
      <c r="M155" s="1"/>
      <c r="N155" s="1"/>
      <c r="O155" s="1"/>
      <c r="P155" s="7"/>
      <c r="Q155" s="1"/>
      <c r="R155" s="1"/>
      <c r="S155" s="1"/>
      <c r="T155" s="1"/>
      <c r="U155" s="1"/>
      <c r="V155" s="1"/>
      <c r="W155" s="1"/>
      <c r="X155" s="1"/>
      <c r="Y155" s="1"/>
      <c r="Z155" s="1"/>
      <c r="AA155" s="1"/>
      <c r="AB155" s="1"/>
      <c r="AC155" s="1"/>
      <c r="AD155" s="1"/>
      <c r="AE155" s="1"/>
      <c r="AF155" s="1"/>
      <c r="AG155" s="1"/>
      <c r="AH155" s="1"/>
      <c r="AI155" s="1"/>
      <c r="AJ155" s="1"/>
      <c r="AK155" s="1"/>
      <c r="AL155" s="1"/>
      <c r="AM155" s="1"/>
    </row>
    <row r="156" spans="1:39" ht="12" customHeight="1">
      <c r="A156" s="1"/>
      <c r="B156" s="1"/>
      <c r="C156" s="1"/>
      <c r="D156" s="1"/>
      <c r="E156" s="1"/>
      <c r="F156" s="1"/>
      <c r="G156" s="1"/>
      <c r="H156" s="1"/>
      <c r="I156" s="1"/>
      <c r="J156" s="1"/>
      <c r="K156" s="7"/>
      <c r="L156" s="1"/>
      <c r="M156" s="1"/>
      <c r="N156" s="1"/>
      <c r="O156" s="1"/>
      <c r="P156" s="7"/>
      <c r="Q156" s="1"/>
      <c r="R156" s="1"/>
      <c r="S156" s="1"/>
      <c r="T156" s="1"/>
      <c r="U156" s="1"/>
      <c r="V156" s="1"/>
      <c r="W156" s="1"/>
      <c r="X156" s="1"/>
      <c r="Y156" s="1"/>
      <c r="Z156" s="1"/>
      <c r="AA156" s="1"/>
      <c r="AB156" s="1"/>
      <c r="AC156" s="1"/>
      <c r="AD156" s="1"/>
      <c r="AE156" s="1"/>
      <c r="AF156" s="1"/>
      <c r="AG156" s="1"/>
      <c r="AH156" s="1"/>
      <c r="AI156" s="1"/>
      <c r="AJ156" s="1"/>
      <c r="AK156" s="1"/>
      <c r="AL156" s="1"/>
      <c r="AM156" s="1"/>
    </row>
    <row r="157" spans="1:39" ht="12" customHeight="1">
      <c r="A157" s="1"/>
      <c r="B157" s="1"/>
      <c r="C157" s="1"/>
      <c r="D157" s="1"/>
      <c r="E157" s="1"/>
      <c r="F157" s="1"/>
      <c r="G157" s="1"/>
      <c r="H157" s="1"/>
      <c r="I157" s="1"/>
      <c r="J157" s="1"/>
      <c r="K157" s="7"/>
      <c r="L157" s="1"/>
      <c r="M157" s="1"/>
      <c r="N157" s="1"/>
      <c r="O157" s="1"/>
      <c r="P157" s="7"/>
      <c r="Q157" s="1"/>
      <c r="R157" s="1"/>
      <c r="S157" s="1"/>
      <c r="T157" s="1"/>
      <c r="U157" s="1"/>
      <c r="V157" s="1"/>
      <c r="W157" s="1"/>
      <c r="X157" s="1"/>
      <c r="Y157" s="1"/>
      <c r="Z157" s="1"/>
      <c r="AA157" s="1"/>
      <c r="AB157" s="1"/>
      <c r="AC157" s="1"/>
      <c r="AD157" s="1"/>
      <c r="AE157" s="1"/>
      <c r="AF157" s="1"/>
      <c r="AG157" s="1"/>
      <c r="AH157" s="1"/>
      <c r="AI157" s="1"/>
      <c r="AJ157" s="1"/>
      <c r="AK157" s="1"/>
      <c r="AL157" s="1"/>
      <c r="AM157" s="1"/>
    </row>
    <row r="158" spans="1:39" ht="12" customHeight="1">
      <c r="A158" s="1"/>
      <c r="B158" s="1"/>
      <c r="C158" s="1"/>
      <c r="D158" s="1"/>
      <c r="E158" s="1"/>
      <c r="F158" s="1"/>
      <c r="G158" s="1"/>
      <c r="H158" s="1"/>
      <c r="I158" s="1"/>
      <c r="J158" s="1"/>
      <c r="K158" s="7"/>
      <c r="L158" s="1"/>
      <c r="M158" s="1"/>
      <c r="N158" s="1"/>
      <c r="O158" s="1"/>
      <c r="P158" s="7"/>
      <c r="Q158" s="1"/>
      <c r="R158" s="1"/>
      <c r="S158" s="1"/>
      <c r="T158" s="1"/>
      <c r="U158" s="1"/>
      <c r="V158" s="1"/>
      <c r="W158" s="1"/>
      <c r="X158" s="1"/>
      <c r="Y158" s="1"/>
      <c r="Z158" s="1"/>
      <c r="AA158" s="1"/>
      <c r="AB158" s="1"/>
      <c r="AC158" s="1"/>
      <c r="AD158" s="1"/>
      <c r="AE158" s="1"/>
      <c r="AF158" s="1"/>
      <c r="AG158" s="1"/>
      <c r="AH158" s="1"/>
      <c r="AI158" s="1"/>
      <c r="AJ158" s="1"/>
      <c r="AK158" s="1"/>
      <c r="AL158" s="1"/>
      <c r="AM158" s="1"/>
    </row>
    <row r="159" spans="1:39" ht="12" customHeight="1">
      <c r="A159" s="1"/>
      <c r="B159" s="1"/>
      <c r="C159" s="1"/>
      <c r="D159" s="1"/>
      <c r="E159" s="1"/>
      <c r="F159" s="1"/>
      <c r="G159" s="1"/>
      <c r="H159" s="1"/>
      <c r="I159" s="1"/>
      <c r="J159" s="1"/>
      <c r="K159" s="7"/>
      <c r="L159" s="1"/>
      <c r="M159" s="1"/>
      <c r="N159" s="1"/>
      <c r="O159" s="1"/>
      <c r="P159" s="7"/>
      <c r="Q159" s="1"/>
      <c r="R159" s="1"/>
      <c r="S159" s="1"/>
      <c r="T159" s="1"/>
      <c r="U159" s="1"/>
      <c r="V159" s="1"/>
      <c r="W159" s="1"/>
      <c r="X159" s="1"/>
      <c r="Y159" s="1"/>
      <c r="Z159" s="1"/>
      <c r="AA159" s="1"/>
      <c r="AB159" s="1"/>
      <c r="AC159" s="1"/>
      <c r="AD159" s="1"/>
      <c r="AE159" s="1"/>
      <c r="AF159" s="1"/>
      <c r="AG159" s="1"/>
      <c r="AH159" s="1"/>
      <c r="AI159" s="1"/>
      <c r="AJ159" s="1"/>
      <c r="AK159" s="1"/>
      <c r="AL159" s="1"/>
      <c r="AM159" s="1"/>
    </row>
    <row r="160" spans="1:39" ht="12" customHeight="1">
      <c r="A160" s="1"/>
      <c r="B160" s="1"/>
      <c r="C160" s="1"/>
      <c r="D160" s="1"/>
      <c r="E160" s="1"/>
      <c r="F160" s="1"/>
      <c r="G160" s="1"/>
      <c r="H160" s="1"/>
      <c r="I160" s="1"/>
      <c r="J160" s="1"/>
      <c r="K160" s="7"/>
      <c r="L160" s="1"/>
      <c r="M160" s="1"/>
      <c r="N160" s="1"/>
      <c r="O160" s="1"/>
      <c r="P160" s="7"/>
      <c r="Q160" s="1"/>
      <c r="R160" s="1"/>
      <c r="S160" s="1"/>
      <c r="T160" s="1"/>
      <c r="U160" s="1"/>
      <c r="V160" s="1"/>
      <c r="W160" s="1"/>
      <c r="X160" s="1"/>
      <c r="Y160" s="1"/>
      <c r="Z160" s="1"/>
      <c r="AA160" s="1"/>
      <c r="AB160" s="1"/>
      <c r="AC160" s="1"/>
      <c r="AD160" s="1"/>
      <c r="AE160" s="1"/>
      <c r="AF160" s="1"/>
      <c r="AG160" s="1"/>
      <c r="AH160" s="1"/>
      <c r="AI160" s="1"/>
      <c r="AJ160" s="1"/>
      <c r="AK160" s="1"/>
      <c r="AL160" s="1"/>
      <c r="AM160" s="1"/>
    </row>
    <row r="161" spans="1:39" ht="12" customHeight="1">
      <c r="A161" s="1"/>
      <c r="B161" s="1"/>
      <c r="C161" s="1"/>
      <c r="D161" s="1"/>
      <c r="E161" s="1"/>
      <c r="F161" s="1"/>
      <c r="G161" s="1"/>
      <c r="H161" s="1"/>
      <c r="I161" s="1"/>
      <c r="J161" s="1"/>
      <c r="K161" s="7"/>
      <c r="L161" s="1"/>
      <c r="M161" s="1"/>
      <c r="N161" s="1"/>
      <c r="O161" s="1"/>
      <c r="P161" s="7"/>
      <c r="Q161" s="1"/>
      <c r="R161" s="1"/>
      <c r="S161" s="1"/>
      <c r="T161" s="1"/>
      <c r="U161" s="1"/>
      <c r="V161" s="1"/>
      <c r="W161" s="1"/>
      <c r="X161" s="1"/>
      <c r="Y161" s="1"/>
      <c r="Z161" s="1"/>
      <c r="AA161" s="1"/>
      <c r="AB161" s="1"/>
      <c r="AC161" s="1"/>
      <c r="AD161" s="1"/>
      <c r="AE161" s="1"/>
      <c r="AF161" s="1"/>
      <c r="AG161" s="1"/>
      <c r="AH161" s="1"/>
      <c r="AI161" s="1"/>
      <c r="AJ161" s="1"/>
      <c r="AK161" s="1"/>
      <c r="AL161" s="1"/>
      <c r="AM161" s="1"/>
    </row>
    <row r="162" spans="1:39" ht="12" customHeight="1">
      <c r="A162" s="1"/>
      <c r="B162" s="1"/>
      <c r="C162" s="1"/>
      <c r="D162" s="1"/>
      <c r="E162" s="1"/>
      <c r="F162" s="1"/>
      <c r="G162" s="1"/>
      <c r="H162" s="1"/>
      <c r="I162" s="1"/>
      <c r="J162" s="1"/>
      <c r="K162" s="7"/>
      <c r="L162" s="1"/>
      <c r="M162" s="1"/>
      <c r="N162" s="1"/>
      <c r="O162" s="1"/>
      <c r="P162" s="7"/>
      <c r="Q162" s="1"/>
      <c r="R162" s="1"/>
      <c r="S162" s="1"/>
      <c r="T162" s="1"/>
      <c r="U162" s="1"/>
      <c r="V162" s="1"/>
      <c r="W162" s="1"/>
      <c r="X162" s="1"/>
      <c r="Y162" s="1"/>
      <c r="Z162" s="1"/>
      <c r="AA162" s="1"/>
      <c r="AB162" s="1"/>
      <c r="AC162" s="1"/>
      <c r="AD162" s="1"/>
      <c r="AE162" s="1"/>
      <c r="AF162" s="1"/>
      <c r="AG162" s="1"/>
      <c r="AH162" s="1"/>
      <c r="AI162" s="1"/>
      <c r="AJ162" s="1"/>
      <c r="AK162" s="1"/>
      <c r="AL162" s="1"/>
      <c r="AM162" s="1"/>
    </row>
    <row r="163" spans="1:39" ht="12" customHeight="1">
      <c r="A163" s="1"/>
      <c r="B163" s="1"/>
      <c r="C163" s="1"/>
      <c r="D163" s="1"/>
      <c r="E163" s="1"/>
      <c r="F163" s="1"/>
      <c r="G163" s="1"/>
      <c r="H163" s="1"/>
      <c r="I163" s="1"/>
      <c r="J163" s="1"/>
      <c r="K163" s="7"/>
      <c r="L163" s="1"/>
      <c r="M163" s="1"/>
      <c r="N163" s="1"/>
      <c r="O163" s="1"/>
      <c r="P163" s="7"/>
      <c r="Q163" s="1"/>
      <c r="R163" s="1"/>
      <c r="S163" s="1"/>
      <c r="T163" s="1"/>
      <c r="U163" s="1"/>
      <c r="V163" s="1"/>
      <c r="W163" s="1"/>
      <c r="X163" s="1"/>
      <c r="Y163" s="1"/>
      <c r="Z163" s="1"/>
      <c r="AA163" s="1"/>
      <c r="AB163" s="1"/>
      <c r="AC163" s="1"/>
      <c r="AD163" s="1"/>
      <c r="AE163" s="1"/>
      <c r="AF163" s="1"/>
      <c r="AG163" s="1"/>
      <c r="AH163" s="1"/>
      <c r="AI163" s="1"/>
      <c r="AJ163" s="1"/>
      <c r="AK163" s="1"/>
      <c r="AL163" s="1"/>
      <c r="AM163" s="1"/>
    </row>
    <row r="164" spans="1:39" ht="12" customHeight="1">
      <c r="A164" s="1"/>
      <c r="B164" s="1"/>
      <c r="C164" s="1"/>
      <c r="D164" s="1"/>
      <c r="E164" s="1"/>
      <c r="F164" s="1"/>
      <c r="G164" s="1"/>
      <c r="H164" s="1"/>
      <c r="I164" s="1"/>
      <c r="J164" s="1"/>
      <c r="K164" s="7"/>
      <c r="L164" s="1"/>
      <c r="M164" s="1"/>
      <c r="N164" s="1"/>
      <c r="O164" s="1"/>
      <c r="P164" s="7"/>
      <c r="Q164" s="1"/>
      <c r="R164" s="1"/>
      <c r="S164" s="1"/>
      <c r="T164" s="1"/>
      <c r="U164" s="1"/>
      <c r="V164" s="1"/>
      <c r="W164" s="1"/>
      <c r="X164" s="1"/>
      <c r="Y164" s="1"/>
      <c r="Z164" s="1"/>
      <c r="AA164" s="1"/>
      <c r="AB164" s="1"/>
      <c r="AC164" s="1"/>
      <c r="AD164" s="1"/>
      <c r="AE164" s="1"/>
      <c r="AF164" s="1"/>
      <c r="AG164" s="1"/>
      <c r="AH164" s="1"/>
      <c r="AI164" s="1"/>
      <c r="AJ164" s="1"/>
      <c r="AK164" s="1"/>
      <c r="AL164" s="1"/>
      <c r="AM164" s="1"/>
    </row>
    <row r="165" spans="1:39" ht="12" customHeight="1">
      <c r="A165" s="1"/>
      <c r="B165" s="1"/>
      <c r="C165" s="1"/>
      <c r="D165" s="1"/>
      <c r="E165" s="1"/>
      <c r="F165" s="1"/>
      <c r="G165" s="1"/>
      <c r="H165" s="1"/>
      <c r="I165" s="1"/>
      <c r="J165" s="1"/>
      <c r="K165" s="7"/>
      <c r="L165" s="1"/>
      <c r="M165" s="1"/>
      <c r="N165" s="1"/>
      <c r="O165" s="1"/>
      <c r="P165" s="7"/>
      <c r="Q165" s="1"/>
      <c r="R165" s="1"/>
      <c r="S165" s="1"/>
      <c r="T165" s="1"/>
      <c r="U165" s="1"/>
      <c r="V165" s="1"/>
      <c r="W165" s="1"/>
      <c r="X165" s="1"/>
      <c r="Y165" s="1"/>
      <c r="Z165" s="1"/>
      <c r="AA165" s="1"/>
      <c r="AB165" s="1"/>
      <c r="AC165" s="1"/>
      <c r="AD165" s="1"/>
      <c r="AE165" s="1"/>
      <c r="AF165" s="1"/>
      <c r="AG165" s="1"/>
      <c r="AH165" s="1"/>
      <c r="AI165" s="1"/>
      <c r="AJ165" s="1"/>
      <c r="AK165" s="1"/>
      <c r="AL165" s="1"/>
      <c r="AM165" s="1"/>
    </row>
    <row r="166" spans="1:39" ht="12" customHeight="1">
      <c r="A166" s="1"/>
      <c r="B166" s="1"/>
      <c r="C166" s="1"/>
      <c r="D166" s="1"/>
      <c r="E166" s="1"/>
      <c r="F166" s="1"/>
      <c r="G166" s="1"/>
      <c r="H166" s="1"/>
      <c r="I166" s="1"/>
      <c r="J166" s="1"/>
      <c r="K166" s="7"/>
      <c r="L166" s="1"/>
      <c r="M166" s="1"/>
      <c r="N166" s="1"/>
      <c r="O166" s="1"/>
      <c r="P166" s="7"/>
      <c r="Q166" s="1"/>
      <c r="R166" s="1"/>
      <c r="S166" s="1"/>
      <c r="T166" s="1"/>
      <c r="U166" s="1"/>
      <c r="V166" s="1"/>
      <c r="W166" s="1"/>
      <c r="X166" s="1"/>
      <c r="Y166" s="1"/>
      <c r="Z166" s="1"/>
      <c r="AA166" s="1"/>
      <c r="AB166" s="1"/>
      <c r="AC166" s="1"/>
      <c r="AD166" s="1"/>
      <c r="AE166" s="1"/>
      <c r="AF166" s="1"/>
      <c r="AG166" s="1"/>
      <c r="AH166" s="1"/>
      <c r="AI166" s="1"/>
      <c r="AJ166" s="1"/>
      <c r="AK166" s="1"/>
      <c r="AL166" s="1"/>
      <c r="AM166" s="1"/>
    </row>
    <row r="167" spans="1:39" ht="12" customHeight="1">
      <c r="A167" s="1"/>
      <c r="B167" s="1"/>
      <c r="C167" s="1"/>
      <c r="D167" s="1"/>
      <c r="E167" s="1"/>
      <c r="F167" s="1"/>
      <c r="G167" s="1"/>
      <c r="H167" s="1"/>
      <c r="I167" s="1"/>
      <c r="J167" s="1"/>
      <c r="K167" s="7"/>
      <c r="L167" s="1"/>
      <c r="M167" s="1"/>
      <c r="N167" s="1"/>
      <c r="O167" s="1"/>
      <c r="P167" s="7"/>
      <c r="Q167" s="1"/>
      <c r="R167" s="1"/>
      <c r="S167" s="1"/>
      <c r="T167" s="1"/>
      <c r="U167" s="1"/>
      <c r="V167" s="1"/>
      <c r="W167" s="1"/>
      <c r="X167" s="1"/>
      <c r="Y167" s="1"/>
      <c r="Z167" s="1"/>
      <c r="AA167" s="1"/>
      <c r="AB167" s="1"/>
      <c r="AC167" s="1"/>
      <c r="AD167" s="1"/>
      <c r="AE167" s="1"/>
      <c r="AF167" s="1"/>
      <c r="AG167" s="1"/>
      <c r="AH167" s="1"/>
      <c r="AI167" s="1"/>
      <c r="AJ167" s="1"/>
      <c r="AK167" s="1"/>
      <c r="AL167" s="1"/>
      <c r="AM167" s="1"/>
    </row>
    <row r="168" spans="1:39" ht="12" customHeight="1">
      <c r="A168" s="1"/>
      <c r="B168" s="1"/>
      <c r="C168" s="1"/>
      <c r="D168" s="1"/>
      <c r="E168" s="1"/>
      <c r="F168" s="1"/>
      <c r="G168" s="1"/>
      <c r="H168" s="1"/>
      <c r="I168" s="1"/>
      <c r="J168" s="1"/>
      <c r="K168" s="7"/>
      <c r="L168" s="1"/>
      <c r="M168" s="1"/>
      <c r="N168" s="1"/>
      <c r="O168" s="1"/>
      <c r="P168" s="7"/>
      <c r="Q168" s="1"/>
      <c r="R168" s="1"/>
      <c r="S168" s="1"/>
      <c r="T168" s="1"/>
      <c r="U168" s="1"/>
      <c r="V168" s="1"/>
      <c r="W168" s="1"/>
      <c r="X168" s="1"/>
      <c r="Y168" s="1"/>
      <c r="Z168" s="1"/>
      <c r="AA168" s="1"/>
      <c r="AB168" s="1"/>
      <c r="AC168" s="1"/>
      <c r="AD168" s="1"/>
      <c r="AE168" s="1"/>
      <c r="AF168" s="1"/>
      <c r="AG168" s="1"/>
      <c r="AH168" s="1"/>
      <c r="AI168" s="1"/>
      <c r="AJ168" s="1"/>
      <c r="AK168" s="1"/>
      <c r="AL168" s="1"/>
      <c r="AM168" s="1"/>
    </row>
    <row r="169" spans="1:39" ht="12" customHeight="1">
      <c r="A169" s="1"/>
      <c r="B169" s="1"/>
      <c r="C169" s="1"/>
      <c r="D169" s="1"/>
      <c r="E169" s="1"/>
      <c r="F169" s="1"/>
      <c r="G169" s="1"/>
      <c r="H169" s="1"/>
      <c r="I169" s="1"/>
      <c r="J169" s="1"/>
      <c r="K169" s="7"/>
      <c r="L169" s="1"/>
      <c r="M169" s="1"/>
      <c r="N169" s="1"/>
      <c r="O169" s="1"/>
      <c r="P169" s="7"/>
      <c r="Q169" s="1"/>
      <c r="R169" s="1"/>
      <c r="S169" s="1"/>
      <c r="T169" s="1"/>
      <c r="U169" s="1"/>
      <c r="V169" s="1"/>
      <c r="W169" s="1"/>
      <c r="X169" s="1"/>
      <c r="Y169" s="1"/>
      <c r="Z169" s="1"/>
      <c r="AA169" s="1"/>
      <c r="AB169" s="1"/>
      <c r="AC169" s="1"/>
      <c r="AD169" s="1"/>
      <c r="AE169" s="1"/>
      <c r="AF169" s="1"/>
      <c r="AG169" s="1"/>
      <c r="AH169" s="1"/>
      <c r="AI169" s="1"/>
      <c r="AJ169" s="1"/>
      <c r="AK169" s="1"/>
      <c r="AL169" s="1"/>
      <c r="AM169" s="1"/>
    </row>
    <row r="170" spans="1:39" ht="12" customHeight="1">
      <c r="A170" s="1"/>
      <c r="B170" s="1"/>
      <c r="C170" s="1"/>
      <c r="D170" s="1"/>
      <c r="E170" s="1"/>
      <c r="F170" s="1"/>
      <c r="G170" s="1"/>
      <c r="H170" s="1"/>
      <c r="I170" s="1"/>
      <c r="J170" s="1"/>
      <c r="K170" s="7"/>
      <c r="L170" s="1"/>
      <c r="M170" s="1"/>
      <c r="N170" s="1"/>
      <c r="O170" s="1"/>
      <c r="P170" s="7"/>
      <c r="Q170" s="1"/>
      <c r="R170" s="1"/>
      <c r="S170" s="1"/>
      <c r="T170" s="1"/>
      <c r="U170" s="1"/>
      <c r="V170" s="1"/>
      <c r="W170" s="1"/>
      <c r="X170" s="1"/>
      <c r="Y170" s="1"/>
      <c r="Z170" s="1"/>
      <c r="AA170" s="1"/>
      <c r="AB170" s="1"/>
      <c r="AC170" s="1"/>
      <c r="AD170" s="1"/>
      <c r="AE170" s="1"/>
      <c r="AF170" s="1"/>
      <c r="AG170" s="1"/>
      <c r="AH170" s="1"/>
      <c r="AI170" s="1"/>
      <c r="AJ170" s="1"/>
      <c r="AK170" s="1"/>
      <c r="AL170" s="1"/>
      <c r="AM170" s="1"/>
    </row>
    <row r="171" spans="1:39" ht="12" customHeight="1">
      <c r="A171" s="1"/>
      <c r="B171" s="1"/>
      <c r="C171" s="1"/>
      <c r="D171" s="1"/>
      <c r="E171" s="1"/>
      <c r="F171" s="1"/>
      <c r="G171" s="1"/>
      <c r="H171" s="1"/>
      <c r="I171" s="1"/>
      <c r="J171" s="1"/>
      <c r="K171" s="7"/>
      <c r="L171" s="1"/>
      <c r="M171" s="1"/>
      <c r="N171" s="1"/>
      <c r="O171" s="1"/>
      <c r="P171" s="7"/>
      <c r="Q171" s="1"/>
      <c r="R171" s="1"/>
      <c r="S171" s="1"/>
      <c r="T171" s="1"/>
      <c r="U171" s="1"/>
      <c r="V171" s="1"/>
      <c r="W171" s="1"/>
      <c r="X171" s="1"/>
      <c r="Y171" s="1"/>
      <c r="Z171" s="1"/>
      <c r="AA171" s="1"/>
      <c r="AB171" s="1"/>
      <c r="AC171" s="1"/>
      <c r="AD171" s="1"/>
      <c r="AE171" s="1"/>
      <c r="AF171" s="1"/>
      <c r="AG171" s="1"/>
      <c r="AH171" s="1"/>
      <c r="AI171" s="1"/>
      <c r="AJ171" s="1"/>
      <c r="AK171" s="1"/>
      <c r="AL171" s="1"/>
      <c r="AM171" s="1"/>
    </row>
    <row r="172" spans="1:39" ht="12" customHeight="1">
      <c r="A172" s="1"/>
      <c r="B172" s="1"/>
      <c r="C172" s="1"/>
      <c r="D172" s="1"/>
      <c r="E172" s="1"/>
      <c r="F172" s="1"/>
      <c r="G172" s="1"/>
      <c r="H172" s="1"/>
      <c r="I172" s="1"/>
      <c r="J172" s="1"/>
      <c r="K172" s="7"/>
      <c r="L172" s="1"/>
      <c r="M172" s="1"/>
      <c r="N172" s="1"/>
      <c r="O172" s="1"/>
      <c r="P172" s="7"/>
      <c r="Q172" s="1"/>
      <c r="R172" s="1"/>
      <c r="S172" s="1"/>
      <c r="T172" s="1"/>
      <c r="U172" s="1"/>
      <c r="V172" s="1"/>
      <c r="W172" s="1"/>
      <c r="X172" s="1"/>
      <c r="Y172" s="1"/>
      <c r="Z172" s="1"/>
      <c r="AA172" s="1"/>
      <c r="AB172" s="1"/>
      <c r="AC172" s="1"/>
      <c r="AD172" s="1"/>
      <c r="AE172" s="1"/>
      <c r="AF172" s="1"/>
      <c r="AG172" s="1"/>
      <c r="AH172" s="1"/>
      <c r="AI172" s="1"/>
      <c r="AJ172" s="1"/>
      <c r="AK172" s="1"/>
      <c r="AL172" s="1"/>
      <c r="AM172" s="1"/>
    </row>
    <row r="173" spans="1:39" ht="12" customHeight="1">
      <c r="A173" s="1"/>
      <c r="B173" s="1"/>
      <c r="C173" s="1"/>
      <c r="D173" s="1"/>
      <c r="E173" s="1"/>
      <c r="F173" s="1"/>
      <c r="G173" s="1"/>
      <c r="H173" s="1"/>
      <c r="I173" s="1"/>
      <c r="J173" s="1"/>
      <c r="K173" s="7"/>
      <c r="L173" s="1"/>
      <c r="M173" s="1"/>
      <c r="N173" s="1"/>
      <c r="O173" s="1"/>
      <c r="P173" s="7"/>
      <c r="Q173" s="1"/>
      <c r="R173" s="1"/>
      <c r="S173" s="1"/>
      <c r="T173" s="1"/>
      <c r="U173" s="1"/>
      <c r="V173" s="1"/>
      <c r="W173" s="1"/>
      <c r="X173" s="1"/>
      <c r="Y173" s="1"/>
      <c r="Z173" s="1"/>
      <c r="AA173" s="1"/>
      <c r="AB173" s="1"/>
      <c r="AC173" s="1"/>
      <c r="AD173" s="1"/>
      <c r="AE173" s="1"/>
      <c r="AF173" s="1"/>
      <c r="AG173" s="1"/>
      <c r="AH173" s="1"/>
      <c r="AI173" s="1"/>
      <c r="AJ173" s="1"/>
      <c r="AK173" s="1"/>
      <c r="AL173" s="1"/>
      <c r="AM173" s="1"/>
    </row>
    <row r="174" spans="1:39" ht="12" customHeight="1">
      <c r="A174" s="1"/>
      <c r="B174" s="1"/>
      <c r="C174" s="1"/>
      <c r="D174" s="1"/>
      <c r="E174" s="1"/>
      <c r="F174" s="1"/>
      <c r="G174" s="1"/>
      <c r="H174" s="1"/>
      <c r="I174" s="1"/>
      <c r="J174" s="1"/>
      <c r="K174" s="7"/>
      <c r="L174" s="1"/>
      <c r="M174" s="1"/>
      <c r="N174" s="1"/>
      <c r="O174" s="1"/>
      <c r="P174" s="7"/>
      <c r="Q174" s="1"/>
      <c r="R174" s="1"/>
      <c r="S174" s="1"/>
      <c r="T174" s="1"/>
      <c r="U174" s="1"/>
      <c r="V174" s="1"/>
      <c r="W174" s="1"/>
      <c r="X174" s="1"/>
      <c r="Y174" s="1"/>
      <c r="Z174" s="1"/>
      <c r="AA174" s="1"/>
      <c r="AB174" s="1"/>
      <c r="AC174" s="1"/>
      <c r="AD174" s="1"/>
      <c r="AE174" s="1"/>
      <c r="AF174" s="1"/>
      <c r="AG174" s="1"/>
      <c r="AH174" s="1"/>
      <c r="AI174" s="1"/>
      <c r="AJ174" s="1"/>
      <c r="AK174" s="1"/>
      <c r="AL174" s="1"/>
      <c r="AM174" s="1"/>
    </row>
    <row r="175" spans="1:39" ht="12" customHeight="1">
      <c r="A175" s="1"/>
      <c r="B175" s="1"/>
      <c r="C175" s="1"/>
      <c r="D175" s="1"/>
      <c r="E175" s="1"/>
      <c r="F175" s="1"/>
      <c r="G175" s="1"/>
      <c r="H175" s="1"/>
      <c r="I175" s="1"/>
      <c r="J175" s="1"/>
      <c r="K175" s="7"/>
      <c r="L175" s="1"/>
      <c r="M175" s="1"/>
      <c r="N175" s="1"/>
      <c r="O175" s="1"/>
      <c r="P175" s="7"/>
      <c r="Q175" s="1"/>
      <c r="R175" s="1"/>
      <c r="S175" s="1"/>
      <c r="T175" s="1"/>
      <c r="U175" s="1"/>
      <c r="V175" s="1"/>
      <c r="W175" s="1"/>
      <c r="X175" s="1"/>
      <c r="Y175" s="1"/>
      <c r="Z175" s="1"/>
      <c r="AA175" s="1"/>
      <c r="AB175" s="1"/>
      <c r="AC175" s="1"/>
      <c r="AD175" s="1"/>
      <c r="AE175" s="1"/>
      <c r="AF175" s="1"/>
      <c r="AG175" s="1"/>
      <c r="AH175" s="1"/>
      <c r="AI175" s="1"/>
      <c r="AJ175" s="1"/>
      <c r="AK175" s="1"/>
      <c r="AL175" s="1"/>
      <c r="AM175" s="1"/>
    </row>
    <row r="176" spans="1:39" ht="12" customHeight="1">
      <c r="A176" s="1"/>
      <c r="B176" s="1"/>
      <c r="C176" s="1"/>
      <c r="D176" s="1"/>
      <c r="E176" s="1"/>
      <c r="F176" s="1"/>
      <c r="G176" s="1"/>
      <c r="H176" s="1"/>
      <c r="I176" s="1"/>
      <c r="J176" s="1"/>
      <c r="K176" s="7"/>
      <c r="L176" s="1"/>
      <c r="M176" s="1"/>
      <c r="N176" s="1"/>
      <c r="O176" s="1"/>
      <c r="P176" s="7"/>
      <c r="Q176" s="1"/>
      <c r="R176" s="1"/>
      <c r="S176" s="1"/>
      <c r="T176" s="1"/>
      <c r="U176" s="1"/>
      <c r="V176" s="1"/>
      <c r="W176" s="1"/>
      <c r="X176" s="1"/>
      <c r="Y176" s="1"/>
      <c r="Z176" s="1"/>
      <c r="AA176" s="1"/>
      <c r="AB176" s="1"/>
      <c r="AC176" s="1"/>
      <c r="AD176" s="1"/>
      <c r="AE176" s="1"/>
      <c r="AF176" s="1"/>
      <c r="AG176" s="1"/>
      <c r="AH176" s="1"/>
      <c r="AI176" s="1"/>
      <c r="AJ176" s="1"/>
      <c r="AK176" s="1"/>
      <c r="AL176" s="1"/>
      <c r="AM176" s="1"/>
    </row>
    <row r="177" spans="1:39" ht="12" customHeight="1">
      <c r="A177" s="1"/>
      <c r="B177" s="1"/>
      <c r="C177" s="1"/>
      <c r="D177" s="1"/>
      <c r="E177" s="1"/>
      <c r="F177" s="1"/>
      <c r="G177" s="1"/>
      <c r="H177" s="1"/>
      <c r="I177" s="1"/>
      <c r="J177" s="1"/>
      <c r="K177" s="7"/>
      <c r="L177" s="1"/>
      <c r="M177" s="1"/>
      <c r="N177" s="1"/>
      <c r="O177" s="1"/>
      <c r="P177" s="7"/>
      <c r="Q177" s="1"/>
      <c r="R177" s="1"/>
      <c r="S177" s="1"/>
      <c r="T177" s="1"/>
      <c r="U177" s="1"/>
      <c r="V177" s="1"/>
      <c r="W177" s="1"/>
      <c r="X177" s="1"/>
      <c r="Y177" s="1"/>
      <c r="Z177" s="1"/>
      <c r="AA177" s="1"/>
      <c r="AB177" s="1"/>
      <c r="AC177" s="1"/>
      <c r="AD177" s="1"/>
      <c r="AE177" s="1"/>
      <c r="AF177" s="1"/>
      <c r="AG177" s="1"/>
      <c r="AH177" s="1"/>
      <c r="AI177" s="1"/>
      <c r="AJ177" s="1"/>
      <c r="AK177" s="1"/>
      <c r="AL177" s="1"/>
      <c r="AM177" s="1"/>
    </row>
    <row r="178" spans="1:39" ht="12" customHeight="1">
      <c r="A178" s="1"/>
      <c r="B178" s="1"/>
      <c r="C178" s="1"/>
      <c r="D178" s="1"/>
      <c r="E178" s="1"/>
      <c r="F178" s="1"/>
      <c r="G178" s="1"/>
      <c r="H178" s="1"/>
      <c r="I178" s="1"/>
      <c r="J178" s="1"/>
      <c r="K178" s="7"/>
      <c r="L178" s="1"/>
      <c r="M178" s="1"/>
      <c r="N178" s="1"/>
      <c r="O178" s="1"/>
      <c r="P178" s="7"/>
      <c r="Q178" s="1"/>
      <c r="R178" s="1"/>
      <c r="S178" s="1"/>
      <c r="T178" s="1"/>
      <c r="U178" s="1"/>
      <c r="V178" s="1"/>
      <c r="W178" s="1"/>
      <c r="X178" s="1"/>
      <c r="Y178" s="1"/>
      <c r="Z178" s="1"/>
      <c r="AA178" s="1"/>
      <c r="AB178" s="1"/>
      <c r="AC178" s="1"/>
      <c r="AD178" s="1"/>
      <c r="AE178" s="1"/>
      <c r="AF178" s="1"/>
      <c r="AG178" s="1"/>
      <c r="AH178" s="1"/>
      <c r="AI178" s="1"/>
      <c r="AJ178" s="1"/>
      <c r="AK178" s="1"/>
      <c r="AL178" s="1"/>
      <c r="AM178" s="1"/>
    </row>
    <row r="179" spans="1:39" ht="12" customHeight="1">
      <c r="A179" s="1"/>
      <c r="B179" s="1"/>
      <c r="C179" s="1"/>
      <c r="D179" s="1"/>
      <c r="E179" s="1"/>
      <c r="F179" s="1"/>
      <c r="G179" s="1"/>
      <c r="H179" s="1"/>
      <c r="I179" s="1"/>
      <c r="J179" s="1"/>
      <c r="K179" s="7"/>
      <c r="L179" s="1"/>
      <c r="M179" s="1"/>
      <c r="N179" s="1"/>
      <c r="O179" s="1"/>
      <c r="P179" s="7"/>
      <c r="Q179" s="1"/>
      <c r="R179" s="1"/>
      <c r="S179" s="1"/>
      <c r="T179" s="1"/>
      <c r="U179" s="1"/>
      <c r="V179" s="1"/>
      <c r="W179" s="1"/>
      <c r="X179" s="1"/>
      <c r="Y179" s="1"/>
      <c r="Z179" s="1"/>
      <c r="AA179" s="1"/>
      <c r="AB179" s="1"/>
      <c r="AC179" s="1"/>
      <c r="AD179" s="1"/>
      <c r="AE179" s="1"/>
      <c r="AF179" s="1"/>
      <c r="AG179" s="1"/>
      <c r="AH179" s="1"/>
      <c r="AI179" s="1"/>
      <c r="AJ179" s="1"/>
      <c r="AK179" s="1"/>
      <c r="AL179" s="1"/>
      <c r="AM179" s="1"/>
    </row>
    <row r="180" spans="1:39" ht="12" customHeight="1">
      <c r="A180" s="1"/>
      <c r="B180" s="1"/>
      <c r="C180" s="1"/>
      <c r="D180" s="1"/>
      <c r="E180" s="1"/>
      <c r="F180" s="1"/>
      <c r="G180" s="1"/>
      <c r="H180" s="1"/>
      <c r="I180" s="1"/>
      <c r="J180" s="1"/>
      <c r="K180" s="7"/>
      <c r="L180" s="1"/>
      <c r="M180" s="1"/>
      <c r="N180" s="1"/>
      <c r="O180" s="1"/>
      <c r="P180" s="7"/>
      <c r="Q180" s="1"/>
      <c r="R180" s="1"/>
      <c r="S180" s="1"/>
      <c r="T180" s="1"/>
      <c r="U180" s="1"/>
      <c r="V180" s="1"/>
      <c r="W180" s="1"/>
      <c r="X180" s="1"/>
      <c r="Y180" s="1"/>
      <c r="Z180" s="1"/>
      <c r="AA180" s="1"/>
      <c r="AB180" s="1"/>
      <c r="AC180" s="1"/>
      <c r="AD180" s="1"/>
      <c r="AE180" s="1"/>
      <c r="AF180" s="1"/>
      <c r="AG180" s="1"/>
      <c r="AH180" s="1"/>
      <c r="AI180" s="1"/>
      <c r="AJ180" s="1"/>
      <c r="AK180" s="1"/>
      <c r="AL180" s="1"/>
      <c r="AM180" s="1"/>
    </row>
    <row r="181" spans="1:39" ht="12" customHeight="1">
      <c r="A181" s="1"/>
      <c r="B181" s="1"/>
      <c r="C181" s="1"/>
      <c r="D181" s="1"/>
      <c r="E181" s="1"/>
      <c r="F181" s="1"/>
      <c r="G181" s="1"/>
      <c r="H181" s="1"/>
      <c r="I181" s="1"/>
      <c r="J181" s="1"/>
      <c r="K181" s="7"/>
      <c r="L181" s="1"/>
      <c r="M181" s="1"/>
      <c r="N181" s="1"/>
      <c r="O181" s="1"/>
      <c r="P181" s="7"/>
      <c r="Q181" s="1"/>
      <c r="R181" s="1"/>
      <c r="S181" s="1"/>
      <c r="T181" s="1"/>
      <c r="U181" s="1"/>
      <c r="V181" s="1"/>
      <c r="W181" s="1"/>
      <c r="X181" s="1"/>
      <c r="Y181" s="1"/>
      <c r="Z181" s="1"/>
      <c r="AA181" s="1"/>
      <c r="AB181" s="1"/>
      <c r="AC181" s="1"/>
      <c r="AD181" s="1"/>
      <c r="AE181" s="1"/>
      <c r="AF181" s="1"/>
      <c r="AG181" s="1"/>
      <c r="AH181" s="1"/>
      <c r="AI181" s="1"/>
      <c r="AJ181" s="1"/>
      <c r="AK181" s="1"/>
      <c r="AL181" s="1"/>
      <c r="AM181" s="1"/>
    </row>
    <row r="182" spans="1:39" ht="12" customHeight="1">
      <c r="A182" s="1"/>
      <c r="B182" s="1"/>
      <c r="C182" s="1"/>
      <c r="D182" s="1"/>
      <c r="E182" s="1"/>
      <c r="F182" s="1"/>
      <c r="G182" s="1"/>
      <c r="H182" s="1"/>
      <c r="I182" s="1"/>
      <c r="J182" s="1"/>
      <c r="K182" s="7"/>
      <c r="L182" s="1"/>
      <c r="M182" s="1"/>
      <c r="N182" s="1"/>
      <c r="O182" s="1"/>
      <c r="P182" s="7"/>
      <c r="Q182" s="1"/>
      <c r="R182" s="1"/>
      <c r="S182" s="1"/>
      <c r="T182" s="1"/>
      <c r="U182" s="1"/>
      <c r="V182" s="1"/>
      <c r="W182" s="1"/>
      <c r="X182" s="1"/>
      <c r="Y182" s="1"/>
      <c r="Z182" s="1"/>
      <c r="AA182" s="1"/>
      <c r="AB182" s="1"/>
      <c r="AC182" s="1"/>
      <c r="AD182" s="1"/>
      <c r="AE182" s="1"/>
      <c r="AF182" s="1"/>
      <c r="AG182" s="1"/>
      <c r="AH182" s="1"/>
      <c r="AI182" s="1"/>
      <c r="AJ182" s="1"/>
      <c r="AK182" s="1"/>
      <c r="AL182" s="1"/>
      <c r="AM182" s="1"/>
    </row>
    <row r="183" spans="1:39" ht="12" customHeight="1">
      <c r="A183" s="1"/>
      <c r="B183" s="1"/>
      <c r="C183" s="1"/>
      <c r="D183" s="1"/>
      <c r="E183" s="1"/>
      <c r="F183" s="1"/>
      <c r="G183" s="1"/>
      <c r="H183" s="1"/>
      <c r="I183" s="1"/>
      <c r="J183" s="1"/>
      <c r="K183" s="7"/>
      <c r="L183" s="1"/>
      <c r="M183" s="1"/>
      <c r="N183" s="1"/>
      <c r="O183" s="1"/>
      <c r="P183" s="7"/>
      <c r="Q183" s="1"/>
      <c r="R183" s="1"/>
      <c r="S183" s="1"/>
      <c r="T183" s="1"/>
      <c r="U183" s="1"/>
      <c r="V183" s="1"/>
      <c r="W183" s="1"/>
      <c r="X183" s="1"/>
      <c r="Y183" s="1"/>
      <c r="Z183" s="1"/>
      <c r="AA183" s="1"/>
      <c r="AB183" s="1"/>
      <c r="AC183" s="1"/>
      <c r="AD183" s="1"/>
      <c r="AE183" s="1"/>
      <c r="AF183" s="1"/>
      <c r="AG183" s="1"/>
      <c r="AH183" s="1"/>
      <c r="AI183" s="1"/>
      <c r="AJ183" s="1"/>
      <c r="AK183" s="1"/>
      <c r="AL183" s="1"/>
      <c r="AM183" s="1"/>
    </row>
    <row r="184" spans="1:39" ht="12" customHeight="1">
      <c r="A184" s="1"/>
      <c r="B184" s="1"/>
      <c r="C184" s="1"/>
      <c r="D184" s="1"/>
      <c r="E184" s="1"/>
      <c r="F184" s="1"/>
      <c r="G184" s="1"/>
      <c r="H184" s="1"/>
      <c r="I184" s="1"/>
      <c r="J184" s="1"/>
      <c r="K184" s="7"/>
      <c r="L184" s="1"/>
      <c r="M184" s="1"/>
      <c r="N184" s="1"/>
      <c r="O184" s="1"/>
      <c r="P184" s="7"/>
      <c r="Q184" s="1"/>
      <c r="R184" s="1"/>
      <c r="S184" s="1"/>
      <c r="T184" s="1"/>
      <c r="U184" s="1"/>
      <c r="V184" s="1"/>
      <c r="W184" s="1"/>
      <c r="X184" s="1"/>
      <c r="Y184" s="1"/>
      <c r="Z184" s="1"/>
      <c r="AA184" s="1"/>
      <c r="AB184" s="1"/>
      <c r="AC184" s="1"/>
      <c r="AD184" s="1"/>
      <c r="AE184" s="1"/>
      <c r="AF184" s="1"/>
      <c r="AG184" s="1"/>
      <c r="AH184" s="1"/>
      <c r="AI184" s="1"/>
      <c r="AJ184" s="1"/>
      <c r="AK184" s="1"/>
      <c r="AL184" s="1"/>
      <c r="AM184" s="1"/>
    </row>
    <row r="185" spans="1:39" ht="12" customHeight="1">
      <c r="A185" s="1"/>
      <c r="B185" s="1"/>
      <c r="C185" s="1"/>
      <c r="D185" s="1"/>
      <c r="E185" s="1"/>
      <c r="F185" s="1"/>
      <c r="G185" s="1"/>
      <c r="H185" s="1"/>
      <c r="I185" s="1"/>
      <c r="J185" s="1"/>
      <c r="K185" s="7"/>
      <c r="L185" s="1"/>
      <c r="M185" s="1"/>
      <c r="N185" s="1"/>
      <c r="O185" s="1"/>
      <c r="P185" s="7"/>
      <c r="Q185" s="1"/>
      <c r="R185" s="1"/>
      <c r="S185" s="1"/>
      <c r="T185" s="1"/>
      <c r="U185" s="1"/>
      <c r="V185" s="1"/>
      <c r="W185" s="1"/>
      <c r="X185" s="1"/>
      <c r="Y185" s="1"/>
      <c r="Z185" s="1"/>
      <c r="AA185" s="1"/>
      <c r="AB185" s="1"/>
      <c r="AC185" s="1"/>
      <c r="AD185" s="1"/>
      <c r="AE185" s="1"/>
      <c r="AF185" s="1"/>
      <c r="AG185" s="1"/>
      <c r="AH185" s="1"/>
      <c r="AI185" s="1"/>
      <c r="AJ185" s="1"/>
      <c r="AK185" s="1"/>
      <c r="AL185" s="1"/>
      <c r="AM185" s="1"/>
    </row>
    <row r="186" spans="1:39" ht="12" customHeight="1">
      <c r="A186" s="1"/>
      <c r="B186" s="1"/>
      <c r="C186" s="1"/>
      <c r="D186" s="1"/>
      <c r="E186" s="1"/>
      <c r="F186" s="1"/>
      <c r="G186" s="1"/>
      <c r="H186" s="1"/>
      <c r="I186" s="1"/>
      <c r="J186" s="1"/>
      <c r="K186" s="7"/>
      <c r="L186" s="1"/>
      <c r="M186" s="1"/>
      <c r="N186" s="1"/>
      <c r="O186" s="1"/>
      <c r="P186" s="7"/>
      <c r="Q186" s="1"/>
      <c r="R186" s="1"/>
      <c r="S186" s="1"/>
      <c r="T186" s="1"/>
      <c r="U186" s="1"/>
      <c r="V186" s="1"/>
      <c r="W186" s="1"/>
      <c r="X186" s="1"/>
      <c r="Y186" s="1"/>
      <c r="Z186" s="1"/>
      <c r="AA186" s="1"/>
      <c r="AB186" s="1"/>
      <c r="AC186" s="1"/>
      <c r="AD186" s="1"/>
      <c r="AE186" s="1"/>
      <c r="AF186" s="1"/>
      <c r="AG186" s="1"/>
      <c r="AH186" s="1"/>
      <c r="AI186" s="1"/>
      <c r="AJ186" s="1"/>
      <c r="AK186" s="1"/>
      <c r="AL186" s="1"/>
      <c r="AM186" s="1"/>
    </row>
    <row r="187" spans="1:39" ht="12" customHeight="1">
      <c r="A187" s="1"/>
      <c r="B187" s="1"/>
      <c r="C187" s="1"/>
      <c r="D187" s="1"/>
      <c r="E187" s="1"/>
      <c r="F187" s="1"/>
      <c r="G187" s="1"/>
      <c r="H187" s="1"/>
      <c r="I187" s="1"/>
      <c r="J187" s="1"/>
      <c r="K187" s="7"/>
      <c r="L187" s="1"/>
      <c r="M187" s="1"/>
      <c r="N187" s="1"/>
      <c r="O187" s="1"/>
      <c r="P187" s="7"/>
      <c r="Q187" s="1"/>
      <c r="R187" s="1"/>
      <c r="S187" s="1"/>
      <c r="T187" s="1"/>
      <c r="U187" s="1"/>
      <c r="V187" s="1"/>
      <c r="W187" s="1"/>
      <c r="X187" s="1"/>
      <c r="Y187" s="1"/>
      <c r="Z187" s="1"/>
      <c r="AA187" s="1"/>
      <c r="AB187" s="1"/>
      <c r="AC187" s="1"/>
      <c r="AD187" s="1"/>
      <c r="AE187" s="1"/>
      <c r="AF187" s="1"/>
      <c r="AG187" s="1"/>
      <c r="AH187" s="1"/>
      <c r="AI187" s="1"/>
      <c r="AJ187" s="1"/>
      <c r="AK187" s="1"/>
      <c r="AL187" s="1"/>
      <c r="AM187" s="1"/>
    </row>
    <row r="188" spans="1:39" ht="12" customHeight="1">
      <c r="A188" s="1"/>
      <c r="B188" s="1"/>
      <c r="C188" s="1"/>
      <c r="D188" s="1"/>
      <c r="E188" s="1"/>
      <c r="F188" s="1"/>
      <c r="G188" s="1"/>
      <c r="H188" s="1"/>
      <c r="I188" s="1"/>
      <c r="J188" s="1"/>
      <c r="K188" s="7"/>
      <c r="L188" s="1"/>
      <c r="M188" s="1"/>
      <c r="N188" s="1"/>
      <c r="O188" s="1"/>
      <c r="P188" s="7"/>
      <c r="Q188" s="1"/>
      <c r="R188" s="1"/>
      <c r="S188" s="1"/>
      <c r="T188" s="1"/>
      <c r="U188" s="1"/>
      <c r="V188" s="1"/>
      <c r="W188" s="1"/>
      <c r="X188" s="1"/>
      <c r="Y188" s="1"/>
      <c r="Z188" s="1"/>
      <c r="AA188" s="1"/>
      <c r="AB188" s="1"/>
      <c r="AC188" s="1"/>
      <c r="AD188" s="1"/>
      <c r="AE188" s="1"/>
      <c r="AF188" s="1"/>
      <c r="AG188" s="1"/>
      <c r="AH188" s="1"/>
      <c r="AI188" s="1"/>
      <c r="AJ188" s="1"/>
      <c r="AK188" s="1"/>
      <c r="AL188" s="1"/>
      <c r="AM188" s="1"/>
    </row>
    <row r="189" spans="1:39" ht="12" customHeight="1">
      <c r="A189" s="1"/>
      <c r="B189" s="1"/>
      <c r="C189" s="1"/>
      <c r="D189" s="1"/>
      <c r="E189" s="1"/>
      <c r="F189" s="1"/>
      <c r="G189" s="1"/>
      <c r="H189" s="1"/>
      <c r="I189" s="1"/>
      <c r="J189" s="1"/>
      <c r="K189" s="7"/>
      <c r="L189" s="1"/>
      <c r="M189" s="1"/>
      <c r="N189" s="1"/>
      <c r="O189" s="1"/>
      <c r="P189" s="7"/>
      <c r="Q189" s="1"/>
      <c r="R189" s="1"/>
      <c r="S189" s="1"/>
      <c r="T189" s="1"/>
      <c r="U189" s="1"/>
      <c r="V189" s="1"/>
      <c r="W189" s="1"/>
      <c r="X189" s="1"/>
      <c r="Y189" s="1"/>
      <c r="Z189" s="1"/>
      <c r="AA189" s="1"/>
      <c r="AB189" s="1"/>
      <c r="AC189" s="1"/>
      <c r="AD189" s="1"/>
      <c r="AE189" s="1"/>
      <c r="AF189" s="1"/>
      <c r="AG189" s="1"/>
      <c r="AH189" s="1"/>
      <c r="AI189" s="1"/>
      <c r="AJ189" s="1"/>
      <c r="AK189" s="1"/>
      <c r="AL189" s="1"/>
      <c r="AM189" s="1"/>
    </row>
    <row r="190" spans="1:39" ht="12" customHeight="1">
      <c r="A190" s="1"/>
      <c r="B190" s="1"/>
      <c r="C190" s="1"/>
      <c r="D190" s="1"/>
      <c r="E190" s="1"/>
      <c r="F190" s="1"/>
      <c r="G190" s="1"/>
      <c r="H190" s="1"/>
      <c r="I190" s="1"/>
      <c r="J190" s="1"/>
      <c r="K190" s="7"/>
      <c r="L190" s="1"/>
      <c r="M190" s="1"/>
      <c r="N190" s="1"/>
      <c r="O190" s="1"/>
      <c r="P190" s="7"/>
      <c r="Q190" s="1"/>
      <c r="R190" s="1"/>
      <c r="S190" s="1"/>
      <c r="T190" s="1"/>
      <c r="U190" s="1"/>
      <c r="V190" s="1"/>
      <c r="W190" s="1"/>
      <c r="X190" s="1"/>
      <c r="Y190" s="1"/>
      <c r="Z190" s="1"/>
      <c r="AA190" s="1"/>
      <c r="AB190" s="1"/>
      <c r="AC190" s="1"/>
      <c r="AD190" s="1"/>
      <c r="AE190" s="1"/>
      <c r="AF190" s="1"/>
      <c r="AG190" s="1"/>
      <c r="AH190" s="1"/>
      <c r="AI190" s="1"/>
      <c r="AJ190" s="1"/>
      <c r="AK190" s="1"/>
      <c r="AL190" s="1"/>
      <c r="AM190" s="1"/>
    </row>
    <row r="191" spans="1:39" ht="12" customHeight="1">
      <c r="A191" s="1"/>
      <c r="B191" s="1"/>
      <c r="C191" s="1"/>
      <c r="D191" s="1"/>
      <c r="E191" s="1"/>
      <c r="F191" s="1"/>
      <c r="G191" s="1"/>
      <c r="H191" s="1"/>
      <c r="I191" s="1"/>
      <c r="J191" s="1"/>
      <c r="K191" s="7"/>
      <c r="L191" s="1"/>
      <c r="M191" s="1"/>
      <c r="N191" s="1"/>
      <c r="O191" s="1"/>
      <c r="P191" s="7"/>
      <c r="Q191" s="1"/>
      <c r="R191" s="1"/>
      <c r="S191" s="1"/>
      <c r="T191" s="1"/>
      <c r="U191" s="1"/>
      <c r="V191" s="1"/>
      <c r="W191" s="1"/>
      <c r="X191" s="1"/>
      <c r="Y191" s="1"/>
      <c r="Z191" s="1"/>
      <c r="AA191" s="1"/>
      <c r="AB191" s="1"/>
      <c r="AC191" s="1"/>
      <c r="AD191" s="1"/>
      <c r="AE191" s="1"/>
      <c r="AF191" s="1"/>
      <c r="AG191" s="1"/>
      <c r="AH191" s="1"/>
      <c r="AI191" s="1"/>
      <c r="AJ191" s="1"/>
      <c r="AK191" s="1"/>
      <c r="AL191" s="1"/>
      <c r="AM191" s="1"/>
    </row>
    <row r="192" spans="1:39" ht="12" customHeight="1">
      <c r="A192" s="1"/>
      <c r="B192" s="1"/>
      <c r="C192" s="1"/>
      <c r="D192" s="1"/>
      <c r="E192" s="1"/>
      <c r="F192" s="1"/>
      <c r="G192" s="1"/>
      <c r="H192" s="1"/>
      <c r="I192" s="1"/>
      <c r="J192" s="1"/>
      <c r="K192" s="7"/>
      <c r="L192" s="1"/>
      <c r="M192" s="1"/>
      <c r="N192" s="1"/>
      <c r="O192" s="1"/>
      <c r="P192" s="7"/>
      <c r="Q192" s="1"/>
      <c r="R192" s="1"/>
      <c r="S192" s="1"/>
      <c r="T192" s="1"/>
      <c r="U192" s="1"/>
      <c r="V192" s="1"/>
      <c r="W192" s="1"/>
      <c r="X192" s="1"/>
      <c r="Y192" s="1"/>
      <c r="Z192" s="1"/>
      <c r="AA192" s="1"/>
      <c r="AB192" s="1"/>
      <c r="AC192" s="1"/>
      <c r="AD192" s="1"/>
      <c r="AE192" s="1"/>
      <c r="AF192" s="1"/>
      <c r="AG192" s="1"/>
      <c r="AH192" s="1"/>
      <c r="AI192" s="1"/>
      <c r="AJ192" s="1"/>
      <c r="AK192" s="1"/>
      <c r="AL192" s="1"/>
      <c r="AM192" s="1"/>
    </row>
    <row r="193" spans="1:39" ht="12" customHeight="1">
      <c r="A193" s="1"/>
      <c r="B193" s="1"/>
      <c r="C193" s="1"/>
      <c r="D193" s="1"/>
      <c r="E193" s="1"/>
      <c r="F193" s="1"/>
      <c r="G193" s="1"/>
      <c r="H193" s="1"/>
      <c r="I193" s="1"/>
      <c r="J193" s="1"/>
      <c r="K193" s="7"/>
      <c r="L193" s="1"/>
      <c r="M193" s="1"/>
      <c r="N193" s="1"/>
      <c r="O193" s="1"/>
      <c r="P193" s="7"/>
      <c r="Q193" s="1"/>
      <c r="R193" s="1"/>
      <c r="S193" s="1"/>
      <c r="T193" s="1"/>
      <c r="U193" s="1"/>
      <c r="V193" s="1"/>
      <c r="W193" s="1"/>
      <c r="X193" s="1"/>
      <c r="Y193" s="1"/>
      <c r="Z193" s="1"/>
      <c r="AA193" s="1"/>
      <c r="AB193" s="1"/>
      <c r="AC193" s="1"/>
      <c r="AD193" s="1"/>
      <c r="AE193" s="1"/>
      <c r="AF193" s="1"/>
      <c r="AG193" s="1"/>
      <c r="AH193" s="1"/>
      <c r="AI193" s="1"/>
      <c r="AJ193" s="1"/>
      <c r="AK193" s="1"/>
      <c r="AL193" s="1"/>
      <c r="AM193" s="1"/>
    </row>
    <row r="194" spans="1:39" ht="12" customHeight="1">
      <c r="A194" s="1"/>
      <c r="B194" s="1"/>
      <c r="C194" s="1"/>
      <c r="D194" s="1"/>
      <c r="E194" s="1"/>
      <c r="F194" s="1"/>
      <c r="G194" s="1"/>
      <c r="H194" s="1"/>
      <c r="I194" s="1"/>
      <c r="J194" s="1"/>
      <c r="K194" s="7"/>
      <c r="L194" s="1"/>
      <c r="M194" s="1"/>
      <c r="N194" s="1"/>
      <c r="O194" s="1"/>
      <c r="P194" s="7"/>
      <c r="Q194" s="1"/>
      <c r="R194" s="1"/>
      <c r="S194" s="1"/>
      <c r="T194" s="1"/>
      <c r="U194" s="1"/>
      <c r="V194" s="1"/>
      <c r="W194" s="1"/>
      <c r="X194" s="1"/>
      <c r="Y194" s="1"/>
      <c r="Z194" s="1"/>
      <c r="AA194" s="1"/>
      <c r="AB194" s="1"/>
      <c r="AC194" s="1"/>
      <c r="AD194" s="1"/>
      <c r="AE194" s="1"/>
      <c r="AF194" s="1"/>
      <c r="AG194" s="1"/>
      <c r="AH194" s="1"/>
      <c r="AI194" s="1"/>
      <c r="AJ194" s="1"/>
      <c r="AK194" s="1"/>
      <c r="AL194" s="1"/>
      <c r="AM194" s="1"/>
    </row>
    <row r="195" spans="1:39" ht="12" customHeight="1">
      <c r="A195" s="1"/>
      <c r="B195" s="1"/>
      <c r="C195" s="1"/>
      <c r="D195" s="1"/>
      <c r="E195" s="1"/>
      <c r="F195" s="1"/>
      <c r="G195" s="1"/>
      <c r="H195" s="1"/>
      <c r="I195" s="1"/>
      <c r="J195" s="1"/>
      <c r="K195" s="7"/>
      <c r="L195" s="1"/>
      <c r="M195" s="1"/>
      <c r="N195" s="1"/>
      <c r="O195" s="1"/>
      <c r="P195" s="7"/>
      <c r="Q195" s="1"/>
      <c r="R195" s="1"/>
      <c r="S195" s="1"/>
      <c r="T195" s="1"/>
      <c r="U195" s="1"/>
      <c r="V195" s="1"/>
      <c r="W195" s="1"/>
      <c r="X195" s="1"/>
      <c r="Y195" s="1"/>
      <c r="Z195" s="1"/>
      <c r="AA195" s="1"/>
      <c r="AB195" s="1"/>
      <c r="AC195" s="1"/>
      <c r="AD195" s="1"/>
      <c r="AE195" s="1"/>
      <c r="AF195" s="1"/>
      <c r="AG195" s="1"/>
      <c r="AH195" s="1"/>
      <c r="AI195" s="1"/>
      <c r="AJ195" s="1"/>
      <c r="AK195" s="1"/>
      <c r="AL195" s="1"/>
      <c r="AM195" s="1"/>
    </row>
    <row r="196" spans="1:39" ht="12" customHeight="1">
      <c r="A196" s="1"/>
      <c r="B196" s="1"/>
      <c r="C196" s="1"/>
      <c r="D196" s="1"/>
      <c r="E196" s="1"/>
      <c r="F196" s="1"/>
      <c r="G196" s="1"/>
      <c r="H196" s="1"/>
      <c r="I196" s="1"/>
      <c r="J196" s="1"/>
      <c r="K196" s="7"/>
      <c r="L196" s="1"/>
      <c r="M196" s="1"/>
      <c r="N196" s="1"/>
      <c r="O196" s="1"/>
      <c r="P196" s="7"/>
      <c r="Q196" s="1"/>
      <c r="R196" s="1"/>
      <c r="S196" s="1"/>
      <c r="T196" s="1"/>
      <c r="U196" s="1"/>
      <c r="V196" s="1"/>
      <c r="W196" s="1"/>
      <c r="X196" s="1"/>
      <c r="Y196" s="1"/>
      <c r="Z196" s="1"/>
      <c r="AA196" s="1"/>
      <c r="AB196" s="1"/>
      <c r="AC196" s="1"/>
      <c r="AD196" s="1"/>
      <c r="AE196" s="1"/>
      <c r="AF196" s="1"/>
      <c r="AG196" s="1"/>
      <c r="AH196" s="1"/>
      <c r="AI196" s="1"/>
      <c r="AJ196" s="1"/>
      <c r="AK196" s="1"/>
      <c r="AL196" s="1"/>
      <c r="AM196" s="1"/>
    </row>
    <row r="197" spans="1:39" ht="12" customHeight="1">
      <c r="A197" s="1"/>
      <c r="B197" s="1"/>
      <c r="C197" s="1"/>
      <c r="D197" s="1"/>
      <c r="E197" s="1"/>
      <c r="F197" s="1"/>
      <c r="G197" s="1"/>
      <c r="H197" s="1"/>
      <c r="I197" s="1"/>
      <c r="J197" s="1"/>
      <c r="K197" s="7"/>
      <c r="L197" s="1"/>
      <c r="M197" s="1"/>
      <c r="N197" s="1"/>
      <c r="O197" s="1"/>
      <c r="P197" s="7"/>
      <c r="Q197" s="1"/>
      <c r="R197" s="1"/>
      <c r="S197" s="1"/>
      <c r="T197" s="1"/>
      <c r="U197" s="1"/>
      <c r="V197" s="1"/>
      <c r="W197" s="1"/>
      <c r="X197" s="1"/>
      <c r="Y197" s="1"/>
      <c r="Z197" s="1"/>
      <c r="AA197" s="1"/>
      <c r="AB197" s="1"/>
      <c r="AC197" s="1"/>
      <c r="AD197" s="1"/>
      <c r="AE197" s="1"/>
      <c r="AF197" s="1"/>
      <c r="AG197" s="1"/>
      <c r="AH197" s="1"/>
      <c r="AI197" s="1"/>
      <c r="AJ197" s="1"/>
      <c r="AK197" s="1"/>
      <c r="AL197" s="1"/>
      <c r="AM197" s="1"/>
    </row>
    <row r="198" spans="1:39" ht="12" customHeight="1">
      <c r="A198" s="1"/>
      <c r="B198" s="1"/>
      <c r="C198" s="1"/>
      <c r="D198" s="1"/>
      <c r="E198" s="1"/>
      <c r="F198" s="1"/>
      <c r="G198" s="1"/>
      <c r="H198" s="1"/>
      <c r="I198" s="1"/>
      <c r="J198" s="1"/>
      <c r="K198" s="7"/>
      <c r="L198" s="1"/>
      <c r="M198" s="1"/>
      <c r="N198" s="1"/>
      <c r="O198" s="1"/>
      <c r="P198" s="7"/>
      <c r="Q198" s="1"/>
      <c r="R198" s="1"/>
      <c r="S198" s="1"/>
      <c r="T198" s="1"/>
      <c r="U198" s="1"/>
      <c r="V198" s="1"/>
      <c r="W198" s="1"/>
      <c r="X198" s="1"/>
      <c r="Y198" s="1"/>
      <c r="Z198" s="1"/>
      <c r="AA198" s="1"/>
      <c r="AB198" s="1"/>
      <c r="AC198" s="1"/>
      <c r="AD198" s="1"/>
      <c r="AE198" s="1"/>
      <c r="AF198" s="1"/>
      <c r="AG198" s="1"/>
      <c r="AH198" s="1"/>
      <c r="AI198" s="1"/>
      <c r="AJ198" s="1"/>
      <c r="AK198" s="1"/>
      <c r="AL198" s="1"/>
      <c r="AM198" s="1"/>
    </row>
    <row r="199" spans="1:39" ht="12" customHeight="1">
      <c r="A199" s="1"/>
      <c r="B199" s="1"/>
      <c r="C199" s="1"/>
      <c r="D199" s="1"/>
      <c r="E199" s="1"/>
      <c r="F199" s="1"/>
      <c r="G199" s="1"/>
      <c r="H199" s="1"/>
      <c r="I199" s="1"/>
      <c r="J199" s="1"/>
      <c r="K199" s="7"/>
      <c r="L199" s="1"/>
      <c r="M199" s="1"/>
      <c r="N199" s="1"/>
      <c r="O199" s="1"/>
      <c r="P199" s="7"/>
      <c r="Q199" s="1"/>
      <c r="R199" s="1"/>
      <c r="S199" s="1"/>
      <c r="T199" s="1"/>
      <c r="U199" s="1"/>
      <c r="V199" s="1"/>
      <c r="W199" s="1"/>
      <c r="X199" s="1"/>
      <c r="Y199" s="1"/>
      <c r="Z199" s="1"/>
      <c r="AA199" s="1"/>
      <c r="AB199" s="1"/>
      <c r="AC199" s="1"/>
      <c r="AD199" s="1"/>
      <c r="AE199" s="1"/>
      <c r="AF199" s="1"/>
      <c r="AG199" s="1"/>
      <c r="AH199" s="1"/>
      <c r="AI199" s="1"/>
      <c r="AJ199" s="1"/>
      <c r="AK199" s="1"/>
      <c r="AL199" s="1"/>
      <c r="AM199" s="1"/>
    </row>
    <row r="200" spans="1:39" ht="12" customHeight="1">
      <c r="A200" s="1"/>
      <c r="B200" s="1"/>
      <c r="C200" s="1"/>
      <c r="D200" s="1"/>
      <c r="E200" s="1"/>
      <c r="F200" s="1"/>
      <c r="G200" s="1"/>
      <c r="H200" s="1"/>
      <c r="I200" s="1"/>
      <c r="J200" s="1"/>
      <c r="K200" s="7"/>
      <c r="L200" s="1"/>
      <c r="M200" s="1"/>
      <c r="N200" s="1"/>
      <c r="O200" s="1"/>
      <c r="P200" s="7"/>
      <c r="Q200" s="1"/>
      <c r="R200" s="1"/>
      <c r="S200" s="1"/>
      <c r="T200" s="1"/>
      <c r="U200" s="1"/>
      <c r="V200" s="1"/>
      <c r="W200" s="1"/>
      <c r="X200" s="1"/>
      <c r="Y200" s="1"/>
      <c r="Z200" s="1"/>
      <c r="AA200" s="1"/>
      <c r="AB200" s="1"/>
      <c r="AC200" s="1"/>
      <c r="AD200" s="1"/>
      <c r="AE200" s="1"/>
      <c r="AF200" s="1"/>
      <c r="AG200" s="1"/>
      <c r="AH200" s="1"/>
      <c r="AI200" s="1"/>
      <c r="AJ200" s="1"/>
      <c r="AK200" s="1"/>
      <c r="AL200" s="1"/>
      <c r="AM200" s="1"/>
    </row>
    <row r="201" spans="1:39" ht="12" customHeight="1">
      <c r="A201" s="1"/>
      <c r="B201" s="1"/>
      <c r="C201" s="1"/>
      <c r="D201" s="1"/>
      <c r="E201" s="1"/>
      <c r="F201" s="1"/>
      <c r="G201" s="1"/>
      <c r="H201" s="1"/>
      <c r="I201" s="1"/>
      <c r="J201" s="1"/>
      <c r="K201" s="7"/>
      <c r="L201" s="1"/>
      <c r="M201" s="1"/>
      <c r="N201" s="1"/>
      <c r="O201" s="1"/>
      <c r="P201" s="7"/>
      <c r="Q201" s="1"/>
      <c r="R201" s="1"/>
      <c r="S201" s="1"/>
      <c r="T201" s="1"/>
      <c r="U201" s="1"/>
      <c r="V201" s="1"/>
      <c r="W201" s="1"/>
      <c r="X201" s="1"/>
      <c r="Y201" s="1"/>
      <c r="Z201" s="1"/>
      <c r="AA201" s="1"/>
      <c r="AB201" s="1"/>
      <c r="AC201" s="1"/>
      <c r="AD201" s="1"/>
      <c r="AE201" s="1"/>
      <c r="AF201" s="1"/>
      <c r="AG201" s="1"/>
      <c r="AH201" s="1"/>
      <c r="AI201" s="1"/>
      <c r="AJ201" s="1"/>
      <c r="AK201" s="1"/>
      <c r="AL201" s="1"/>
      <c r="AM201" s="1"/>
    </row>
    <row r="202" spans="1:39" ht="12" customHeight="1">
      <c r="A202" s="1"/>
      <c r="B202" s="1"/>
      <c r="C202" s="1"/>
      <c r="D202" s="1"/>
      <c r="E202" s="1"/>
      <c r="F202" s="1"/>
      <c r="G202" s="1"/>
      <c r="H202" s="1"/>
      <c r="I202" s="1"/>
      <c r="J202" s="1"/>
      <c r="K202" s="7"/>
      <c r="L202" s="1"/>
      <c r="M202" s="1"/>
      <c r="N202" s="1"/>
      <c r="O202" s="1"/>
      <c r="P202" s="7"/>
      <c r="Q202" s="1"/>
      <c r="R202" s="1"/>
      <c r="S202" s="1"/>
      <c r="T202" s="1"/>
      <c r="U202" s="1"/>
      <c r="V202" s="1"/>
      <c r="W202" s="1"/>
      <c r="X202" s="1"/>
      <c r="Y202" s="1"/>
      <c r="Z202" s="1"/>
      <c r="AA202" s="1"/>
      <c r="AB202" s="1"/>
      <c r="AC202" s="1"/>
      <c r="AD202" s="1"/>
      <c r="AE202" s="1"/>
      <c r="AF202" s="1"/>
      <c r="AG202" s="1"/>
      <c r="AH202" s="1"/>
      <c r="AI202" s="1"/>
      <c r="AJ202" s="1"/>
      <c r="AK202" s="1"/>
      <c r="AL202" s="1"/>
      <c r="AM202" s="1"/>
    </row>
    <row r="203" spans="1:39" ht="12" customHeight="1">
      <c r="A203" s="1"/>
      <c r="B203" s="1"/>
      <c r="C203" s="1"/>
      <c r="D203" s="1"/>
      <c r="E203" s="1"/>
      <c r="F203" s="1"/>
      <c r="G203" s="1"/>
      <c r="H203" s="1"/>
      <c r="I203" s="1"/>
      <c r="J203" s="1"/>
      <c r="K203" s="7"/>
      <c r="L203" s="1"/>
      <c r="M203" s="1"/>
      <c r="N203" s="1"/>
      <c r="O203" s="1"/>
      <c r="P203" s="7"/>
      <c r="Q203" s="1"/>
      <c r="R203" s="1"/>
      <c r="S203" s="1"/>
      <c r="T203" s="1"/>
      <c r="U203" s="1"/>
      <c r="V203" s="1"/>
      <c r="W203" s="1"/>
      <c r="X203" s="1"/>
      <c r="Y203" s="1"/>
      <c r="Z203" s="1"/>
      <c r="AA203" s="1"/>
      <c r="AB203" s="1"/>
      <c r="AC203" s="1"/>
      <c r="AD203" s="1"/>
      <c r="AE203" s="1"/>
      <c r="AF203" s="1"/>
      <c r="AG203" s="1"/>
      <c r="AH203" s="1"/>
      <c r="AI203" s="1"/>
      <c r="AJ203" s="1"/>
      <c r="AK203" s="1"/>
      <c r="AL203" s="1"/>
      <c r="AM203" s="1"/>
    </row>
    <row r="204" spans="1:39" ht="12" customHeight="1">
      <c r="A204" s="1"/>
      <c r="B204" s="1"/>
      <c r="C204" s="1"/>
      <c r="D204" s="1"/>
      <c r="E204" s="1"/>
      <c r="F204" s="1"/>
      <c r="G204" s="1"/>
      <c r="H204" s="1"/>
      <c r="I204" s="1"/>
      <c r="J204" s="1"/>
      <c r="K204" s="7"/>
      <c r="L204" s="1"/>
      <c r="M204" s="1"/>
      <c r="N204" s="1"/>
      <c r="O204" s="1"/>
      <c r="P204" s="7"/>
      <c r="Q204" s="1"/>
      <c r="R204" s="1"/>
      <c r="S204" s="1"/>
      <c r="T204" s="1"/>
      <c r="U204" s="1"/>
      <c r="V204" s="1"/>
      <c r="W204" s="1"/>
      <c r="X204" s="1"/>
      <c r="Y204" s="1"/>
      <c r="Z204" s="1"/>
      <c r="AA204" s="1"/>
      <c r="AB204" s="1"/>
      <c r="AC204" s="1"/>
      <c r="AD204" s="1"/>
      <c r="AE204" s="1"/>
      <c r="AF204" s="1"/>
      <c r="AG204" s="1"/>
      <c r="AH204" s="1"/>
      <c r="AI204" s="1"/>
      <c r="AJ204" s="1"/>
      <c r="AK204" s="1"/>
      <c r="AL204" s="1"/>
      <c r="AM204" s="1"/>
    </row>
    <row r="205" spans="1:39" ht="12" customHeight="1">
      <c r="A205" s="1"/>
      <c r="B205" s="1"/>
      <c r="C205" s="1"/>
      <c r="D205" s="1"/>
      <c r="E205" s="1"/>
      <c r="F205" s="1"/>
      <c r="G205" s="1"/>
      <c r="H205" s="1"/>
      <c r="I205" s="1"/>
      <c r="J205" s="1"/>
      <c r="K205" s="7"/>
      <c r="L205" s="1"/>
      <c r="M205" s="1"/>
      <c r="N205" s="1"/>
      <c r="O205" s="1"/>
      <c r="P205" s="7"/>
      <c r="Q205" s="1"/>
      <c r="R205" s="1"/>
      <c r="S205" s="1"/>
      <c r="T205" s="1"/>
      <c r="U205" s="1"/>
      <c r="V205" s="1"/>
      <c r="W205" s="1"/>
      <c r="X205" s="1"/>
      <c r="Y205" s="1"/>
      <c r="Z205" s="1"/>
      <c r="AA205" s="1"/>
      <c r="AB205" s="1"/>
      <c r="AC205" s="1"/>
      <c r="AD205" s="1"/>
      <c r="AE205" s="1"/>
      <c r="AF205" s="1"/>
      <c r="AG205" s="1"/>
      <c r="AH205" s="1"/>
      <c r="AI205" s="1"/>
      <c r="AJ205" s="1"/>
      <c r="AK205" s="1"/>
      <c r="AL205" s="1"/>
      <c r="AM205" s="1"/>
    </row>
    <row r="206" spans="1:39" ht="12" customHeight="1">
      <c r="A206" s="1"/>
      <c r="B206" s="1"/>
      <c r="C206" s="1"/>
      <c r="D206" s="1"/>
      <c r="E206" s="1"/>
      <c r="F206" s="1"/>
      <c r="G206" s="1"/>
      <c r="H206" s="1"/>
      <c r="I206" s="1"/>
      <c r="J206" s="1"/>
      <c r="K206" s="7"/>
      <c r="L206" s="1"/>
      <c r="M206" s="1"/>
      <c r="N206" s="1"/>
      <c r="O206" s="1"/>
      <c r="P206" s="7"/>
      <c r="Q206" s="1"/>
      <c r="R206" s="1"/>
      <c r="S206" s="1"/>
      <c r="T206" s="1"/>
      <c r="U206" s="1"/>
      <c r="V206" s="1"/>
      <c r="W206" s="1"/>
      <c r="X206" s="1"/>
      <c r="Y206" s="1"/>
      <c r="Z206" s="1"/>
      <c r="AA206" s="1"/>
      <c r="AB206" s="1"/>
      <c r="AC206" s="1"/>
      <c r="AD206" s="1"/>
      <c r="AE206" s="1"/>
      <c r="AF206" s="1"/>
      <c r="AG206" s="1"/>
      <c r="AH206" s="1"/>
      <c r="AI206" s="1"/>
      <c r="AJ206" s="1"/>
      <c r="AK206" s="1"/>
      <c r="AL206" s="1"/>
      <c r="AM206" s="1"/>
    </row>
    <row r="207" spans="1:39" ht="12" customHeight="1">
      <c r="A207" s="1"/>
      <c r="B207" s="1"/>
      <c r="C207" s="1"/>
      <c r="D207" s="1"/>
      <c r="E207" s="1"/>
      <c r="F207" s="1"/>
      <c r="G207" s="1"/>
      <c r="H207" s="1"/>
      <c r="I207" s="1"/>
      <c r="J207" s="1"/>
      <c r="K207" s="7"/>
      <c r="L207" s="1"/>
      <c r="M207" s="1"/>
      <c r="N207" s="1"/>
      <c r="O207" s="1"/>
      <c r="P207" s="7"/>
      <c r="Q207" s="1"/>
      <c r="R207" s="1"/>
      <c r="S207" s="1"/>
      <c r="T207" s="1"/>
      <c r="U207" s="1"/>
      <c r="V207" s="1"/>
      <c r="W207" s="1"/>
      <c r="X207" s="1"/>
      <c r="Y207" s="1"/>
      <c r="Z207" s="1"/>
      <c r="AA207" s="1"/>
      <c r="AB207" s="1"/>
      <c r="AC207" s="1"/>
      <c r="AD207" s="1"/>
      <c r="AE207" s="1"/>
      <c r="AF207" s="1"/>
      <c r="AG207" s="1"/>
      <c r="AH207" s="1"/>
      <c r="AI207" s="1"/>
      <c r="AJ207" s="1"/>
      <c r="AK207" s="1"/>
      <c r="AL207" s="1"/>
      <c r="AM207" s="1"/>
    </row>
    <row r="208" spans="1:39" ht="12" customHeight="1">
      <c r="A208" s="1"/>
      <c r="B208" s="1"/>
      <c r="C208" s="1"/>
      <c r="D208" s="1"/>
      <c r="E208" s="1"/>
      <c r="F208" s="1"/>
      <c r="G208" s="1"/>
      <c r="H208" s="1"/>
      <c r="I208" s="1"/>
      <c r="J208" s="1"/>
      <c r="K208" s="7"/>
      <c r="L208" s="1"/>
      <c r="M208" s="1"/>
      <c r="N208" s="1"/>
      <c r="O208" s="1"/>
      <c r="P208" s="7"/>
      <c r="Q208" s="1"/>
      <c r="R208" s="1"/>
      <c r="S208" s="1"/>
      <c r="T208" s="1"/>
      <c r="U208" s="1"/>
      <c r="V208" s="1"/>
      <c r="W208" s="1"/>
      <c r="X208" s="1"/>
      <c r="Y208" s="1"/>
      <c r="Z208" s="1"/>
      <c r="AA208" s="1"/>
      <c r="AB208" s="1"/>
      <c r="AC208" s="1"/>
      <c r="AD208" s="1"/>
      <c r="AE208" s="1"/>
      <c r="AF208" s="1"/>
      <c r="AG208" s="1"/>
      <c r="AH208" s="1"/>
      <c r="AI208" s="1"/>
      <c r="AJ208" s="1"/>
      <c r="AK208" s="1"/>
      <c r="AL208" s="1"/>
      <c r="AM208" s="1"/>
    </row>
    <row r="209" spans="1:39" ht="12" customHeight="1">
      <c r="A209" s="1"/>
      <c r="B209" s="1"/>
      <c r="C209" s="1"/>
      <c r="D209" s="1"/>
      <c r="E209" s="1"/>
      <c r="F209" s="1"/>
      <c r="G209" s="1"/>
      <c r="H209" s="1"/>
      <c r="I209" s="1"/>
      <c r="J209" s="1"/>
      <c r="K209" s="7"/>
      <c r="L209" s="1"/>
      <c r="M209" s="1"/>
      <c r="N209" s="1"/>
      <c r="O209" s="1"/>
      <c r="P209" s="7"/>
      <c r="Q209" s="1"/>
      <c r="R209" s="1"/>
      <c r="S209" s="1"/>
      <c r="T209" s="1"/>
      <c r="U209" s="1"/>
      <c r="V209" s="1"/>
      <c r="W209" s="1"/>
      <c r="X209" s="1"/>
      <c r="Y209" s="1"/>
      <c r="Z209" s="1"/>
      <c r="AA209" s="1"/>
      <c r="AB209" s="1"/>
      <c r="AC209" s="1"/>
      <c r="AD209" s="1"/>
      <c r="AE209" s="1"/>
      <c r="AF209" s="1"/>
      <c r="AG209" s="1"/>
      <c r="AH209" s="1"/>
      <c r="AI209" s="1"/>
      <c r="AJ209" s="1"/>
      <c r="AK209" s="1"/>
      <c r="AL209" s="1"/>
      <c r="AM209" s="1"/>
    </row>
    <row r="210" spans="1:39" ht="12" customHeight="1">
      <c r="A210" s="1"/>
      <c r="B210" s="1"/>
      <c r="C210" s="1"/>
      <c r="D210" s="1"/>
      <c r="E210" s="1"/>
      <c r="F210" s="1"/>
      <c r="G210" s="1"/>
      <c r="H210" s="1"/>
      <c r="I210" s="1"/>
      <c r="J210" s="1"/>
      <c r="K210" s="7"/>
      <c r="L210" s="1"/>
      <c r="M210" s="1"/>
      <c r="N210" s="1"/>
      <c r="O210" s="1"/>
      <c r="P210" s="7"/>
      <c r="Q210" s="1"/>
      <c r="R210" s="1"/>
      <c r="S210" s="1"/>
      <c r="T210" s="1"/>
      <c r="U210" s="1"/>
      <c r="V210" s="1"/>
      <c r="W210" s="1"/>
      <c r="X210" s="1"/>
      <c r="Y210" s="1"/>
      <c r="Z210" s="1"/>
      <c r="AA210" s="1"/>
      <c r="AB210" s="1"/>
      <c r="AC210" s="1"/>
      <c r="AD210" s="1"/>
      <c r="AE210" s="1"/>
      <c r="AF210" s="1"/>
      <c r="AG210" s="1"/>
      <c r="AH210" s="1"/>
      <c r="AI210" s="1"/>
      <c r="AJ210" s="1"/>
      <c r="AK210" s="1"/>
      <c r="AL210" s="1"/>
      <c r="AM210" s="1"/>
    </row>
    <row r="211" spans="1:39" ht="12" customHeight="1">
      <c r="A211" s="1"/>
      <c r="B211" s="1"/>
      <c r="C211" s="1"/>
      <c r="D211" s="1"/>
      <c r="E211" s="1"/>
      <c r="F211" s="1"/>
      <c r="G211" s="1"/>
      <c r="H211" s="1"/>
      <c r="I211" s="1"/>
      <c r="J211" s="1"/>
      <c r="K211" s="7"/>
      <c r="L211" s="1"/>
      <c r="M211" s="1"/>
      <c r="N211" s="1"/>
      <c r="O211" s="1"/>
      <c r="P211" s="7"/>
      <c r="Q211" s="1"/>
      <c r="R211" s="1"/>
      <c r="S211" s="1"/>
      <c r="T211" s="1"/>
      <c r="U211" s="1"/>
      <c r="V211" s="1"/>
      <c r="W211" s="1"/>
      <c r="X211" s="1"/>
      <c r="Y211" s="1"/>
      <c r="Z211" s="1"/>
      <c r="AA211" s="1"/>
      <c r="AB211" s="1"/>
      <c r="AC211" s="1"/>
      <c r="AD211" s="1"/>
      <c r="AE211" s="1"/>
      <c r="AF211" s="1"/>
      <c r="AG211" s="1"/>
      <c r="AH211" s="1"/>
      <c r="AI211" s="1"/>
      <c r="AJ211" s="1"/>
      <c r="AK211" s="1"/>
      <c r="AL211" s="1"/>
      <c r="AM211" s="1"/>
    </row>
    <row r="212" spans="1:39" ht="12" customHeight="1">
      <c r="A212" s="1"/>
      <c r="B212" s="1"/>
      <c r="C212" s="1"/>
      <c r="D212" s="1"/>
      <c r="E212" s="1"/>
      <c r="F212" s="1"/>
      <c r="G212" s="1"/>
      <c r="H212" s="1"/>
      <c r="I212" s="1"/>
      <c r="J212" s="1"/>
      <c r="K212" s="7"/>
      <c r="L212" s="1"/>
      <c r="M212" s="1"/>
      <c r="N212" s="1"/>
      <c r="O212" s="1"/>
      <c r="P212" s="7"/>
      <c r="Q212" s="1"/>
      <c r="R212" s="1"/>
      <c r="S212" s="1"/>
      <c r="T212" s="1"/>
      <c r="U212" s="1"/>
      <c r="V212" s="1"/>
      <c r="W212" s="1"/>
      <c r="X212" s="1"/>
      <c r="Y212" s="1"/>
      <c r="Z212" s="1"/>
      <c r="AA212" s="1"/>
      <c r="AB212" s="1"/>
      <c r="AC212" s="1"/>
      <c r="AD212" s="1"/>
      <c r="AE212" s="1"/>
      <c r="AF212" s="1"/>
      <c r="AG212" s="1"/>
      <c r="AH212" s="1"/>
      <c r="AI212" s="1"/>
      <c r="AJ212" s="1"/>
      <c r="AK212" s="1"/>
      <c r="AL212" s="1"/>
      <c r="AM212" s="1"/>
    </row>
    <row r="213" spans="1:39" ht="12" customHeight="1">
      <c r="A213" s="1"/>
      <c r="B213" s="1"/>
      <c r="C213" s="1"/>
      <c r="D213" s="1"/>
      <c r="E213" s="1"/>
      <c r="F213" s="1"/>
      <c r="G213" s="1"/>
      <c r="H213" s="1"/>
      <c r="I213" s="1"/>
      <c r="J213" s="1"/>
      <c r="K213" s="7"/>
      <c r="L213" s="1"/>
      <c r="M213" s="1"/>
      <c r="N213" s="1"/>
      <c r="O213" s="1"/>
      <c r="P213" s="7"/>
      <c r="Q213" s="1"/>
      <c r="R213" s="1"/>
      <c r="S213" s="1"/>
      <c r="T213" s="1"/>
      <c r="U213" s="1"/>
      <c r="V213" s="1"/>
      <c r="W213" s="1"/>
      <c r="X213" s="1"/>
      <c r="Y213" s="1"/>
      <c r="Z213" s="1"/>
      <c r="AA213" s="1"/>
      <c r="AB213" s="1"/>
      <c r="AC213" s="1"/>
      <c r="AD213" s="1"/>
      <c r="AE213" s="1"/>
      <c r="AF213" s="1"/>
      <c r="AG213" s="1"/>
      <c r="AH213" s="1"/>
      <c r="AI213" s="1"/>
      <c r="AJ213" s="1"/>
      <c r="AK213" s="1"/>
      <c r="AL213" s="1"/>
      <c r="AM213" s="1"/>
    </row>
    <row r="214" spans="1:39" ht="12" customHeight="1">
      <c r="A214" s="1"/>
      <c r="B214" s="1"/>
      <c r="C214" s="1"/>
      <c r="D214" s="1"/>
      <c r="E214" s="1"/>
      <c r="F214" s="1"/>
      <c r="G214" s="1"/>
      <c r="H214" s="1"/>
      <c r="I214" s="1"/>
      <c r="J214" s="1"/>
      <c r="K214" s="7"/>
      <c r="L214" s="1"/>
      <c r="M214" s="1"/>
      <c r="N214" s="1"/>
      <c r="O214" s="1"/>
      <c r="P214" s="7"/>
      <c r="Q214" s="1"/>
      <c r="R214" s="1"/>
      <c r="S214" s="1"/>
      <c r="T214" s="1"/>
      <c r="U214" s="1"/>
      <c r="V214" s="1"/>
      <c r="W214" s="1"/>
      <c r="X214" s="1"/>
      <c r="Y214" s="1"/>
      <c r="Z214" s="1"/>
      <c r="AA214" s="1"/>
      <c r="AB214" s="1"/>
      <c r="AC214" s="1"/>
      <c r="AD214" s="1"/>
      <c r="AE214" s="1"/>
      <c r="AF214" s="1"/>
      <c r="AG214" s="1"/>
      <c r="AH214" s="1"/>
      <c r="AI214" s="1"/>
      <c r="AJ214" s="1"/>
      <c r="AK214" s="1"/>
      <c r="AL214" s="1"/>
      <c r="AM214" s="1"/>
    </row>
    <row r="215" spans="1:39" ht="12" customHeight="1">
      <c r="A215" s="1"/>
      <c r="B215" s="1"/>
      <c r="C215" s="1"/>
      <c r="D215" s="1"/>
      <c r="E215" s="1"/>
      <c r="F215" s="1"/>
      <c r="G215" s="1"/>
      <c r="H215" s="1"/>
      <c r="I215" s="1"/>
      <c r="J215" s="1"/>
      <c r="K215" s="7"/>
      <c r="L215" s="1"/>
      <c r="M215" s="1"/>
      <c r="N215" s="1"/>
      <c r="O215" s="1"/>
      <c r="P215" s="7"/>
      <c r="Q215" s="1"/>
      <c r="R215" s="1"/>
      <c r="S215" s="1"/>
      <c r="T215" s="1"/>
      <c r="U215" s="1"/>
      <c r="V215" s="1"/>
      <c r="W215" s="1"/>
      <c r="X215" s="1"/>
      <c r="Y215" s="1"/>
      <c r="Z215" s="1"/>
      <c r="AA215" s="1"/>
      <c r="AB215" s="1"/>
      <c r="AC215" s="1"/>
      <c r="AD215" s="1"/>
      <c r="AE215" s="1"/>
      <c r="AF215" s="1"/>
      <c r="AG215" s="1"/>
      <c r="AH215" s="1"/>
      <c r="AI215" s="1"/>
      <c r="AJ215" s="1"/>
      <c r="AK215" s="1"/>
      <c r="AL215" s="1"/>
      <c r="AM215" s="1"/>
    </row>
    <row r="216" spans="1:39" ht="12" customHeight="1">
      <c r="A216" s="1"/>
      <c r="B216" s="1"/>
      <c r="C216" s="1"/>
      <c r="D216" s="1"/>
      <c r="E216" s="1"/>
      <c r="F216" s="1"/>
      <c r="G216" s="1"/>
      <c r="H216" s="1"/>
      <c r="I216" s="1"/>
      <c r="J216" s="1"/>
      <c r="K216" s="7"/>
      <c r="L216" s="1"/>
      <c r="M216" s="1"/>
      <c r="N216" s="1"/>
      <c r="O216" s="1"/>
      <c r="P216" s="7"/>
      <c r="Q216" s="1"/>
      <c r="R216" s="1"/>
      <c r="S216" s="1"/>
      <c r="T216" s="1"/>
      <c r="U216" s="1"/>
      <c r="V216" s="1"/>
      <c r="W216" s="1"/>
      <c r="X216" s="1"/>
      <c r="Y216" s="1"/>
      <c r="Z216" s="1"/>
      <c r="AA216" s="1"/>
      <c r="AB216" s="1"/>
      <c r="AC216" s="1"/>
      <c r="AD216" s="1"/>
      <c r="AE216" s="1"/>
      <c r="AF216" s="1"/>
      <c r="AG216" s="1"/>
      <c r="AH216" s="1"/>
      <c r="AI216" s="1"/>
      <c r="AJ216" s="1"/>
      <c r="AK216" s="1"/>
      <c r="AL216" s="1"/>
      <c r="AM216" s="1"/>
    </row>
    <row r="217" spans="1:39" ht="12" customHeight="1">
      <c r="A217" s="1"/>
      <c r="B217" s="1"/>
      <c r="C217" s="1"/>
      <c r="D217" s="1"/>
      <c r="E217" s="1"/>
      <c r="F217" s="1"/>
      <c r="G217" s="1"/>
      <c r="H217" s="1"/>
      <c r="I217" s="1"/>
      <c r="J217" s="1"/>
      <c r="K217" s="7"/>
      <c r="L217" s="1"/>
      <c r="M217" s="1"/>
      <c r="N217" s="1"/>
      <c r="O217" s="1"/>
      <c r="P217" s="7"/>
      <c r="Q217" s="1"/>
      <c r="R217" s="1"/>
      <c r="S217" s="1"/>
      <c r="T217" s="1"/>
      <c r="U217" s="1"/>
      <c r="V217" s="1"/>
      <c r="W217" s="1"/>
      <c r="X217" s="1"/>
      <c r="Y217" s="1"/>
      <c r="Z217" s="1"/>
      <c r="AA217" s="1"/>
      <c r="AB217" s="1"/>
      <c r="AC217" s="1"/>
      <c r="AD217" s="1"/>
      <c r="AE217" s="1"/>
      <c r="AF217" s="1"/>
      <c r="AG217" s="1"/>
      <c r="AH217" s="1"/>
      <c r="AI217" s="1"/>
      <c r="AJ217" s="1"/>
      <c r="AK217" s="1"/>
      <c r="AL217" s="1"/>
      <c r="AM217" s="1"/>
    </row>
    <row r="218" spans="1:39" ht="12" customHeight="1">
      <c r="A218" s="1"/>
      <c r="B218" s="1"/>
      <c r="C218" s="1"/>
      <c r="D218" s="1"/>
      <c r="E218" s="1"/>
      <c r="F218" s="1"/>
      <c r="G218" s="1"/>
      <c r="H218" s="1"/>
      <c r="I218" s="1"/>
      <c r="J218" s="1"/>
      <c r="K218" s="7"/>
      <c r="L218" s="1"/>
      <c r="M218" s="1"/>
      <c r="N218" s="1"/>
      <c r="O218" s="1"/>
      <c r="P218" s="7"/>
      <c r="Q218" s="1"/>
      <c r="R218" s="1"/>
      <c r="S218" s="1"/>
      <c r="T218" s="1"/>
      <c r="U218" s="1"/>
      <c r="V218" s="1"/>
      <c r="W218" s="1"/>
      <c r="X218" s="1"/>
      <c r="Y218" s="1"/>
      <c r="Z218" s="1"/>
      <c r="AA218" s="1"/>
      <c r="AB218" s="1"/>
      <c r="AC218" s="1"/>
      <c r="AD218" s="1"/>
      <c r="AE218" s="1"/>
      <c r="AF218" s="1"/>
      <c r="AG218" s="1"/>
      <c r="AH218" s="1"/>
      <c r="AI218" s="1"/>
      <c r="AJ218" s="1"/>
      <c r="AK218" s="1"/>
      <c r="AL218" s="1"/>
      <c r="AM218" s="1"/>
    </row>
    <row r="219" spans="1:39" ht="12" customHeight="1">
      <c r="A219" s="1"/>
      <c r="B219" s="1"/>
      <c r="C219" s="1"/>
      <c r="D219" s="1"/>
      <c r="E219" s="1"/>
      <c r="F219" s="1"/>
      <c r="G219" s="1"/>
      <c r="H219" s="1"/>
      <c r="I219" s="1"/>
      <c r="J219" s="1"/>
      <c r="K219" s="7"/>
      <c r="L219" s="1"/>
      <c r="M219" s="1"/>
      <c r="N219" s="1"/>
      <c r="O219" s="1"/>
      <c r="P219" s="7"/>
      <c r="Q219" s="1"/>
      <c r="R219" s="1"/>
      <c r="S219" s="1"/>
      <c r="T219" s="1"/>
      <c r="U219" s="1"/>
      <c r="V219" s="1"/>
      <c r="W219" s="1"/>
      <c r="X219" s="1"/>
      <c r="Y219" s="1"/>
      <c r="Z219" s="1"/>
      <c r="AA219" s="1"/>
      <c r="AB219" s="1"/>
      <c r="AC219" s="1"/>
      <c r="AD219" s="1"/>
      <c r="AE219" s="1"/>
      <c r="AF219" s="1"/>
      <c r="AG219" s="1"/>
      <c r="AH219" s="1"/>
      <c r="AI219" s="1"/>
      <c r="AJ219" s="1"/>
      <c r="AK219" s="1"/>
      <c r="AL219" s="1"/>
      <c r="AM219" s="1"/>
    </row>
    <row r="220" spans="1:39" ht="12" customHeight="1">
      <c r="A220" s="1"/>
      <c r="B220" s="1"/>
      <c r="C220" s="1"/>
      <c r="D220" s="1"/>
      <c r="E220" s="1"/>
      <c r="F220" s="1"/>
      <c r="G220" s="1"/>
      <c r="H220" s="1"/>
      <c r="I220" s="1"/>
      <c r="J220" s="1"/>
      <c r="K220" s="7"/>
      <c r="L220" s="1"/>
      <c r="M220" s="1"/>
      <c r="N220" s="1"/>
      <c r="O220" s="1"/>
      <c r="P220" s="7"/>
      <c r="Q220" s="1"/>
      <c r="R220" s="1"/>
      <c r="S220" s="1"/>
      <c r="T220" s="1"/>
      <c r="U220" s="1"/>
      <c r="V220" s="1"/>
      <c r="W220" s="1"/>
      <c r="X220" s="1"/>
      <c r="Y220" s="1"/>
      <c r="Z220" s="1"/>
      <c r="AA220" s="1"/>
      <c r="AB220" s="1"/>
      <c r="AC220" s="1"/>
      <c r="AD220" s="1"/>
      <c r="AE220" s="1"/>
      <c r="AF220" s="1"/>
      <c r="AG220" s="1"/>
      <c r="AH220" s="1"/>
      <c r="AI220" s="1"/>
      <c r="AJ220" s="1"/>
      <c r="AK220" s="1"/>
      <c r="AL220" s="1"/>
      <c r="AM220" s="1"/>
    </row>
    <row r="221" spans="1:39" ht="12" customHeight="1">
      <c r="A221" s="1"/>
      <c r="B221" s="1"/>
      <c r="C221" s="1"/>
      <c r="D221" s="1"/>
      <c r="E221" s="1"/>
      <c r="F221" s="1"/>
      <c r="G221" s="1"/>
      <c r="H221" s="1"/>
      <c r="I221" s="1"/>
      <c r="J221" s="1"/>
      <c r="K221" s="7"/>
      <c r="L221" s="1"/>
      <c r="M221" s="1"/>
      <c r="N221" s="1"/>
      <c r="O221" s="1"/>
      <c r="P221" s="7"/>
      <c r="Q221" s="1"/>
      <c r="R221" s="1"/>
      <c r="S221" s="1"/>
      <c r="T221" s="1"/>
      <c r="U221" s="1"/>
      <c r="V221" s="1"/>
      <c r="W221" s="1"/>
      <c r="X221" s="1"/>
      <c r="Y221" s="1"/>
      <c r="Z221" s="1"/>
      <c r="AA221" s="1"/>
      <c r="AB221" s="1"/>
      <c r="AC221" s="1"/>
      <c r="AD221" s="1"/>
      <c r="AE221" s="1"/>
      <c r="AF221" s="1"/>
      <c r="AG221" s="1"/>
      <c r="AH221" s="1"/>
      <c r="AI221" s="1"/>
      <c r="AJ221" s="1"/>
      <c r="AK221" s="1"/>
      <c r="AL221" s="1"/>
      <c r="AM221" s="1"/>
    </row>
    <row r="222" spans="1:39" ht="12" customHeight="1">
      <c r="A222" s="1"/>
      <c r="B222" s="1"/>
      <c r="C222" s="1"/>
      <c r="D222" s="1"/>
      <c r="E222" s="1"/>
      <c r="F222" s="1"/>
      <c r="G222" s="1"/>
      <c r="H222" s="1"/>
      <c r="I222" s="1"/>
      <c r="J222" s="1"/>
      <c r="K222" s="7"/>
      <c r="L222" s="1"/>
      <c r="M222" s="1"/>
      <c r="N222" s="1"/>
      <c r="O222" s="1"/>
      <c r="P222" s="7"/>
      <c r="Q222" s="1"/>
      <c r="R222" s="1"/>
      <c r="S222" s="1"/>
      <c r="T222" s="1"/>
      <c r="U222" s="1"/>
      <c r="V222" s="1"/>
      <c r="W222" s="1"/>
      <c r="X222" s="1"/>
      <c r="Y222" s="1"/>
      <c r="Z222" s="1"/>
      <c r="AA222" s="1"/>
      <c r="AB222" s="1"/>
      <c r="AC222" s="1"/>
      <c r="AD222" s="1"/>
      <c r="AE222" s="1"/>
      <c r="AF222" s="1"/>
      <c r="AG222" s="1"/>
      <c r="AH222" s="1"/>
      <c r="AI222" s="1"/>
      <c r="AJ222" s="1"/>
      <c r="AK222" s="1"/>
      <c r="AL222" s="1"/>
      <c r="AM222" s="1"/>
    </row>
    <row r="223" spans="1:39" ht="12" customHeight="1">
      <c r="A223" s="1"/>
      <c r="B223" s="1"/>
      <c r="C223" s="1"/>
      <c r="D223" s="1"/>
      <c r="E223" s="1"/>
      <c r="F223" s="1"/>
      <c r="G223" s="1"/>
      <c r="H223" s="1"/>
      <c r="I223" s="1"/>
      <c r="J223" s="1"/>
      <c r="K223" s="7"/>
      <c r="L223" s="1"/>
      <c r="M223" s="1"/>
      <c r="N223" s="1"/>
      <c r="O223" s="1"/>
      <c r="P223" s="7"/>
      <c r="Q223" s="1"/>
      <c r="R223" s="1"/>
      <c r="S223" s="1"/>
      <c r="T223" s="1"/>
      <c r="U223" s="1"/>
      <c r="V223" s="1"/>
      <c r="W223" s="1"/>
      <c r="X223" s="1"/>
      <c r="Y223" s="1"/>
      <c r="Z223" s="1"/>
      <c r="AA223" s="1"/>
      <c r="AB223" s="1"/>
      <c r="AC223" s="1"/>
      <c r="AD223" s="1"/>
      <c r="AE223" s="1"/>
      <c r="AF223" s="1"/>
      <c r="AG223" s="1"/>
      <c r="AH223" s="1"/>
      <c r="AI223" s="1"/>
      <c r="AJ223" s="1"/>
      <c r="AK223" s="1"/>
      <c r="AL223" s="1"/>
      <c r="AM223" s="1"/>
    </row>
    <row r="224" spans="1:39" ht="12" customHeight="1">
      <c r="A224" s="1"/>
      <c r="B224" s="1"/>
      <c r="C224" s="1"/>
      <c r="D224" s="1"/>
      <c r="E224" s="1"/>
      <c r="F224" s="1"/>
      <c r="G224" s="1"/>
      <c r="H224" s="1"/>
      <c r="I224" s="1"/>
      <c r="J224" s="1"/>
      <c r="K224" s="7"/>
      <c r="L224" s="1"/>
      <c r="M224" s="1"/>
      <c r="N224" s="1"/>
      <c r="O224" s="1"/>
      <c r="P224" s="7"/>
      <c r="Q224" s="1"/>
      <c r="R224" s="1"/>
      <c r="S224" s="1"/>
      <c r="T224" s="1"/>
      <c r="U224" s="1"/>
      <c r="V224" s="1"/>
      <c r="W224" s="1"/>
      <c r="X224" s="1"/>
      <c r="Y224" s="1"/>
      <c r="Z224" s="1"/>
      <c r="AA224" s="1"/>
      <c r="AB224" s="1"/>
      <c r="AC224" s="1"/>
      <c r="AD224" s="1"/>
      <c r="AE224" s="1"/>
      <c r="AF224" s="1"/>
      <c r="AG224" s="1"/>
      <c r="AH224" s="1"/>
      <c r="AI224" s="1"/>
      <c r="AJ224" s="1"/>
      <c r="AK224" s="1"/>
      <c r="AL224" s="1"/>
      <c r="AM224" s="1"/>
    </row>
    <row r="225" spans="1:39" ht="12" customHeight="1">
      <c r="A225" s="1"/>
      <c r="B225" s="1"/>
      <c r="C225" s="1"/>
      <c r="D225" s="1"/>
      <c r="E225" s="1"/>
      <c r="F225" s="1"/>
      <c r="G225" s="1"/>
      <c r="H225" s="1"/>
      <c r="I225" s="1"/>
      <c r="J225" s="1"/>
      <c r="K225" s="7"/>
      <c r="L225" s="1"/>
      <c r="M225" s="1"/>
      <c r="N225" s="1"/>
      <c r="O225" s="1"/>
      <c r="P225" s="7"/>
      <c r="Q225" s="1"/>
      <c r="R225" s="1"/>
      <c r="S225" s="1"/>
      <c r="T225" s="1"/>
      <c r="U225" s="1"/>
      <c r="V225" s="1"/>
      <c r="W225" s="1"/>
      <c r="X225" s="1"/>
      <c r="Y225" s="1"/>
      <c r="Z225" s="1"/>
      <c r="AA225" s="1"/>
      <c r="AB225" s="1"/>
      <c r="AC225" s="1"/>
      <c r="AD225" s="1"/>
      <c r="AE225" s="1"/>
      <c r="AF225" s="1"/>
      <c r="AG225" s="1"/>
      <c r="AH225" s="1"/>
      <c r="AI225" s="1"/>
      <c r="AJ225" s="1"/>
      <c r="AK225" s="1"/>
      <c r="AL225" s="1"/>
      <c r="AM225" s="1"/>
    </row>
    <row r="226" spans="1:39" ht="12" customHeight="1">
      <c r="A226" s="1"/>
      <c r="B226" s="1"/>
      <c r="C226" s="1"/>
      <c r="D226" s="1"/>
      <c r="E226" s="1"/>
      <c r="F226" s="1"/>
      <c r="G226" s="1"/>
      <c r="H226" s="1"/>
      <c r="I226" s="1"/>
      <c r="J226" s="1"/>
      <c r="K226" s="7"/>
      <c r="L226" s="1"/>
      <c r="M226" s="1"/>
      <c r="N226" s="1"/>
      <c r="O226" s="1"/>
      <c r="P226" s="7"/>
      <c r="Q226" s="1"/>
      <c r="R226" s="1"/>
      <c r="S226" s="1"/>
      <c r="T226" s="1"/>
      <c r="U226" s="1"/>
      <c r="V226" s="1"/>
      <c r="W226" s="1"/>
      <c r="X226" s="1"/>
      <c r="Y226" s="1"/>
      <c r="Z226" s="1"/>
      <c r="AA226" s="1"/>
      <c r="AB226" s="1"/>
      <c r="AC226" s="1"/>
      <c r="AD226" s="1"/>
      <c r="AE226" s="1"/>
      <c r="AF226" s="1"/>
      <c r="AG226" s="1"/>
      <c r="AH226" s="1"/>
      <c r="AI226" s="1"/>
      <c r="AJ226" s="1"/>
      <c r="AK226" s="1"/>
      <c r="AL226" s="1"/>
      <c r="AM226" s="1"/>
    </row>
    <row r="227" spans="1:39" ht="12" customHeight="1">
      <c r="A227" s="1"/>
      <c r="B227" s="1"/>
      <c r="C227" s="1"/>
      <c r="D227" s="1"/>
      <c r="E227" s="1"/>
      <c r="F227" s="1"/>
      <c r="G227" s="1"/>
      <c r="H227" s="1"/>
      <c r="I227" s="1"/>
      <c r="J227" s="1"/>
      <c r="K227" s="7"/>
      <c r="L227" s="1"/>
      <c r="M227" s="1"/>
      <c r="N227" s="1"/>
      <c r="O227" s="1"/>
      <c r="P227" s="7"/>
      <c r="Q227" s="1"/>
      <c r="R227" s="1"/>
      <c r="S227" s="1"/>
      <c r="T227" s="1"/>
      <c r="U227" s="1"/>
      <c r="V227" s="1"/>
      <c r="W227" s="1"/>
      <c r="X227" s="1"/>
      <c r="Y227" s="1"/>
      <c r="Z227" s="1"/>
      <c r="AA227" s="1"/>
      <c r="AB227" s="1"/>
      <c r="AC227" s="1"/>
      <c r="AD227" s="1"/>
      <c r="AE227" s="1"/>
      <c r="AF227" s="1"/>
      <c r="AG227" s="1"/>
      <c r="AH227" s="1"/>
      <c r="AI227" s="1"/>
      <c r="AJ227" s="1"/>
      <c r="AK227" s="1"/>
      <c r="AL227" s="1"/>
      <c r="AM227" s="1"/>
    </row>
    <row r="228" spans="1:39" ht="12" customHeight="1">
      <c r="A228" s="1"/>
      <c r="B228" s="1"/>
      <c r="C228" s="1"/>
      <c r="D228" s="1"/>
      <c r="E228" s="1"/>
      <c r="F228" s="1"/>
      <c r="G228" s="1"/>
      <c r="H228" s="1"/>
      <c r="I228" s="1"/>
      <c r="J228" s="1"/>
      <c r="K228" s="7"/>
      <c r="L228" s="1"/>
      <c r="M228" s="1"/>
      <c r="N228" s="1"/>
      <c r="O228" s="1"/>
      <c r="P228" s="7"/>
      <c r="Q228" s="1"/>
      <c r="R228" s="1"/>
      <c r="S228" s="1"/>
      <c r="T228" s="1"/>
      <c r="U228" s="1"/>
      <c r="V228" s="1"/>
      <c r="W228" s="1"/>
      <c r="X228" s="1"/>
      <c r="Y228" s="1"/>
      <c r="Z228" s="1"/>
      <c r="AA228" s="1"/>
      <c r="AB228" s="1"/>
      <c r="AC228" s="1"/>
      <c r="AD228" s="1"/>
      <c r="AE228" s="1"/>
      <c r="AF228" s="1"/>
      <c r="AG228" s="1"/>
      <c r="AH228" s="1"/>
      <c r="AI228" s="1"/>
      <c r="AJ228" s="1"/>
      <c r="AK228" s="1"/>
      <c r="AL228" s="1"/>
      <c r="AM228" s="1"/>
    </row>
    <row r="229" spans="1:39" ht="12" customHeight="1">
      <c r="A229" s="1"/>
      <c r="B229" s="1"/>
      <c r="C229" s="1"/>
      <c r="D229" s="1"/>
      <c r="E229" s="1"/>
      <c r="F229" s="1"/>
      <c r="G229" s="1"/>
      <c r="H229" s="1"/>
      <c r="I229" s="1"/>
      <c r="J229" s="1"/>
      <c r="K229" s="7"/>
      <c r="L229" s="1"/>
      <c r="M229" s="1"/>
      <c r="N229" s="1"/>
      <c r="O229" s="1"/>
      <c r="P229" s="7"/>
      <c r="Q229" s="1"/>
      <c r="R229" s="1"/>
      <c r="S229" s="1"/>
      <c r="T229" s="1"/>
      <c r="U229" s="1"/>
      <c r="V229" s="1"/>
      <c r="W229" s="1"/>
      <c r="X229" s="1"/>
      <c r="Y229" s="1"/>
      <c r="Z229" s="1"/>
      <c r="AA229" s="1"/>
      <c r="AB229" s="1"/>
      <c r="AC229" s="1"/>
      <c r="AD229" s="1"/>
      <c r="AE229" s="1"/>
      <c r="AF229" s="1"/>
      <c r="AG229" s="1"/>
      <c r="AH229" s="1"/>
      <c r="AI229" s="1"/>
      <c r="AJ229" s="1"/>
      <c r="AK229" s="1"/>
      <c r="AL229" s="1"/>
      <c r="AM229" s="1"/>
    </row>
    <row r="230" spans="1:39" ht="12" customHeight="1">
      <c r="A230" s="1"/>
      <c r="B230" s="1"/>
      <c r="C230" s="1"/>
      <c r="D230" s="1"/>
      <c r="E230" s="1"/>
      <c r="F230" s="1"/>
      <c r="G230" s="1"/>
      <c r="H230" s="1"/>
      <c r="I230" s="1"/>
      <c r="J230" s="1"/>
      <c r="K230" s="7"/>
      <c r="L230" s="1"/>
      <c r="M230" s="1"/>
      <c r="N230" s="1"/>
      <c r="O230" s="1"/>
      <c r="P230" s="7"/>
      <c r="Q230" s="1"/>
      <c r="R230" s="1"/>
      <c r="S230" s="1"/>
      <c r="T230" s="1"/>
      <c r="U230" s="1"/>
      <c r="V230" s="1"/>
      <c r="W230" s="1"/>
      <c r="X230" s="1"/>
      <c r="Y230" s="1"/>
      <c r="Z230" s="1"/>
      <c r="AA230" s="1"/>
      <c r="AB230" s="1"/>
      <c r="AC230" s="1"/>
      <c r="AD230" s="1"/>
      <c r="AE230" s="1"/>
      <c r="AF230" s="1"/>
      <c r="AG230" s="1"/>
      <c r="AH230" s="1"/>
      <c r="AI230" s="1"/>
      <c r="AJ230" s="1"/>
      <c r="AK230" s="1"/>
      <c r="AL230" s="1"/>
      <c r="AM230" s="1"/>
    </row>
    <row r="231" spans="1:39" ht="12" customHeight="1">
      <c r="A231" s="1"/>
      <c r="B231" s="1"/>
      <c r="C231" s="1"/>
      <c r="D231" s="1"/>
      <c r="E231" s="1"/>
      <c r="F231" s="1"/>
      <c r="G231" s="1"/>
      <c r="H231" s="1"/>
      <c r="I231" s="1"/>
      <c r="J231" s="1"/>
      <c r="K231" s="7"/>
      <c r="L231" s="1"/>
      <c r="M231" s="1"/>
      <c r="N231" s="1"/>
      <c r="O231" s="1"/>
      <c r="P231" s="7"/>
      <c r="Q231" s="1"/>
      <c r="R231" s="1"/>
      <c r="S231" s="1"/>
      <c r="T231" s="1"/>
      <c r="U231" s="1"/>
      <c r="V231" s="1"/>
      <c r="W231" s="1"/>
      <c r="X231" s="1"/>
      <c r="Y231" s="1"/>
      <c r="Z231" s="1"/>
      <c r="AA231" s="1"/>
      <c r="AB231" s="1"/>
      <c r="AC231" s="1"/>
      <c r="AD231" s="1"/>
      <c r="AE231" s="1"/>
      <c r="AF231" s="1"/>
      <c r="AG231" s="1"/>
      <c r="AH231" s="1"/>
      <c r="AI231" s="1"/>
      <c r="AJ231" s="1"/>
      <c r="AK231" s="1"/>
      <c r="AL231" s="1"/>
      <c r="AM231" s="1"/>
    </row>
    <row r="232" spans="1:39" ht="12" customHeight="1">
      <c r="A232" s="1"/>
      <c r="B232" s="1"/>
      <c r="C232" s="1"/>
      <c r="D232" s="1"/>
      <c r="E232" s="1"/>
      <c r="F232" s="1"/>
      <c r="G232" s="1"/>
      <c r="H232" s="1"/>
      <c r="I232" s="1"/>
      <c r="J232" s="1"/>
      <c r="K232" s="7"/>
      <c r="L232" s="1"/>
      <c r="M232" s="1"/>
      <c r="N232" s="1"/>
      <c r="O232" s="1"/>
      <c r="P232" s="7"/>
      <c r="Q232" s="1"/>
      <c r="R232" s="1"/>
      <c r="S232" s="1"/>
      <c r="T232" s="1"/>
      <c r="U232" s="1"/>
      <c r="V232" s="1"/>
      <c r="W232" s="1"/>
      <c r="X232" s="1"/>
      <c r="Y232" s="1"/>
      <c r="Z232" s="1"/>
      <c r="AA232" s="1"/>
      <c r="AB232" s="1"/>
      <c r="AC232" s="1"/>
      <c r="AD232" s="1"/>
      <c r="AE232" s="1"/>
      <c r="AF232" s="1"/>
      <c r="AG232" s="1"/>
      <c r="AH232" s="1"/>
      <c r="AI232" s="1"/>
      <c r="AJ232" s="1"/>
      <c r="AK232" s="1"/>
      <c r="AL232" s="1"/>
      <c r="AM232" s="1"/>
    </row>
    <row r="233" spans="1:39" ht="12" customHeight="1">
      <c r="A233" s="1"/>
      <c r="B233" s="1"/>
      <c r="C233" s="1"/>
      <c r="D233" s="1"/>
      <c r="E233" s="1"/>
      <c r="F233" s="1"/>
      <c r="G233" s="1"/>
      <c r="H233" s="1"/>
      <c r="I233" s="1"/>
      <c r="J233" s="1"/>
      <c r="K233" s="7"/>
      <c r="L233" s="1"/>
      <c r="M233" s="1"/>
      <c r="N233" s="1"/>
      <c r="O233" s="1"/>
      <c r="P233" s="7"/>
      <c r="Q233" s="1"/>
      <c r="R233" s="1"/>
      <c r="S233" s="1"/>
      <c r="T233" s="1"/>
      <c r="U233" s="1"/>
      <c r="V233" s="1"/>
      <c r="W233" s="1"/>
      <c r="X233" s="1"/>
      <c r="Y233" s="1"/>
      <c r="Z233" s="1"/>
      <c r="AA233" s="1"/>
      <c r="AB233" s="1"/>
      <c r="AC233" s="1"/>
      <c r="AD233" s="1"/>
      <c r="AE233" s="1"/>
      <c r="AF233" s="1"/>
      <c r="AG233" s="1"/>
      <c r="AH233" s="1"/>
      <c r="AI233" s="1"/>
      <c r="AJ233" s="1"/>
      <c r="AK233" s="1"/>
      <c r="AL233" s="1"/>
      <c r="AM233" s="1"/>
    </row>
    <row r="234" spans="1:39" ht="12" customHeight="1">
      <c r="A234" s="1"/>
      <c r="B234" s="1"/>
      <c r="C234" s="1"/>
      <c r="D234" s="1"/>
      <c r="E234" s="1"/>
      <c r="F234" s="1"/>
      <c r="G234" s="1"/>
      <c r="H234" s="1"/>
      <c r="I234" s="1"/>
      <c r="J234" s="1"/>
      <c r="K234" s="7"/>
      <c r="L234" s="1"/>
      <c r="M234" s="1"/>
      <c r="N234" s="1"/>
      <c r="O234" s="1"/>
      <c r="P234" s="7"/>
      <c r="Q234" s="1"/>
      <c r="R234" s="1"/>
      <c r="S234" s="1"/>
      <c r="T234" s="1"/>
      <c r="U234" s="1"/>
      <c r="V234" s="1"/>
      <c r="W234" s="1"/>
      <c r="X234" s="1"/>
      <c r="Y234" s="1"/>
      <c r="Z234" s="1"/>
      <c r="AA234" s="1"/>
      <c r="AB234" s="1"/>
      <c r="AC234" s="1"/>
      <c r="AD234" s="1"/>
      <c r="AE234" s="1"/>
      <c r="AF234" s="1"/>
      <c r="AG234" s="1"/>
      <c r="AH234" s="1"/>
      <c r="AI234" s="1"/>
      <c r="AJ234" s="1"/>
      <c r="AK234" s="1"/>
      <c r="AL234" s="1"/>
      <c r="AM234" s="1"/>
    </row>
    <row r="235" spans="1:39" ht="12" customHeight="1">
      <c r="A235" s="1"/>
      <c r="B235" s="1"/>
      <c r="C235" s="1"/>
      <c r="D235" s="1"/>
      <c r="E235" s="1"/>
      <c r="F235" s="1"/>
      <c r="G235" s="1"/>
      <c r="H235" s="1"/>
      <c r="I235" s="1"/>
      <c r="J235" s="1"/>
      <c r="K235" s="7"/>
      <c r="L235" s="1"/>
      <c r="M235" s="1"/>
      <c r="N235" s="1"/>
      <c r="O235" s="1"/>
      <c r="P235" s="7"/>
      <c r="Q235" s="1"/>
      <c r="R235" s="1"/>
      <c r="S235" s="1"/>
      <c r="T235" s="1"/>
      <c r="U235" s="1"/>
      <c r="V235" s="1"/>
      <c r="W235" s="1"/>
      <c r="X235" s="1"/>
      <c r="Y235" s="1"/>
      <c r="Z235" s="1"/>
      <c r="AA235" s="1"/>
      <c r="AB235" s="1"/>
      <c r="AC235" s="1"/>
      <c r="AD235" s="1"/>
      <c r="AE235" s="1"/>
      <c r="AF235" s="1"/>
      <c r="AG235" s="1"/>
      <c r="AH235" s="1"/>
      <c r="AI235" s="1"/>
      <c r="AJ235" s="1"/>
      <c r="AK235" s="1"/>
      <c r="AL235" s="1"/>
      <c r="AM235" s="1"/>
    </row>
    <row r="236" spans="1:39" ht="12" customHeight="1">
      <c r="A236" s="1"/>
      <c r="B236" s="1"/>
      <c r="C236" s="1"/>
      <c r="D236" s="1"/>
      <c r="E236" s="1"/>
      <c r="F236" s="1"/>
      <c r="G236" s="1"/>
      <c r="H236" s="1"/>
      <c r="I236" s="1"/>
      <c r="J236" s="1"/>
      <c r="K236" s="7"/>
      <c r="L236" s="1"/>
      <c r="M236" s="1"/>
      <c r="N236" s="1"/>
      <c r="O236" s="1"/>
      <c r="P236" s="7"/>
      <c r="Q236" s="1"/>
      <c r="R236" s="1"/>
      <c r="S236" s="1"/>
      <c r="T236" s="1"/>
      <c r="U236" s="1"/>
      <c r="V236" s="1"/>
      <c r="W236" s="1"/>
      <c r="X236" s="1"/>
      <c r="Y236" s="1"/>
      <c r="Z236" s="1"/>
      <c r="AA236" s="1"/>
      <c r="AB236" s="1"/>
      <c r="AC236" s="1"/>
      <c r="AD236" s="1"/>
      <c r="AE236" s="1"/>
      <c r="AF236" s="1"/>
      <c r="AG236" s="1"/>
      <c r="AH236" s="1"/>
      <c r="AI236" s="1"/>
      <c r="AJ236" s="1"/>
      <c r="AK236" s="1"/>
      <c r="AL236" s="1"/>
      <c r="AM236" s="1"/>
    </row>
    <row r="237" spans="1:39" ht="12" customHeight="1">
      <c r="A237" s="1"/>
      <c r="B237" s="1"/>
      <c r="C237" s="1"/>
      <c r="D237" s="1"/>
      <c r="E237" s="1"/>
      <c r="F237" s="1"/>
      <c r="G237" s="1"/>
      <c r="H237" s="1"/>
      <c r="I237" s="1"/>
      <c r="J237" s="1"/>
      <c r="K237" s="7"/>
      <c r="L237" s="1"/>
      <c r="M237" s="1"/>
      <c r="N237" s="1"/>
      <c r="O237" s="1"/>
      <c r="P237" s="7"/>
      <c r="Q237" s="1"/>
      <c r="R237" s="1"/>
      <c r="S237" s="1"/>
      <c r="T237" s="1"/>
      <c r="U237" s="1"/>
      <c r="V237" s="1"/>
      <c r="W237" s="1"/>
      <c r="X237" s="1"/>
      <c r="Y237" s="1"/>
      <c r="Z237" s="1"/>
      <c r="AA237" s="1"/>
      <c r="AB237" s="1"/>
      <c r="AC237" s="1"/>
      <c r="AD237" s="1"/>
      <c r="AE237" s="1"/>
      <c r="AF237" s="1"/>
      <c r="AG237" s="1"/>
      <c r="AH237" s="1"/>
      <c r="AI237" s="1"/>
      <c r="AJ237" s="1"/>
      <c r="AK237" s="1"/>
      <c r="AL237" s="1"/>
      <c r="AM237" s="1"/>
    </row>
    <row r="238" spans="1:39" ht="12" customHeight="1">
      <c r="A238" s="1"/>
      <c r="B238" s="1"/>
      <c r="C238" s="1"/>
      <c r="D238" s="1"/>
      <c r="E238" s="1"/>
      <c r="F238" s="1"/>
      <c r="G238" s="1"/>
      <c r="H238" s="1"/>
      <c r="I238" s="1"/>
      <c r="J238" s="1"/>
      <c r="K238" s="7"/>
      <c r="L238" s="1"/>
      <c r="M238" s="1"/>
      <c r="N238" s="1"/>
      <c r="O238" s="1"/>
      <c r="P238" s="7"/>
      <c r="Q238" s="1"/>
      <c r="R238" s="1"/>
      <c r="S238" s="1"/>
      <c r="T238" s="1"/>
      <c r="U238" s="1"/>
      <c r="V238" s="1"/>
      <c r="W238" s="1"/>
      <c r="X238" s="1"/>
      <c r="Y238" s="1"/>
      <c r="Z238" s="1"/>
      <c r="AA238" s="1"/>
      <c r="AB238" s="1"/>
      <c r="AC238" s="1"/>
      <c r="AD238" s="1"/>
      <c r="AE238" s="1"/>
      <c r="AF238" s="1"/>
      <c r="AG238" s="1"/>
      <c r="AH238" s="1"/>
      <c r="AI238" s="1"/>
      <c r="AJ238" s="1"/>
      <c r="AK238" s="1"/>
      <c r="AL238" s="1"/>
      <c r="AM238" s="1"/>
    </row>
    <row r="239" spans="1:39" ht="12" customHeight="1">
      <c r="A239" s="1"/>
      <c r="B239" s="1"/>
      <c r="C239" s="1"/>
      <c r="D239" s="1"/>
      <c r="E239" s="1"/>
      <c r="F239" s="1"/>
      <c r="G239" s="1"/>
      <c r="H239" s="1"/>
      <c r="I239" s="1"/>
      <c r="J239" s="1"/>
      <c r="K239" s="7"/>
      <c r="L239" s="1"/>
      <c r="M239" s="1"/>
      <c r="N239" s="1"/>
      <c r="O239" s="1"/>
      <c r="P239" s="7"/>
      <c r="Q239" s="1"/>
      <c r="R239" s="1"/>
      <c r="S239" s="1"/>
      <c r="T239" s="1"/>
      <c r="U239" s="1"/>
      <c r="V239" s="1"/>
      <c r="W239" s="1"/>
      <c r="X239" s="1"/>
      <c r="Y239" s="1"/>
      <c r="Z239" s="1"/>
      <c r="AA239" s="1"/>
      <c r="AB239" s="1"/>
      <c r="AC239" s="1"/>
      <c r="AD239" s="1"/>
      <c r="AE239" s="1"/>
      <c r="AF239" s="1"/>
      <c r="AG239" s="1"/>
      <c r="AH239" s="1"/>
      <c r="AI239" s="1"/>
      <c r="AJ239" s="1"/>
      <c r="AK239" s="1"/>
      <c r="AL239" s="1"/>
      <c r="AM239" s="1"/>
    </row>
    <row r="240" spans="1:39" ht="12" customHeight="1">
      <c r="A240" s="1"/>
      <c r="B240" s="1"/>
      <c r="C240" s="1"/>
      <c r="D240" s="1"/>
      <c r="E240" s="1"/>
      <c r="F240" s="1"/>
      <c r="G240" s="1"/>
      <c r="H240" s="1"/>
      <c r="I240" s="1"/>
      <c r="J240" s="1"/>
      <c r="K240" s="7"/>
      <c r="L240" s="1"/>
      <c r="M240" s="1"/>
      <c r="N240" s="1"/>
      <c r="O240" s="1"/>
      <c r="P240" s="7"/>
      <c r="Q240" s="1"/>
      <c r="R240" s="1"/>
      <c r="S240" s="1"/>
      <c r="T240" s="1"/>
      <c r="U240" s="1"/>
      <c r="V240" s="1"/>
      <c r="W240" s="1"/>
      <c r="X240" s="1"/>
      <c r="Y240" s="1"/>
      <c r="Z240" s="1"/>
      <c r="AA240" s="1"/>
      <c r="AB240" s="1"/>
      <c r="AC240" s="1"/>
      <c r="AD240" s="1"/>
      <c r="AE240" s="1"/>
      <c r="AF240" s="1"/>
      <c r="AG240" s="1"/>
      <c r="AH240" s="1"/>
      <c r="AI240" s="1"/>
      <c r="AJ240" s="1"/>
      <c r="AK240" s="1"/>
      <c r="AL240" s="1"/>
      <c r="AM240" s="1"/>
    </row>
    <row r="241" spans="1:39" ht="12" customHeight="1">
      <c r="A241" s="1"/>
      <c r="B241" s="1"/>
      <c r="C241" s="1"/>
      <c r="D241" s="1"/>
      <c r="E241" s="1"/>
      <c r="F241" s="1"/>
      <c r="G241" s="1"/>
      <c r="H241" s="1"/>
      <c r="I241" s="1"/>
      <c r="J241" s="1"/>
      <c r="K241" s="7"/>
      <c r="L241" s="1"/>
      <c r="M241" s="1"/>
      <c r="N241" s="1"/>
      <c r="O241" s="1"/>
      <c r="P241" s="7"/>
      <c r="Q241" s="1"/>
      <c r="R241" s="1"/>
      <c r="S241" s="1"/>
      <c r="T241" s="1"/>
      <c r="U241" s="1"/>
      <c r="V241" s="1"/>
      <c r="W241" s="1"/>
      <c r="X241" s="1"/>
      <c r="Y241" s="1"/>
      <c r="Z241" s="1"/>
      <c r="AA241" s="1"/>
      <c r="AB241" s="1"/>
      <c r="AC241" s="1"/>
      <c r="AD241" s="1"/>
      <c r="AE241" s="1"/>
      <c r="AF241" s="1"/>
      <c r="AG241" s="1"/>
      <c r="AH241" s="1"/>
      <c r="AI241" s="1"/>
      <c r="AJ241" s="1"/>
      <c r="AK241" s="1"/>
      <c r="AL241" s="1"/>
      <c r="AM241" s="1"/>
    </row>
    <row r="242" spans="1:39" ht="12" customHeight="1">
      <c r="A242" s="1"/>
      <c r="B242" s="1"/>
      <c r="C242" s="1"/>
      <c r="D242" s="1"/>
      <c r="E242" s="1"/>
      <c r="F242" s="1"/>
      <c r="G242" s="1"/>
      <c r="H242" s="1"/>
      <c r="I242" s="1"/>
      <c r="J242" s="1"/>
      <c r="K242" s="7"/>
      <c r="L242" s="1"/>
      <c r="M242" s="1"/>
      <c r="N242" s="1"/>
      <c r="O242" s="1"/>
      <c r="P242" s="7"/>
      <c r="Q242" s="1"/>
      <c r="R242" s="1"/>
      <c r="S242" s="1"/>
      <c r="T242" s="1"/>
      <c r="U242" s="1"/>
      <c r="V242" s="1"/>
      <c r="W242" s="1"/>
      <c r="X242" s="1"/>
      <c r="Y242" s="1"/>
      <c r="Z242" s="1"/>
      <c r="AA242" s="1"/>
      <c r="AB242" s="1"/>
      <c r="AC242" s="1"/>
      <c r="AD242" s="1"/>
      <c r="AE242" s="1"/>
      <c r="AF242" s="1"/>
      <c r="AG242" s="1"/>
      <c r="AH242" s="1"/>
      <c r="AI242" s="1"/>
      <c r="AJ242" s="1"/>
      <c r="AK242" s="1"/>
      <c r="AL242" s="1"/>
      <c r="AM242" s="1"/>
    </row>
    <row r="243" spans="1:39" ht="12" customHeight="1">
      <c r="A243" s="1"/>
      <c r="B243" s="1"/>
      <c r="C243" s="1"/>
      <c r="D243" s="1"/>
      <c r="E243" s="1"/>
      <c r="F243" s="1"/>
      <c r="G243" s="1"/>
      <c r="H243" s="1"/>
      <c r="I243" s="1"/>
      <c r="J243" s="1"/>
      <c r="K243" s="7"/>
      <c r="L243" s="1"/>
      <c r="M243" s="1"/>
      <c r="N243" s="1"/>
      <c r="O243" s="1"/>
      <c r="P243" s="7"/>
      <c r="Q243" s="1"/>
      <c r="R243" s="1"/>
      <c r="S243" s="1"/>
      <c r="T243" s="1"/>
      <c r="U243" s="1"/>
      <c r="V243" s="1"/>
      <c r="W243" s="1"/>
      <c r="X243" s="1"/>
      <c r="Y243" s="1"/>
      <c r="Z243" s="1"/>
      <c r="AA243" s="1"/>
      <c r="AB243" s="1"/>
      <c r="AC243" s="1"/>
      <c r="AD243" s="1"/>
      <c r="AE243" s="1"/>
      <c r="AF243" s="1"/>
      <c r="AG243" s="1"/>
      <c r="AH243" s="1"/>
      <c r="AI243" s="1"/>
      <c r="AJ243" s="1"/>
      <c r="AK243" s="1"/>
      <c r="AL243" s="1"/>
      <c r="AM243" s="1"/>
    </row>
    <row r="244" spans="1:39" ht="12" customHeight="1">
      <c r="A244" s="1"/>
      <c r="B244" s="1"/>
      <c r="C244" s="1"/>
      <c r="D244" s="1"/>
      <c r="E244" s="1"/>
      <c r="F244" s="1"/>
      <c r="G244" s="1"/>
      <c r="H244" s="1"/>
      <c r="I244" s="1"/>
      <c r="J244" s="1"/>
      <c r="K244" s="7"/>
      <c r="L244" s="1"/>
      <c r="M244" s="1"/>
      <c r="N244" s="1"/>
      <c r="O244" s="1"/>
      <c r="P244" s="7"/>
      <c r="Q244" s="1"/>
      <c r="R244" s="1"/>
      <c r="S244" s="1"/>
      <c r="T244" s="1"/>
      <c r="U244" s="1"/>
      <c r="V244" s="1"/>
      <c r="W244" s="1"/>
      <c r="X244" s="1"/>
      <c r="Y244" s="1"/>
      <c r="Z244" s="1"/>
      <c r="AA244" s="1"/>
      <c r="AB244" s="1"/>
      <c r="AC244" s="1"/>
      <c r="AD244" s="1"/>
      <c r="AE244" s="1"/>
      <c r="AF244" s="1"/>
      <c r="AG244" s="1"/>
      <c r="AH244" s="1"/>
      <c r="AI244" s="1"/>
      <c r="AJ244" s="1"/>
      <c r="AK244" s="1"/>
      <c r="AL244" s="1"/>
      <c r="AM244" s="1"/>
    </row>
    <row r="245" spans="1:39" ht="12" customHeight="1">
      <c r="A245" s="1"/>
      <c r="B245" s="1"/>
      <c r="C245" s="1"/>
      <c r="D245" s="1"/>
      <c r="E245" s="1"/>
      <c r="F245" s="1"/>
      <c r="G245" s="1"/>
      <c r="H245" s="1"/>
      <c r="I245" s="1"/>
      <c r="J245" s="1"/>
      <c r="K245" s="7"/>
      <c r="L245" s="1"/>
      <c r="M245" s="1"/>
      <c r="N245" s="1"/>
      <c r="O245" s="1"/>
      <c r="P245" s="7"/>
      <c r="Q245" s="1"/>
      <c r="R245" s="1"/>
      <c r="S245" s="1"/>
      <c r="T245" s="1"/>
      <c r="U245" s="1"/>
      <c r="V245" s="1"/>
      <c r="W245" s="1"/>
      <c r="X245" s="1"/>
      <c r="Y245" s="1"/>
      <c r="Z245" s="1"/>
      <c r="AA245" s="1"/>
      <c r="AB245" s="1"/>
      <c r="AC245" s="1"/>
      <c r="AD245" s="1"/>
      <c r="AE245" s="1"/>
      <c r="AF245" s="1"/>
      <c r="AG245" s="1"/>
      <c r="AH245" s="1"/>
      <c r="AI245" s="1"/>
      <c r="AJ245" s="1"/>
      <c r="AK245" s="1"/>
      <c r="AL245" s="1"/>
      <c r="AM245" s="1"/>
    </row>
    <row r="246" spans="1:39" ht="12" customHeight="1">
      <c r="A246" s="1"/>
      <c r="B246" s="1"/>
      <c r="C246" s="1"/>
      <c r="D246" s="1"/>
      <c r="E246" s="1"/>
      <c r="F246" s="1"/>
      <c r="G246" s="1"/>
      <c r="H246" s="1"/>
      <c r="I246" s="1"/>
      <c r="J246" s="1"/>
      <c r="K246" s="7"/>
      <c r="L246" s="1"/>
      <c r="M246" s="1"/>
      <c r="N246" s="1"/>
      <c r="O246" s="1"/>
      <c r="P246" s="7"/>
      <c r="Q246" s="1"/>
      <c r="R246" s="1"/>
      <c r="S246" s="1"/>
      <c r="T246" s="1"/>
      <c r="U246" s="1"/>
      <c r="V246" s="1"/>
      <c r="W246" s="1"/>
      <c r="X246" s="1"/>
      <c r="Y246" s="1"/>
      <c r="Z246" s="1"/>
      <c r="AA246" s="1"/>
      <c r="AB246" s="1"/>
      <c r="AC246" s="1"/>
      <c r="AD246" s="1"/>
      <c r="AE246" s="1"/>
      <c r="AF246" s="1"/>
      <c r="AG246" s="1"/>
      <c r="AH246" s="1"/>
      <c r="AI246" s="1"/>
      <c r="AJ246" s="1"/>
      <c r="AK246" s="1"/>
      <c r="AL246" s="1"/>
      <c r="AM246" s="1"/>
    </row>
    <row r="247" spans="1:39" ht="12" customHeight="1">
      <c r="A247" s="1"/>
      <c r="B247" s="1"/>
      <c r="C247" s="1"/>
      <c r="D247" s="1"/>
      <c r="E247" s="1"/>
      <c r="F247" s="1"/>
      <c r="G247" s="1"/>
      <c r="H247" s="1"/>
      <c r="I247" s="1"/>
      <c r="J247" s="1"/>
      <c r="K247" s="7"/>
      <c r="L247" s="1"/>
      <c r="M247" s="1"/>
      <c r="N247" s="1"/>
      <c r="O247" s="1"/>
      <c r="P247" s="7"/>
      <c r="Q247" s="1"/>
      <c r="R247" s="1"/>
      <c r="S247" s="1"/>
      <c r="T247" s="1"/>
      <c r="U247" s="1"/>
      <c r="V247" s="1"/>
      <c r="W247" s="1"/>
      <c r="X247" s="1"/>
      <c r="Y247" s="1"/>
      <c r="Z247" s="1"/>
      <c r="AA247" s="1"/>
      <c r="AB247" s="1"/>
      <c r="AC247" s="1"/>
      <c r="AD247" s="1"/>
      <c r="AE247" s="1"/>
      <c r="AF247" s="1"/>
      <c r="AG247" s="1"/>
      <c r="AH247" s="1"/>
      <c r="AI247" s="1"/>
      <c r="AJ247" s="1"/>
      <c r="AK247" s="1"/>
      <c r="AL247" s="1"/>
      <c r="AM247" s="1"/>
    </row>
    <row r="248" spans="1:39" ht="12" customHeight="1">
      <c r="A248" s="1"/>
      <c r="B248" s="1"/>
      <c r="C248" s="1"/>
      <c r="D248" s="1"/>
      <c r="E248" s="1"/>
      <c r="F248" s="1"/>
      <c r="G248" s="1"/>
      <c r="H248" s="1"/>
      <c r="I248" s="1"/>
      <c r="J248" s="1"/>
      <c r="K248" s="7"/>
      <c r="L248" s="1"/>
      <c r="M248" s="1"/>
      <c r="N248" s="1"/>
      <c r="O248" s="1"/>
      <c r="P248" s="7"/>
      <c r="Q248" s="1"/>
      <c r="R248" s="1"/>
      <c r="S248" s="1"/>
      <c r="T248" s="1"/>
      <c r="U248" s="1"/>
      <c r="V248" s="1"/>
      <c r="W248" s="1"/>
      <c r="X248" s="1"/>
      <c r="Y248" s="1"/>
      <c r="Z248" s="1"/>
      <c r="AA248" s="1"/>
      <c r="AB248" s="1"/>
      <c r="AC248" s="1"/>
      <c r="AD248" s="1"/>
      <c r="AE248" s="1"/>
      <c r="AF248" s="1"/>
      <c r="AG248" s="1"/>
      <c r="AH248" s="1"/>
      <c r="AI248" s="1"/>
      <c r="AJ248" s="1"/>
      <c r="AK248" s="1"/>
      <c r="AL248" s="1"/>
      <c r="AM248" s="1"/>
    </row>
    <row r="249" spans="1:39" ht="12" customHeight="1">
      <c r="A249" s="1"/>
      <c r="B249" s="1"/>
      <c r="C249" s="1"/>
      <c r="D249" s="1"/>
      <c r="E249" s="1"/>
      <c r="F249" s="1"/>
      <c r="G249" s="1"/>
      <c r="H249" s="1"/>
      <c r="I249" s="1"/>
      <c r="J249" s="1"/>
      <c r="K249" s="7"/>
      <c r="L249" s="1"/>
      <c r="M249" s="1"/>
      <c r="N249" s="1"/>
      <c r="O249" s="1"/>
      <c r="P249" s="7"/>
      <c r="Q249" s="1"/>
      <c r="R249" s="1"/>
      <c r="S249" s="1"/>
      <c r="T249" s="1"/>
      <c r="U249" s="1"/>
      <c r="V249" s="1"/>
      <c r="W249" s="1"/>
      <c r="X249" s="1"/>
      <c r="Y249" s="1"/>
      <c r="Z249" s="1"/>
      <c r="AA249" s="1"/>
      <c r="AB249" s="1"/>
      <c r="AC249" s="1"/>
      <c r="AD249" s="1"/>
      <c r="AE249" s="1"/>
      <c r="AF249" s="1"/>
      <c r="AG249" s="1"/>
      <c r="AH249" s="1"/>
      <c r="AI249" s="1"/>
      <c r="AJ249" s="1"/>
      <c r="AK249" s="1"/>
      <c r="AL249" s="1"/>
      <c r="AM249" s="1"/>
    </row>
    <row r="250" spans="1:39" ht="12" customHeight="1">
      <c r="A250" s="1"/>
      <c r="B250" s="1"/>
      <c r="C250" s="1"/>
      <c r="D250" s="1"/>
      <c r="E250" s="1"/>
      <c r="F250" s="1"/>
      <c r="G250" s="1"/>
      <c r="H250" s="1"/>
      <c r="I250" s="1"/>
      <c r="J250" s="1"/>
      <c r="K250" s="7"/>
      <c r="L250" s="1"/>
      <c r="M250" s="1"/>
      <c r="N250" s="1"/>
      <c r="O250" s="1"/>
      <c r="P250" s="7"/>
      <c r="Q250" s="1"/>
      <c r="R250" s="1"/>
      <c r="S250" s="1"/>
      <c r="T250" s="1"/>
      <c r="U250" s="1"/>
      <c r="V250" s="1"/>
      <c r="W250" s="1"/>
      <c r="X250" s="1"/>
      <c r="Y250" s="1"/>
      <c r="Z250" s="1"/>
      <c r="AA250" s="1"/>
      <c r="AB250" s="1"/>
      <c r="AC250" s="1"/>
      <c r="AD250" s="1"/>
      <c r="AE250" s="1"/>
      <c r="AF250" s="1"/>
      <c r="AG250" s="1"/>
      <c r="AH250" s="1"/>
      <c r="AI250" s="1"/>
      <c r="AJ250" s="1"/>
      <c r="AK250" s="1"/>
      <c r="AL250" s="1"/>
      <c r="AM250" s="1"/>
    </row>
    <row r="251" spans="1:39" ht="12" customHeight="1">
      <c r="A251" s="1"/>
      <c r="B251" s="1"/>
      <c r="C251" s="1"/>
      <c r="D251" s="1"/>
      <c r="E251" s="1"/>
      <c r="F251" s="1"/>
      <c r="G251" s="1"/>
      <c r="H251" s="1"/>
      <c r="I251" s="1"/>
      <c r="J251" s="1"/>
      <c r="K251" s="7"/>
      <c r="L251" s="1"/>
      <c r="M251" s="1"/>
      <c r="N251" s="1"/>
      <c r="O251" s="1"/>
      <c r="P251" s="7"/>
      <c r="Q251" s="1"/>
      <c r="R251" s="1"/>
      <c r="S251" s="1"/>
      <c r="T251" s="1"/>
      <c r="U251" s="1"/>
      <c r="V251" s="1"/>
      <c r="W251" s="1"/>
      <c r="X251" s="1"/>
      <c r="Y251" s="1"/>
      <c r="Z251" s="1"/>
      <c r="AA251" s="1"/>
      <c r="AB251" s="1"/>
      <c r="AC251" s="1"/>
      <c r="AD251" s="1"/>
      <c r="AE251" s="1"/>
      <c r="AF251" s="1"/>
      <c r="AG251" s="1"/>
      <c r="AH251" s="1"/>
      <c r="AI251" s="1"/>
      <c r="AJ251" s="1"/>
      <c r="AK251" s="1"/>
      <c r="AL251" s="1"/>
      <c r="AM251" s="1"/>
    </row>
    <row r="252" spans="1:39" ht="12" customHeight="1">
      <c r="A252" s="1"/>
      <c r="B252" s="1"/>
      <c r="C252" s="1"/>
      <c r="D252" s="1"/>
      <c r="E252" s="1"/>
      <c r="F252" s="1"/>
      <c r="G252" s="1"/>
      <c r="H252" s="1"/>
      <c r="I252" s="1"/>
      <c r="J252" s="1"/>
      <c r="K252" s="7"/>
      <c r="L252" s="1"/>
      <c r="M252" s="1"/>
      <c r="N252" s="1"/>
      <c r="O252" s="1"/>
      <c r="P252" s="7"/>
      <c r="Q252" s="1"/>
      <c r="R252" s="1"/>
      <c r="S252" s="1"/>
      <c r="T252" s="1"/>
      <c r="U252" s="1"/>
      <c r="V252" s="1"/>
      <c r="W252" s="1"/>
      <c r="X252" s="1"/>
      <c r="Y252" s="1"/>
      <c r="Z252" s="1"/>
      <c r="AA252" s="1"/>
      <c r="AB252" s="1"/>
      <c r="AC252" s="1"/>
      <c r="AD252" s="1"/>
      <c r="AE252" s="1"/>
      <c r="AF252" s="1"/>
      <c r="AG252" s="1"/>
      <c r="AH252" s="1"/>
      <c r="AI252" s="1"/>
      <c r="AJ252" s="1"/>
      <c r="AK252" s="1"/>
      <c r="AL252" s="1"/>
      <c r="AM252" s="1"/>
    </row>
    <row r="253" spans="1:39" ht="12" customHeight="1">
      <c r="A253" s="1"/>
      <c r="B253" s="1"/>
      <c r="C253" s="1"/>
      <c r="D253" s="1"/>
      <c r="E253" s="1"/>
      <c r="F253" s="1"/>
      <c r="G253" s="1"/>
      <c r="H253" s="1"/>
      <c r="I253" s="1"/>
      <c r="J253" s="1"/>
      <c r="K253" s="7"/>
      <c r="L253" s="1"/>
      <c r="M253" s="1"/>
      <c r="N253" s="1"/>
      <c r="O253" s="1"/>
      <c r="P253" s="7"/>
      <c r="Q253" s="1"/>
      <c r="R253" s="1"/>
      <c r="S253" s="1"/>
      <c r="T253" s="1"/>
      <c r="U253" s="1"/>
      <c r="V253" s="1"/>
      <c r="W253" s="1"/>
      <c r="X253" s="1"/>
      <c r="Y253" s="1"/>
      <c r="Z253" s="1"/>
      <c r="AA253" s="1"/>
      <c r="AB253" s="1"/>
      <c r="AC253" s="1"/>
      <c r="AD253" s="1"/>
      <c r="AE253" s="1"/>
      <c r="AF253" s="1"/>
      <c r="AG253" s="1"/>
      <c r="AH253" s="1"/>
      <c r="AI253" s="1"/>
      <c r="AJ253" s="1"/>
      <c r="AK253" s="1"/>
      <c r="AL253" s="1"/>
      <c r="AM253" s="1"/>
    </row>
    <row r="254" spans="1:39" ht="12" customHeight="1">
      <c r="A254" s="1"/>
      <c r="B254" s="1"/>
      <c r="C254" s="1"/>
      <c r="D254" s="1"/>
      <c r="E254" s="1"/>
      <c r="F254" s="1"/>
      <c r="G254" s="1"/>
      <c r="H254" s="1"/>
      <c r="I254" s="1"/>
      <c r="J254" s="1"/>
      <c r="K254" s="7"/>
      <c r="L254" s="1"/>
      <c r="M254" s="1"/>
      <c r="N254" s="1"/>
      <c r="O254" s="1"/>
      <c r="P254" s="7"/>
      <c r="Q254" s="1"/>
      <c r="R254" s="1"/>
      <c r="S254" s="1"/>
      <c r="T254" s="1"/>
      <c r="U254" s="1"/>
      <c r="V254" s="1"/>
      <c r="W254" s="1"/>
      <c r="X254" s="1"/>
      <c r="Y254" s="1"/>
      <c r="Z254" s="1"/>
      <c r="AA254" s="1"/>
      <c r="AB254" s="1"/>
      <c r="AC254" s="1"/>
      <c r="AD254" s="1"/>
      <c r="AE254" s="1"/>
      <c r="AF254" s="1"/>
      <c r="AG254" s="1"/>
      <c r="AH254" s="1"/>
      <c r="AI254" s="1"/>
      <c r="AJ254" s="1"/>
      <c r="AK254" s="1"/>
      <c r="AL254" s="1"/>
      <c r="AM254" s="1"/>
    </row>
    <row r="255" spans="1:39" ht="12" customHeight="1">
      <c r="A255" s="1"/>
      <c r="B255" s="1"/>
      <c r="C255" s="1"/>
      <c r="D255" s="1"/>
      <c r="E255" s="1"/>
      <c r="F255" s="1"/>
      <c r="G255" s="1"/>
      <c r="H255" s="1"/>
      <c r="I255" s="1"/>
      <c r="J255" s="1"/>
      <c r="K255" s="7"/>
      <c r="L255" s="1"/>
      <c r="M255" s="1"/>
      <c r="N255" s="1"/>
      <c r="O255" s="1"/>
      <c r="P255" s="7"/>
      <c r="Q255" s="1"/>
      <c r="R255" s="1"/>
      <c r="S255" s="1"/>
      <c r="T255" s="1"/>
      <c r="U255" s="1"/>
      <c r="V255" s="1"/>
      <c r="W255" s="1"/>
      <c r="X255" s="1"/>
      <c r="Y255" s="1"/>
      <c r="Z255" s="1"/>
      <c r="AA255" s="1"/>
      <c r="AB255" s="1"/>
      <c r="AC255" s="1"/>
      <c r="AD255" s="1"/>
      <c r="AE255" s="1"/>
      <c r="AF255" s="1"/>
      <c r="AG255" s="1"/>
      <c r="AH255" s="1"/>
      <c r="AI255" s="1"/>
      <c r="AJ255" s="1"/>
      <c r="AK255" s="1"/>
      <c r="AL255" s="1"/>
      <c r="AM255" s="1"/>
    </row>
    <row r="256" spans="1:39" ht="12" customHeight="1">
      <c r="A256" s="1"/>
      <c r="B256" s="1"/>
      <c r="C256" s="1"/>
      <c r="D256" s="1"/>
      <c r="E256" s="1"/>
      <c r="F256" s="1"/>
      <c r="G256" s="1"/>
      <c r="H256" s="1"/>
      <c r="I256" s="1"/>
      <c r="J256" s="1"/>
      <c r="K256" s="7"/>
      <c r="L256" s="1"/>
      <c r="M256" s="1"/>
      <c r="N256" s="1"/>
      <c r="O256" s="1"/>
      <c r="P256" s="7"/>
      <c r="Q256" s="1"/>
      <c r="R256" s="1"/>
      <c r="S256" s="1"/>
      <c r="T256" s="1"/>
      <c r="U256" s="1"/>
      <c r="V256" s="1"/>
      <c r="W256" s="1"/>
      <c r="X256" s="1"/>
      <c r="Y256" s="1"/>
      <c r="Z256" s="1"/>
      <c r="AA256" s="1"/>
      <c r="AB256" s="1"/>
      <c r="AC256" s="1"/>
      <c r="AD256" s="1"/>
      <c r="AE256" s="1"/>
      <c r="AF256" s="1"/>
      <c r="AG256" s="1"/>
      <c r="AH256" s="1"/>
      <c r="AI256" s="1"/>
      <c r="AJ256" s="1"/>
      <c r="AK256" s="1"/>
      <c r="AL256" s="1"/>
      <c r="AM256" s="1"/>
    </row>
    <row r="257" spans="1:39" ht="12" customHeight="1">
      <c r="A257" s="1"/>
      <c r="B257" s="1"/>
      <c r="C257" s="1"/>
      <c r="D257" s="1"/>
      <c r="E257" s="1"/>
      <c r="F257" s="1"/>
      <c r="G257" s="1"/>
      <c r="H257" s="1"/>
      <c r="I257" s="1"/>
      <c r="J257" s="1"/>
      <c r="K257" s="7"/>
      <c r="L257" s="1"/>
      <c r="M257" s="1"/>
      <c r="N257" s="1"/>
      <c r="O257" s="1"/>
      <c r="P257" s="7"/>
      <c r="Q257" s="1"/>
      <c r="R257" s="1"/>
      <c r="S257" s="1"/>
      <c r="T257" s="1"/>
      <c r="U257" s="1"/>
      <c r="V257" s="1"/>
      <c r="W257" s="1"/>
      <c r="X257" s="1"/>
      <c r="Y257" s="1"/>
      <c r="Z257" s="1"/>
      <c r="AA257" s="1"/>
      <c r="AB257" s="1"/>
      <c r="AC257" s="1"/>
      <c r="AD257" s="1"/>
      <c r="AE257" s="1"/>
      <c r="AF257" s="1"/>
      <c r="AG257" s="1"/>
      <c r="AH257" s="1"/>
      <c r="AI257" s="1"/>
      <c r="AJ257" s="1"/>
      <c r="AK257" s="1"/>
      <c r="AL257" s="1"/>
      <c r="AM257" s="1"/>
    </row>
    <row r="258" spans="1:39" ht="12" customHeight="1">
      <c r="A258" s="1"/>
      <c r="B258" s="1"/>
      <c r="C258" s="1"/>
      <c r="D258" s="1"/>
      <c r="E258" s="1"/>
      <c r="F258" s="1"/>
      <c r="G258" s="1"/>
      <c r="H258" s="1"/>
      <c r="I258" s="1"/>
      <c r="J258" s="1"/>
      <c r="K258" s="7"/>
      <c r="L258" s="1"/>
      <c r="M258" s="1"/>
      <c r="N258" s="1"/>
      <c r="O258" s="1"/>
      <c r="P258" s="7"/>
      <c r="Q258" s="1"/>
      <c r="R258" s="1"/>
      <c r="S258" s="1"/>
      <c r="T258" s="1"/>
      <c r="U258" s="1"/>
      <c r="V258" s="1"/>
      <c r="W258" s="1"/>
      <c r="X258" s="1"/>
      <c r="Y258" s="1"/>
      <c r="Z258" s="1"/>
      <c r="AA258" s="1"/>
      <c r="AB258" s="1"/>
      <c r="AC258" s="1"/>
      <c r="AD258" s="1"/>
      <c r="AE258" s="1"/>
      <c r="AF258" s="1"/>
      <c r="AG258" s="1"/>
      <c r="AH258" s="1"/>
      <c r="AI258" s="1"/>
      <c r="AJ258" s="1"/>
      <c r="AK258" s="1"/>
      <c r="AL258" s="1"/>
      <c r="AM258" s="1"/>
    </row>
    <row r="259" spans="1:39" ht="12" customHeight="1">
      <c r="A259" s="1"/>
      <c r="B259" s="1"/>
      <c r="C259" s="1"/>
      <c r="D259" s="1"/>
      <c r="E259" s="1"/>
      <c r="F259" s="1"/>
      <c r="G259" s="1"/>
      <c r="H259" s="1"/>
      <c r="I259" s="1"/>
      <c r="J259" s="1"/>
      <c r="K259" s="7"/>
      <c r="L259" s="1"/>
      <c r="M259" s="1"/>
      <c r="N259" s="1"/>
      <c r="O259" s="1"/>
      <c r="P259" s="7"/>
      <c r="Q259" s="1"/>
      <c r="R259" s="1"/>
      <c r="S259" s="1"/>
      <c r="T259" s="1"/>
      <c r="U259" s="1"/>
      <c r="V259" s="1"/>
      <c r="W259" s="1"/>
      <c r="X259" s="1"/>
      <c r="Y259" s="1"/>
      <c r="Z259" s="1"/>
      <c r="AA259" s="1"/>
      <c r="AB259" s="1"/>
      <c r="AC259" s="1"/>
      <c r="AD259" s="1"/>
      <c r="AE259" s="1"/>
      <c r="AF259" s="1"/>
      <c r="AG259" s="1"/>
      <c r="AH259" s="1"/>
      <c r="AI259" s="1"/>
      <c r="AJ259" s="1"/>
      <c r="AK259" s="1"/>
      <c r="AL259" s="1"/>
      <c r="AM259" s="1"/>
    </row>
    <row r="260" spans="1:39" ht="12" customHeight="1">
      <c r="A260" s="1"/>
      <c r="B260" s="1"/>
      <c r="C260" s="1"/>
      <c r="D260" s="1"/>
      <c r="E260" s="1"/>
      <c r="F260" s="1"/>
      <c r="G260" s="1"/>
      <c r="H260" s="1"/>
      <c r="I260" s="1"/>
      <c r="J260" s="1"/>
      <c r="K260" s="7"/>
      <c r="L260" s="1"/>
      <c r="M260" s="1"/>
      <c r="N260" s="1"/>
      <c r="O260" s="1"/>
      <c r="P260" s="7"/>
      <c r="Q260" s="1"/>
      <c r="R260" s="1"/>
      <c r="S260" s="1"/>
      <c r="T260" s="1"/>
      <c r="U260" s="1"/>
      <c r="V260" s="1"/>
      <c r="W260" s="1"/>
      <c r="X260" s="1"/>
      <c r="Y260" s="1"/>
      <c r="Z260" s="1"/>
      <c r="AA260" s="1"/>
      <c r="AB260" s="1"/>
      <c r="AC260" s="1"/>
      <c r="AD260" s="1"/>
      <c r="AE260" s="1"/>
      <c r="AF260" s="1"/>
      <c r="AG260" s="1"/>
      <c r="AH260" s="1"/>
      <c r="AI260" s="1"/>
      <c r="AJ260" s="1"/>
      <c r="AK260" s="1"/>
      <c r="AL260" s="1"/>
      <c r="AM260" s="1"/>
    </row>
    <row r="261" spans="1:39" ht="12" customHeight="1">
      <c r="A261" s="1"/>
      <c r="B261" s="1"/>
      <c r="C261" s="1"/>
      <c r="D261" s="1"/>
      <c r="E261" s="1"/>
      <c r="F261" s="1"/>
      <c r="G261" s="1"/>
      <c r="H261" s="1"/>
      <c r="I261" s="1"/>
      <c r="J261" s="1"/>
      <c r="K261" s="7"/>
      <c r="L261" s="1"/>
      <c r="M261" s="1"/>
      <c r="N261" s="1"/>
      <c r="O261" s="1"/>
      <c r="P261" s="7"/>
      <c r="Q261" s="1"/>
      <c r="R261" s="1"/>
      <c r="S261" s="1"/>
      <c r="T261" s="1"/>
      <c r="U261" s="1"/>
      <c r="V261" s="1"/>
      <c r="W261" s="1"/>
      <c r="X261" s="1"/>
      <c r="Y261" s="1"/>
      <c r="Z261" s="1"/>
      <c r="AA261" s="1"/>
      <c r="AB261" s="1"/>
      <c r="AC261" s="1"/>
      <c r="AD261" s="1"/>
      <c r="AE261" s="1"/>
      <c r="AF261" s="1"/>
      <c r="AG261" s="1"/>
      <c r="AH261" s="1"/>
      <c r="AI261" s="1"/>
      <c r="AJ261" s="1"/>
      <c r="AK261" s="1"/>
      <c r="AL261" s="1"/>
      <c r="AM261" s="1"/>
    </row>
    <row r="262" spans="1:39" ht="12" customHeight="1">
      <c r="A262" s="1"/>
      <c r="B262" s="1"/>
      <c r="C262" s="1"/>
      <c r="D262" s="1"/>
      <c r="E262" s="1"/>
      <c r="F262" s="1"/>
      <c r="G262" s="1"/>
      <c r="H262" s="1"/>
      <c r="I262" s="1"/>
      <c r="J262" s="1"/>
      <c r="K262" s="7"/>
      <c r="L262" s="1"/>
      <c r="M262" s="1"/>
      <c r="N262" s="1"/>
      <c r="O262" s="1"/>
      <c r="P262" s="7"/>
      <c r="Q262" s="1"/>
      <c r="R262" s="1"/>
      <c r="S262" s="1"/>
      <c r="T262" s="1"/>
      <c r="U262" s="1"/>
      <c r="V262" s="1"/>
      <c r="W262" s="1"/>
      <c r="X262" s="1"/>
      <c r="Y262" s="1"/>
      <c r="Z262" s="1"/>
      <c r="AA262" s="1"/>
      <c r="AB262" s="1"/>
      <c r="AC262" s="1"/>
      <c r="AD262" s="1"/>
      <c r="AE262" s="1"/>
      <c r="AF262" s="1"/>
      <c r="AG262" s="1"/>
      <c r="AH262" s="1"/>
      <c r="AI262" s="1"/>
      <c r="AJ262" s="1"/>
      <c r="AK262" s="1"/>
      <c r="AL262" s="1"/>
      <c r="AM262" s="1"/>
    </row>
    <row r="263" spans="1:39" ht="12" customHeight="1">
      <c r="A263" s="1"/>
      <c r="B263" s="1"/>
      <c r="C263" s="1"/>
      <c r="D263" s="1"/>
      <c r="E263" s="1"/>
      <c r="F263" s="1"/>
      <c r="G263" s="1"/>
      <c r="H263" s="1"/>
      <c r="I263" s="1"/>
      <c r="J263" s="1"/>
      <c r="K263" s="7"/>
      <c r="L263" s="1"/>
      <c r="M263" s="1"/>
      <c r="N263" s="1"/>
      <c r="O263" s="1"/>
      <c r="P263" s="7"/>
      <c r="Q263" s="1"/>
      <c r="R263" s="1"/>
      <c r="S263" s="1"/>
      <c r="T263" s="1"/>
      <c r="U263" s="1"/>
      <c r="V263" s="1"/>
      <c r="W263" s="1"/>
      <c r="X263" s="1"/>
      <c r="Y263" s="1"/>
      <c r="Z263" s="1"/>
      <c r="AA263" s="1"/>
      <c r="AB263" s="1"/>
      <c r="AC263" s="1"/>
      <c r="AD263" s="1"/>
      <c r="AE263" s="1"/>
      <c r="AF263" s="1"/>
      <c r="AG263" s="1"/>
      <c r="AH263" s="1"/>
      <c r="AI263" s="1"/>
      <c r="AJ263" s="1"/>
      <c r="AK263" s="1"/>
      <c r="AL263" s="1"/>
      <c r="AM263" s="1"/>
    </row>
    <row r="264" spans="1:39" ht="12" customHeight="1">
      <c r="A264" s="1"/>
      <c r="B264" s="1"/>
      <c r="C264" s="1"/>
      <c r="D264" s="1"/>
      <c r="E264" s="1"/>
      <c r="F264" s="1"/>
      <c r="G264" s="1"/>
      <c r="H264" s="1"/>
      <c r="I264" s="1"/>
      <c r="J264" s="1"/>
      <c r="K264" s="7"/>
      <c r="L264" s="1"/>
      <c r="M264" s="1"/>
      <c r="N264" s="1"/>
      <c r="O264" s="1"/>
      <c r="P264" s="7"/>
      <c r="Q264" s="1"/>
      <c r="R264" s="1"/>
      <c r="S264" s="1"/>
      <c r="T264" s="1"/>
      <c r="U264" s="1"/>
      <c r="V264" s="1"/>
      <c r="W264" s="1"/>
      <c r="X264" s="1"/>
      <c r="Y264" s="1"/>
      <c r="Z264" s="1"/>
      <c r="AA264" s="1"/>
      <c r="AB264" s="1"/>
      <c r="AC264" s="1"/>
      <c r="AD264" s="1"/>
      <c r="AE264" s="1"/>
      <c r="AF264" s="1"/>
      <c r="AG264" s="1"/>
      <c r="AH264" s="1"/>
      <c r="AI264" s="1"/>
      <c r="AJ264" s="1"/>
      <c r="AK264" s="1"/>
      <c r="AL264" s="1"/>
      <c r="AM264" s="1"/>
    </row>
    <row r="265" spans="1:39" ht="12" customHeight="1">
      <c r="A265" s="1"/>
      <c r="B265" s="1"/>
      <c r="C265" s="1"/>
      <c r="D265" s="1"/>
      <c r="E265" s="1"/>
      <c r="F265" s="1"/>
      <c r="G265" s="1"/>
      <c r="H265" s="1"/>
      <c r="I265" s="1"/>
      <c r="J265" s="1"/>
      <c r="K265" s="7"/>
      <c r="L265" s="1"/>
      <c r="M265" s="1"/>
      <c r="N265" s="1"/>
      <c r="O265" s="1"/>
      <c r="P265" s="7"/>
      <c r="Q265" s="1"/>
      <c r="R265" s="1"/>
      <c r="S265" s="1"/>
      <c r="T265" s="1"/>
      <c r="U265" s="1"/>
      <c r="V265" s="1"/>
      <c r="W265" s="1"/>
      <c r="X265" s="1"/>
      <c r="Y265" s="1"/>
      <c r="Z265" s="1"/>
      <c r="AA265" s="1"/>
      <c r="AB265" s="1"/>
      <c r="AC265" s="1"/>
      <c r="AD265" s="1"/>
      <c r="AE265" s="1"/>
      <c r="AF265" s="1"/>
      <c r="AG265" s="1"/>
      <c r="AH265" s="1"/>
      <c r="AI265" s="1"/>
      <c r="AJ265" s="1"/>
      <c r="AK265" s="1"/>
      <c r="AL265" s="1"/>
      <c r="AM265" s="1"/>
    </row>
    <row r="266" spans="1:39" ht="12" customHeight="1">
      <c r="A266" s="1"/>
      <c r="B266" s="1"/>
      <c r="C266" s="1"/>
      <c r="D266" s="1"/>
      <c r="E266" s="1"/>
      <c r="F266" s="1"/>
      <c r="G266" s="1"/>
      <c r="H266" s="1"/>
      <c r="I266" s="1"/>
      <c r="J266" s="1"/>
      <c r="K266" s="7"/>
      <c r="L266" s="1"/>
      <c r="M266" s="1"/>
      <c r="N266" s="1"/>
      <c r="O266" s="1"/>
      <c r="P266" s="7"/>
      <c r="Q266" s="1"/>
      <c r="R266" s="1"/>
      <c r="S266" s="1"/>
      <c r="T266" s="1"/>
      <c r="U266" s="1"/>
      <c r="V266" s="1"/>
      <c r="W266" s="1"/>
      <c r="X266" s="1"/>
      <c r="Y266" s="1"/>
      <c r="Z266" s="1"/>
      <c r="AA266" s="1"/>
      <c r="AB266" s="1"/>
      <c r="AC266" s="1"/>
      <c r="AD266" s="1"/>
      <c r="AE266" s="1"/>
      <c r="AF266" s="1"/>
      <c r="AG266" s="1"/>
      <c r="AH266" s="1"/>
      <c r="AI266" s="1"/>
      <c r="AJ266" s="1"/>
      <c r="AK266" s="1"/>
      <c r="AL266" s="1"/>
      <c r="AM266" s="1"/>
    </row>
    <row r="267" spans="1:39" ht="12" customHeight="1">
      <c r="A267" s="1"/>
      <c r="B267" s="1"/>
      <c r="C267" s="1"/>
      <c r="D267" s="1"/>
      <c r="E267" s="1"/>
      <c r="F267" s="1"/>
      <c r="G267" s="1"/>
      <c r="H267" s="1"/>
      <c r="I267" s="1"/>
      <c r="J267" s="1"/>
      <c r="K267" s="7"/>
      <c r="L267" s="1"/>
      <c r="M267" s="1"/>
      <c r="N267" s="1"/>
      <c r="O267" s="1"/>
      <c r="P267" s="7"/>
      <c r="Q267" s="1"/>
      <c r="R267" s="1"/>
      <c r="S267" s="1"/>
      <c r="T267" s="1"/>
      <c r="U267" s="1"/>
      <c r="V267" s="1"/>
      <c r="W267" s="1"/>
      <c r="X267" s="1"/>
      <c r="Y267" s="1"/>
      <c r="Z267" s="1"/>
      <c r="AA267" s="1"/>
      <c r="AB267" s="1"/>
      <c r="AC267" s="1"/>
      <c r="AD267" s="1"/>
      <c r="AE267" s="1"/>
      <c r="AF267" s="1"/>
      <c r="AG267" s="1"/>
      <c r="AH267" s="1"/>
      <c r="AI267" s="1"/>
      <c r="AJ267" s="1"/>
      <c r="AK267" s="1"/>
      <c r="AL267" s="1"/>
      <c r="AM267" s="1"/>
    </row>
    <row r="268" spans="1:39" ht="12" customHeight="1">
      <c r="A268" s="1"/>
      <c r="B268" s="1"/>
      <c r="C268" s="1"/>
      <c r="D268" s="1"/>
      <c r="E268" s="1"/>
      <c r="F268" s="1"/>
      <c r="G268" s="1"/>
      <c r="H268" s="1"/>
      <c r="I268" s="1"/>
      <c r="J268" s="1"/>
      <c r="K268" s="7"/>
      <c r="L268" s="1"/>
      <c r="M268" s="1"/>
      <c r="N268" s="1"/>
      <c r="O268" s="1"/>
      <c r="P268" s="7"/>
      <c r="Q268" s="1"/>
      <c r="R268" s="1"/>
      <c r="S268" s="1"/>
      <c r="T268" s="1"/>
      <c r="U268" s="1"/>
      <c r="V268" s="1"/>
      <c r="W268" s="1"/>
      <c r="X268" s="1"/>
      <c r="Y268" s="1"/>
      <c r="Z268" s="1"/>
      <c r="AA268" s="1"/>
      <c r="AB268" s="1"/>
      <c r="AC268" s="1"/>
      <c r="AD268" s="1"/>
      <c r="AE268" s="1"/>
      <c r="AF268" s="1"/>
      <c r="AG268" s="1"/>
      <c r="AH268" s="1"/>
      <c r="AI268" s="1"/>
      <c r="AJ268" s="1"/>
      <c r="AK268" s="1"/>
      <c r="AL268" s="1"/>
      <c r="AM268" s="1"/>
    </row>
    <row r="269" spans="1:39" ht="15.75" customHeight="1">
      <c r="K269" s="7"/>
      <c r="P269" s="7"/>
    </row>
    <row r="270" spans="1:39" ht="15.75" customHeight="1">
      <c r="K270" s="7"/>
      <c r="P270" s="7"/>
    </row>
    <row r="271" spans="1:39" ht="15.75" customHeight="1">
      <c r="K271" s="7"/>
      <c r="P271" s="7"/>
    </row>
    <row r="272" spans="1:39"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1"/>
  <sheetViews>
    <sheetView workbookViewId="0">
      <pane xSplit="2" ySplit="2" topLeftCell="C3" activePane="bottomRight" state="frozen"/>
      <selection pane="topRight" activeCell="C1" sqref="C1"/>
      <selection pane="bottomLeft" activeCell="A3" sqref="A3"/>
      <selection pane="bottomRight" activeCell="A4" sqref="A4:XFD4"/>
    </sheetView>
  </sheetViews>
  <sheetFormatPr baseColWidth="10" defaultColWidth="14.42578125" defaultRowHeight="15" customHeight="1" outlineLevelRow="1" outlineLevelCol="1"/>
  <cols>
    <col min="1" max="1" width="7" style="692" customWidth="1"/>
    <col min="2" max="2" width="76.42578125" style="692" customWidth="1"/>
    <col min="3" max="3" width="23.42578125" style="692" bestFit="1" customWidth="1"/>
    <col min="4" max="4" width="23.85546875" style="692" customWidth="1"/>
    <col min="5" max="5" width="28.28515625" style="692" customWidth="1" outlineLevel="1"/>
    <col min="6" max="6" width="27.85546875" style="692" customWidth="1" outlineLevel="1"/>
    <col min="7" max="7" width="24.85546875" style="692" customWidth="1"/>
    <col min="8" max="8" width="18.5703125" style="692" customWidth="1" outlineLevel="1"/>
    <col min="9" max="9" width="30.5703125" style="692" customWidth="1" outlineLevel="1"/>
    <col min="10" max="10" width="23.42578125" style="692" bestFit="1" customWidth="1"/>
    <col min="11" max="11" width="18.28515625" style="692" customWidth="1" outlineLevel="1"/>
    <col min="12" max="12" width="24.85546875" style="692" customWidth="1" outlineLevel="1"/>
    <col min="13" max="13" width="25" style="692" bestFit="1" customWidth="1"/>
    <col min="14" max="14" width="14.85546875" style="692" customWidth="1" outlineLevel="1"/>
    <col min="15" max="15" width="23.7109375" style="692" customWidth="1" outlineLevel="1"/>
    <col min="16" max="16" width="15.85546875" style="692" customWidth="1"/>
    <col min="17" max="26" width="10.7109375" style="692" customWidth="1"/>
    <col min="27" max="16384" width="14.42578125" style="692"/>
  </cols>
  <sheetData>
    <row r="1" spans="1:26" ht="12" customHeight="1" thickBot="1">
      <c r="A1" s="291"/>
      <c r="B1" s="291">
        <v>301503344</v>
      </c>
      <c r="C1" s="291"/>
      <c r="D1" s="291"/>
      <c r="E1" s="291"/>
      <c r="F1" s="291"/>
      <c r="G1" s="291"/>
      <c r="H1" s="291"/>
      <c r="I1" s="291"/>
      <c r="J1" s="291"/>
      <c r="K1" s="291"/>
      <c r="L1" s="291"/>
      <c r="M1" s="291"/>
      <c r="N1" s="291"/>
      <c r="O1" s="291"/>
      <c r="P1" s="291"/>
      <c r="Q1" s="291"/>
      <c r="R1" s="291"/>
      <c r="S1" s="291"/>
      <c r="T1" s="291"/>
      <c r="U1" s="291"/>
      <c r="V1" s="291"/>
      <c r="W1" s="291"/>
      <c r="X1" s="291"/>
      <c r="Y1" s="291"/>
      <c r="Z1" s="291"/>
    </row>
    <row r="2" spans="1:26" ht="50.25" customHeight="1">
      <c r="A2" s="291"/>
      <c r="B2" s="2349" t="s">
        <v>418</v>
      </c>
      <c r="C2" s="1857">
        <v>2018</v>
      </c>
      <c r="D2" s="1857">
        <f>C2-1</f>
        <v>2017</v>
      </c>
      <c r="E2" s="1858" t="s">
        <v>318</v>
      </c>
      <c r="F2" s="1857">
        <v>2017</v>
      </c>
      <c r="G2" s="1857">
        <f>C2-2</f>
        <v>2016</v>
      </c>
      <c r="H2" s="1858" t="s">
        <v>318</v>
      </c>
      <c r="I2" s="1857">
        <v>2016</v>
      </c>
      <c r="J2" s="1859">
        <f>C2-3</f>
        <v>2015</v>
      </c>
      <c r="K2" s="1860" t="s">
        <v>318</v>
      </c>
      <c r="L2" s="1861">
        <v>2015</v>
      </c>
      <c r="M2" s="1861">
        <f>C2-4</f>
        <v>2014</v>
      </c>
      <c r="N2" s="1862" t="s">
        <v>318</v>
      </c>
      <c r="O2" s="1861">
        <v>2014</v>
      </c>
      <c r="P2" s="1863">
        <f>C2-5</f>
        <v>2013</v>
      </c>
      <c r="Q2" s="291"/>
      <c r="R2" s="291"/>
      <c r="S2" s="291"/>
      <c r="T2" s="291"/>
      <c r="U2" s="291"/>
      <c r="V2" s="291"/>
      <c r="W2" s="291"/>
      <c r="X2" s="291"/>
      <c r="Y2" s="291"/>
      <c r="Z2" s="291"/>
    </row>
    <row r="3" spans="1:26" ht="20.100000000000001" customHeight="1">
      <c r="A3" s="291"/>
      <c r="B3" s="2350" t="s">
        <v>664</v>
      </c>
      <c r="C3" s="1864"/>
      <c r="D3" s="1864"/>
      <c r="E3" s="1865"/>
      <c r="F3" s="1865"/>
      <c r="G3" s="1865"/>
      <c r="H3" s="1866"/>
      <c r="I3" s="1866"/>
      <c r="J3" s="1867"/>
      <c r="K3" s="1868"/>
      <c r="L3" s="1869"/>
      <c r="M3" s="1869"/>
      <c r="N3" s="1869"/>
      <c r="O3" s="1869"/>
      <c r="P3" s="1870"/>
      <c r="Q3" s="291"/>
      <c r="R3" s="291"/>
      <c r="S3" s="291"/>
      <c r="T3" s="291"/>
      <c r="U3" s="291"/>
      <c r="V3" s="291"/>
      <c r="W3" s="291"/>
      <c r="X3" s="291"/>
      <c r="Y3" s="291"/>
      <c r="Z3" s="291"/>
    </row>
    <row r="4" spans="1:26" ht="20.100000000000001" customHeight="1">
      <c r="A4" s="291"/>
      <c r="B4" s="1871" t="s">
        <v>420</v>
      </c>
      <c r="C4" s="1872">
        <f>COMPTE_RESULTAT!E27</f>
        <v>301503344</v>
      </c>
      <c r="D4" s="1872">
        <f>COMPTE_RESULTAT!F27</f>
        <v>212527133</v>
      </c>
      <c r="E4" s="1873">
        <f t="shared" ref="E4:E18" si="0">C4/D4-1</f>
        <v>0.41865812493692278</v>
      </c>
      <c r="F4" s="1874">
        <f t="shared" ref="F4:F18" si="1">+D4</f>
        <v>212527133</v>
      </c>
      <c r="G4" s="1874">
        <f>COMPTE_RESULTAT!G27</f>
        <v>240193630</v>
      </c>
      <c r="H4" s="1873">
        <f t="shared" ref="H4:H18" si="2">F4/G4-1</f>
        <v>-0.11518414122805842</v>
      </c>
      <c r="I4" s="1874">
        <f t="shared" ref="I4:I18" si="3">+G4</f>
        <v>240193630</v>
      </c>
      <c r="J4" s="1875">
        <f>COMPTE_RESULTAT!H27</f>
        <v>221751210</v>
      </c>
      <c r="K4" s="1876">
        <f t="shared" ref="K4:K18" si="4">I4/J4-1</f>
        <v>8.31671673854677E-2</v>
      </c>
      <c r="L4" s="1874">
        <f t="shared" ref="L4:L19" si="5">+J4</f>
        <v>221751210</v>
      </c>
      <c r="M4" s="1877">
        <f>COMPTE_RESULTAT!I27</f>
        <v>152528961</v>
      </c>
      <c r="N4" s="1873">
        <f t="shared" ref="N4:N7" si="6">L4/M4-1</f>
        <v>0.45383020081019243</v>
      </c>
      <c r="O4" s="1874">
        <f t="shared" ref="O4:O19" si="7">+M4</f>
        <v>152528961</v>
      </c>
      <c r="P4" s="1878">
        <f>[1]COMPTE_RESULTAT!I28</f>
        <v>0</v>
      </c>
      <c r="Q4" s="291"/>
      <c r="R4" s="291"/>
      <c r="S4" s="291"/>
      <c r="T4" s="291"/>
      <c r="U4" s="291"/>
      <c r="V4" s="291"/>
      <c r="W4" s="291"/>
      <c r="X4" s="291"/>
      <c r="Y4" s="291"/>
      <c r="Z4" s="291"/>
    </row>
    <row r="5" spans="1:26" ht="20.100000000000001" customHeight="1">
      <c r="A5" s="291"/>
      <c r="B5" s="1879" t="s">
        <v>911</v>
      </c>
      <c r="C5" s="1872"/>
      <c r="D5" s="1872"/>
      <c r="E5" s="1872"/>
      <c r="F5" s="1872">
        <f>COMPTE_RESULTAT!H44</f>
        <v>-1229320</v>
      </c>
      <c r="G5" s="1872"/>
      <c r="H5" s="1872">
        <f>COMPTE_RESULTAT!J44</f>
        <v>0</v>
      </c>
      <c r="I5" s="1872">
        <f>COMPTE_RESULTAT!K44</f>
        <v>0</v>
      </c>
      <c r="J5" s="1872"/>
      <c r="K5" s="1872">
        <f>COMPTE_RESULTAT!M44</f>
        <v>0</v>
      </c>
      <c r="L5" s="1872">
        <f>COMPTE_RESULTAT!N44</f>
        <v>0</v>
      </c>
      <c r="M5" s="1872"/>
      <c r="N5" s="1872">
        <f>COMPTE_RESULTAT!P44</f>
        <v>0</v>
      </c>
      <c r="O5" s="1872">
        <f>COMPTE_RESULTAT!Q44</f>
        <v>0</v>
      </c>
      <c r="P5" s="1872"/>
      <c r="Q5" s="291"/>
      <c r="R5" s="291"/>
      <c r="S5" s="291"/>
      <c r="T5" s="291"/>
      <c r="U5" s="291"/>
      <c r="V5" s="291"/>
      <c r="W5" s="291"/>
      <c r="X5" s="291"/>
      <c r="Y5" s="291"/>
      <c r="Z5" s="291"/>
    </row>
    <row r="6" spans="1:26" ht="20.100000000000001" customHeight="1">
      <c r="A6" s="291"/>
      <c r="B6" s="1879" t="s">
        <v>424</v>
      </c>
      <c r="C6" s="1872"/>
      <c r="D6" s="1872"/>
      <c r="E6" s="1872"/>
      <c r="F6" s="1872">
        <f>COMPTE_RESULTAT!H42</f>
        <v>0</v>
      </c>
      <c r="G6" s="1872"/>
      <c r="H6" s="1872">
        <f>COMPTE_RESULTAT!J42</f>
        <v>0</v>
      </c>
      <c r="I6" s="1872">
        <f>COMPTE_RESULTAT!K42</f>
        <v>0</v>
      </c>
      <c r="J6" s="1872"/>
      <c r="K6" s="1872">
        <f>COMPTE_RESULTAT!M42</f>
        <v>0</v>
      </c>
      <c r="L6" s="1872">
        <f>COMPTE_RESULTAT!N42</f>
        <v>0</v>
      </c>
      <c r="M6" s="1872"/>
      <c r="N6" s="1872">
        <f>COMPTE_RESULTAT!P42</f>
        <v>0</v>
      </c>
      <c r="O6" s="1872">
        <f>COMPTE_RESULTAT!Q42</f>
        <v>0</v>
      </c>
      <c r="P6" s="1872"/>
      <c r="Q6" s="291"/>
      <c r="R6" s="291"/>
      <c r="S6" s="291"/>
      <c r="T6" s="291"/>
      <c r="U6" s="291"/>
      <c r="V6" s="291"/>
      <c r="W6" s="291"/>
      <c r="X6" s="291"/>
      <c r="Y6" s="291"/>
      <c r="Z6" s="291"/>
    </row>
    <row r="7" spans="1:26" ht="20.100000000000001" customHeight="1">
      <c r="A7" s="291"/>
      <c r="B7" s="1880" t="s">
        <v>425</v>
      </c>
      <c r="C7" s="1881">
        <f>SUM(C4:C6)</f>
        <v>301503344</v>
      </c>
      <c r="D7" s="1881">
        <f t="shared" ref="D7" si="8">D4</f>
        <v>212527133</v>
      </c>
      <c r="E7" s="1882">
        <f t="shared" si="0"/>
        <v>0.41865812493692278</v>
      </c>
      <c r="F7" s="1883">
        <f t="shared" si="1"/>
        <v>212527133</v>
      </c>
      <c r="G7" s="1884">
        <f>G4+G5-G6</f>
        <v>240193630</v>
      </c>
      <c r="H7" s="1882">
        <f t="shared" si="2"/>
        <v>-0.11518414122805842</v>
      </c>
      <c r="I7" s="1885">
        <f t="shared" si="3"/>
        <v>240193630</v>
      </c>
      <c r="J7" s="1968">
        <f>J4+J5</f>
        <v>221751210</v>
      </c>
      <c r="K7" s="1886">
        <f t="shared" si="4"/>
        <v>8.31671673854677E-2</v>
      </c>
      <c r="L7" s="1968">
        <f t="shared" si="5"/>
        <v>221751210</v>
      </c>
      <c r="M7" s="1968">
        <f>M4+M5+M6</f>
        <v>152528961</v>
      </c>
      <c r="N7" s="1882">
        <f t="shared" si="6"/>
        <v>0.45383020081019243</v>
      </c>
      <c r="O7" s="1887">
        <f t="shared" si="7"/>
        <v>152528961</v>
      </c>
      <c r="P7" s="1888"/>
      <c r="Q7" s="291"/>
      <c r="R7" s="291"/>
      <c r="S7" s="291"/>
      <c r="T7" s="291"/>
      <c r="U7" s="291"/>
      <c r="V7" s="291"/>
      <c r="W7" s="291"/>
      <c r="X7" s="291"/>
      <c r="Y7" s="291"/>
      <c r="Z7" s="291"/>
    </row>
    <row r="8" spans="1:26" ht="20.100000000000001" customHeight="1">
      <c r="A8" s="291"/>
      <c r="B8" s="1879" t="s">
        <v>427</v>
      </c>
      <c r="C8" s="1872">
        <f>'TSIGC_ IA CA'!B47</f>
        <v>0</v>
      </c>
      <c r="D8" s="1872">
        <f>'TSIGC_ IA CA'!C47</f>
        <v>0</v>
      </c>
      <c r="E8" s="1889"/>
      <c r="F8" s="1874">
        <f t="shared" si="1"/>
        <v>0</v>
      </c>
      <c r="G8" s="1890">
        <f>'TSIGC_ IA CA'!H47</f>
        <v>0</v>
      </c>
      <c r="H8" s="1889"/>
      <c r="I8" s="1891">
        <f t="shared" si="3"/>
        <v>0</v>
      </c>
      <c r="J8" s="1892">
        <v>0</v>
      </c>
      <c r="K8" s="1893"/>
      <c r="L8" s="1894">
        <f t="shared" si="5"/>
        <v>0</v>
      </c>
      <c r="M8" s="1869">
        <f>COMPTE_RESULTAT!I33</f>
        <v>0</v>
      </c>
      <c r="N8" s="1889"/>
      <c r="O8" s="1894">
        <f t="shared" si="7"/>
        <v>0</v>
      </c>
      <c r="P8" s="1870"/>
      <c r="Q8" s="291"/>
      <c r="R8" s="291"/>
      <c r="S8" s="291"/>
      <c r="T8" s="291"/>
      <c r="U8" s="291"/>
      <c r="V8" s="291"/>
      <c r="W8" s="291"/>
      <c r="X8" s="291"/>
      <c r="Y8" s="291"/>
      <c r="Z8" s="291"/>
    </row>
    <row r="9" spans="1:26" ht="20.100000000000001" customHeight="1">
      <c r="A9" s="291"/>
      <c r="B9" s="1879" t="s">
        <v>429</v>
      </c>
      <c r="C9" s="1872"/>
      <c r="D9" s="1872"/>
      <c r="E9" s="1889"/>
      <c r="F9" s="1874">
        <f t="shared" si="1"/>
        <v>0</v>
      </c>
      <c r="G9" s="1890"/>
      <c r="H9" s="1889"/>
      <c r="I9" s="1891">
        <f t="shared" si="3"/>
        <v>0</v>
      </c>
      <c r="J9" s="1892">
        <v>0</v>
      </c>
      <c r="K9" s="1893"/>
      <c r="L9" s="1894">
        <f t="shared" si="5"/>
        <v>0</v>
      </c>
      <c r="M9" s="1869"/>
      <c r="N9" s="1889"/>
      <c r="O9" s="1894">
        <f t="shared" si="7"/>
        <v>0</v>
      </c>
      <c r="P9" s="1870"/>
      <c r="Q9" s="291"/>
      <c r="R9" s="291"/>
      <c r="S9" s="291"/>
      <c r="T9" s="291"/>
      <c r="U9" s="291"/>
      <c r="V9" s="291"/>
      <c r="W9" s="291"/>
      <c r="X9" s="291"/>
      <c r="Y9" s="291"/>
      <c r="Z9" s="291"/>
    </row>
    <row r="10" spans="1:26" ht="20.100000000000001" customHeight="1">
      <c r="A10" s="291"/>
      <c r="B10" s="1879" t="s">
        <v>430</v>
      </c>
      <c r="C10" s="1872">
        <f>COMPTE_RESULTAT!E31</f>
        <v>5736051</v>
      </c>
      <c r="D10" s="1872">
        <f>COMPTE_RESULTAT!F31</f>
        <v>11180770</v>
      </c>
      <c r="E10" s="1889">
        <f t="shared" si="0"/>
        <v>-0.48697173808243976</v>
      </c>
      <c r="F10" s="1874">
        <f t="shared" si="1"/>
        <v>11180770</v>
      </c>
      <c r="G10" s="1895">
        <f>COMPTE_RESULTAT!G31</f>
        <v>6015951</v>
      </c>
      <c r="H10" s="1889">
        <f t="shared" si="2"/>
        <v>0.85852078914871477</v>
      </c>
      <c r="I10" s="1891">
        <f t="shared" si="3"/>
        <v>6015951</v>
      </c>
      <c r="J10" s="1892">
        <f>COMPTE_RESULTAT!H31</f>
        <v>0</v>
      </c>
      <c r="K10" s="1893"/>
      <c r="L10" s="1894">
        <f t="shared" si="5"/>
        <v>0</v>
      </c>
      <c r="M10" s="1869">
        <f>COMPTE_RESULTAT!I31</f>
        <v>0</v>
      </c>
      <c r="N10" s="1889"/>
      <c r="O10" s="1894">
        <f t="shared" si="7"/>
        <v>0</v>
      </c>
      <c r="P10" s="1870"/>
      <c r="Q10" s="291"/>
      <c r="R10" s="291"/>
      <c r="S10" s="291"/>
      <c r="T10" s="291"/>
      <c r="U10" s="291"/>
      <c r="V10" s="291"/>
      <c r="W10" s="291"/>
      <c r="X10" s="291"/>
      <c r="Y10" s="291"/>
      <c r="Z10" s="291"/>
    </row>
    <row r="11" spans="1:26" ht="20.100000000000001" customHeight="1">
      <c r="A11" s="291"/>
      <c r="B11" s="1879" t="s">
        <v>432</v>
      </c>
      <c r="C11" s="1872">
        <f>'TSIGC_ IA CA'!B45</f>
        <v>0</v>
      </c>
      <c r="D11" s="1872">
        <f>'TSIGC_ IA CA'!C45</f>
        <v>0</v>
      </c>
      <c r="E11" s="1889"/>
      <c r="F11" s="1874">
        <f t="shared" si="1"/>
        <v>0</v>
      </c>
      <c r="G11" s="1890"/>
      <c r="H11" s="1889"/>
      <c r="I11" s="1891">
        <f t="shared" si="3"/>
        <v>0</v>
      </c>
      <c r="J11" s="1892">
        <v>0</v>
      </c>
      <c r="K11" s="1893"/>
      <c r="L11" s="1894">
        <f t="shared" si="5"/>
        <v>0</v>
      </c>
      <c r="M11" s="1869"/>
      <c r="N11" s="1889"/>
      <c r="O11" s="1894">
        <f t="shared" si="7"/>
        <v>0</v>
      </c>
      <c r="P11" s="1870"/>
      <c r="Q11" s="291"/>
      <c r="R11" s="291"/>
      <c r="S11" s="291"/>
      <c r="T11" s="291"/>
      <c r="U11" s="291"/>
      <c r="V11" s="291"/>
      <c r="W11" s="291"/>
      <c r="X11" s="291"/>
      <c r="Y11" s="291"/>
      <c r="Z11" s="291"/>
    </row>
    <row r="12" spans="1:26" ht="20.100000000000001" customHeight="1">
      <c r="A12" s="291"/>
      <c r="B12" s="1879" t="s">
        <v>434</v>
      </c>
      <c r="C12" s="1872">
        <f>'TSIGC_ IA CA'!B59</f>
        <v>0</v>
      </c>
      <c r="D12" s="1872">
        <f>'TSIGC_ IA CA'!C59</f>
        <v>0</v>
      </c>
      <c r="E12" s="1889"/>
      <c r="F12" s="1874">
        <f t="shared" si="1"/>
        <v>0</v>
      </c>
      <c r="G12" s="1895">
        <f>COMPTE_RESULTAT!G43</f>
        <v>0</v>
      </c>
      <c r="H12" s="1889"/>
      <c r="I12" s="1891">
        <f t="shared" si="3"/>
        <v>0</v>
      </c>
      <c r="J12" s="1892">
        <f>COMPTE_RESULTAT!H43</f>
        <v>0</v>
      </c>
      <c r="K12" s="1893"/>
      <c r="L12" s="1894">
        <f t="shared" si="5"/>
        <v>0</v>
      </c>
      <c r="M12" s="1894"/>
      <c r="N12" s="1889"/>
      <c r="O12" s="1894">
        <f t="shared" si="7"/>
        <v>0</v>
      </c>
      <c r="P12" s="1870"/>
      <c r="Q12" s="291"/>
      <c r="R12" s="291"/>
      <c r="S12" s="291"/>
      <c r="T12" s="291"/>
      <c r="U12" s="291"/>
      <c r="V12" s="291"/>
      <c r="W12" s="291"/>
      <c r="X12" s="291"/>
      <c r="Y12" s="291"/>
      <c r="Z12" s="291"/>
    </row>
    <row r="13" spans="1:26" ht="20.100000000000001" customHeight="1">
      <c r="A13" s="291"/>
      <c r="B13" s="1879"/>
      <c r="C13" s="1872"/>
      <c r="D13" s="1872"/>
      <c r="E13" s="1889"/>
      <c r="F13" s="1874">
        <f t="shared" si="1"/>
        <v>0</v>
      </c>
      <c r="G13" s="1889"/>
      <c r="H13" s="1889"/>
      <c r="I13" s="1891">
        <f t="shared" si="3"/>
        <v>0</v>
      </c>
      <c r="J13" s="1892"/>
      <c r="K13" s="1893"/>
      <c r="L13" s="1894">
        <f t="shared" si="5"/>
        <v>0</v>
      </c>
      <c r="M13" s="1869"/>
      <c r="N13" s="1889"/>
      <c r="O13" s="1894">
        <f t="shared" si="7"/>
        <v>0</v>
      </c>
      <c r="P13" s="1870"/>
      <c r="Q13" s="291"/>
      <c r="R13" s="291"/>
      <c r="S13" s="291"/>
      <c r="T13" s="291"/>
      <c r="U13" s="291"/>
      <c r="V13" s="291"/>
      <c r="W13" s="291"/>
      <c r="X13" s="291"/>
      <c r="Y13" s="291"/>
      <c r="Z13" s="291"/>
    </row>
    <row r="14" spans="1:26" ht="20.100000000000001" customHeight="1">
      <c r="A14" s="291"/>
      <c r="B14" s="1896" t="s">
        <v>435</v>
      </c>
      <c r="C14" s="1872">
        <f>'TSIGC_ IA CA'!B53+'TSIGC_ IA CA'!B54</f>
        <v>4223520</v>
      </c>
      <c r="D14" s="1872">
        <f>'TSIGC_ IA CA'!C53+'TSIGC_ IA CA'!C54</f>
        <v>2784601</v>
      </c>
      <c r="E14" s="1889">
        <f t="shared" si="0"/>
        <v>0.51674153675876733</v>
      </c>
      <c r="F14" s="1874">
        <f t="shared" si="1"/>
        <v>2784601</v>
      </c>
      <c r="G14" s="1895">
        <f>'TSIGC_ IA CA'!H53</f>
        <v>5623690</v>
      </c>
      <c r="H14" s="1889">
        <f t="shared" si="2"/>
        <v>-0.50484450600939956</v>
      </c>
      <c r="I14" s="1891">
        <f t="shared" si="3"/>
        <v>5623690</v>
      </c>
      <c r="J14" s="1892">
        <f>'TSIGC_ IA CA'!M53</f>
        <v>4371325</v>
      </c>
      <c r="K14" s="1893">
        <f t="shared" si="4"/>
        <v>0.2864955133740914</v>
      </c>
      <c r="L14" s="1894">
        <f t="shared" si="5"/>
        <v>4371325</v>
      </c>
      <c r="M14" s="1894">
        <f>-COMPTE_RESULTAT!I34</f>
        <v>5868315</v>
      </c>
      <c r="N14" s="1889"/>
      <c r="O14" s="1894">
        <f t="shared" si="7"/>
        <v>5868315</v>
      </c>
      <c r="P14" s="1870"/>
      <c r="Q14" s="291"/>
      <c r="R14" s="291"/>
      <c r="S14" s="291"/>
      <c r="T14" s="291"/>
      <c r="U14" s="291"/>
      <c r="V14" s="291"/>
      <c r="W14" s="291"/>
      <c r="X14" s="291"/>
      <c r="Y14" s="291"/>
      <c r="Z14" s="291"/>
    </row>
    <row r="15" spans="1:26" ht="20.100000000000001" customHeight="1">
      <c r="A15" s="291"/>
      <c r="B15" s="1896" t="s">
        <v>438</v>
      </c>
      <c r="C15" s="1872">
        <f>-'TSIGC_ IA CA'!B48</f>
        <v>0</v>
      </c>
      <c r="D15" s="1872">
        <f>-'TSIGC_ IA CA'!C48</f>
        <v>0</v>
      </c>
      <c r="E15" s="1889"/>
      <c r="F15" s="1874">
        <f t="shared" si="1"/>
        <v>0</v>
      </c>
      <c r="G15" s="1895"/>
      <c r="H15" s="1889"/>
      <c r="I15" s="1891">
        <f t="shared" si="3"/>
        <v>0</v>
      </c>
      <c r="J15" s="1892">
        <v>0</v>
      </c>
      <c r="K15" s="1893"/>
      <c r="L15" s="1894">
        <f t="shared" si="5"/>
        <v>0</v>
      </c>
      <c r="M15" s="1869"/>
      <c r="N15" s="1889"/>
      <c r="O15" s="1894">
        <f t="shared" si="7"/>
        <v>0</v>
      </c>
      <c r="P15" s="1870"/>
      <c r="Q15" s="291"/>
      <c r="R15" s="291"/>
      <c r="S15" s="291"/>
      <c r="T15" s="291"/>
      <c r="U15" s="291"/>
      <c r="V15" s="291"/>
      <c r="W15" s="291"/>
      <c r="X15" s="291"/>
      <c r="Y15" s="291"/>
      <c r="Z15" s="291"/>
    </row>
    <row r="16" spans="1:26" ht="20.100000000000001" customHeight="1">
      <c r="A16" s="291"/>
      <c r="B16" s="1896" t="s">
        <v>440</v>
      </c>
      <c r="C16" s="1872">
        <f>'TSIGC_ IA CA'!B61</f>
        <v>0</v>
      </c>
      <c r="D16" s="1872">
        <f>'TSIGC_ IA CA'!C61</f>
        <v>0</v>
      </c>
      <c r="E16" s="1872"/>
      <c r="F16" s="1872"/>
      <c r="G16" s="1872"/>
      <c r="H16" s="1872"/>
      <c r="I16" s="1872"/>
      <c r="J16" s="1872"/>
      <c r="K16" s="1893"/>
      <c r="L16" s="1894">
        <f t="shared" si="5"/>
        <v>0</v>
      </c>
      <c r="M16" s="1869"/>
      <c r="N16" s="1889"/>
      <c r="O16" s="1894">
        <f t="shared" si="7"/>
        <v>0</v>
      </c>
      <c r="P16" s="1870"/>
      <c r="Q16" s="291"/>
      <c r="R16" s="291"/>
      <c r="S16" s="291"/>
      <c r="T16" s="291"/>
      <c r="U16" s="291"/>
      <c r="V16" s="291"/>
      <c r="W16" s="291"/>
      <c r="X16" s="291"/>
      <c r="Y16" s="291"/>
      <c r="Z16" s="291"/>
    </row>
    <row r="17" spans="1:26" ht="20.100000000000001" customHeight="1">
      <c r="A17" s="291"/>
      <c r="B17" s="1897" t="s">
        <v>441</v>
      </c>
      <c r="C17" s="1872">
        <f>-'TSIGC_ IA CA'!B65</f>
        <v>0</v>
      </c>
      <c r="D17" s="1872">
        <f>-'TSIGC_ IA CA'!C65</f>
        <v>0</v>
      </c>
      <c r="E17" s="1889"/>
      <c r="F17" s="1874">
        <f t="shared" si="1"/>
        <v>0</v>
      </c>
      <c r="G17" s="1895">
        <f>COMPTE_RESULTAT!G47</f>
        <v>0</v>
      </c>
      <c r="H17" s="1889"/>
      <c r="I17" s="1891">
        <f t="shared" si="3"/>
        <v>0</v>
      </c>
      <c r="J17" s="1892">
        <v>0</v>
      </c>
      <c r="K17" s="1893"/>
      <c r="L17" s="1894">
        <f t="shared" si="5"/>
        <v>0</v>
      </c>
      <c r="M17" s="1869"/>
      <c r="N17" s="1889"/>
      <c r="O17" s="1894">
        <f t="shared" si="7"/>
        <v>0</v>
      </c>
      <c r="P17" s="1870"/>
      <c r="Q17" s="291"/>
      <c r="R17" s="291"/>
      <c r="S17" s="291"/>
      <c r="T17" s="291"/>
      <c r="U17" s="291"/>
      <c r="V17" s="291"/>
      <c r="W17" s="291"/>
      <c r="X17" s="291"/>
      <c r="Y17" s="291"/>
      <c r="Z17" s="291"/>
    </row>
    <row r="18" spans="1:26" ht="20.100000000000001" customHeight="1">
      <c r="A18" s="291"/>
      <c r="B18" s="1896" t="s">
        <v>443</v>
      </c>
      <c r="C18" s="1872">
        <f>COMPTE_RESULTAT!E48</f>
        <v>74593200</v>
      </c>
      <c r="D18" s="1872">
        <f>COMPTE_RESULTAT!F48</f>
        <v>49778100</v>
      </c>
      <c r="E18" s="1898">
        <f t="shared" si="0"/>
        <v>0.49851440693799076</v>
      </c>
      <c r="F18" s="1899">
        <f t="shared" si="1"/>
        <v>49778100</v>
      </c>
      <c r="G18" s="1900">
        <f>'TSIGC_ IA CA'!H66</f>
        <v>60625200</v>
      </c>
      <c r="H18" s="1898">
        <f t="shared" si="2"/>
        <v>-0.17892064685972175</v>
      </c>
      <c r="I18" s="1901">
        <f t="shared" si="3"/>
        <v>60625200</v>
      </c>
      <c r="J18" s="1902">
        <f>COMPTE_RESULTAT!H48</f>
        <v>51454200</v>
      </c>
      <c r="K18" s="1903">
        <f t="shared" si="4"/>
        <v>0.1782361789708129</v>
      </c>
      <c r="L18" s="1904">
        <f t="shared" si="5"/>
        <v>51454200</v>
      </c>
      <c r="M18" s="1904">
        <f>COMPTE_RESULTAT!I48</f>
        <v>41895000</v>
      </c>
      <c r="N18" s="1898"/>
      <c r="O18" s="1904">
        <f t="shared" si="7"/>
        <v>41895000</v>
      </c>
      <c r="P18" s="1905"/>
      <c r="Q18" s="291"/>
      <c r="R18" s="291"/>
      <c r="S18" s="291"/>
      <c r="T18" s="291"/>
      <c r="U18" s="291"/>
      <c r="V18" s="291"/>
      <c r="W18" s="291"/>
      <c r="X18" s="291"/>
      <c r="Y18" s="291"/>
      <c r="Z18" s="291"/>
    </row>
    <row r="19" spans="1:26" ht="24" customHeight="1" thickBot="1">
      <c r="A19" s="291"/>
      <c r="B19" s="1906" t="s">
        <v>445</v>
      </c>
      <c r="C19" s="1907">
        <f>C7+SUM(C8:C12)-SUM(C14:C18)</f>
        <v>228422675</v>
      </c>
      <c r="D19" s="1907">
        <f t="shared" ref="D19:J19" si="9">D7+SUM(D8:D12)-SUM(D14:D18)</f>
        <v>171145202</v>
      </c>
      <c r="E19" s="1908">
        <f>C19/D19-1</f>
        <v>0.33467180108268524</v>
      </c>
      <c r="F19" s="1907">
        <f t="shared" si="9"/>
        <v>171145202</v>
      </c>
      <c r="G19" s="1907">
        <f t="shared" si="9"/>
        <v>179960691</v>
      </c>
      <c r="H19" s="1908">
        <f>F19/G19-1</f>
        <v>-4.8985636535480936E-2</v>
      </c>
      <c r="I19" s="1907">
        <f t="shared" si="9"/>
        <v>179960691</v>
      </c>
      <c r="J19" s="1907">
        <f t="shared" si="9"/>
        <v>165925685</v>
      </c>
      <c r="K19" s="1909">
        <f>I19/J19-1</f>
        <v>8.4586096480481654E-2</v>
      </c>
      <c r="L19" s="1910">
        <f t="shared" si="5"/>
        <v>165925685</v>
      </c>
      <c r="M19" s="1910">
        <f t="shared" ref="M19" si="10">M7+SUM(M8:M12)-SUM(M14:M18)</f>
        <v>104765646</v>
      </c>
      <c r="N19" s="1911">
        <f>L19/M19-1</f>
        <v>0.5837795244444921</v>
      </c>
      <c r="O19" s="1910">
        <f t="shared" si="7"/>
        <v>104765646</v>
      </c>
      <c r="P19" s="1912"/>
      <c r="Q19" s="291"/>
      <c r="R19" s="291"/>
      <c r="S19" s="291"/>
      <c r="T19" s="291"/>
      <c r="U19" s="291"/>
      <c r="V19" s="291"/>
      <c r="W19" s="291"/>
      <c r="X19" s="291"/>
      <c r="Y19" s="291"/>
      <c r="Z19" s="291"/>
    </row>
    <row r="20" spans="1:26" ht="20.100000000000001" customHeight="1">
      <c r="A20" s="291"/>
      <c r="B20" s="485"/>
      <c r="C20" s="486"/>
      <c r="D20" s="486"/>
      <c r="E20" s="487"/>
      <c r="F20" s="487"/>
      <c r="G20" s="487"/>
      <c r="H20" s="488"/>
      <c r="I20" s="488"/>
      <c r="J20" s="489"/>
      <c r="K20" s="483"/>
      <c r="L20" s="483"/>
      <c r="M20" s="483"/>
      <c r="N20" s="483"/>
      <c r="O20" s="483"/>
      <c r="P20" s="289"/>
      <c r="Q20" s="291"/>
      <c r="R20" s="291"/>
      <c r="S20" s="291"/>
      <c r="T20" s="291"/>
      <c r="U20" s="291"/>
      <c r="V20" s="291"/>
      <c r="W20" s="291"/>
      <c r="X20" s="291"/>
      <c r="Y20" s="291"/>
      <c r="Z20" s="291"/>
    </row>
    <row r="21" spans="1:26" ht="20.100000000000001" customHeight="1" thickBot="1">
      <c r="A21" s="291"/>
      <c r="B21" s="490"/>
      <c r="C21" s="491"/>
      <c r="D21" s="491"/>
      <c r="E21" s="492"/>
      <c r="F21" s="492"/>
      <c r="G21" s="492"/>
      <c r="H21" s="493"/>
      <c r="I21" s="493"/>
      <c r="J21" s="494"/>
      <c r="K21" s="484"/>
      <c r="L21" s="484"/>
      <c r="M21" s="484"/>
      <c r="N21" s="484"/>
      <c r="O21" s="484"/>
      <c r="P21" s="290"/>
      <c r="Q21" s="291"/>
      <c r="R21" s="291"/>
      <c r="S21" s="291"/>
      <c r="T21" s="291"/>
      <c r="U21" s="291"/>
      <c r="V21" s="291"/>
      <c r="W21" s="291"/>
      <c r="X21" s="291"/>
      <c r="Y21" s="291"/>
      <c r="Z21" s="291"/>
    </row>
    <row r="22" spans="1:26" ht="20.100000000000001" customHeight="1" thickBot="1">
      <c r="A22" s="291"/>
      <c r="B22" s="2351" t="s">
        <v>665</v>
      </c>
      <c r="C22" s="1913"/>
      <c r="D22" s="1913"/>
      <c r="E22" s="1914"/>
      <c r="F22" s="1915"/>
      <c r="G22" s="1915"/>
      <c r="H22" s="1916"/>
      <c r="I22" s="1916"/>
      <c r="J22" s="1917"/>
      <c r="K22" s="1918"/>
      <c r="L22" s="1918"/>
      <c r="M22" s="1918"/>
      <c r="N22" s="1918"/>
      <c r="O22" s="1918"/>
      <c r="P22" s="1919"/>
      <c r="Q22" s="291"/>
      <c r="R22" s="291"/>
      <c r="S22" s="291"/>
      <c r="T22" s="291"/>
      <c r="U22" s="291"/>
      <c r="V22" s="291"/>
      <c r="W22" s="291"/>
      <c r="X22" s="291"/>
      <c r="Y22" s="291"/>
      <c r="Z22" s="291"/>
    </row>
    <row r="23" spans="1:26" ht="20.100000000000001" customHeight="1">
      <c r="A23" s="291"/>
      <c r="B23" s="1920" t="s">
        <v>447</v>
      </c>
      <c r="C23" s="1921">
        <f>COMPTE_RESULTAT!E49</f>
        <v>151647962</v>
      </c>
      <c r="D23" s="1922">
        <f>'TSIGC_ IA CA'!C68</f>
        <v>108326638</v>
      </c>
      <c r="E23" s="1876">
        <f t="shared" ref="E23:E36" si="11">C23/D23-1</f>
        <v>0.39991386052246902</v>
      </c>
      <c r="F23" s="1923">
        <f t="shared" ref="F23:F35" si="12">D23</f>
        <v>108326638</v>
      </c>
      <c r="G23" s="1924">
        <f>COMPTE_RESULTAT!G49</f>
        <v>131978996</v>
      </c>
      <c r="H23" s="1876">
        <f t="shared" ref="H23:H32" si="13">F23/G23-1</f>
        <v>-0.17921304690028106</v>
      </c>
      <c r="I23" s="1925">
        <f t="shared" ref="I23:I35" si="14">G23</f>
        <v>131978996</v>
      </c>
      <c r="J23" s="1926">
        <f>COMPTE_RESULTAT!H49</f>
        <v>127225726</v>
      </c>
      <c r="K23" s="1876">
        <f t="shared" ref="K23:K36" si="15">I23/J23-1</f>
        <v>3.7360918655712672E-2</v>
      </c>
      <c r="L23" s="1967">
        <f t="shared" ref="L23:L36" si="16">J23</f>
        <v>127225726</v>
      </c>
      <c r="M23" s="1967">
        <f>COMPTE_RESULTAT!I49</f>
        <v>81597972</v>
      </c>
      <c r="N23" s="1876"/>
      <c r="O23" s="1894">
        <f t="shared" ref="O23:O36" si="17">M23</f>
        <v>81597972</v>
      </c>
      <c r="P23" s="1870"/>
      <c r="Q23" s="291"/>
      <c r="R23" s="291"/>
      <c r="S23" s="291"/>
      <c r="T23" s="291"/>
      <c r="U23" s="291"/>
      <c r="V23" s="291"/>
      <c r="W23" s="291"/>
      <c r="X23" s="291"/>
      <c r="Y23" s="291"/>
      <c r="Z23" s="291"/>
    </row>
    <row r="24" spans="1:26" ht="20.100000000000001" customHeight="1">
      <c r="A24" s="291"/>
      <c r="B24" s="1928" t="s">
        <v>449</v>
      </c>
      <c r="C24" s="1874">
        <f>'TSIGC_ IA CA'!B39</f>
        <v>0</v>
      </c>
      <c r="D24" s="1874">
        <f>'TSIGC_ IA CA'!C39</f>
        <v>0</v>
      </c>
      <c r="E24" s="1893"/>
      <c r="F24" s="1923">
        <f t="shared" si="12"/>
        <v>0</v>
      </c>
      <c r="G24" s="1895">
        <f>'TSIGC_ IA CA'!H39</f>
        <v>0</v>
      </c>
      <c r="H24" s="1893" t="e">
        <f t="shared" si="13"/>
        <v>#DIV/0!</v>
      </c>
      <c r="I24" s="1929">
        <f t="shared" si="14"/>
        <v>0</v>
      </c>
      <c r="J24" s="1930">
        <f>'TSIGC_ IA CA'!M39</f>
        <v>0</v>
      </c>
      <c r="K24" s="1893"/>
      <c r="L24" s="1927">
        <f t="shared" si="16"/>
        <v>0</v>
      </c>
      <c r="M24" s="1869"/>
      <c r="N24" s="1893"/>
      <c r="O24" s="1869">
        <f t="shared" si="17"/>
        <v>0</v>
      </c>
      <c r="P24" s="1870"/>
      <c r="Q24" s="291"/>
      <c r="R24" s="291"/>
      <c r="S24" s="291"/>
      <c r="T24" s="291"/>
      <c r="U24" s="291"/>
      <c r="V24" s="291"/>
      <c r="W24" s="291"/>
      <c r="X24" s="291"/>
      <c r="Y24" s="291"/>
      <c r="Z24" s="291"/>
    </row>
    <row r="25" spans="1:26" ht="20.100000000000001" customHeight="1">
      <c r="A25" s="291"/>
      <c r="B25" s="1928" t="s">
        <v>452</v>
      </c>
      <c r="C25" s="1874">
        <f>'TSIGC_ IA CA'!B38+'TSIGC_ IA CA'!B34</f>
        <v>102519752</v>
      </c>
      <c r="D25" s="1874">
        <f>'TSIGC_ IA CA'!C38+'TSIGC_ IA CA'!C34</f>
        <v>81772477</v>
      </c>
      <c r="E25" s="1893">
        <f t="shared" si="11"/>
        <v>0.25371953695373572</v>
      </c>
      <c r="F25" s="1923">
        <f t="shared" si="12"/>
        <v>81772477</v>
      </c>
      <c r="G25" s="1895">
        <f>SUM('TSIGC_ IA CA'!H38,'TSIGC_ IA CA'!H34)</f>
        <v>74551824</v>
      </c>
      <c r="H25" s="1893">
        <f t="shared" si="13"/>
        <v>9.6854142696763512E-2</v>
      </c>
      <c r="I25" s="1929">
        <f t="shared" si="14"/>
        <v>74551824</v>
      </c>
      <c r="J25" s="1930">
        <f>'TSIGC_ IA CA'!M38</f>
        <v>59103637</v>
      </c>
      <c r="K25" s="1893">
        <f t="shared" si="15"/>
        <v>0.26137455804961718</v>
      </c>
      <c r="L25" s="1927">
        <f t="shared" si="16"/>
        <v>59103637</v>
      </c>
      <c r="M25" s="1927">
        <f>-COMPTE_RESULTAT!I29+30332970</f>
        <v>41852101</v>
      </c>
      <c r="N25" s="1893"/>
      <c r="O25" s="1894">
        <f t="shared" si="17"/>
        <v>41852101</v>
      </c>
      <c r="P25" s="1870"/>
      <c r="Q25" s="291"/>
      <c r="R25" s="291"/>
      <c r="S25" s="291"/>
      <c r="T25" s="291"/>
      <c r="U25" s="291"/>
      <c r="V25" s="291"/>
      <c r="W25" s="291"/>
      <c r="X25" s="291"/>
      <c r="Y25" s="291"/>
      <c r="Z25" s="291"/>
    </row>
    <row r="26" spans="1:26" ht="20.100000000000001" customHeight="1">
      <c r="A26" s="291"/>
      <c r="B26" s="1928" t="s">
        <v>454</v>
      </c>
      <c r="C26" s="1874"/>
      <c r="D26" s="1923"/>
      <c r="E26" s="1893"/>
      <c r="F26" s="1923">
        <f t="shared" si="12"/>
        <v>0</v>
      </c>
      <c r="G26" s="1890"/>
      <c r="H26" s="1893"/>
      <c r="I26" s="1925">
        <f t="shared" si="14"/>
        <v>0</v>
      </c>
      <c r="J26" s="1930">
        <v>0</v>
      </c>
      <c r="K26" s="1893"/>
      <c r="L26" s="1927">
        <f t="shared" si="16"/>
        <v>0</v>
      </c>
      <c r="M26" s="1869"/>
      <c r="N26" s="1893"/>
      <c r="O26" s="1869">
        <f t="shared" si="17"/>
        <v>0</v>
      </c>
      <c r="P26" s="1870"/>
      <c r="Q26" s="291"/>
      <c r="R26" s="291"/>
      <c r="S26" s="291"/>
      <c r="T26" s="291"/>
      <c r="U26" s="291"/>
      <c r="V26" s="291"/>
      <c r="W26" s="291"/>
      <c r="X26" s="291"/>
      <c r="Y26" s="291"/>
      <c r="Z26" s="291"/>
    </row>
    <row r="27" spans="1:26" ht="20.100000000000001" customHeight="1">
      <c r="A27" s="291"/>
      <c r="B27" s="1928" t="s">
        <v>456</v>
      </c>
      <c r="C27" s="1874"/>
      <c r="D27" s="1923"/>
      <c r="E27" s="1893"/>
      <c r="F27" s="1923">
        <f t="shared" si="12"/>
        <v>0</v>
      </c>
      <c r="G27" s="1895"/>
      <c r="H27" s="1893"/>
      <c r="I27" s="1925">
        <f t="shared" si="14"/>
        <v>0</v>
      </c>
      <c r="J27" s="1930">
        <v>0</v>
      </c>
      <c r="K27" s="1893"/>
      <c r="L27" s="1927">
        <f t="shared" si="16"/>
        <v>0</v>
      </c>
      <c r="M27" s="1869"/>
      <c r="N27" s="1893"/>
      <c r="O27" s="1890">
        <f t="shared" si="17"/>
        <v>0</v>
      </c>
      <c r="P27" s="1870"/>
      <c r="Q27" s="291"/>
      <c r="R27" s="291"/>
      <c r="S27" s="291"/>
      <c r="T27" s="291"/>
      <c r="U27" s="291"/>
      <c r="V27" s="291"/>
      <c r="W27" s="291"/>
      <c r="X27" s="291"/>
      <c r="Y27" s="291"/>
      <c r="Z27" s="291"/>
    </row>
    <row r="28" spans="1:26" ht="20.100000000000001" customHeight="1">
      <c r="A28" s="291"/>
      <c r="B28" s="1928" t="s">
        <v>672</v>
      </c>
      <c r="C28" s="1872"/>
      <c r="D28" s="1931"/>
      <c r="E28" s="1893"/>
      <c r="F28" s="1923">
        <f t="shared" si="12"/>
        <v>0</v>
      </c>
      <c r="G28" s="1895"/>
      <c r="H28" s="1893"/>
      <c r="I28" s="1925">
        <f t="shared" si="14"/>
        <v>0</v>
      </c>
      <c r="J28" s="1930"/>
      <c r="K28" s="1893"/>
      <c r="L28" s="1927">
        <f t="shared" si="16"/>
        <v>0</v>
      </c>
      <c r="M28" s="1869"/>
      <c r="N28" s="1893"/>
      <c r="O28" s="1890">
        <f t="shared" si="17"/>
        <v>0</v>
      </c>
      <c r="P28" s="1870"/>
      <c r="Q28" s="291"/>
      <c r="R28" s="291"/>
      <c r="S28" s="291"/>
      <c r="T28" s="291"/>
      <c r="U28" s="291"/>
      <c r="V28" s="291"/>
      <c r="W28" s="291"/>
      <c r="X28" s="291"/>
      <c r="Y28" s="291"/>
      <c r="Z28" s="291"/>
    </row>
    <row r="29" spans="1:26" ht="20.100000000000001" customHeight="1">
      <c r="A29" s="291"/>
      <c r="B29" s="1928" t="s">
        <v>424</v>
      </c>
      <c r="C29" s="1891"/>
      <c r="D29" s="1891"/>
      <c r="E29" s="1893"/>
      <c r="F29" s="1923">
        <f t="shared" si="12"/>
        <v>0</v>
      </c>
      <c r="G29" s="1895"/>
      <c r="H29" s="1893"/>
      <c r="I29" s="1925">
        <f t="shared" si="14"/>
        <v>0</v>
      </c>
      <c r="J29" s="1930"/>
      <c r="K29" s="1893"/>
      <c r="L29" s="1927">
        <f t="shared" si="16"/>
        <v>0</v>
      </c>
      <c r="M29" s="1927"/>
      <c r="N29" s="1893"/>
      <c r="O29" s="1890">
        <f t="shared" si="17"/>
        <v>0</v>
      </c>
      <c r="P29" s="1870"/>
      <c r="Q29" s="291"/>
      <c r="R29" s="291"/>
      <c r="S29" s="291"/>
      <c r="T29" s="291"/>
      <c r="U29" s="291"/>
      <c r="V29" s="291"/>
      <c r="W29" s="291"/>
      <c r="X29" s="291"/>
      <c r="Y29" s="291"/>
      <c r="Z29" s="291"/>
    </row>
    <row r="30" spans="1:26" ht="20.100000000000001" customHeight="1">
      <c r="A30" s="291"/>
      <c r="B30" s="1928" t="s">
        <v>673</v>
      </c>
      <c r="C30" s="1874">
        <f>'TSIGC_ IA CA'!B60</f>
        <v>2613334</v>
      </c>
      <c r="D30" s="1874">
        <f>'TSIGC_ IA CA'!C60</f>
        <v>6845076</v>
      </c>
      <c r="E30" s="1893">
        <f t="shared" si="11"/>
        <v>-0.6182169489425684</v>
      </c>
      <c r="F30" s="1923">
        <f t="shared" si="12"/>
        <v>6845076</v>
      </c>
      <c r="G30" s="1895">
        <f>'TSIGC_ IA CA'!H60</f>
        <v>4609263</v>
      </c>
      <c r="H30" s="1893">
        <f t="shared" si="13"/>
        <v>0.48506952196045217</v>
      </c>
      <c r="I30" s="1925">
        <f t="shared" si="14"/>
        <v>4609263</v>
      </c>
      <c r="J30" s="1930">
        <f>'TSIGC_ IA CA'!M60</f>
        <v>1229320</v>
      </c>
      <c r="K30" s="1893">
        <f t="shared" si="15"/>
        <v>2.749441154459376</v>
      </c>
      <c r="L30" s="1927">
        <f t="shared" si="16"/>
        <v>1229320</v>
      </c>
      <c r="M30" s="1927">
        <f>'TSIGC_ IA CA'!R60</f>
        <v>-1712438</v>
      </c>
      <c r="N30" s="1893"/>
      <c r="O30" s="1894">
        <f t="shared" si="17"/>
        <v>-1712438</v>
      </c>
      <c r="P30" s="1870"/>
      <c r="Q30" s="291"/>
      <c r="R30" s="291"/>
      <c r="S30" s="291"/>
      <c r="T30" s="291"/>
      <c r="U30" s="291"/>
      <c r="V30" s="291"/>
      <c r="W30" s="291"/>
      <c r="X30" s="291"/>
      <c r="Y30" s="291"/>
      <c r="Z30" s="291"/>
    </row>
    <row r="31" spans="1:26" ht="20.100000000000001" customHeight="1">
      <c r="A31" s="291"/>
      <c r="B31" s="1928" t="s">
        <v>674</v>
      </c>
      <c r="C31" s="1874">
        <f>'TSIGC_ IA CA'!B58</f>
        <v>3529600</v>
      </c>
      <c r="D31" s="1874">
        <f>'TSIGC_ IA CA'!C58</f>
        <v>3827000</v>
      </c>
      <c r="E31" s="1893">
        <f t="shared" si="11"/>
        <v>-7.7711000783903805E-2</v>
      </c>
      <c r="F31" s="1923">
        <f t="shared" si="12"/>
        <v>3827000</v>
      </c>
      <c r="G31" s="1895">
        <f>'TSIGC_ IA CA'!H58</f>
        <v>6670297</v>
      </c>
      <c r="H31" s="1893">
        <f t="shared" si="13"/>
        <v>-0.42626242879440002</v>
      </c>
      <c r="I31" s="1925">
        <f t="shared" si="14"/>
        <v>6670297</v>
      </c>
      <c r="J31" s="1930">
        <v>0</v>
      </c>
      <c r="K31" s="1893"/>
      <c r="L31" s="1927">
        <f t="shared" si="16"/>
        <v>0</v>
      </c>
      <c r="M31" s="1927">
        <f>'TSIGC_ IA CA'!R58</f>
        <v>-5000000</v>
      </c>
      <c r="N31" s="1893"/>
      <c r="O31" s="1894">
        <f t="shared" si="17"/>
        <v>-5000000</v>
      </c>
      <c r="P31" s="1870"/>
      <c r="Q31" s="291"/>
      <c r="R31" s="291"/>
      <c r="S31" s="291"/>
      <c r="T31" s="291"/>
      <c r="U31" s="291"/>
      <c r="V31" s="291"/>
      <c r="W31" s="291"/>
      <c r="X31" s="291"/>
      <c r="Y31" s="291"/>
      <c r="Z31" s="291"/>
    </row>
    <row r="32" spans="1:26" ht="20.100000000000001" customHeight="1">
      <c r="A32" s="291"/>
      <c r="B32" s="1928" t="s">
        <v>675</v>
      </c>
      <c r="C32" s="1874">
        <f xml:space="preserve"> 'TSIGC_ IA CA'!B37</f>
        <v>24828773</v>
      </c>
      <c r="D32" s="1874">
        <f>'TSIGC_ IA CA'!C37</f>
        <v>21971989</v>
      </c>
      <c r="E32" s="1893">
        <f t="shared" si="11"/>
        <v>0.13001936237998302</v>
      </c>
      <c r="F32" s="1923">
        <f t="shared" si="12"/>
        <v>21971989</v>
      </c>
      <c r="G32" s="1895">
        <f>'TSIGC_ IA CA'!H37+'TSIGC_ IA CA'!H32</f>
        <v>24509095</v>
      </c>
      <c r="H32" s="1893">
        <f t="shared" si="13"/>
        <v>-0.1035169189233629</v>
      </c>
      <c r="I32" s="1925">
        <f t="shared" si="14"/>
        <v>24509095</v>
      </c>
      <c r="J32" s="1930">
        <f>'TSIGC_ IA CA'!M37</f>
        <v>21632998</v>
      </c>
      <c r="K32" s="1893">
        <f t="shared" si="15"/>
        <v>0.13294953385564034</v>
      </c>
      <c r="L32" s="1927">
        <f t="shared" si="16"/>
        <v>21632998</v>
      </c>
      <c r="M32" s="1927">
        <f>'TSIGC_ IA CA'!C32+'TSIGC_ IA CA'!C37</f>
        <v>21971989</v>
      </c>
      <c r="N32" s="1893"/>
      <c r="O32" s="1894">
        <f t="shared" si="17"/>
        <v>21971989</v>
      </c>
      <c r="P32" s="1870"/>
      <c r="Q32" s="291"/>
      <c r="R32" s="291"/>
      <c r="S32" s="291"/>
      <c r="T32" s="291"/>
      <c r="U32" s="291"/>
      <c r="V32" s="291"/>
      <c r="W32" s="291"/>
      <c r="X32" s="291"/>
      <c r="Y32" s="291"/>
      <c r="Z32" s="291"/>
    </row>
    <row r="33" spans="1:26" ht="20.100000000000001" customHeight="1">
      <c r="A33" s="291"/>
      <c r="B33" s="1928" t="s">
        <v>676</v>
      </c>
      <c r="C33" s="1874"/>
      <c r="D33" s="1874"/>
      <c r="E33" s="1893"/>
      <c r="F33" s="1923">
        <f t="shared" si="12"/>
        <v>0</v>
      </c>
      <c r="G33" s="1895"/>
      <c r="H33" s="1893"/>
      <c r="I33" s="1925">
        <f t="shared" si="14"/>
        <v>0</v>
      </c>
      <c r="J33" s="1930"/>
      <c r="K33" s="1893"/>
      <c r="L33" s="1927">
        <f t="shared" si="16"/>
        <v>0</v>
      </c>
      <c r="M33" s="1890">
        <f>COMPTE_RESULTAT!I32</f>
        <v>0</v>
      </c>
      <c r="N33" s="1893"/>
      <c r="O33" s="1890">
        <f t="shared" si="17"/>
        <v>0</v>
      </c>
      <c r="P33" s="1870"/>
      <c r="Q33" s="291"/>
      <c r="R33" s="291"/>
      <c r="S33" s="291"/>
      <c r="T33" s="291"/>
      <c r="U33" s="291"/>
      <c r="V33" s="291"/>
      <c r="W33" s="291"/>
      <c r="X33" s="291"/>
      <c r="Y33" s="291"/>
      <c r="Z33" s="291"/>
    </row>
    <row r="34" spans="1:26" ht="20.100000000000001" customHeight="1">
      <c r="A34" s="291"/>
      <c r="B34" s="1928" t="s">
        <v>677</v>
      </c>
      <c r="C34" s="1874"/>
      <c r="D34" s="1874"/>
      <c r="E34" s="1893"/>
      <c r="F34" s="1923">
        <f t="shared" si="12"/>
        <v>0</v>
      </c>
      <c r="G34" s="1895"/>
      <c r="H34" s="1893"/>
      <c r="I34" s="1925">
        <f t="shared" si="14"/>
        <v>0</v>
      </c>
      <c r="J34" s="1930">
        <v>0</v>
      </c>
      <c r="K34" s="1893"/>
      <c r="L34" s="1927">
        <f t="shared" si="16"/>
        <v>0</v>
      </c>
      <c r="M34" s="1869"/>
      <c r="N34" s="1893"/>
      <c r="O34" s="1890">
        <f t="shared" si="17"/>
        <v>0</v>
      </c>
      <c r="P34" s="1870"/>
      <c r="Q34" s="291"/>
      <c r="R34" s="291"/>
      <c r="S34" s="291"/>
      <c r="T34" s="291"/>
      <c r="U34" s="291"/>
      <c r="V34" s="291"/>
      <c r="W34" s="291"/>
      <c r="X34" s="291"/>
      <c r="Y34" s="291"/>
      <c r="Z34" s="291"/>
    </row>
    <row r="35" spans="1:26" ht="20.100000000000001" customHeight="1">
      <c r="A35" s="291"/>
      <c r="B35" s="1928" t="s">
        <v>678</v>
      </c>
      <c r="C35" s="1874"/>
      <c r="D35" s="1874"/>
      <c r="E35" s="1893"/>
      <c r="F35" s="1923">
        <f t="shared" si="12"/>
        <v>0</v>
      </c>
      <c r="G35" s="1889"/>
      <c r="H35" s="1893"/>
      <c r="I35" s="1925">
        <f t="shared" si="14"/>
        <v>0</v>
      </c>
      <c r="J35" s="1930">
        <v>0</v>
      </c>
      <c r="K35" s="1893"/>
      <c r="L35" s="1927">
        <f t="shared" si="16"/>
        <v>0</v>
      </c>
      <c r="M35" s="1869"/>
      <c r="N35" s="1893"/>
      <c r="O35" s="1890">
        <f t="shared" si="17"/>
        <v>0</v>
      </c>
      <c r="P35" s="1870"/>
      <c r="Q35" s="291"/>
      <c r="R35" s="291"/>
      <c r="S35" s="291"/>
      <c r="T35" s="291"/>
      <c r="U35" s="291"/>
      <c r="V35" s="291"/>
      <c r="W35" s="291"/>
      <c r="X35" s="291"/>
      <c r="Y35" s="291"/>
      <c r="Z35" s="291"/>
    </row>
    <row r="36" spans="1:26" ht="20.100000000000001" customHeight="1" thickBot="1">
      <c r="A36" s="291"/>
      <c r="B36" s="1932" t="s">
        <v>445</v>
      </c>
      <c r="C36" s="1933">
        <f>SUM(C23:C28)+C30-SUM(C31:C35)</f>
        <v>228422675</v>
      </c>
      <c r="D36" s="1933">
        <f t="shared" ref="D36:J36" si="18">SUM(D23:D28)+D30-SUM(D31:D35)</f>
        <v>171145202</v>
      </c>
      <c r="E36" s="1934">
        <f t="shared" si="11"/>
        <v>0.33467180108268524</v>
      </c>
      <c r="F36" s="1933">
        <f t="shared" si="18"/>
        <v>171145202</v>
      </c>
      <c r="G36" s="1933">
        <f t="shared" si="18"/>
        <v>179960691</v>
      </c>
      <c r="H36" s="1934" t="e">
        <f t="shared" si="18"/>
        <v>#DIV/0!</v>
      </c>
      <c r="I36" s="1933">
        <f t="shared" si="18"/>
        <v>179960691</v>
      </c>
      <c r="J36" s="1933">
        <f t="shared" si="18"/>
        <v>165925685</v>
      </c>
      <c r="K36" s="1909">
        <f t="shared" si="15"/>
        <v>8.4586096480481654E-2</v>
      </c>
      <c r="L36" s="1935">
        <f t="shared" si="16"/>
        <v>165925685</v>
      </c>
      <c r="M36" s="1933">
        <f>SUM(M23:M28)+M30-SUM(M29,M31:M35)</f>
        <v>104765646</v>
      </c>
      <c r="N36" s="1909"/>
      <c r="O36" s="1933">
        <f t="shared" si="17"/>
        <v>104765646</v>
      </c>
      <c r="P36" s="1912"/>
      <c r="Q36" s="291"/>
      <c r="R36" s="291"/>
      <c r="S36" s="291"/>
      <c r="T36" s="291"/>
      <c r="U36" s="291"/>
      <c r="V36" s="291"/>
      <c r="W36" s="291"/>
      <c r="X36" s="291"/>
      <c r="Y36" s="291"/>
      <c r="Z36" s="291"/>
    </row>
    <row r="37" spans="1:26" ht="12" customHeight="1">
      <c r="A37" s="291"/>
      <c r="B37" s="495"/>
      <c r="C37" s="660">
        <f>C36-C19</f>
        <v>0</v>
      </c>
      <c r="D37" s="496"/>
      <c r="E37" s="496"/>
      <c r="F37" s="496"/>
      <c r="G37" s="496"/>
      <c r="H37" s="496"/>
      <c r="I37" s="496"/>
      <c r="J37" s="497"/>
      <c r="K37" s="496"/>
      <c r="L37" s="496"/>
      <c r="M37" s="496"/>
      <c r="N37" s="496"/>
      <c r="O37" s="496"/>
      <c r="P37" s="496"/>
      <c r="Q37" s="291"/>
      <c r="R37" s="291"/>
      <c r="S37" s="291"/>
      <c r="T37" s="291"/>
      <c r="U37" s="291"/>
      <c r="V37" s="291"/>
      <c r="W37" s="291"/>
      <c r="X37" s="291"/>
      <c r="Y37" s="291"/>
      <c r="Z37" s="291"/>
    </row>
    <row r="38" spans="1:26" ht="12" hidden="1" customHeight="1" outlineLevel="1">
      <c r="A38" s="291"/>
      <c r="B38" s="495"/>
      <c r="C38" s="498" t="b">
        <f t="shared" ref="C38:P38" si="19">C19=C36</f>
        <v>1</v>
      </c>
      <c r="D38" s="498" t="b">
        <f t="shared" si="19"/>
        <v>1</v>
      </c>
      <c r="E38" s="498" t="b">
        <f t="shared" si="19"/>
        <v>1</v>
      </c>
      <c r="F38" s="498" t="b">
        <f t="shared" si="19"/>
        <v>1</v>
      </c>
      <c r="G38" s="498" t="b">
        <f t="shared" si="19"/>
        <v>1</v>
      </c>
      <c r="H38" s="498" t="e">
        <f t="shared" si="19"/>
        <v>#DIV/0!</v>
      </c>
      <c r="I38" s="498" t="b">
        <f t="shared" si="19"/>
        <v>1</v>
      </c>
      <c r="J38" s="499" t="b">
        <f t="shared" si="19"/>
        <v>1</v>
      </c>
      <c r="K38" s="498" t="b">
        <f t="shared" si="19"/>
        <v>1</v>
      </c>
      <c r="L38" s="498" t="b">
        <f t="shared" si="19"/>
        <v>1</v>
      </c>
      <c r="M38" s="498" t="b">
        <f t="shared" si="19"/>
        <v>1</v>
      </c>
      <c r="N38" s="498" t="b">
        <f t="shared" si="19"/>
        <v>0</v>
      </c>
      <c r="O38" s="498" t="b">
        <f t="shared" si="19"/>
        <v>1</v>
      </c>
      <c r="P38" s="498" t="b">
        <f t="shared" si="19"/>
        <v>1</v>
      </c>
      <c r="Q38" s="291"/>
      <c r="R38" s="291"/>
      <c r="S38" s="291"/>
      <c r="T38" s="291"/>
      <c r="U38" s="291"/>
      <c r="V38" s="291"/>
      <c r="W38" s="291"/>
      <c r="X38" s="291"/>
      <c r="Y38" s="291"/>
      <c r="Z38" s="291"/>
    </row>
    <row r="39" spans="1:26" ht="12" hidden="1" customHeight="1" outlineLevel="1">
      <c r="A39" s="291"/>
      <c r="B39" s="495"/>
      <c r="C39" s="500"/>
      <c r="D39" s="500"/>
      <c r="E39" s="500"/>
      <c r="F39" s="500"/>
      <c r="G39" s="500"/>
      <c r="H39" s="496"/>
      <c r="I39" s="496"/>
      <c r="J39" s="497"/>
      <c r="K39" s="496"/>
      <c r="L39" s="496"/>
      <c r="M39" s="496"/>
      <c r="N39" s="496"/>
      <c r="O39" s="496"/>
      <c r="P39" s="496"/>
      <c r="Q39" s="291"/>
      <c r="R39" s="291"/>
      <c r="S39" s="291"/>
      <c r="T39" s="291"/>
      <c r="U39" s="291"/>
      <c r="V39" s="291"/>
      <c r="W39" s="291"/>
      <c r="X39" s="291"/>
      <c r="Y39" s="291"/>
      <c r="Z39" s="291"/>
    </row>
    <row r="40" spans="1:26" ht="12" customHeight="1" collapsed="1" thickBot="1">
      <c r="A40" s="291"/>
      <c r="B40" s="495"/>
      <c r="C40" s="501"/>
      <c r="D40" s="496"/>
      <c r="E40" s="496"/>
      <c r="F40" s="496"/>
      <c r="G40" s="496"/>
      <c r="H40" s="496"/>
      <c r="I40" s="496"/>
      <c r="J40" s="497"/>
      <c r="K40" s="496"/>
      <c r="L40" s="496"/>
      <c r="M40" s="660">
        <f>M19-M36</f>
        <v>0</v>
      </c>
      <c r="N40" s="496"/>
      <c r="O40" s="496"/>
      <c r="P40" s="496"/>
      <c r="Q40" s="291"/>
      <c r="R40" s="291"/>
      <c r="S40" s="291"/>
      <c r="T40" s="291"/>
      <c r="U40" s="291"/>
      <c r="V40" s="291"/>
      <c r="W40" s="291"/>
      <c r="X40" s="291"/>
      <c r="Y40" s="291"/>
      <c r="Z40" s="291"/>
    </row>
    <row r="41" spans="1:26" ht="18" customHeight="1">
      <c r="A41" s="291"/>
      <c r="B41" s="2352" t="s">
        <v>472</v>
      </c>
      <c r="C41" s="2353">
        <f>C2</f>
        <v>2018</v>
      </c>
      <c r="D41" s="2353">
        <f>D2</f>
        <v>2017</v>
      </c>
      <c r="E41" s="2354" t="s">
        <v>318</v>
      </c>
      <c r="F41" s="2353">
        <v>2017</v>
      </c>
      <c r="G41" s="2353">
        <f>G2</f>
        <v>2016</v>
      </c>
      <c r="H41" s="2354" t="s">
        <v>318</v>
      </c>
      <c r="I41" s="2353">
        <v>2016</v>
      </c>
      <c r="J41" s="2353">
        <f>J2</f>
        <v>2015</v>
      </c>
      <c r="K41" s="2354" t="s">
        <v>318</v>
      </c>
      <c r="L41" s="2353">
        <v>2015</v>
      </c>
      <c r="M41" s="2353">
        <f>M2</f>
        <v>2014</v>
      </c>
      <c r="N41" s="2355" t="s">
        <v>318</v>
      </c>
      <c r="O41" s="2353">
        <f>M41</f>
        <v>2014</v>
      </c>
      <c r="P41" s="2356">
        <f>P2</f>
        <v>2013</v>
      </c>
      <c r="Q41" s="291"/>
      <c r="R41" s="291"/>
      <c r="S41" s="291"/>
      <c r="T41" s="291"/>
      <c r="U41" s="291"/>
      <c r="V41" s="291"/>
      <c r="W41" s="291"/>
      <c r="X41" s="291"/>
      <c r="Y41" s="291"/>
      <c r="Z41" s="291"/>
    </row>
    <row r="42" spans="1:26" ht="18" customHeight="1">
      <c r="A42" s="291"/>
      <c r="B42" s="2357" t="s">
        <v>465</v>
      </c>
      <c r="C42" s="2358">
        <f>BILAN_SYSCOA!C95</f>
        <v>62473636</v>
      </c>
      <c r="D42" s="2358">
        <f>BILAN_SYSCOA!D95</f>
        <v>39996323</v>
      </c>
      <c r="E42" s="2359">
        <f t="shared" ref="E42:E43" si="20">C42/D42-1</f>
        <v>0.56198448542382251</v>
      </c>
      <c r="F42" s="2358">
        <f t="shared" ref="F42" si="21">+D42</f>
        <v>39996323</v>
      </c>
      <c r="G42" s="2358">
        <f>BILAN_SYSCOA!E95</f>
        <v>56254970</v>
      </c>
      <c r="H42" s="2359">
        <f t="shared" ref="H42:H43" si="22">F42/G42-1</f>
        <v>-0.28901707706892388</v>
      </c>
      <c r="I42" s="2360">
        <f t="shared" ref="I42:I43" si="23">+G42</f>
        <v>56254970</v>
      </c>
      <c r="J42" s="2361">
        <f>BILAN_SYSCOA!F95</f>
        <v>52869855</v>
      </c>
      <c r="K42" s="2359">
        <f t="shared" ref="K42:K43" si="24">I42/J42-1</f>
        <v>6.402731764632219E-2</v>
      </c>
      <c r="L42" s="2360">
        <f t="shared" ref="L42:L43" si="25">+J42</f>
        <v>52869855</v>
      </c>
      <c r="M42" s="2360">
        <f>BILAN_SYSCOA!G95</f>
        <v>69701167</v>
      </c>
      <c r="N42" s="2362">
        <f>L42/M42-1</f>
        <v>-0.2414781950494459</v>
      </c>
      <c r="O42" s="2360">
        <f t="shared" ref="O42:O43" si="26">+M42</f>
        <v>69701167</v>
      </c>
      <c r="P42" s="2363"/>
      <c r="Q42" s="291"/>
      <c r="R42" s="291"/>
      <c r="S42" s="291"/>
      <c r="T42" s="291"/>
      <c r="U42" s="291"/>
      <c r="V42" s="291"/>
      <c r="W42" s="291"/>
      <c r="X42" s="291"/>
      <c r="Y42" s="291"/>
      <c r="Z42" s="291"/>
    </row>
    <row r="43" spans="1:26" ht="18" customHeight="1">
      <c r="A43" s="291"/>
      <c r="B43" s="2389"/>
      <c r="C43" s="2364">
        <f t="shared" ref="C43:D43" si="27">C42/C36</f>
        <v>0.27350015054328558</v>
      </c>
      <c r="D43" s="2364">
        <f t="shared" si="27"/>
        <v>0.23369818453923119</v>
      </c>
      <c r="E43" s="2359">
        <f t="shared" si="20"/>
        <v>0.17031354386654551</v>
      </c>
      <c r="F43" s="2365">
        <f>+D43</f>
        <v>0.23369818453923119</v>
      </c>
      <c r="G43" s="2364">
        <f>G42/G36</f>
        <v>0.31259587684068185</v>
      </c>
      <c r="H43" s="2359">
        <f t="shared" si="22"/>
        <v>-0.25239517903705999</v>
      </c>
      <c r="I43" s="2365">
        <f t="shared" si="23"/>
        <v>0.31259587684068185</v>
      </c>
      <c r="J43" s="2366">
        <f>J42/J36</f>
        <v>0.31863574949231038</v>
      </c>
      <c r="K43" s="2359">
        <f t="shared" si="24"/>
        <v>-1.8955414328906905E-2</v>
      </c>
      <c r="L43" s="2365">
        <f t="shared" si="25"/>
        <v>0.31863574949231038</v>
      </c>
      <c r="M43" s="2365">
        <f>M42/M19</f>
        <v>0.66530556209236758</v>
      </c>
      <c r="N43" s="2362">
        <f>L43/M43-1</f>
        <v>-0.52106856210519303</v>
      </c>
      <c r="O43" s="2367">
        <f t="shared" si="26"/>
        <v>0.66530556209236758</v>
      </c>
      <c r="P43" s="2368"/>
      <c r="Q43" s="291"/>
      <c r="R43" s="291"/>
      <c r="S43" s="291"/>
      <c r="T43" s="291"/>
      <c r="U43" s="291"/>
      <c r="V43" s="291"/>
      <c r="W43" s="291"/>
      <c r="X43" s="291"/>
      <c r="Y43" s="291"/>
      <c r="Z43" s="291"/>
    </row>
    <row r="44" spans="1:26" ht="18" customHeight="1">
      <c r="A44" s="291"/>
      <c r="B44" s="2391"/>
      <c r="C44" s="2369"/>
      <c r="D44" s="2369"/>
      <c r="E44" s="2369"/>
      <c r="F44" s="2369"/>
      <c r="G44" s="2369"/>
      <c r="H44" s="2369"/>
      <c r="I44" s="2369"/>
      <c r="J44" s="2369"/>
      <c r="K44" s="2369"/>
      <c r="L44" s="2369"/>
      <c r="M44" s="2369"/>
      <c r="N44" s="2369"/>
      <c r="O44" s="2369"/>
      <c r="P44" s="2370"/>
      <c r="Q44" s="291"/>
      <c r="R44" s="291"/>
      <c r="S44" s="291"/>
      <c r="T44" s="291"/>
      <c r="U44" s="291"/>
      <c r="V44" s="291"/>
      <c r="W44" s="291"/>
      <c r="X44" s="291"/>
      <c r="Y44" s="291"/>
      <c r="Z44" s="291"/>
    </row>
    <row r="45" spans="1:26" ht="18" customHeight="1">
      <c r="A45" s="291"/>
      <c r="B45" s="2392"/>
      <c r="C45" s="2371">
        <f>(C43-0)*12</f>
        <v>3.282001806519427</v>
      </c>
      <c r="D45" s="2372">
        <f>(D43-0)*12</f>
        <v>2.8043782144707743</v>
      </c>
      <c r="E45" s="2373">
        <f>C45/D45-1</f>
        <v>0.17031354386654551</v>
      </c>
      <c r="F45" s="2372">
        <f>(F43-0)*12</f>
        <v>2.8043782144707743</v>
      </c>
      <c r="G45" s="2374">
        <f>(G43-0)*12</f>
        <v>3.7511505220881824</v>
      </c>
      <c r="H45" s="2373">
        <f t="shared" ref="H45:M45" si="28">(H43-0)*12</f>
        <v>-3.0287421484447199</v>
      </c>
      <c r="I45" s="2374">
        <f t="shared" si="28"/>
        <v>3.7511505220881824</v>
      </c>
      <c r="J45" s="2374">
        <f t="shared" si="28"/>
        <v>3.8236289939077244</v>
      </c>
      <c r="K45" s="2373">
        <f>I45/J45-1</f>
        <v>-1.8955414328906794E-2</v>
      </c>
      <c r="L45" s="2371">
        <f t="shared" si="28"/>
        <v>3.8236289939077244</v>
      </c>
      <c r="M45" s="2371">
        <f t="shared" si="28"/>
        <v>7.9836667451084109</v>
      </c>
      <c r="N45" s="2362">
        <f>L45/M45-1</f>
        <v>-0.52106856210519303</v>
      </c>
      <c r="O45" s="2375">
        <f>M45</f>
        <v>7.9836667451084109</v>
      </c>
      <c r="P45" s="2370"/>
      <c r="Q45" s="291"/>
      <c r="R45" s="291"/>
      <c r="S45" s="291"/>
      <c r="T45" s="291"/>
      <c r="U45" s="291"/>
      <c r="V45" s="291"/>
      <c r="W45" s="291"/>
      <c r="X45" s="291"/>
      <c r="Y45" s="291"/>
      <c r="Z45" s="291"/>
    </row>
    <row r="46" spans="1:26" ht="18" customHeight="1">
      <c r="A46" s="291"/>
      <c r="B46" s="2392"/>
      <c r="C46" s="2376">
        <f>(C45-3)*30</f>
        <v>8.4600541955828099</v>
      </c>
      <c r="D46" s="2377">
        <f>(D45-2)*30</f>
        <v>24.13134643412323</v>
      </c>
      <c r="E46" s="2373">
        <f>C46/D46-1</f>
        <v>-0.64941640456415795</v>
      </c>
      <c r="F46" s="2377">
        <f>(F45-2)*30</f>
        <v>24.13134643412323</v>
      </c>
      <c r="G46" s="2377">
        <f>(G45-3)*30</f>
        <v>22.534515662645475</v>
      </c>
      <c r="H46" s="2373">
        <f t="shared" ref="H46" si="29">(H45-2)*30</f>
        <v>-150.8622644533416</v>
      </c>
      <c r="I46" s="2377">
        <f>(I45-3)*30</f>
        <v>22.534515662645475</v>
      </c>
      <c r="J46" s="2377">
        <f>(J45-3)*30</f>
        <v>24.708869817231729</v>
      </c>
      <c r="K46" s="2373">
        <f>I46/J46-1</f>
        <v>-8.7998931989591855E-2</v>
      </c>
      <c r="L46" s="2377">
        <f>(L45-3)*30</f>
        <v>24.708869817231729</v>
      </c>
      <c r="M46" s="2377">
        <f>(M45-7)*30</f>
        <v>29.510002353252325</v>
      </c>
      <c r="N46" s="2362">
        <f>L46/M46-1</f>
        <v>-0.16269509160142304</v>
      </c>
      <c r="O46" s="2378">
        <f>M46</f>
        <v>29.510002353252325</v>
      </c>
      <c r="P46" s="2370"/>
      <c r="Q46" s="291"/>
      <c r="R46" s="291"/>
      <c r="S46" s="291"/>
      <c r="T46" s="291"/>
      <c r="U46" s="291"/>
      <c r="V46" s="291"/>
      <c r="W46" s="291"/>
      <c r="X46" s="291"/>
      <c r="Y46" s="291"/>
      <c r="Z46" s="291"/>
    </row>
    <row r="47" spans="1:26" s="693" customFormat="1" ht="18" customHeight="1">
      <c r="A47" s="291"/>
      <c r="B47" s="2390"/>
      <c r="C47" s="2376"/>
      <c r="D47" s="2377"/>
      <c r="E47" s="2379"/>
      <c r="F47" s="2377"/>
      <c r="G47" s="2377"/>
      <c r="H47" s="2379"/>
      <c r="I47" s="2377"/>
      <c r="J47" s="2380"/>
      <c r="K47" s="2379"/>
      <c r="L47" s="2382"/>
      <c r="M47" s="2380"/>
      <c r="N47" s="2369"/>
      <c r="O47" s="2369"/>
      <c r="P47" s="2370"/>
      <c r="Q47" s="291"/>
      <c r="R47" s="291"/>
      <c r="S47" s="291"/>
      <c r="T47" s="291"/>
      <c r="U47" s="291"/>
      <c r="V47" s="291"/>
      <c r="W47" s="291"/>
      <c r="X47" s="291"/>
      <c r="Y47" s="291"/>
      <c r="Z47" s="291"/>
    </row>
    <row r="48" spans="1:26" ht="18" customHeight="1">
      <c r="A48" s="291"/>
      <c r="B48" s="2381" t="s">
        <v>679</v>
      </c>
      <c r="C48" s="2382" t="s">
        <v>862</v>
      </c>
      <c r="D48" s="2382" t="s">
        <v>863</v>
      </c>
      <c r="E48" s="2383"/>
      <c r="F48" s="2382" t="s">
        <v>864</v>
      </c>
      <c r="G48" s="2382" t="s">
        <v>865</v>
      </c>
      <c r="H48" s="2383"/>
      <c r="I48" s="2382" t="s">
        <v>866</v>
      </c>
      <c r="J48" s="2382" t="s">
        <v>867</v>
      </c>
      <c r="K48" s="2383"/>
      <c r="L48" s="2382" t="str">
        <f>J48</f>
        <v>3 mois 25 jours</v>
      </c>
      <c r="M48" s="2382" t="s">
        <v>868</v>
      </c>
      <c r="N48" s="2384"/>
      <c r="O48" s="2382" t="str">
        <f>M48</f>
        <v>8 mois</v>
      </c>
      <c r="P48" s="2385"/>
      <c r="Q48" s="291"/>
      <c r="R48" s="291"/>
      <c r="S48" s="291"/>
      <c r="T48" s="291"/>
      <c r="U48" s="291"/>
      <c r="V48" s="291"/>
      <c r="W48" s="291"/>
      <c r="X48" s="291"/>
      <c r="Y48" s="291"/>
      <c r="Z48" s="291"/>
    </row>
    <row r="49" spans="1:26" s="293" customFormat="1" ht="18" customHeight="1" thickBot="1">
      <c r="A49" s="291"/>
      <c r="B49" s="2386"/>
      <c r="C49" s="2387"/>
      <c r="D49" s="2387"/>
      <c r="E49" s="2387"/>
      <c r="F49" s="2387"/>
      <c r="G49" s="2387"/>
      <c r="H49" s="2387"/>
      <c r="I49" s="2387"/>
      <c r="J49" s="2387"/>
      <c r="K49" s="2387"/>
      <c r="L49" s="2387"/>
      <c r="M49" s="2387"/>
      <c r="N49" s="2387"/>
      <c r="O49" s="2387"/>
      <c r="P49" s="2388"/>
      <c r="Q49" s="291"/>
      <c r="R49" s="291"/>
      <c r="S49" s="291"/>
      <c r="T49" s="291"/>
      <c r="U49" s="291"/>
      <c r="V49" s="291"/>
      <c r="W49" s="291"/>
      <c r="X49" s="291"/>
      <c r="Y49" s="291"/>
      <c r="Z49" s="291"/>
    </row>
    <row r="50" spans="1:26" s="293" customFormat="1" ht="18" customHeight="1">
      <c r="A50" s="291"/>
      <c r="B50" s="292"/>
      <c r="C50" s="292"/>
      <c r="D50" s="292"/>
      <c r="E50" s="292"/>
      <c r="F50" s="292"/>
      <c r="G50" s="292"/>
      <c r="H50" s="292"/>
      <c r="I50" s="292"/>
      <c r="J50" s="292"/>
      <c r="K50" s="292"/>
      <c r="L50" s="292"/>
      <c r="M50" s="292"/>
      <c r="N50" s="292"/>
      <c r="O50" s="292"/>
      <c r="P50" s="292"/>
      <c r="Q50" s="291"/>
      <c r="R50" s="291"/>
      <c r="S50" s="291"/>
      <c r="T50" s="291"/>
      <c r="U50" s="291"/>
      <c r="V50" s="291"/>
      <c r="W50" s="291"/>
      <c r="X50" s="291"/>
      <c r="Y50" s="291"/>
      <c r="Z50" s="291"/>
    </row>
    <row r="51" spans="1:26" ht="12" customHeight="1">
      <c r="A51" s="291"/>
      <c r="B51" s="291"/>
      <c r="C51" s="291"/>
      <c r="D51" s="291"/>
      <c r="E51" s="291"/>
      <c r="F51" s="291"/>
      <c r="G51" s="291"/>
      <c r="H51" s="291"/>
      <c r="I51" s="291"/>
      <c r="J51" s="291"/>
      <c r="K51" s="291"/>
      <c r="L51" s="291"/>
      <c r="M51" s="291"/>
      <c r="N51" s="291"/>
      <c r="O51" s="291"/>
      <c r="P51" s="291"/>
      <c r="Q51" s="291"/>
      <c r="R51" s="291"/>
      <c r="S51" s="291"/>
      <c r="T51" s="291"/>
      <c r="U51" s="291"/>
      <c r="V51" s="291"/>
      <c r="W51" s="291"/>
      <c r="X51" s="291"/>
      <c r="Y51" s="291"/>
      <c r="Z51" s="291"/>
    </row>
    <row r="52" spans="1:26" ht="12" customHeight="1">
      <c r="A52" s="291"/>
      <c r="B52" s="291"/>
      <c r="C52" s="291"/>
      <c r="D52" s="291"/>
      <c r="E52" s="291"/>
      <c r="F52" s="291"/>
      <c r="G52" s="291"/>
      <c r="H52" s="291"/>
      <c r="I52" s="291"/>
      <c r="J52" s="291"/>
      <c r="K52" s="291"/>
      <c r="L52" s="291"/>
      <c r="M52" s="291"/>
      <c r="N52" s="291"/>
      <c r="O52" s="291"/>
      <c r="P52" s="291"/>
      <c r="Q52" s="291"/>
      <c r="R52" s="291"/>
      <c r="S52" s="291"/>
      <c r="T52" s="291"/>
      <c r="U52" s="291"/>
      <c r="V52" s="291"/>
      <c r="W52" s="291"/>
      <c r="X52" s="291"/>
      <c r="Y52" s="291"/>
      <c r="Z52" s="291"/>
    </row>
    <row r="53" spans="1:26" ht="12" customHeight="1">
      <c r="A53" s="291"/>
      <c r="B53" s="291"/>
      <c r="C53" s="291"/>
      <c r="D53" s="291"/>
      <c r="E53" s="291"/>
      <c r="F53" s="291"/>
      <c r="G53" s="291"/>
      <c r="H53" s="291"/>
      <c r="I53" s="291"/>
      <c r="J53" s="291"/>
      <c r="K53" s="291"/>
      <c r="L53" s="291"/>
      <c r="M53" s="291"/>
      <c r="N53" s="291"/>
      <c r="O53" s="291"/>
      <c r="P53" s="291"/>
      <c r="Q53" s="291"/>
      <c r="R53" s="291"/>
      <c r="S53" s="291"/>
      <c r="T53" s="291"/>
      <c r="U53" s="291"/>
      <c r="V53" s="291"/>
      <c r="W53" s="291"/>
      <c r="X53" s="291"/>
      <c r="Y53" s="291"/>
      <c r="Z53" s="291"/>
    </row>
    <row r="54" spans="1:26" ht="12" customHeight="1">
      <c r="A54" s="291"/>
      <c r="B54" s="291"/>
      <c r="C54" s="291"/>
      <c r="D54" s="291"/>
      <c r="E54" s="291"/>
      <c r="F54" s="291"/>
      <c r="G54" s="291"/>
      <c r="H54" s="291"/>
      <c r="I54" s="291"/>
      <c r="J54" s="291"/>
      <c r="K54" s="291"/>
      <c r="L54" s="291"/>
      <c r="M54" s="291"/>
      <c r="N54" s="291"/>
      <c r="O54" s="291"/>
      <c r="P54" s="291"/>
      <c r="Q54" s="291"/>
      <c r="R54" s="291"/>
      <c r="S54" s="291"/>
      <c r="T54" s="291"/>
      <c r="U54" s="291"/>
      <c r="V54" s="291"/>
      <c r="W54" s="291"/>
      <c r="X54" s="291"/>
      <c r="Y54" s="291"/>
      <c r="Z54" s="291"/>
    </row>
    <row r="55" spans="1:26" ht="12" customHeight="1">
      <c r="A55" s="291"/>
      <c r="B55" s="291"/>
      <c r="C55" s="291"/>
      <c r="D55" s="291"/>
      <c r="E55" s="291"/>
      <c r="F55" s="291"/>
      <c r="G55" s="291"/>
      <c r="H55" s="291"/>
      <c r="I55" s="291"/>
      <c r="J55" s="291"/>
      <c r="K55" s="291"/>
      <c r="L55" s="291"/>
      <c r="M55" s="291"/>
      <c r="N55" s="291"/>
      <c r="O55" s="291"/>
      <c r="P55" s="291"/>
      <c r="Q55" s="291"/>
      <c r="R55" s="291"/>
      <c r="S55" s="291"/>
      <c r="T55" s="291"/>
      <c r="U55" s="291"/>
      <c r="V55" s="291"/>
      <c r="W55" s="291"/>
      <c r="X55" s="291"/>
      <c r="Y55" s="291"/>
      <c r="Z55" s="291"/>
    </row>
    <row r="56" spans="1:26" ht="12" customHeight="1">
      <c r="A56" s="291"/>
      <c r="B56" s="291"/>
      <c r="C56" s="291"/>
      <c r="D56" s="291"/>
      <c r="E56" s="291"/>
      <c r="F56" s="291"/>
      <c r="G56" s="291"/>
      <c r="H56" s="291"/>
      <c r="I56" s="291"/>
      <c r="J56" s="291"/>
      <c r="K56" s="291"/>
      <c r="L56" s="291"/>
      <c r="M56" s="291"/>
      <c r="N56" s="291"/>
      <c r="O56" s="291"/>
      <c r="P56" s="291"/>
      <c r="Q56" s="291"/>
      <c r="R56" s="291"/>
      <c r="S56" s="291"/>
      <c r="T56" s="291"/>
      <c r="U56" s="291"/>
      <c r="V56" s="291"/>
      <c r="W56" s="291"/>
      <c r="X56" s="291"/>
      <c r="Y56" s="291"/>
      <c r="Z56" s="291"/>
    </row>
    <row r="57" spans="1:26" ht="12" customHeight="1">
      <c r="A57" s="291"/>
      <c r="B57" s="291"/>
      <c r="C57" s="291"/>
      <c r="D57" s="291"/>
      <c r="E57" s="291"/>
      <c r="F57" s="291"/>
      <c r="G57" s="291"/>
      <c r="H57" s="291"/>
      <c r="I57" s="291"/>
      <c r="J57" s="291"/>
      <c r="K57" s="291"/>
      <c r="L57" s="291"/>
      <c r="M57" s="291"/>
      <c r="N57" s="291"/>
      <c r="O57" s="291"/>
      <c r="P57" s="291"/>
      <c r="Q57" s="291"/>
      <c r="R57" s="291"/>
      <c r="S57" s="291"/>
      <c r="T57" s="291"/>
      <c r="U57" s="291"/>
      <c r="V57" s="291"/>
      <c r="W57" s="291"/>
      <c r="X57" s="291"/>
      <c r="Y57" s="291"/>
      <c r="Z57" s="291"/>
    </row>
    <row r="58" spans="1:26" ht="12" customHeight="1">
      <c r="A58" s="291"/>
      <c r="B58" s="291"/>
      <c r="C58" s="291"/>
      <c r="D58" s="291"/>
      <c r="E58" s="291"/>
      <c r="F58" s="291"/>
      <c r="G58" s="291"/>
      <c r="H58" s="291"/>
      <c r="I58" s="291"/>
      <c r="J58" s="291"/>
      <c r="K58" s="291"/>
      <c r="L58" s="291"/>
      <c r="M58" s="291"/>
      <c r="N58" s="291"/>
      <c r="O58" s="291"/>
      <c r="P58" s="291"/>
      <c r="Q58" s="291"/>
      <c r="R58" s="291"/>
      <c r="S58" s="291"/>
      <c r="T58" s="291"/>
      <c r="U58" s="291"/>
      <c r="V58" s="291"/>
      <c r="W58" s="291"/>
      <c r="X58" s="291"/>
      <c r="Y58" s="291"/>
      <c r="Z58" s="291"/>
    </row>
    <row r="59" spans="1:26" ht="12" customHeight="1">
      <c r="A59" s="291"/>
      <c r="B59" s="291"/>
      <c r="C59" s="291"/>
      <c r="D59" s="291"/>
      <c r="E59" s="291"/>
      <c r="F59" s="291"/>
      <c r="G59" s="291"/>
      <c r="H59" s="291"/>
      <c r="I59" s="291"/>
      <c r="J59" s="291"/>
      <c r="K59" s="291"/>
      <c r="L59" s="291"/>
      <c r="M59" s="291"/>
      <c r="N59" s="291"/>
      <c r="O59" s="291"/>
      <c r="P59" s="291"/>
      <c r="Q59" s="291"/>
      <c r="R59" s="291"/>
      <c r="S59" s="291"/>
      <c r="T59" s="291"/>
      <c r="U59" s="291"/>
      <c r="V59" s="291"/>
      <c r="W59" s="291"/>
      <c r="X59" s="291"/>
      <c r="Y59" s="291"/>
      <c r="Z59" s="291"/>
    </row>
    <row r="60" spans="1:26" ht="12" customHeight="1">
      <c r="A60" s="291"/>
      <c r="B60" s="291"/>
      <c r="C60" s="291"/>
      <c r="D60" s="291"/>
      <c r="E60" s="291"/>
      <c r="F60" s="291"/>
      <c r="G60" s="291"/>
      <c r="H60" s="291"/>
      <c r="I60" s="291"/>
      <c r="J60" s="291"/>
      <c r="K60" s="291"/>
      <c r="L60" s="291"/>
      <c r="M60" s="291"/>
      <c r="N60" s="291"/>
      <c r="O60" s="291"/>
      <c r="P60" s="291"/>
      <c r="Q60" s="291"/>
      <c r="R60" s="291"/>
      <c r="S60" s="291"/>
      <c r="T60" s="291"/>
      <c r="U60" s="291"/>
      <c r="V60" s="291"/>
      <c r="W60" s="291"/>
      <c r="X60" s="291"/>
      <c r="Y60" s="291"/>
      <c r="Z60" s="291"/>
    </row>
    <row r="61" spans="1:26" ht="12" customHeight="1">
      <c r="A61" s="291"/>
      <c r="B61" s="291"/>
      <c r="C61" s="291"/>
      <c r="D61" s="291"/>
      <c r="E61" s="291"/>
      <c r="F61" s="291"/>
      <c r="G61" s="291"/>
      <c r="H61" s="291"/>
      <c r="I61" s="291"/>
      <c r="J61" s="291"/>
      <c r="K61" s="291"/>
      <c r="L61" s="291"/>
      <c r="M61" s="291"/>
      <c r="N61" s="291"/>
      <c r="O61" s="291"/>
      <c r="P61" s="291"/>
      <c r="Q61" s="291"/>
      <c r="R61" s="291"/>
      <c r="S61" s="291"/>
      <c r="T61" s="291"/>
      <c r="U61" s="291"/>
      <c r="V61" s="291"/>
      <c r="W61" s="291"/>
      <c r="X61" s="291"/>
      <c r="Y61" s="291"/>
      <c r="Z61" s="291"/>
    </row>
    <row r="62" spans="1:26" ht="12" customHeight="1">
      <c r="A62" s="291"/>
      <c r="B62" s="291"/>
      <c r="C62" s="291"/>
      <c r="D62" s="291"/>
      <c r="E62" s="291"/>
      <c r="F62" s="291"/>
      <c r="G62" s="291"/>
      <c r="H62" s="291"/>
      <c r="I62" s="291"/>
      <c r="J62" s="291"/>
      <c r="K62" s="291"/>
      <c r="L62" s="291"/>
      <c r="M62" s="291"/>
      <c r="N62" s="291"/>
      <c r="O62" s="291"/>
      <c r="P62" s="291"/>
      <c r="Q62" s="291"/>
      <c r="R62" s="291"/>
      <c r="S62" s="291"/>
      <c r="T62" s="291"/>
      <c r="U62" s="291"/>
      <c r="V62" s="291"/>
      <c r="W62" s="291"/>
      <c r="X62" s="291"/>
      <c r="Y62" s="291"/>
      <c r="Z62" s="291"/>
    </row>
    <row r="63" spans="1:26" ht="12" customHeight="1">
      <c r="A63" s="291"/>
      <c r="B63" s="291"/>
      <c r="C63" s="291"/>
      <c r="D63" s="291"/>
      <c r="E63" s="291"/>
      <c r="F63" s="291"/>
      <c r="G63" s="291"/>
      <c r="H63" s="291"/>
      <c r="I63" s="291"/>
      <c r="J63" s="291"/>
      <c r="K63" s="291"/>
      <c r="L63" s="291"/>
      <c r="M63" s="291"/>
      <c r="N63" s="291"/>
      <c r="O63" s="291"/>
      <c r="P63" s="291"/>
      <c r="Q63" s="291"/>
      <c r="R63" s="291"/>
      <c r="S63" s="291"/>
      <c r="T63" s="291"/>
      <c r="U63" s="291"/>
      <c r="V63" s="291"/>
      <c r="W63" s="291"/>
      <c r="X63" s="291"/>
      <c r="Y63" s="291"/>
      <c r="Z63" s="291"/>
    </row>
    <row r="64" spans="1:26" ht="12" customHeight="1">
      <c r="A64" s="291"/>
      <c r="B64" s="291"/>
      <c r="C64" s="291"/>
      <c r="D64" s="291"/>
      <c r="E64" s="291"/>
      <c r="F64" s="291"/>
      <c r="G64" s="291"/>
      <c r="H64" s="291"/>
      <c r="I64" s="291"/>
      <c r="J64" s="291"/>
      <c r="K64" s="291"/>
      <c r="L64" s="291"/>
      <c r="M64" s="291"/>
      <c r="N64" s="291"/>
      <c r="O64" s="291"/>
      <c r="P64" s="291"/>
      <c r="Q64" s="291"/>
      <c r="R64" s="291"/>
      <c r="S64" s="291"/>
      <c r="T64" s="291"/>
      <c r="U64" s="291"/>
      <c r="V64" s="291"/>
      <c r="W64" s="291"/>
      <c r="X64" s="291"/>
      <c r="Y64" s="291"/>
      <c r="Z64" s="291"/>
    </row>
    <row r="65" spans="1:26" ht="12" customHeight="1">
      <c r="A65" s="291"/>
      <c r="B65" s="291"/>
      <c r="C65" s="291"/>
      <c r="D65" s="291"/>
      <c r="E65" s="291"/>
      <c r="F65" s="291"/>
      <c r="G65" s="291"/>
      <c r="H65" s="291"/>
      <c r="I65" s="291"/>
      <c r="J65" s="291"/>
      <c r="K65" s="291"/>
      <c r="L65" s="291"/>
      <c r="M65" s="291"/>
      <c r="N65" s="291"/>
      <c r="O65" s="291"/>
      <c r="P65" s="291"/>
      <c r="Q65" s="291"/>
      <c r="R65" s="291"/>
      <c r="S65" s="291"/>
      <c r="T65" s="291"/>
      <c r="U65" s="291"/>
      <c r="V65" s="291"/>
      <c r="W65" s="291"/>
      <c r="X65" s="291"/>
      <c r="Y65" s="291"/>
      <c r="Z65" s="291"/>
    </row>
    <row r="66" spans="1:26" ht="12" customHeight="1">
      <c r="A66" s="291"/>
      <c r="B66" s="291"/>
      <c r="C66" s="291"/>
      <c r="D66" s="291"/>
      <c r="E66" s="291"/>
      <c r="F66" s="291"/>
      <c r="G66" s="291"/>
      <c r="H66" s="291"/>
      <c r="I66" s="291"/>
      <c r="J66" s="291"/>
      <c r="K66" s="291"/>
      <c r="L66" s="291"/>
      <c r="M66" s="291"/>
      <c r="N66" s="291"/>
      <c r="O66" s="291"/>
      <c r="P66" s="291"/>
      <c r="Q66" s="291"/>
      <c r="R66" s="291"/>
      <c r="S66" s="291"/>
      <c r="T66" s="291"/>
      <c r="U66" s="291"/>
      <c r="V66" s="291"/>
      <c r="W66" s="291"/>
      <c r="X66" s="291"/>
      <c r="Y66" s="291"/>
      <c r="Z66" s="291"/>
    </row>
    <row r="67" spans="1:26" ht="12" customHeight="1">
      <c r="A67" s="291"/>
      <c r="B67" s="291"/>
      <c r="C67" s="291"/>
      <c r="D67" s="291"/>
      <c r="E67" s="291"/>
      <c r="F67" s="291"/>
      <c r="G67" s="291"/>
      <c r="H67" s="291"/>
      <c r="I67" s="291"/>
      <c r="J67" s="291"/>
      <c r="K67" s="291"/>
      <c r="L67" s="291"/>
      <c r="M67" s="291"/>
      <c r="N67" s="291"/>
      <c r="O67" s="291"/>
      <c r="P67" s="291"/>
      <c r="Q67" s="291"/>
      <c r="R67" s="291"/>
      <c r="S67" s="291"/>
      <c r="T67" s="291"/>
      <c r="U67" s="291"/>
      <c r="V67" s="291"/>
      <c r="W67" s="291"/>
      <c r="X67" s="291"/>
      <c r="Y67" s="291"/>
      <c r="Z67" s="291"/>
    </row>
    <row r="68" spans="1:26" ht="12" customHeight="1">
      <c r="A68" s="291"/>
      <c r="B68" s="291"/>
      <c r="C68" s="291"/>
      <c r="D68" s="291"/>
      <c r="E68" s="291"/>
      <c r="F68" s="291"/>
      <c r="G68" s="291"/>
      <c r="H68" s="291"/>
      <c r="I68" s="291"/>
      <c r="J68" s="291"/>
      <c r="K68" s="291"/>
      <c r="L68" s="291"/>
      <c r="M68" s="291"/>
      <c r="N68" s="291"/>
      <c r="O68" s="291"/>
      <c r="P68" s="291"/>
      <c r="Q68" s="291"/>
      <c r="R68" s="291"/>
      <c r="S68" s="291"/>
      <c r="T68" s="291"/>
      <c r="U68" s="291"/>
      <c r="V68" s="291"/>
      <c r="W68" s="291"/>
      <c r="X68" s="291"/>
      <c r="Y68" s="291"/>
      <c r="Z68" s="291"/>
    </row>
    <row r="69" spans="1:26" ht="12" customHeight="1">
      <c r="A69" s="291"/>
      <c r="B69" s="291"/>
      <c r="C69" s="291"/>
      <c r="D69" s="291"/>
      <c r="E69" s="291"/>
      <c r="F69" s="291"/>
      <c r="G69" s="291"/>
      <c r="H69" s="291"/>
      <c r="I69" s="291"/>
      <c r="J69" s="291"/>
      <c r="K69" s="291"/>
      <c r="L69" s="291"/>
      <c r="M69" s="291"/>
      <c r="N69" s="291"/>
      <c r="O69" s="291"/>
      <c r="P69" s="291"/>
      <c r="Q69" s="291"/>
      <c r="R69" s="291"/>
      <c r="S69" s="291"/>
      <c r="T69" s="291"/>
      <c r="U69" s="291"/>
      <c r="V69" s="291"/>
      <c r="W69" s="291"/>
      <c r="X69" s="291"/>
      <c r="Y69" s="291"/>
      <c r="Z69" s="291"/>
    </row>
    <row r="70" spans="1:26" ht="12" customHeight="1">
      <c r="A70" s="291"/>
      <c r="B70" s="291"/>
      <c r="C70" s="291"/>
      <c r="D70" s="291"/>
      <c r="E70" s="291"/>
      <c r="F70" s="291"/>
      <c r="G70" s="291"/>
      <c r="H70" s="291"/>
      <c r="I70" s="291"/>
      <c r="J70" s="291"/>
      <c r="K70" s="291"/>
      <c r="L70" s="291"/>
      <c r="M70" s="291"/>
      <c r="N70" s="291"/>
      <c r="O70" s="291"/>
      <c r="P70" s="291"/>
      <c r="Q70" s="291"/>
      <c r="R70" s="291"/>
      <c r="S70" s="291"/>
      <c r="T70" s="291"/>
      <c r="U70" s="291"/>
      <c r="V70" s="291"/>
      <c r="W70" s="291"/>
      <c r="X70" s="291"/>
      <c r="Y70" s="291"/>
      <c r="Z70" s="291"/>
    </row>
    <row r="71" spans="1:26" ht="12" customHeight="1">
      <c r="A71" s="291"/>
      <c r="B71" s="291"/>
      <c r="C71" s="291"/>
      <c r="D71" s="291"/>
      <c r="E71" s="291"/>
      <c r="F71" s="291"/>
      <c r="G71" s="291"/>
      <c r="H71" s="291"/>
      <c r="I71" s="291"/>
      <c r="J71" s="291"/>
      <c r="K71" s="291"/>
      <c r="L71" s="291"/>
      <c r="M71" s="291"/>
      <c r="N71" s="291"/>
      <c r="O71" s="291"/>
      <c r="P71" s="291"/>
      <c r="Q71" s="291"/>
      <c r="R71" s="291"/>
      <c r="S71" s="291"/>
      <c r="T71" s="291"/>
      <c r="U71" s="291"/>
      <c r="V71" s="291"/>
      <c r="W71" s="291"/>
      <c r="X71" s="291"/>
      <c r="Y71" s="291"/>
      <c r="Z71" s="291"/>
    </row>
    <row r="72" spans="1:26" ht="12" customHeight="1">
      <c r="A72" s="291"/>
      <c r="B72" s="291"/>
      <c r="C72" s="291"/>
      <c r="D72" s="291"/>
      <c r="E72" s="291"/>
      <c r="F72" s="291"/>
      <c r="G72" s="291"/>
      <c r="H72" s="291"/>
      <c r="I72" s="291"/>
      <c r="J72" s="291"/>
      <c r="K72" s="291"/>
      <c r="L72" s="291"/>
      <c r="M72" s="291"/>
      <c r="N72" s="291"/>
      <c r="O72" s="291"/>
      <c r="P72" s="291"/>
      <c r="Q72" s="291"/>
      <c r="R72" s="291"/>
      <c r="S72" s="291"/>
      <c r="T72" s="291"/>
      <c r="U72" s="291"/>
      <c r="V72" s="291"/>
      <c r="W72" s="291"/>
      <c r="X72" s="291"/>
      <c r="Y72" s="291"/>
      <c r="Z72" s="291"/>
    </row>
    <row r="73" spans="1:26" ht="12" customHeight="1">
      <c r="A73" s="291"/>
      <c r="B73" s="291"/>
      <c r="C73" s="291"/>
      <c r="D73" s="291"/>
      <c r="E73" s="291"/>
      <c r="F73" s="291"/>
      <c r="G73" s="291"/>
      <c r="H73" s="291"/>
      <c r="I73" s="291"/>
      <c r="J73" s="291"/>
      <c r="K73" s="291"/>
      <c r="L73" s="291"/>
      <c r="M73" s="291"/>
      <c r="N73" s="291"/>
      <c r="O73" s="291"/>
      <c r="P73" s="291"/>
      <c r="Q73" s="291"/>
      <c r="R73" s="291"/>
      <c r="S73" s="291"/>
      <c r="T73" s="291"/>
      <c r="U73" s="291"/>
      <c r="V73" s="291"/>
      <c r="W73" s="291"/>
      <c r="X73" s="291"/>
      <c r="Y73" s="291"/>
      <c r="Z73" s="291"/>
    </row>
    <row r="74" spans="1:26" ht="12" customHeight="1">
      <c r="A74" s="291"/>
      <c r="B74" s="291"/>
      <c r="C74" s="291"/>
      <c r="D74" s="291"/>
      <c r="E74" s="291"/>
      <c r="F74" s="291"/>
      <c r="G74" s="291"/>
      <c r="H74" s="291"/>
      <c r="I74" s="291"/>
      <c r="J74" s="291"/>
      <c r="K74" s="291"/>
      <c r="L74" s="291"/>
      <c r="M74" s="291"/>
      <c r="N74" s="291"/>
      <c r="O74" s="291"/>
      <c r="P74" s="291"/>
      <c r="Q74" s="291"/>
      <c r="R74" s="291"/>
      <c r="S74" s="291"/>
      <c r="T74" s="291"/>
      <c r="U74" s="291"/>
      <c r="V74" s="291"/>
      <c r="W74" s="291"/>
      <c r="X74" s="291"/>
      <c r="Y74" s="291"/>
      <c r="Z74" s="291"/>
    </row>
    <row r="75" spans="1:26" ht="12" customHeight="1">
      <c r="A75" s="291"/>
      <c r="B75" s="291"/>
      <c r="C75" s="291"/>
      <c r="D75" s="291"/>
      <c r="E75" s="291"/>
      <c r="F75" s="291"/>
      <c r="G75" s="291"/>
      <c r="H75" s="291"/>
      <c r="I75" s="291"/>
      <c r="J75" s="291"/>
      <c r="K75" s="291"/>
      <c r="L75" s="291"/>
      <c r="M75" s="291"/>
      <c r="N75" s="291"/>
      <c r="O75" s="291"/>
      <c r="P75" s="291"/>
      <c r="Q75" s="291"/>
      <c r="R75" s="291"/>
      <c r="S75" s="291"/>
      <c r="T75" s="291"/>
      <c r="U75" s="291"/>
      <c r="V75" s="291"/>
      <c r="W75" s="291"/>
      <c r="X75" s="291"/>
      <c r="Y75" s="291"/>
      <c r="Z75" s="291"/>
    </row>
    <row r="76" spans="1:26" ht="12" customHeight="1">
      <c r="A76" s="291"/>
      <c r="B76" s="291"/>
      <c r="C76" s="291"/>
      <c r="D76" s="291"/>
      <c r="E76" s="291"/>
      <c r="F76" s="291"/>
      <c r="G76" s="291"/>
      <c r="H76" s="291"/>
      <c r="I76" s="291"/>
      <c r="J76" s="291"/>
      <c r="K76" s="291"/>
      <c r="L76" s="291"/>
      <c r="M76" s="291"/>
      <c r="N76" s="291"/>
      <c r="O76" s="291"/>
      <c r="P76" s="291"/>
      <c r="Q76" s="291"/>
      <c r="R76" s="291"/>
      <c r="S76" s="291"/>
      <c r="T76" s="291"/>
      <c r="U76" s="291"/>
      <c r="V76" s="291"/>
      <c r="W76" s="291"/>
      <c r="X76" s="291"/>
      <c r="Y76" s="291"/>
      <c r="Z76" s="291"/>
    </row>
    <row r="77" spans="1:26" ht="12" customHeight="1">
      <c r="A77" s="291"/>
      <c r="B77" s="291"/>
      <c r="C77" s="291"/>
      <c r="D77" s="291"/>
      <c r="E77" s="291"/>
      <c r="F77" s="291"/>
      <c r="G77" s="291"/>
      <c r="H77" s="291"/>
      <c r="I77" s="291"/>
      <c r="J77" s="291"/>
      <c r="K77" s="291"/>
      <c r="L77" s="291"/>
      <c r="M77" s="291"/>
      <c r="N77" s="291"/>
      <c r="O77" s="291"/>
      <c r="P77" s="291"/>
      <c r="Q77" s="291"/>
      <c r="R77" s="291"/>
      <c r="S77" s="291"/>
      <c r="T77" s="291"/>
      <c r="U77" s="291"/>
      <c r="V77" s="291"/>
      <c r="W77" s="291"/>
      <c r="X77" s="291"/>
      <c r="Y77" s="291"/>
      <c r="Z77" s="291"/>
    </row>
    <row r="78" spans="1:26" ht="12" customHeight="1">
      <c r="A78" s="291"/>
      <c r="B78" s="291"/>
      <c r="C78" s="291"/>
      <c r="D78" s="291"/>
      <c r="E78" s="291"/>
      <c r="F78" s="291"/>
      <c r="G78" s="291"/>
      <c r="H78" s="291"/>
      <c r="I78" s="291"/>
      <c r="J78" s="291"/>
      <c r="K78" s="291"/>
      <c r="L78" s="291"/>
      <c r="M78" s="291"/>
      <c r="N78" s="291"/>
      <c r="O78" s="291"/>
      <c r="P78" s="291"/>
      <c r="Q78" s="291"/>
      <c r="R78" s="291"/>
      <c r="S78" s="291"/>
      <c r="T78" s="291"/>
      <c r="U78" s="291"/>
      <c r="V78" s="291"/>
      <c r="W78" s="291"/>
      <c r="X78" s="291"/>
      <c r="Y78" s="291"/>
      <c r="Z78" s="291"/>
    </row>
    <row r="79" spans="1:26" ht="12" customHeight="1">
      <c r="A79" s="291"/>
      <c r="B79" s="291"/>
      <c r="C79" s="291"/>
      <c r="D79" s="291"/>
      <c r="E79" s="291"/>
      <c r="F79" s="291"/>
      <c r="G79" s="291"/>
      <c r="H79" s="291"/>
      <c r="I79" s="291"/>
      <c r="J79" s="291"/>
      <c r="K79" s="291"/>
      <c r="L79" s="291"/>
      <c r="M79" s="291"/>
      <c r="N79" s="291"/>
      <c r="O79" s="291"/>
      <c r="P79" s="291"/>
      <c r="Q79" s="291"/>
      <c r="R79" s="291"/>
      <c r="S79" s="291"/>
      <c r="T79" s="291"/>
      <c r="U79" s="291"/>
      <c r="V79" s="291"/>
      <c r="W79" s="291"/>
      <c r="X79" s="291"/>
      <c r="Y79" s="291"/>
      <c r="Z79" s="291"/>
    </row>
    <row r="80" spans="1:26" ht="12" customHeight="1">
      <c r="A80" s="291"/>
      <c r="B80" s="291"/>
      <c r="C80" s="291"/>
      <c r="D80" s="291"/>
      <c r="E80" s="291"/>
      <c r="F80" s="291"/>
      <c r="G80" s="291"/>
      <c r="H80" s="291"/>
      <c r="I80" s="291"/>
      <c r="J80" s="291"/>
      <c r="K80" s="291"/>
      <c r="L80" s="291"/>
      <c r="M80" s="291"/>
      <c r="N80" s="291"/>
      <c r="O80" s="291"/>
      <c r="P80" s="291"/>
      <c r="Q80" s="291"/>
      <c r="R80" s="291"/>
      <c r="S80" s="291"/>
      <c r="T80" s="291"/>
      <c r="U80" s="291"/>
      <c r="V80" s="291"/>
      <c r="W80" s="291"/>
      <c r="X80" s="291"/>
      <c r="Y80" s="291"/>
      <c r="Z80" s="291"/>
    </row>
    <row r="81" spans="1:26" ht="12" customHeight="1">
      <c r="A81" s="291"/>
      <c r="B81" s="291"/>
      <c r="C81" s="291"/>
      <c r="D81" s="291"/>
      <c r="E81" s="291"/>
      <c r="F81" s="291"/>
      <c r="G81" s="291"/>
      <c r="H81" s="291"/>
      <c r="I81" s="291"/>
      <c r="J81" s="291"/>
      <c r="K81" s="291"/>
      <c r="L81" s="291"/>
      <c r="M81" s="291"/>
      <c r="N81" s="291"/>
      <c r="O81" s="291"/>
      <c r="P81" s="291"/>
      <c r="Q81" s="291"/>
      <c r="R81" s="291"/>
      <c r="S81" s="291"/>
      <c r="T81" s="291"/>
      <c r="U81" s="291"/>
      <c r="V81" s="291"/>
      <c r="W81" s="291"/>
      <c r="X81" s="291"/>
      <c r="Y81" s="291"/>
      <c r="Z81" s="291"/>
    </row>
    <row r="82" spans="1:26" ht="12" customHeight="1">
      <c r="A82" s="291"/>
      <c r="B82" s="291"/>
      <c r="C82" s="291"/>
      <c r="D82" s="291"/>
      <c r="E82" s="291"/>
      <c r="F82" s="291"/>
      <c r="G82" s="291"/>
      <c r="H82" s="291"/>
      <c r="I82" s="291"/>
      <c r="J82" s="291"/>
      <c r="K82" s="291"/>
      <c r="L82" s="291"/>
      <c r="M82" s="291"/>
      <c r="N82" s="291"/>
      <c r="O82" s="291"/>
      <c r="P82" s="291"/>
      <c r="Q82" s="291"/>
      <c r="R82" s="291"/>
      <c r="S82" s="291"/>
      <c r="T82" s="291"/>
      <c r="U82" s="291"/>
      <c r="V82" s="291"/>
      <c r="W82" s="291"/>
      <c r="X82" s="291"/>
      <c r="Y82" s="291"/>
      <c r="Z82" s="291"/>
    </row>
    <row r="83" spans="1:26" ht="12" customHeight="1">
      <c r="A83" s="291"/>
      <c r="B83" s="291"/>
      <c r="C83" s="291"/>
      <c r="D83" s="291"/>
      <c r="E83" s="291"/>
      <c r="F83" s="291"/>
      <c r="G83" s="291"/>
      <c r="H83" s="291"/>
      <c r="I83" s="291"/>
      <c r="J83" s="291"/>
      <c r="K83" s="291"/>
      <c r="L83" s="291"/>
      <c r="M83" s="291"/>
      <c r="N83" s="291"/>
      <c r="O83" s="291"/>
      <c r="P83" s="291"/>
      <c r="Q83" s="291"/>
      <c r="R83" s="291"/>
      <c r="S83" s="291"/>
      <c r="T83" s="291"/>
      <c r="U83" s="291"/>
      <c r="V83" s="291"/>
      <c r="W83" s="291"/>
      <c r="X83" s="291"/>
      <c r="Y83" s="291"/>
      <c r="Z83" s="291"/>
    </row>
    <row r="84" spans="1:26" ht="12" customHeight="1">
      <c r="A84" s="291"/>
      <c r="B84" s="291"/>
      <c r="C84" s="291"/>
      <c r="D84" s="291"/>
      <c r="E84" s="291"/>
      <c r="F84" s="291"/>
      <c r="G84" s="291"/>
      <c r="H84" s="291"/>
      <c r="I84" s="291"/>
      <c r="J84" s="291"/>
      <c r="K84" s="291"/>
      <c r="L84" s="291"/>
      <c r="M84" s="291"/>
      <c r="N84" s="291"/>
      <c r="O84" s="291"/>
      <c r="P84" s="291"/>
      <c r="Q84" s="291"/>
      <c r="R84" s="291"/>
      <c r="S84" s="291"/>
      <c r="T84" s="291"/>
      <c r="U84" s="291"/>
      <c r="V84" s="291"/>
      <c r="W84" s="291"/>
      <c r="X84" s="291"/>
      <c r="Y84" s="291"/>
      <c r="Z84" s="291"/>
    </row>
    <row r="85" spans="1:26" ht="12" customHeight="1">
      <c r="A85" s="291"/>
      <c r="B85" s="291"/>
      <c r="C85" s="291"/>
      <c r="D85" s="291"/>
      <c r="E85" s="291"/>
      <c r="F85" s="291"/>
      <c r="G85" s="291"/>
      <c r="H85" s="291"/>
      <c r="I85" s="291"/>
      <c r="J85" s="291"/>
      <c r="K85" s="291"/>
      <c r="L85" s="291"/>
      <c r="M85" s="291"/>
      <c r="N85" s="291"/>
      <c r="O85" s="291"/>
      <c r="P85" s="291"/>
      <c r="Q85" s="291"/>
      <c r="R85" s="291"/>
      <c r="S85" s="291"/>
      <c r="T85" s="291"/>
      <c r="U85" s="291"/>
      <c r="V85" s="291"/>
      <c r="W85" s="291"/>
      <c r="X85" s="291"/>
      <c r="Y85" s="291"/>
      <c r="Z85" s="291"/>
    </row>
    <row r="86" spans="1:26" ht="12" customHeight="1">
      <c r="A86" s="291"/>
      <c r="B86" s="291"/>
      <c r="C86" s="291"/>
      <c r="D86" s="291"/>
      <c r="E86" s="291"/>
      <c r="F86" s="291"/>
      <c r="G86" s="291"/>
      <c r="H86" s="291"/>
      <c r="I86" s="291"/>
      <c r="J86" s="291"/>
      <c r="K86" s="291"/>
      <c r="L86" s="291"/>
      <c r="M86" s="291"/>
      <c r="N86" s="291"/>
      <c r="O86" s="291"/>
      <c r="P86" s="291"/>
      <c r="Q86" s="291"/>
      <c r="R86" s="291"/>
      <c r="S86" s="291"/>
      <c r="T86" s="291"/>
      <c r="U86" s="291"/>
      <c r="V86" s="291"/>
      <c r="W86" s="291"/>
      <c r="X86" s="291"/>
      <c r="Y86" s="291"/>
      <c r="Z86" s="291"/>
    </row>
    <row r="87" spans="1:26" ht="12" customHeight="1">
      <c r="A87" s="291"/>
      <c r="B87" s="291"/>
      <c r="C87" s="291"/>
      <c r="D87" s="291"/>
      <c r="E87" s="291"/>
      <c r="F87" s="291"/>
      <c r="G87" s="291"/>
      <c r="H87" s="291"/>
      <c r="I87" s="291"/>
      <c r="J87" s="291"/>
      <c r="K87" s="291"/>
      <c r="L87" s="291"/>
      <c r="M87" s="291"/>
      <c r="N87" s="291"/>
      <c r="O87" s="291"/>
      <c r="P87" s="291"/>
      <c r="Q87" s="291"/>
      <c r="R87" s="291"/>
      <c r="S87" s="291"/>
      <c r="T87" s="291"/>
      <c r="U87" s="291"/>
      <c r="V87" s="291"/>
      <c r="W87" s="291"/>
      <c r="X87" s="291"/>
      <c r="Y87" s="291"/>
      <c r="Z87" s="291"/>
    </row>
    <row r="88" spans="1:26" ht="12" customHeight="1">
      <c r="A88" s="291"/>
      <c r="B88" s="291"/>
      <c r="C88" s="291"/>
      <c r="D88" s="291"/>
      <c r="E88" s="291"/>
      <c r="F88" s="291"/>
      <c r="G88" s="291"/>
      <c r="H88" s="291"/>
      <c r="I88" s="291"/>
      <c r="J88" s="291"/>
      <c r="K88" s="291"/>
      <c r="L88" s="291"/>
      <c r="M88" s="291"/>
      <c r="N88" s="291"/>
      <c r="O88" s="291"/>
      <c r="P88" s="291"/>
      <c r="Q88" s="291"/>
      <c r="R88" s="291"/>
      <c r="S88" s="291"/>
      <c r="T88" s="291"/>
      <c r="U88" s="291"/>
      <c r="V88" s="291"/>
      <c r="W88" s="291"/>
      <c r="X88" s="291"/>
      <c r="Y88" s="291"/>
      <c r="Z88" s="291"/>
    </row>
    <row r="89" spans="1:26" ht="12" customHeight="1">
      <c r="A89" s="291"/>
      <c r="B89" s="291"/>
      <c r="C89" s="291"/>
      <c r="D89" s="291"/>
      <c r="E89" s="291"/>
      <c r="F89" s="291"/>
      <c r="G89" s="291"/>
      <c r="H89" s="291"/>
      <c r="I89" s="291"/>
      <c r="J89" s="291"/>
      <c r="K89" s="291"/>
      <c r="L89" s="291"/>
      <c r="M89" s="291"/>
      <c r="N89" s="291"/>
      <c r="O89" s="291"/>
      <c r="P89" s="291"/>
      <c r="Q89" s="291"/>
      <c r="R89" s="291"/>
      <c r="S89" s="291"/>
      <c r="T89" s="291"/>
      <c r="U89" s="291"/>
      <c r="V89" s="291"/>
      <c r="W89" s="291"/>
      <c r="X89" s="291"/>
      <c r="Y89" s="291"/>
      <c r="Z89" s="291"/>
    </row>
    <row r="90" spans="1:26" ht="12" customHeight="1">
      <c r="A90" s="291"/>
      <c r="B90" s="291"/>
      <c r="C90" s="291"/>
      <c r="D90" s="291"/>
      <c r="E90" s="291"/>
      <c r="F90" s="291"/>
      <c r="G90" s="291"/>
      <c r="H90" s="291"/>
      <c r="I90" s="291"/>
      <c r="J90" s="291"/>
      <c r="K90" s="291"/>
      <c r="L90" s="291"/>
      <c r="M90" s="291"/>
      <c r="N90" s="291"/>
      <c r="O90" s="291"/>
      <c r="P90" s="291"/>
      <c r="Q90" s="291"/>
      <c r="R90" s="291"/>
      <c r="S90" s="291"/>
      <c r="T90" s="291"/>
      <c r="U90" s="291"/>
      <c r="V90" s="291"/>
      <c r="W90" s="291"/>
      <c r="X90" s="291"/>
      <c r="Y90" s="291"/>
      <c r="Z90" s="291"/>
    </row>
    <row r="91" spans="1:26" ht="12" customHeight="1">
      <c r="A91" s="291"/>
      <c r="B91" s="291"/>
      <c r="C91" s="291"/>
      <c r="D91" s="291"/>
      <c r="E91" s="291"/>
      <c r="F91" s="291"/>
      <c r="G91" s="291"/>
      <c r="H91" s="291"/>
      <c r="I91" s="291"/>
      <c r="J91" s="291"/>
      <c r="K91" s="291"/>
      <c r="L91" s="291"/>
      <c r="M91" s="291"/>
      <c r="N91" s="291"/>
      <c r="O91" s="291"/>
      <c r="P91" s="291"/>
      <c r="Q91" s="291"/>
      <c r="R91" s="291"/>
      <c r="S91" s="291"/>
      <c r="T91" s="291"/>
      <c r="U91" s="291"/>
      <c r="V91" s="291"/>
      <c r="W91" s="291"/>
      <c r="X91" s="291"/>
      <c r="Y91" s="291"/>
      <c r="Z91" s="291"/>
    </row>
    <row r="92" spans="1:26" ht="12" customHeight="1">
      <c r="A92" s="291"/>
      <c r="B92" s="291"/>
      <c r="C92" s="291"/>
      <c r="D92" s="291"/>
      <c r="E92" s="291"/>
      <c r="F92" s="291"/>
      <c r="G92" s="291"/>
      <c r="H92" s="291"/>
      <c r="I92" s="291"/>
      <c r="J92" s="291"/>
      <c r="K92" s="291"/>
      <c r="L92" s="291"/>
      <c r="M92" s="291"/>
      <c r="N92" s="291"/>
      <c r="O92" s="291"/>
      <c r="P92" s="291"/>
      <c r="Q92" s="291"/>
      <c r="R92" s="291"/>
      <c r="S92" s="291"/>
      <c r="T92" s="291"/>
      <c r="U92" s="291"/>
      <c r="V92" s="291"/>
      <c r="W92" s="291"/>
      <c r="X92" s="291"/>
      <c r="Y92" s="291"/>
      <c r="Z92" s="291"/>
    </row>
    <row r="93" spans="1:26" ht="12" customHeight="1">
      <c r="A93" s="291"/>
      <c r="B93" s="291"/>
      <c r="C93" s="291"/>
      <c r="D93" s="291"/>
      <c r="E93" s="291"/>
      <c r="F93" s="291"/>
      <c r="G93" s="291"/>
      <c r="H93" s="291"/>
      <c r="I93" s="291"/>
      <c r="J93" s="291"/>
      <c r="K93" s="291"/>
      <c r="L93" s="291"/>
      <c r="M93" s="291"/>
      <c r="N93" s="291"/>
      <c r="O93" s="291"/>
      <c r="P93" s="291"/>
      <c r="Q93" s="291"/>
      <c r="R93" s="291"/>
      <c r="S93" s="291"/>
      <c r="T93" s="291"/>
      <c r="U93" s="291"/>
      <c r="V93" s="291"/>
      <c r="W93" s="291"/>
      <c r="X93" s="291"/>
      <c r="Y93" s="291"/>
      <c r="Z93" s="291"/>
    </row>
    <row r="94" spans="1:26" ht="12" customHeight="1">
      <c r="A94" s="291"/>
      <c r="B94" s="291"/>
      <c r="C94" s="291"/>
      <c r="D94" s="291"/>
      <c r="E94" s="291"/>
      <c r="F94" s="291"/>
      <c r="G94" s="291"/>
      <c r="H94" s="291"/>
      <c r="I94" s="291"/>
      <c r="J94" s="291"/>
      <c r="K94" s="291"/>
      <c r="L94" s="291"/>
      <c r="M94" s="291"/>
      <c r="N94" s="291"/>
      <c r="O94" s="291"/>
      <c r="P94" s="291"/>
      <c r="Q94" s="291"/>
      <c r="R94" s="291"/>
      <c r="S94" s="291"/>
      <c r="T94" s="291"/>
      <c r="U94" s="291"/>
      <c r="V94" s="291"/>
      <c r="W94" s="291"/>
      <c r="X94" s="291"/>
      <c r="Y94" s="291"/>
      <c r="Z94" s="291"/>
    </row>
    <row r="95" spans="1:26" ht="12" customHeight="1">
      <c r="A95" s="291"/>
      <c r="B95" s="291"/>
      <c r="C95" s="291"/>
      <c r="D95" s="291"/>
      <c r="E95" s="291"/>
      <c r="F95" s="291"/>
      <c r="G95" s="291"/>
      <c r="H95" s="291"/>
      <c r="I95" s="291"/>
      <c r="J95" s="291"/>
      <c r="K95" s="291"/>
      <c r="L95" s="291"/>
      <c r="M95" s="291"/>
      <c r="N95" s="291"/>
      <c r="O95" s="291"/>
      <c r="P95" s="291"/>
      <c r="Q95" s="291"/>
      <c r="R95" s="291"/>
      <c r="S95" s="291"/>
      <c r="T95" s="291"/>
      <c r="U95" s="291"/>
      <c r="V95" s="291"/>
      <c r="W95" s="291"/>
      <c r="X95" s="291"/>
      <c r="Y95" s="291"/>
      <c r="Z95" s="291"/>
    </row>
    <row r="96" spans="1:26" ht="12" customHeight="1">
      <c r="A96" s="291"/>
      <c r="B96" s="291"/>
      <c r="C96" s="291"/>
      <c r="D96" s="291"/>
      <c r="E96" s="291"/>
      <c r="F96" s="291"/>
      <c r="G96" s="291"/>
      <c r="H96" s="291"/>
      <c r="I96" s="291"/>
      <c r="J96" s="291"/>
      <c r="K96" s="291"/>
      <c r="L96" s="291"/>
      <c r="M96" s="291"/>
      <c r="N96" s="291"/>
      <c r="O96" s="291"/>
      <c r="P96" s="291"/>
      <c r="Q96" s="291"/>
      <c r="R96" s="291"/>
      <c r="S96" s="291"/>
      <c r="T96" s="291"/>
      <c r="U96" s="291"/>
      <c r="V96" s="291"/>
      <c r="W96" s="291"/>
      <c r="X96" s="291"/>
      <c r="Y96" s="291"/>
      <c r="Z96" s="291"/>
    </row>
    <row r="97" spans="1:26" ht="12" customHeight="1">
      <c r="A97" s="291"/>
      <c r="B97" s="291"/>
      <c r="C97" s="291"/>
      <c r="D97" s="291"/>
      <c r="E97" s="291"/>
      <c r="F97" s="291"/>
      <c r="G97" s="291"/>
      <c r="H97" s="291"/>
      <c r="I97" s="291"/>
      <c r="J97" s="291"/>
      <c r="K97" s="291"/>
      <c r="L97" s="291"/>
      <c r="M97" s="291"/>
      <c r="N97" s="291"/>
      <c r="O97" s="291"/>
      <c r="P97" s="291"/>
      <c r="Q97" s="291"/>
      <c r="R97" s="291"/>
      <c r="S97" s="291"/>
      <c r="T97" s="291"/>
      <c r="U97" s="291"/>
      <c r="V97" s="291"/>
      <c r="W97" s="291"/>
      <c r="X97" s="291"/>
      <c r="Y97" s="291"/>
      <c r="Z97" s="291"/>
    </row>
    <row r="98" spans="1:26" ht="12" customHeight="1">
      <c r="A98" s="291"/>
      <c r="B98" s="291"/>
      <c r="C98" s="291"/>
      <c r="D98" s="291"/>
      <c r="E98" s="291"/>
      <c r="F98" s="291"/>
      <c r="G98" s="291"/>
      <c r="H98" s="291"/>
      <c r="I98" s="291"/>
      <c r="J98" s="291"/>
      <c r="K98" s="291"/>
      <c r="L98" s="291"/>
      <c r="M98" s="291"/>
      <c r="N98" s="291"/>
      <c r="O98" s="291"/>
      <c r="P98" s="291"/>
      <c r="Q98" s="291"/>
      <c r="R98" s="291"/>
      <c r="S98" s="291"/>
      <c r="T98" s="291"/>
      <c r="U98" s="291"/>
      <c r="V98" s="291"/>
      <c r="W98" s="291"/>
      <c r="X98" s="291"/>
      <c r="Y98" s="291"/>
      <c r="Z98" s="291"/>
    </row>
    <row r="99" spans="1:26" ht="12" customHeight="1">
      <c r="A99" s="291"/>
      <c r="B99" s="291"/>
      <c r="C99" s="291"/>
      <c r="D99" s="291"/>
      <c r="E99" s="291"/>
      <c r="F99" s="291"/>
      <c r="G99" s="291"/>
      <c r="H99" s="291"/>
      <c r="I99" s="291"/>
      <c r="J99" s="291"/>
      <c r="K99" s="291"/>
      <c r="L99" s="291"/>
      <c r="M99" s="291"/>
      <c r="N99" s="291"/>
      <c r="O99" s="291"/>
      <c r="P99" s="291"/>
      <c r="Q99" s="291"/>
      <c r="R99" s="291"/>
      <c r="S99" s="291"/>
      <c r="T99" s="291"/>
      <c r="U99" s="291"/>
      <c r="V99" s="291"/>
      <c r="W99" s="291"/>
      <c r="X99" s="291"/>
      <c r="Y99" s="291"/>
      <c r="Z99" s="291"/>
    </row>
    <row r="100" spans="1:26" ht="12" customHeight="1">
      <c r="A100" s="291"/>
      <c r="B100" s="291"/>
      <c r="C100" s="291"/>
      <c r="D100" s="291"/>
      <c r="E100" s="291"/>
      <c r="F100" s="291"/>
      <c r="G100" s="291"/>
      <c r="H100" s="291"/>
      <c r="I100" s="291"/>
      <c r="J100" s="291"/>
      <c r="K100" s="291"/>
      <c r="L100" s="291"/>
      <c r="M100" s="291"/>
      <c r="N100" s="291"/>
      <c r="O100" s="291"/>
      <c r="P100" s="291"/>
      <c r="Q100" s="291"/>
      <c r="R100" s="291"/>
      <c r="S100" s="291"/>
      <c r="T100" s="291"/>
      <c r="U100" s="291"/>
      <c r="V100" s="291"/>
      <c r="W100" s="291"/>
      <c r="X100" s="291"/>
      <c r="Y100" s="291"/>
      <c r="Z100" s="291"/>
    </row>
    <row r="101" spans="1:26" ht="12" customHeight="1">
      <c r="A101" s="291"/>
      <c r="B101" s="291"/>
      <c r="C101" s="291"/>
      <c r="D101" s="291"/>
      <c r="E101" s="291"/>
      <c r="F101" s="291"/>
      <c r="G101" s="291"/>
      <c r="H101" s="291"/>
      <c r="I101" s="291"/>
      <c r="J101" s="291"/>
      <c r="K101" s="291"/>
      <c r="L101" s="291"/>
      <c r="M101" s="291"/>
      <c r="N101" s="291"/>
      <c r="O101" s="291"/>
      <c r="P101" s="291"/>
      <c r="Q101" s="291"/>
      <c r="R101" s="291"/>
      <c r="S101" s="291"/>
      <c r="T101" s="291"/>
      <c r="U101" s="291"/>
      <c r="V101" s="291"/>
      <c r="W101" s="291"/>
      <c r="X101" s="291"/>
      <c r="Y101" s="291"/>
      <c r="Z101" s="291"/>
    </row>
    <row r="102" spans="1:26" ht="12" customHeight="1">
      <c r="A102" s="291"/>
      <c r="B102" s="291"/>
      <c r="C102" s="291"/>
      <c r="D102" s="291"/>
      <c r="E102" s="291"/>
      <c r="F102" s="291"/>
      <c r="G102" s="291"/>
      <c r="H102" s="291"/>
      <c r="I102" s="291"/>
      <c r="J102" s="291"/>
      <c r="K102" s="291"/>
      <c r="L102" s="291"/>
      <c r="M102" s="291"/>
      <c r="N102" s="291"/>
      <c r="O102" s="291"/>
      <c r="P102" s="291"/>
      <c r="Q102" s="291"/>
      <c r="R102" s="291"/>
      <c r="S102" s="291"/>
      <c r="T102" s="291"/>
      <c r="U102" s="291"/>
      <c r="V102" s="291"/>
      <c r="W102" s="291"/>
      <c r="X102" s="291"/>
      <c r="Y102" s="291"/>
      <c r="Z102" s="291"/>
    </row>
    <row r="103" spans="1:26" ht="12" customHeight="1">
      <c r="A103" s="291"/>
      <c r="B103" s="291"/>
      <c r="C103" s="291"/>
      <c r="D103" s="291"/>
      <c r="E103" s="291"/>
      <c r="F103" s="291"/>
      <c r="G103" s="291"/>
      <c r="H103" s="291"/>
      <c r="I103" s="291"/>
      <c r="J103" s="291"/>
      <c r="K103" s="291"/>
      <c r="L103" s="291"/>
      <c r="M103" s="291"/>
      <c r="N103" s="291"/>
      <c r="O103" s="291"/>
      <c r="P103" s="291"/>
      <c r="Q103" s="291"/>
      <c r="R103" s="291"/>
      <c r="S103" s="291"/>
      <c r="T103" s="291"/>
      <c r="U103" s="291"/>
      <c r="V103" s="291"/>
      <c r="W103" s="291"/>
      <c r="X103" s="291"/>
      <c r="Y103" s="291"/>
      <c r="Z103" s="291"/>
    </row>
    <row r="104" spans="1:26" ht="12" customHeight="1">
      <c r="A104" s="291"/>
      <c r="B104" s="291"/>
      <c r="C104" s="291"/>
      <c r="D104" s="291"/>
      <c r="E104" s="291"/>
      <c r="F104" s="291"/>
      <c r="G104" s="291"/>
      <c r="H104" s="291"/>
      <c r="I104" s="291"/>
      <c r="J104" s="291"/>
      <c r="K104" s="291"/>
      <c r="L104" s="291"/>
      <c r="M104" s="291"/>
      <c r="N104" s="291"/>
      <c r="O104" s="291"/>
      <c r="P104" s="291"/>
      <c r="Q104" s="291"/>
      <c r="R104" s="291"/>
      <c r="S104" s="291"/>
      <c r="T104" s="291"/>
      <c r="U104" s="291"/>
      <c r="V104" s="291"/>
      <c r="W104" s="291"/>
      <c r="X104" s="291"/>
      <c r="Y104" s="291"/>
      <c r="Z104" s="291"/>
    </row>
    <row r="105" spans="1:26" ht="12" customHeight="1">
      <c r="A105" s="291"/>
      <c r="B105" s="291"/>
      <c r="C105" s="291"/>
      <c r="D105" s="291"/>
      <c r="E105" s="291"/>
      <c r="F105" s="291"/>
      <c r="G105" s="291"/>
      <c r="H105" s="291"/>
      <c r="I105" s="291"/>
      <c r="J105" s="291"/>
      <c r="K105" s="291"/>
      <c r="L105" s="291"/>
      <c r="M105" s="291"/>
      <c r="N105" s="291"/>
      <c r="O105" s="291"/>
      <c r="P105" s="291"/>
      <c r="Q105" s="291"/>
      <c r="R105" s="291"/>
      <c r="S105" s="291"/>
      <c r="T105" s="291"/>
      <c r="U105" s="291"/>
      <c r="V105" s="291"/>
      <c r="W105" s="291"/>
      <c r="X105" s="291"/>
      <c r="Y105" s="291"/>
      <c r="Z105" s="291"/>
    </row>
    <row r="106" spans="1:26" ht="12" customHeight="1">
      <c r="A106" s="291"/>
      <c r="B106" s="291"/>
      <c r="C106" s="291"/>
      <c r="D106" s="291"/>
      <c r="E106" s="291"/>
      <c r="F106" s="291"/>
      <c r="G106" s="291"/>
      <c r="H106" s="291"/>
      <c r="I106" s="291"/>
      <c r="J106" s="291"/>
      <c r="K106" s="291"/>
      <c r="L106" s="291"/>
      <c r="M106" s="291"/>
      <c r="N106" s="291"/>
      <c r="O106" s="291"/>
      <c r="P106" s="291"/>
      <c r="Q106" s="291"/>
      <c r="R106" s="291"/>
      <c r="S106" s="291"/>
      <c r="T106" s="291"/>
      <c r="U106" s="291"/>
      <c r="V106" s="291"/>
      <c r="W106" s="291"/>
      <c r="X106" s="291"/>
      <c r="Y106" s="291"/>
      <c r="Z106" s="291"/>
    </row>
    <row r="107" spans="1:26" ht="12" customHeight="1">
      <c r="A107" s="291"/>
      <c r="B107" s="291"/>
      <c r="C107" s="291"/>
      <c r="D107" s="291"/>
      <c r="E107" s="291"/>
      <c r="F107" s="291"/>
      <c r="G107" s="291"/>
      <c r="H107" s="291"/>
      <c r="I107" s="291"/>
      <c r="J107" s="291"/>
      <c r="K107" s="291"/>
      <c r="L107" s="291"/>
      <c r="M107" s="291"/>
      <c r="N107" s="291"/>
      <c r="O107" s="291"/>
      <c r="P107" s="291"/>
      <c r="Q107" s="291"/>
      <c r="R107" s="291"/>
      <c r="S107" s="291"/>
      <c r="T107" s="291"/>
      <c r="U107" s="291"/>
      <c r="V107" s="291"/>
      <c r="W107" s="291"/>
      <c r="X107" s="291"/>
      <c r="Y107" s="291"/>
      <c r="Z107" s="291"/>
    </row>
    <row r="108" spans="1:26" ht="12" customHeight="1">
      <c r="A108" s="291"/>
      <c r="B108" s="291"/>
      <c r="C108" s="291"/>
      <c r="D108" s="291"/>
      <c r="E108" s="291"/>
      <c r="F108" s="291"/>
      <c r="G108" s="291"/>
      <c r="H108" s="291"/>
      <c r="I108" s="291"/>
      <c r="J108" s="291"/>
      <c r="K108" s="291"/>
      <c r="L108" s="291"/>
      <c r="M108" s="291"/>
      <c r="N108" s="291"/>
      <c r="O108" s="291"/>
      <c r="P108" s="291"/>
      <c r="Q108" s="291"/>
      <c r="R108" s="291"/>
      <c r="S108" s="291"/>
      <c r="T108" s="291"/>
      <c r="U108" s="291"/>
      <c r="V108" s="291"/>
      <c r="W108" s="291"/>
      <c r="X108" s="291"/>
      <c r="Y108" s="291"/>
      <c r="Z108" s="291"/>
    </row>
    <row r="109" spans="1:26" ht="12" customHeight="1">
      <c r="A109" s="291"/>
      <c r="B109" s="291"/>
      <c r="C109" s="291"/>
      <c r="D109" s="291"/>
      <c r="E109" s="291"/>
      <c r="F109" s="291"/>
      <c r="G109" s="291"/>
      <c r="H109" s="291"/>
      <c r="I109" s="291"/>
      <c r="J109" s="291"/>
      <c r="K109" s="291"/>
      <c r="L109" s="291"/>
      <c r="M109" s="291"/>
      <c r="N109" s="291"/>
      <c r="O109" s="291"/>
      <c r="P109" s="291"/>
      <c r="Q109" s="291"/>
      <c r="R109" s="291"/>
      <c r="S109" s="291"/>
      <c r="T109" s="291"/>
      <c r="U109" s="291"/>
      <c r="V109" s="291"/>
      <c r="W109" s="291"/>
      <c r="X109" s="291"/>
      <c r="Y109" s="291"/>
      <c r="Z109" s="291"/>
    </row>
    <row r="110" spans="1:26" ht="12" customHeight="1">
      <c r="A110" s="291"/>
      <c r="B110" s="291"/>
      <c r="C110" s="291"/>
      <c r="D110" s="291"/>
      <c r="E110" s="291"/>
      <c r="F110" s="291"/>
      <c r="G110" s="291"/>
      <c r="H110" s="291"/>
      <c r="I110" s="291"/>
      <c r="J110" s="291"/>
      <c r="K110" s="291"/>
      <c r="L110" s="291"/>
      <c r="M110" s="291"/>
      <c r="N110" s="291"/>
      <c r="O110" s="291"/>
      <c r="P110" s="291"/>
      <c r="Q110" s="291"/>
      <c r="R110" s="291"/>
      <c r="S110" s="291"/>
      <c r="T110" s="291"/>
      <c r="U110" s="291"/>
      <c r="V110" s="291"/>
      <c r="W110" s="291"/>
      <c r="X110" s="291"/>
      <c r="Y110" s="291"/>
      <c r="Z110" s="291"/>
    </row>
    <row r="111" spans="1:26" ht="12" customHeight="1">
      <c r="A111" s="291"/>
      <c r="B111" s="291"/>
      <c r="C111" s="291"/>
      <c r="D111" s="291"/>
      <c r="E111" s="291"/>
      <c r="F111" s="291"/>
      <c r="G111" s="291"/>
      <c r="H111" s="291"/>
      <c r="I111" s="291"/>
      <c r="J111" s="291"/>
      <c r="K111" s="291"/>
      <c r="L111" s="291"/>
      <c r="M111" s="291"/>
      <c r="N111" s="291"/>
      <c r="O111" s="291"/>
      <c r="P111" s="291"/>
      <c r="Q111" s="291"/>
      <c r="R111" s="291"/>
      <c r="S111" s="291"/>
      <c r="T111" s="291"/>
      <c r="U111" s="291"/>
      <c r="V111" s="291"/>
      <c r="W111" s="291"/>
      <c r="X111" s="291"/>
      <c r="Y111" s="291"/>
      <c r="Z111" s="291"/>
    </row>
    <row r="112" spans="1:26" ht="12" customHeight="1">
      <c r="A112" s="291"/>
      <c r="B112" s="291"/>
      <c r="C112" s="291"/>
      <c r="D112" s="291"/>
      <c r="E112" s="291"/>
      <c r="F112" s="291"/>
      <c r="G112" s="291"/>
      <c r="H112" s="291"/>
      <c r="I112" s="291"/>
      <c r="J112" s="291"/>
      <c r="K112" s="291"/>
      <c r="L112" s="291"/>
      <c r="M112" s="291"/>
      <c r="N112" s="291"/>
      <c r="O112" s="291"/>
      <c r="P112" s="291"/>
      <c r="Q112" s="291"/>
      <c r="R112" s="291"/>
      <c r="S112" s="291"/>
      <c r="T112" s="291"/>
      <c r="U112" s="291"/>
      <c r="V112" s="291"/>
      <c r="W112" s="291"/>
      <c r="X112" s="291"/>
      <c r="Y112" s="291"/>
      <c r="Z112" s="291"/>
    </row>
    <row r="113" spans="1:26" ht="12" customHeight="1">
      <c r="A113" s="291"/>
      <c r="B113" s="291"/>
      <c r="C113" s="291"/>
      <c r="D113" s="291"/>
      <c r="E113" s="291"/>
      <c r="F113" s="291"/>
      <c r="G113" s="291"/>
      <c r="H113" s="291"/>
      <c r="I113" s="291"/>
      <c r="J113" s="291"/>
      <c r="K113" s="291"/>
      <c r="L113" s="291"/>
      <c r="M113" s="291"/>
      <c r="N113" s="291"/>
      <c r="O113" s="291"/>
      <c r="P113" s="291"/>
      <c r="Q113" s="291"/>
      <c r="R113" s="291"/>
      <c r="S113" s="291"/>
      <c r="T113" s="291"/>
      <c r="U113" s="291"/>
      <c r="V113" s="291"/>
      <c r="W113" s="291"/>
      <c r="X113" s="291"/>
      <c r="Y113" s="291"/>
      <c r="Z113" s="291"/>
    </row>
    <row r="114" spans="1:26" ht="12" customHeight="1">
      <c r="A114" s="291"/>
      <c r="B114" s="291"/>
      <c r="C114" s="291"/>
      <c r="D114" s="291"/>
      <c r="E114" s="291"/>
      <c r="F114" s="291"/>
      <c r="G114" s="291"/>
      <c r="H114" s="291"/>
      <c r="I114" s="291"/>
      <c r="J114" s="291"/>
      <c r="K114" s="291"/>
      <c r="L114" s="291"/>
      <c r="M114" s="291"/>
      <c r="N114" s="291"/>
      <c r="O114" s="291"/>
      <c r="P114" s="291"/>
      <c r="Q114" s="291"/>
      <c r="R114" s="291"/>
      <c r="S114" s="291"/>
      <c r="T114" s="291"/>
      <c r="U114" s="291"/>
      <c r="V114" s="291"/>
      <c r="W114" s="291"/>
      <c r="X114" s="291"/>
      <c r="Y114" s="291"/>
      <c r="Z114" s="291"/>
    </row>
    <row r="115" spans="1:26" ht="12" customHeight="1">
      <c r="A115" s="291"/>
      <c r="B115" s="291"/>
      <c r="C115" s="291"/>
      <c r="D115" s="291"/>
      <c r="E115" s="291"/>
      <c r="F115" s="291"/>
      <c r="G115" s="291"/>
      <c r="H115" s="291"/>
      <c r="I115" s="291"/>
      <c r="J115" s="291"/>
      <c r="K115" s="291"/>
      <c r="L115" s="291"/>
      <c r="M115" s="291"/>
      <c r="N115" s="291"/>
      <c r="O115" s="291"/>
      <c r="P115" s="291"/>
      <c r="Q115" s="291"/>
      <c r="R115" s="291"/>
      <c r="S115" s="291"/>
      <c r="T115" s="291"/>
      <c r="U115" s="291"/>
      <c r="V115" s="291"/>
      <c r="W115" s="291"/>
      <c r="X115" s="291"/>
      <c r="Y115" s="291"/>
      <c r="Z115" s="291"/>
    </row>
    <row r="116" spans="1:26" ht="12" customHeight="1">
      <c r="A116" s="291"/>
      <c r="B116" s="291"/>
      <c r="C116" s="291"/>
      <c r="D116" s="291"/>
      <c r="E116" s="291"/>
      <c r="F116" s="291"/>
      <c r="G116" s="291"/>
      <c r="H116" s="291"/>
      <c r="I116" s="291"/>
      <c r="J116" s="291"/>
      <c r="K116" s="291"/>
      <c r="L116" s="291"/>
      <c r="M116" s="291"/>
      <c r="N116" s="291"/>
      <c r="O116" s="291"/>
      <c r="P116" s="291"/>
      <c r="Q116" s="291"/>
      <c r="R116" s="291"/>
      <c r="S116" s="291"/>
      <c r="T116" s="291"/>
      <c r="U116" s="291"/>
      <c r="V116" s="291"/>
      <c r="W116" s="291"/>
      <c r="X116" s="291"/>
      <c r="Y116" s="291"/>
      <c r="Z116" s="291"/>
    </row>
    <row r="117" spans="1:26" ht="12" customHeight="1">
      <c r="A117" s="291"/>
      <c r="B117" s="291"/>
      <c r="C117" s="291"/>
      <c r="D117" s="291"/>
      <c r="E117" s="291"/>
      <c r="F117" s="291"/>
      <c r="G117" s="291"/>
      <c r="H117" s="291"/>
      <c r="I117" s="291"/>
      <c r="J117" s="291"/>
      <c r="K117" s="291"/>
      <c r="L117" s="291"/>
      <c r="M117" s="291"/>
      <c r="N117" s="291"/>
      <c r="O117" s="291"/>
      <c r="P117" s="291"/>
      <c r="Q117" s="291"/>
      <c r="R117" s="291"/>
      <c r="S117" s="291"/>
      <c r="T117" s="291"/>
      <c r="U117" s="291"/>
      <c r="V117" s="291"/>
      <c r="W117" s="291"/>
      <c r="X117" s="291"/>
      <c r="Y117" s="291"/>
      <c r="Z117" s="291"/>
    </row>
    <row r="118" spans="1:26" ht="12" customHeight="1">
      <c r="A118" s="291"/>
      <c r="B118" s="291"/>
      <c r="C118" s="291"/>
      <c r="D118" s="291"/>
      <c r="E118" s="291"/>
      <c r="F118" s="291"/>
      <c r="G118" s="291"/>
      <c r="H118" s="291"/>
      <c r="I118" s="291"/>
      <c r="J118" s="291"/>
      <c r="K118" s="291"/>
      <c r="L118" s="291"/>
      <c r="M118" s="291"/>
      <c r="N118" s="291"/>
      <c r="O118" s="291"/>
      <c r="P118" s="291"/>
      <c r="Q118" s="291"/>
      <c r="R118" s="291"/>
      <c r="S118" s="291"/>
      <c r="T118" s="291"/>
      <c r="U118" s="291"/>
      <c r="V118" s="291"/>
      <c r="W118" s="291"/>
      <c r="X118" s="291"/>
      <c r="Y118" s="291"/>
      <c r="Z118" s="291"/>
    </row>
    <row r="119" spans="1:26" ht="12" customHeight="1">
      <c r="A119" s="291"/>
      <c r="B119" s="291"/>
      <c r="C119" s="291"/>
      <c r="D119" s="291"/>
      <c r="E119" s="291"/>
      <c r="F119" s="291"/>
      <c r="G119" s="291"/>
      <c r="H119" s="291"/>
      <c r="I119" s="291"/>
      <c r="J119" s="291"/>
      <c r="K119" s="291"/>
      <c r="L119" s="291"/>
      <c r="M119" s="291"/>
      <c r="N119" s="291"/>
      <c r="O119" s="291"/>
      <c r="P119" s="291"/>
      <c r="Q119" s="291"/>
      <c r="R119" s="291"/>
      <c r="S119" s="291"/>
      <c r="T119" s="291"/>
      <c r="U119" s="291"/>
      <c r="V119" s="291"/>
      <c r="W119" s="291"/>
      <c r="X119" s="291"/>
      <c r="Y119" s="291"/>
      <c r="Z119" s="291"/>
    </row>
    <row r="120" spans="1:26" ht="12" customHeight="1">
      <c r="A120" s="291"/>
      <c r="B120" s="291"/>
      <c r="C120" s="291"/>
      <c r="D120" s="291"/>
      <c r="E120" s="291"/>
      <c r="F120" s="291"/>
      <c r="G120" s="291"/>
      <c r="H120" s="291"/>
      <c r="I120" s="291"/>
      <c r="J120" s="291"/>
      <c r="K120" s="291"/>
      <c r="L120" s="291"/>
      <c r="M120" s="291"/>
      <c r="N120" s="291"/>
      <c r="O120" s="291"/>
      <c r="P120" s="291"/>
      <c r="Q120" s="291"/>
      <c r="R120" s="291"/>
      <c r="S120" s="291"/>
      <c r="T120" s="291"/>
      <c r="U120" s="291"/>
      <c r="V120" s="291"/>
      <c r="W120" s="291"/>
      <c r="X120" s="291"/>
      <c r="Y120" s="291"/>
      <c r="Z120" s="291"/>
    </row>
    <row r="121" spans="1:26" ht="12" customHeight="1">
      <c r="A121" s="291"/>
      <c r="B121" s="291"/>
      <c r="C121" s="291"/>
      <c r="D121" s="291"/>
      <c r="E121" s="291"/>
      <c r="F121" s="291"/>
      <c r="G121" s="291"/>
      <c r="H121" s="291"/>
      <c r="I121" s="291"/>
      <c r="J121" s="291"/>
      <c r="K121" s="291"/>
      <c r="L121" s="291"/>
      <c r="M121" s="291"/>
      <c r="N121" s="291"/>
      <c r="O121" s="291"/>
      <c r="P121" s="291"/>
      <c r="Q121" s="291"/>
      <c r="R121" s="291"/>
      <c r="S121" s="291"/>
      <c r="T121" s="291"/>
      <c r="U121" s="291"/>
      <c r="V121" s="291"/>
      <c r="W121" s="291"/>
      <c r="X121" s="291"/>
      <c r="Y121" s="291"/>
      <c r="Z121" s="291"/>
    </row>
    <row r="122" spans="1:26" ht="12" customHeight="1">
      <c r="A122" s="291"/>
      <c r="B122" s="291"/>
      <c r="C122" s="291"/>
      <c r="D122" s="291"/>
      <c r="E122" s="291"/>
      <c r="F122" s="291"/>
      <c r="G122" s="291"/>
      <c r="H122" s="291"/>
      <c r="I122" s="291"/>
      <c r="J122" s="291"/>
      <c r="K122" s="291"/>
      <c r="L122" s="291"/>
      <c r="M122" s="291"/>
      <c r="N122" s="291"/>
      <c r="O122" s="291"/>
      <c r="P122" s="291"/>
      <c r="Q122" s="291"/>
      <c r="R122" s="291"/>
      <c r="S122" s="291"/>
      <c r="T122" s="291"/>
      <c r="U122" s="291"/>
      <c r="V122" s="291"/>
      <c r="W122" s="291"/>
      <c r="X122" s="291"/>
      <c r="Y122" s="291"/>
      <c r="Z122" s="291"/>
    </row>
    <row r="123" spans="1:26" ht="12" customHeight="1">
      <c r="A123" s="291"/>
      <c r="B123" s="291"/>
      <c r="C123" s="291"/>
      <c r="D123" s="291"/>
      <c r="E123" s="291"/>
      <c r="F123" s="291"/>
      <c r="G123" s="291"/>
      <c r="H123" s="291"/>
      <c r="I123" s="291"/>
      <c r="J123" s="291"/>
      <c r="K123" s="291"/>
      <c r="L123" s="291"/>
      <c r="M123" s="291"/>
      <c r="N123" s="291"/>
      <c r="O123" s="291"/>
      <c r="P123" s="291"/>
      <c r="Q123" s="291"/>
      <c r="R123" s="291"/>
      <c r="S123" s="291"/>
      <c r="T123" s="291"/>
      <c r="U123" s="291"/>
      <c r="V123" s="291"/>
      <c r="W123" s="291"/>
      <c r="X123" s="291"/>
      <c r="Y123" s="291"/>
      <c r="Z123" s="291"/>
    </row>
    <row r="124" spans="1:26" ht="12" customHeight="1">
      <c r="A124" s="291"/>
      <c r="B124" s="291"/>
      <c r="C124" s="291"/>
      <c r="D124" s="291"/>
      <c r="E124" s="291"/>
      <c r="F124" s="291"/>
      <c r="G124" s="291"/>
      <c r="H124" s="291"/>
      <c r="I124" s="291"/>
      <c r="J124" s="291"/>
      <c r="K124" s="291"/>
      <c r="L124" s="291"/>
      <c r="M124" s="291"/>
      <c r="N124" s="291"/>
      <c r="O124" s="291"/>
      <c r="P124" s="291"/>
      <c r="Q124" s="291"/>
      <c r="R124" s="291"/>
      <c r="S124" s="291"/>
      <c r="T124" s="291"/>
      <c r="U124" s="291"/>
      <c r="V124" s="291"/>
      <c r="W124" s="291"/>
      <c r="X124" s="291"/>
      <c r="Y124" s="291"/>
      <c r="Z124" s="291"/>
    </row>
    <row r="125" spans="1:26" ht="12" customHeight="1">
      <c r="A125" s="291"/>
      <c r="B125" s="291"/>
      <c r="C125" s="291"/>
      <c r="D125" s="291"/>
      <c r="E125" s="291"/>
      <c r="F125" s="291"/>
      <c r="G125" s="291"/>
      <c r="H125" s="291"/>
      <c r="I125" s="291"/>
      <c r="J125" s="291"/>
      <c r="K125" s="291"/>
      <c r="L125" s="291"/>
      <c r="M125" s="291"/>
      <c r="N125" s="291"/>
      <c r="O125" s="291"/>
      <c r="P125" s="291"/>
      <c r="Q125" s="291"/>
      <c r="R125" s="291"/>
      <c r="S125" s="291"/>
      <c r="T125" s="291"/>
      <c r="U125" s="291"/>
      <c r="V125" s="291"/>
      <c r="W125" s="291"/>
      <c r="X125" s="291"/>
      <c r="Y125" s="291"/>
      <c r="Z125" s="291"/>
    </row>
    <row r="126" spans="1:26" ht="12" customHeight="1">
      <c r="A126" s="291"/>
      <c r="B126" s="291"/>
      <c r="C126" s="291"/>
      <c r="D126" s="291"/>
      <c r="E126" s="291"/>
      <c r="F126" s="291"/>
      <c r="G126" s="291"/>
      <c r="H126" s="291"/>
      <c r="I126" s="291"/>
      <c r="J126" s="291"/>
      <c r="K126" s="291"/>
      <c r="L126" s="291"/>
      <c r="M126" s="291"/>
      <c r="N126" s="291"/>
      <c r="O126" s="291"/>
      <c r="P126" s="291"/>
      <c r="Q126" s="291"/>
      <c r="R126" s="291"/>
      <c r="S126" s="291"/>
      <c r="T126" s="291"/>
      <c r="U126" s="291"/>
      <c r="V126" s="291"/>
      <c r="W126" s="291"/>
      <c r="X126" s="291"/>
      <c r="Y126" s="291"/>
      <c r="Z126" s="291"/>
    </row>
    <row r="127" spans="1:26" ht="12" customHeight="1">
      <c r="A127" s="291"/>
      <c r="B127" s="291"/>
      <c r="C127" s="291"/>
      <c r="D127" s="291"/>
      <c r="E127" s="291"/>
      <c r="F127" s="291"/>
      <c r="G127" s="291"/>
      <c r="H127" s="291"/>
      <c r="I127" s="291"/>
      <c r="J127" s="291"/>
      <c r="K127" s="291"/>
      <c r="L127" s="291"/>
      <c r="M127" s="291"/>
      <c r="N127" s="291"/>
      <c r="O127" s="291"/>
      <c r="P127" s="291"/>
      <c r="Q127" s="291"/>
      <c r="R127" s="291"/>
      <c r="S127" s="291"/>
      <c r="T127" s="291"/>
      <c r="U127" s="291"/>
      <c r="V127" s="291"/>
      <c r="W127" s="291"/>
      <c r="X127" s="291"/>
      <c r="Y127" s="291"/>
      <c r="Z127" s="291"/>
    </row>
    <row r="128" spans="1:26" ht="12" customHeight="1">
      <c r="A128" s="291"/>
      <c r="B128" s="291"/>
      <c r="C128" s="291"/>
      <c r="D128" s="291"/>
      <c r="E128" s="291"/>
      <c r="F128" s="291"/>
      <c r="G128" s="291"/>
      <c r="H128" s="291"/>
      <c r="I128" s="291"/>
      <c r="J128" s="291"/>
      <c r="K128" s="291"/>
      <c r="L128" s="291"/>
      <c r="M128" s="291"/>
      <c r="N128" s="291"/>
      <c r="O128" s="291"/>
      <c r="P128" s="291"/>
      <c r="Q128" s="291"/>
      <c r="R128" s="291"/>
      <c r="S128" s="291"/>
      <c r="T128" s="291"/>
      <c r="U128" s="291"/>
      <c r="V128" s="291"/>
      <c r="W128" s="291"/>
      <c r="X128" s="291"/>
      <c r="Y128" s="291"/>
      <c r="Z128" s="291"/>
    </row>
    <row r="129" spans="1:26" ht="12" customHeight="1">
      <c r="A129" s="291"/>
      <c r="B129" s="291"/>
      <c r="C129" s="291"/>
      <c r="D129" s="291"/>
      <c r="E129" s="291"/>
      <c r="F129" s="291"/>
      <c r="G129" s="291"/>
      <c r="H129" s="291"/>
      <c r="I129" s="291"/>
      <c r="J129" s="291"/>
      <c r="K129" s="291"/>
      <c r="L129" s="291"/>
      <c r="M129" s="291"/>
      <c r="N129" s="291"/>
      <c r="O129" s="291"/>
      <c r="P129" s="291"/>
      <c r="Q129" s="291"/>
      <c r="R129" s="291"/>
      <c r="S129" s="291"/>
      <c r="T129" s="291"/>
      <c r="U129" s="291"/>
      <c r="V129" s="291"/>
      <c r="W129" s="291"/>
      <c r="X129" s="291"/>
      <c r="Y129" s="291"/>
      <c r="Z129" s="291"/>
    </row>
    <row r="130" spans="1:26" ht="12" customHeight="1">
      <c r="A130" s="291"/>
      <c r="B130" s="291"/>
      <c r="C130" s="291"/>
      <c r="D130" s="291"/>
      <c r="E130" s="291"/>
      <c r="F130" s="291"/>
      <c r="G130" s="291"/>
      <c r="H130" s="291"/>
      <c r="I130" s="291"/>
      <c r="J130" s="291"/>
      <c r="K130" s="291"/>
      <c r="L130" s="291"/>
      <c r="M130" s="291"/>
      <c r="N130" s="291"/>
      <c r="O130" s="291"/>
      <c r="P130" s="291"/>
      <c r="Q130" s="291"/>
      <c r="R130" s="291"/>
      <c r="S130" s="291"/>
      <c r="T130" s="291"/>
      <c r="U130" s="291"/>
      <c r="V130" s="291"/>
      <c r="W130" s="291"/>
      <c r="X130" s="291"/>
      <c r="Y130" s="291"/>
      <c r="Z130" s="291"/>
    </row>
    <row r="131" spans="1:26" ht="12" customHeight="1">
      <c r="A131" s="291"/>
      <c r="B131" s="291"/>
      <c r="C131" s="291"/>
      <c r="D131" s="291"/>
      <c r="E131" s="291"/>
      <c r="F131" s="291"/>
      <c r="G131" s="291"/>
      <c r="H131" s="291"/>
      <c r="I131" s="291"/>
      <c r="J131" s="291"/>
      <c r="K131" s="291"/>
      <c r="L131" s="291"/>
      <c r="M131" s="291"/>
      <c r="N131" s="291"/>
      <c r="O131" s="291"/>
      <c r="P131" s="291"/>
      <c r="Q131" s="291"/>
      <c r="R131" s="291"/>
      <c r="S131" s="291"/>
      <c r="T131" s="291"/>
      <c r="U131" s="291"/>
      <c r="V131" s="291"/>
      <c r="W131" s="291"/>
      <c r="X131" s="291"/>
      <c r="Y131" s="291"/>
      <c r="Z131" s="291"/>
    </row>
    <row r="132" spans="1:26" ht="12" customHeight="1">
      <c r="A132" s="291"/>
      <c r="B132" s="291"/>
      <c r="C132" s="291"/>
      <c r="D132" s="291"/>
      <c r="E132" s="291"/>
      <c r="F132" s="291"/>
      <c r="G132" s="291"/>
      <c r="H132" s="291"/>
      <c r="I132" s="291"/>
      <c r="J132" s="291"/>
      <c r="K132" s="291"/>
      <c r="L132" s="291"/>
      <c r="M132" s="291"/>
      <c r="N132" s="291"/>
      <c r="O132" s="291"/>
      <c r="P132" s="291"/>
      <c r="Q132" s="291"/>
      <c r="R132" s="291"/>
      <c r="S132" s="291"/>
      <c r="T132" s="291"/>
      <c r="U132" s="291"/>
      <c r="V132" s="291"/>
      <c r="W132" s="291"/>
      <c r="X132" s="291"/>
      <c r="Y132" s="291"/>
      <c r="Z132" s="291"/>
    </row>
    <row r="133" spans="1:26" ht="12" customHeight="1">
      <c r="A133" s="291"/>
      <c r="B133" s="291"/>
      <c r="C133" s="291"/>
      <c r="D133" s="291"/>
      <c r="E133" s="291"/>
      <c r="F133" s="291"/>
      <c r="G133" s="291"/>
      <c r="H133" s="291"/>
      <c r="I133" s="291"/>
      <c r="J133" s="291"/>
      <c r="K133" s="291"/>
      <c r="L133" s="291"/>
      <c r="M133" s="291"/>
      <c r="N133" s="291"/>
      <c r="O133" s="291"/>
      <c r="P133" s="291"/>
      <c r="Q133" s="291"/>
      <c r="R133" s="291"/>
      <c r="S133" s="291"/>
      <c r="T133" s="291"/>
      <c r="U133" s="291"/>
      <c r="V133" s="291"/>
      <c r="W133" s="291"/>
      <c r="X133" s="291"/>
      <c r="Y133" s="291"/>
      <c r="Z133" s="291"/>
    </row>
    <row r="134" spans="1:26" ht="12" customHeight="1">
      <c r="A134" s="291"/>
      <c r="B134" s="291"/>
      <c r="C134" s="291"/>
      <c r="D134" s="291"/>
      <c r="E134" s="291"/>
      <c r="F134" s="291"/>
      <c r="G134" s="291"/>
      <c r="H134" s="291"/>
      <c r="I134" s="291"/>
      <c r="J134" s="291"/>
      <c r="K134" s="291"/>
      <c r="L134" s="291"/>
      <c r="M134" s="291"/>
      <c r="N134" s="291"/>
      <c r="O134" s="291"/>
      <c r="P134" s="291"/>
      <c r="Q134" s="291"/>
      <c r="R134" s="291"/>
      <c r="S134" s="291"/>
      <c r="T134" s="291"/>
      <c r="U134" s="291"/>
      <c r="V134" s="291"/>
      <c r="W134" s="291"/>
      <c r="X134" s="291"/>
      <c r="Y134" s="291"/>
      <c r="Z134" s="291"/>
    </row>
    <row r="135" spans="1:26" ht="12" customHeight="1">
      <c r="A135" s="291"/>
      <c r="B135" s="291"/>
      <c r="C135" s="291"/>
      <c r="D135" s="291"/>
      <c r="E135" s="291"/>
      <c r="F135" s="291"/>
      <c r="G135" s="291"/>
      <c r="H135" s="291"/>
      <c r="I135" s="291"/>
      <c r="J135" s="291"/>
      <c r="K135" s="291"/>
      <c r="L135" s="291"/>
      <c r="M135" s="291"/>
      <c r="N135" s="291"/>
      <c r="O135" s="291"/>
      <c r="P135" s="291"/>
      <c r="Q135" s="291"/>
      <c r="R135" s="291"/>
      <c r="S135" s="291"/>
      <c r="T135" s="291"/>
      <c r="U135" s="291"/>
      <c r="V135" s="291"/>
      <c r="W135" s="291"/>
      <c r="X135" s="291"/>
      <c r="Y135" s="291"/>
      <c r="Z135" s="291"/>
    </row>
    <row r="136" spans="1:26" ht="12" customHeight="1">
      <c r="A136" s="291"/>
      <c r="B136" s="291"/>
      <c r="C136" s="291"/>
      <c r="D136" s="291"/>
      <c r="E136" s="291"/>
      <c r="F136" s="291"/>
      <c r="G136" s="291"/>
      <c r="H136" s="291"/>
      <c r="I136" s="291"/>
      <c r="J136" s="291"/>
      <c r="K136" s="291"/>
      <c r="L136" s="291"/>
      <c r="M136" s="291"/>
      <c r="N136" s="291"/>
      <c r="O136" s="291"/>
      <c r="P136" s="291"/>
      <c r="Q136" s="291"/>
      <c r="R136" s="291"/>
      <c r="S136" s="291"/>
      <c r="T136" s="291"/>
      <c r="U136" s="291"/>
      <c r="V136" s="291"/>
      <c r="W136" s="291"/>
      <c r="X136" s="291"/>
      <c r="Y136" s="291"/>
      <c r="Z136" s="291"/>
    </row>
    <row r="137" spans="1:26" ht="12" customHeight="1">
      <c r="A137" s="291"/>
      <c r="B137" s="291"/>
      <c r="C137" s="291"/>
      <c r="D137" s="291"/>
      <c r="E137" s="291"/>
      <c r="F137" s="291"/>
      <c r="G137" s="291"/>
      <c r="H137" s="291"/>
      <c r="I137" s="291"/>
      <c r="J137" s="291"/>
      <c r="K137" s="291"/>
      <c r="L137" s="291"/>
      <c r="M137" s="291"/>
      <c r="N137" s="291"/>
      <c r="O137" s="291"/>
      <c r="P137" s="291"/>
      <c r="Q137" s="291"/>
      <c r="R137" s="291"/>
      <c r="S137" s="291"/>
      <c r="T137" s="291"/>
      <c r="U137" s="291"/>
      <c r="V137" s="291"/>
      <c r="W137" s="291"/>
      <c r="X137" s="291"/>
      <c r="Y137" s="291"/>
      <c r="Z137" s="291"/>
    </row>
    <row r="138" spans="1:26" ht="12" customHeight="1">
      <c r="A138" s="291"/>
      <c r="B138" s="291"/>
      <c r="C138" s="291"/>
      <c r="D138" s="291"/>
      <c r="E138" s="291"/>
      <c r="F138" s="291"/>
      <c r="G138" s="291"/>
      <c r="H138" s="291"/>
      <c r="I138" s="291"/>
      <c r="J138" s="291"/>
      <c r="K138" s="291"/>
      <c r="L138" s="291"/>
      <c r="M138" s="291"/>
      <c r="N138" s="291"/>
      <c r="O138" s="291"/>
      <c r="P138" s="291"/>
      <c r="Q138" s="291"/>
      <c r="R138" s="291"/>
      <c r="S138" s="291"/>
      <c r="T138" s="291"/>
      <c r="U138" s="291"/>
      <c r="V138" s="291"/>
      <c r="W138" s="291"/>
      <c r="X138" s="291"/>
      <c r="Y138" s="291"/>
      <c r="Z138" s="291"/>
    </row>
    <row r="139" spans="1:26" ht="12" customHeight="1">
      <c r="A139" s="291"/>
      <c r="B139" s="291"/>
      <c r="C139" s="291"/>
      <c r="D139" s="291"/>
      <c r="E139" s="291"/>
      <c r="F139" s="291"/>
      <c r="G139" s="291"/>
      <c r="H139" s="291"/>
      <c r="I139" s="291"/>
      <c r="J139" s="291"/>
      <c r="K139" s="291"/>
      <c r="L139" s="291"/>
      <c r="M139" s="291"/>
      <c r="N139" s="291"/>
      <c r="O139" s="291"/>
      <c r="P139" s="291"/>
      <c r="Q139" s="291"/>
      <c r="R139" s="291"/>
      <c r="S139" s="291"/>
      <c r="T139" s="291"/>
      <c r="U139" s="291"/>
      <c r="V139" s="291"/>
      <c r="W139" s="291"/>
      <c r="X139" s="291"/>
      <c r="Y139" s="291"/>
      <c r="Z139" s="291"/>
    </row>
    <row r="140" spans="1:26" ht="12" customHeight="1">
      <c r="A140" s="291"/>
      <c r="B140" s="291"/>
      <c r="C140" s="291"/>
      <c r="D140" s="291"/>
      <c r="E140" s="291"/>
      <c r="F140" s="291"/>
      <c r="G140" s="291"/>
      <c r="H140" s="291"/>
      <c r="I140" s="291"/>
      <c r="J140" s="291"/>
      <c r="K140" s="291"/>
      <c r="L140" s="291"/>
      <c r="M140" s="291"/>
      <c r="N140" s="291"/>
      <c r="O140" s="291"/>
      <c r="P140" s="291"/>
      <c r="Q140" s="291"/>
      <c r="R140" s="291"/>
      <c r="S140" s="291"/>
      <c r="T140" s="291"/>
      <c r="U140" s="291"/>
      <c r="V140" s="291"/>
      <c r="W140" s="291"/>
      <c r="X140" s="291"/>
      <c r="Y140" s="291"/>
      <c r="Z140" s="291"/>
    </row>
    <row r="141" spans="1:26" ht="12" customHeight="1">
      <c r="A141" s="291"/>
      <c r="B141" s="291"/>
      <c r="C141" s="291"/>
      <c r="D141" s="291"/>
      <c r="E141" s="291"/>
      <c r="F141" s="291"/>
      <c r="G141" s="291"/>
      <c r="H141" s="291"/>
      <c r="I141" s="291"/>
      <c r="J141" s="291"/>
      <c r="K141" s="291"/>
      <c r="L141" s="291"/>
      <c r="M141" s="291"/>
      <c r="N141" s="291"/>
      <c r="O141" s="291"/>
      <c r="P141" s="291"/>
      <c r="Q141" s="291"/>
      <c r="R141" s="291"/>
      <c r="S141" s="291"/>
      <c r="T141" s="291"/>
      <c r="U141" s="291"/>
      <c r="V141" s="291"/>
      <c r="W141" s="291"/>
      <c r="X141" s="291"/>
      <c r="Y141" s="291"/>
      <c r="Z141" s="291"/>
    </row>
    <row r="142" spans="1:26" ht="12" customHeight="1">
      <c r="A142" s="291"/>
      <c r="B142" s="291"/>
      <c r="C142" s="291"/>
      <c r="D142" s="291"/>
      <c r="E142" s="291"/>
      <c r="F142" s="291"/>
      <c r="G142" s="291"/>
      <c r="H142" s="291"/>
      <c r="I142" s="291"/>
      <c r="J142" s="291"/>
      <c r="K142" s="291"/>
      <c r="L142" s="291"/>
      <c r="M142" s="291"/>
      <c r="N142" s="291"/>
      <c r="O142" s="291"/>
      <c r="P142" s="291"/>
      <c r="Q142" s="291"/>
      <c r="R142" s="291"/>
      <c r="S142" s="291"/>
      <c r="T142" s="291"/>
      <c r="U142" s="291"/>
      <c r="V142" s="291"/>
      <c r="W142" s="291"/>
      <c r="X142" s="291"/>
      <c r="Y142" s="291"/>
      <c r="Z142" s="291"/>
    </row>
    <row r="143" spans="1:26" ht="12" customHeight="1">
      <c r="A143" s="291"/>
      <c r="B143" s="291"/>
      <c r="C143" s="291"/>
      <c r="D143" s="291"/>
      <c r="E143" s="291"/>
      <c r="F143" s="291"/>
      <c r="G143" s="291"/>
      <c r="H143" s="291"/>
      <c r="I143" s="291"/>
      <c r="J143" s="291"/>
      <c r="K143" s="291"/>
      <c r="L143" s="291"/>
      <c r="M143" s="291"/>
      <c r="N143" s="291"/>
      <c r="O143" s="291"/>
      <c r="P143" s="291"/>
      <c r="Q143" s="291"/>
      <c r="R143" s="291"/>
      <c r="S143" s="291"/>
      <c r="T143" s="291"/>
      <c r="U143" s="291"/>
      <c r="V143" s="291"/>
      <c r="W143" s="291"/>
      <c r="X143" s="291"/>
      <c r="Y143" s="291"/>
      <c r="Z143" s="291"/>
    </row>
    <row r="144" spans="1:26" ht="12" customHeight="1">
      <c r="A144" s="291"/>
      <c r="B144" s="291"/>
      <c r="C144" s="291"/>
      <c r="D144" s="291"/>
      <c r="E144" s="291"/>
      <c r="F144" s="291"/>
      <c r="G144" s="291"/>
      <c r="H144" s="291"/>
      <c r="I144" s="291"/>
      <c r="J144" s="291"/>
      <c r="K144" s="291"/>
      <c r="L144" s="291"/>
      <c r="M144" s="291"/>
      <c r="N144" s="291"/>
      <c r="O144" s="291"/>
      <c r="P144" s="291"/>
      <c r="Q144" s="291"/>
      <c r="R144" s="291"/>
      <c r="S144" s="291"/>
      <c r="T144" s="291"/>
      <c r="U144" s="291"/>
      <c r="V144" s="291"/>
      <c r="W144" s="291"/>
      <c r="X144" s="291"/>
      <c r="Y144" s="291"/>
      <c r="Z144" s="291"/>
    </row>
    <row r="145" spans="1:26" ht="12" customHeight="1">
      <c r="A145" s="291"/>
      <c r="B145" s="291"/>
      <c r="C145" s="291"/>
      <c r="D145" s="291"/>
      <c r="E145" s="291"/>
      <c r="F145" s="291"/>
      <c r="G145" s="291"/>
      <c r="H145" s="291"/>
      <c r="I145" s="291"/>
      <c r="J145" s="291"/>
      <c r="K145" s="291"/>
      <c r="L145" s="291"/>
      <c r="M145" s="291"/>
      <c r="N145" s="291"/>
      <c r="O145" s="291"/>
      <c r="P145" s="291"/>
      <c r="Q145" s="291"/>
      <c r="R145" s="291"/>
      <c r="S145" s="291"/>
      <c r="T145" s="291"/>
      <c r="U145" s="291"/>
      <c r="V145" s="291"/>
      <c r="W145" s="291"/>
      <c r="X145" s="291"/>
      <c r="Y145" s="291"/>
      <c r="Z145" s="291"/>
    </row>
    <row r="146" spans="1:26" ht="12" customHeight="1">
      <c r="A146" s="291"/>
      <c r="B146" s="291"/>
      <c r="C146" s="291"/>
      <c r="D146" s="291"/>
      <c r="E146" s="291"/>
      <c r="F146" s="291"/>
      <c r="G146" s="291"/>
      <c r="H146" s="291"/>
      <c r="I146" s="291"/>
      <c r="J146" s="291"/>
      <c r="K146" s="291"/>
      <c r="L146" s="291"/>
      <c r="M146" s="291"/>
      <c r="N146" s="291"/>
      <c r="O146" s="291"/>
      <c r="P146" s="291"/>
      <c r="Q146" s="291"/>
      <c r="R146" s="291"/>
      <c r="S146" s="291"/>
      <c r="T146" s="291"/>
      <c r="U146" s="291"/>
      <c r="V146" s="291"/>
      <c r="W146" s="291"/>
      <c r="X146" s="291"/>
      <c r="Y146" s="291"/>
      <c r="Z146" s="291"/>
    </row>
    <row r="147" spans="1:26" ht="12" customHeight="1">
      <c r="A147" s="291"/>
      <c r="B147" s="291"/>
      <c r="C147" s="291"/>
      <c r="D147" s="291"/>
      <c r="E147" s="291"/>
      <c r="F147" s="291"/>
      <c r="G147" s="291"/>
      <c r="H147" s="291"/>
      <c r="I147" s="291"/>
      <c r="J147" s="291"/>
      <c r="K147" s="291"/>
      <c r="L147" s="291"/>
      <c r="M147" s="291"/>
      <c r="N147" s="291"/>
      <c r="O147" s="291"/>
      <c r="P147" s="291"/>
      <c r="Q147" s="291"/>
      <c r="R147" s="291"/>
      <c r="S147" s="291"/>
      <c r="T147" s="291"/>
      <c r="U147" s="291"/>
      <c r="V147" s="291"/>
      <c r="W147" s="291"/>
      <c r="X147" s="291"/>
      <c r="Y147" s="291"/>
      <c r="Z147" s="291"/>
    </row>
    <row r="148" spans="1:26" ht="12" customHeight="1">
      <c r="A148" s="291"/>
      <c r="B148" s="291"/>
      <c r="C148" s="291"/>
      <c r="D148" s="291"/>
      <c r="E148" s="291"/>
      <c r="F148" s="291"/>
      <c r="G148" s="291"/>
      <c r="H148" s="291"/>
      <c r="I148" s="291"/>
      <c r="J148" s="291"/>
      <c r="K148" s="291"/>
      <c r="L148" s="291"/>
      <c r="M148" s="291"/>
      <c r="N148" s="291"/>
      <c r="O148" s="291"/>
      <c r="P148" s="291"/>
      <c r="Q148" s="291"/>
      <c r="R148" s="291"/>
      <c r="S148" s="291"/>
      <c r="T148" s="291"/>
      <c r="U148" s="291"/>
      <c r="V148" s="291"/>
      <c r="W148" s="291"/>
      <c r="X148" s="291"/>
      <c r="Y148" s="291"/>
      <c r="Z148" s="291"/>
    </row>
    <row r="149" spans="1:26" ht="12" customHeight="1">
      <c r="A149" s="291"/>
      <c r="B149" s="291"/>
      <c r="C149" s="291"/>
      <c r="D149" s="291"/>
      <c r="E149" s="291"/>
      <c r="F149" s="291"/>
      <c r="G149" s="291"/>
      <c r="H149" s="291"/>
      <c r="I149" s="291"/>
      <c r="J149" s="291"/>
      <c r="K149" s="291"/>
      <c r="L149" s="291"/>
      <c r="M149" s="291"/>
      <c r="N149" s="291"/>
      <c r="O149" s="291"/>
      <c r="P149" s="291"/>
      <c r="Q149" s="291"/>
      <c r="R149" s="291"/>
      <c r="S149" s="291"/>
      <c r="T149" s="291"/>
      <c r="U149" s="291"/>
      <c r="V149" s="291"/>
      <c r="W149" s="291"/>
      <c r="X149" s="291"/>
      <c r="Y149" s="291"/>
      <c r="Z149" s="291"/>
    </row>
    <row r="150" spans="1:26" ht="12" customHeight="1">
      <c r="A150" s="291"/>
      <c r="B150" s="291"/>
      <c r="C150" s="291"/>
      <c r="D150" s="291"/>
      <c r="E150" s="291"/>
      <c r="F150" s="291"/>
      <c r="G150" s="291"/>
      <c r="H150" s="291"/>
      <c r="I150" s="291"/>
      <c r="J150" s="291"/>
      <c r="K150" s="291"/>
      <c r="L150" s="291"/>
      <c r="M150" s="291"/>
      <c r="N150" s="291"/>
      <c r="O150" s="291"/>
      <c r="P150" s="291"/>
      <c r="Q150" s="291"/>
      <c r="R150" s="291"/>
      <c r="S150" s="291"/>
      <c r="T150" s="291"/>
      <c r="U150" s="291"/>
      <c r="V150" s="291"/>
      <c r="W150" s="291"/>
      <c r="X150" s="291"/>
      <c r="Y150" s="291"/>
      <c r="Z150" s="291"/>
    </row>
    <row r="151" spans="1:26" ht="12" customHeight="1">
      <c r="A151" s="291"/>
      <c r="B151" s="291"/>
      <c r="C151" s="291"/>
      <c r="D151" s="291"/>
      <c r="E151" s="291"/>
      <c r="F151" s="291"/>
      <c r="G151" s="291"/>
      <c r="H151" s="291"/>
      <c r="I151" s="291"/>
      <c r="J151" s="291"/>
      <c r="K151" s="291"/>
      <c r="L151" s="291"/>
      <c r="M151" s="291"/>
      <c r="N151" s="291"/>
      <c r="O151" s="291"/>
      <c r="P151" s="291"/>
      <c r="Q151" s="291"/>
      <c r="R151" s="291"/>
      <c r="S151" s="291"/>
      <c r="T151" s="291"/>
      <c r="U151" s="291"/>
      <c r="V151" s="291"/>
      <c r="W151" s="291"/>
      <c r="X151" s="291"/>
      <c r="Y151" s="291"/>
      <c r="Z151" s="291"/>
    </row>
    <row r="152" spans="1:26" ht="12" customHeight="1">
      <c r="A152" s="291"/>
      <c r="B152" s="291"/>
      <c r="C152" s="291"/>
      <c r="D152" s="291"/>
      <c r="E152" s="291"/>
      <c r="F152" s="291"/>
      <c r="G152" s="291"/>
      <c r="H152" s="291"/>
      <c r="I152" s="291"/>
      <c r="J152" s="291"/>
      <c r="K152" s="291"/>
      <c r="L152" s="291"/>
      <c r="M152" s="291"/>
      <c r="N152" s="291"/>
      <c r="O152" s="291"/>
      <c r="P152" s="291"/>
      <c r="Q152" s="291"/>
      <c r="R152" s="291"/>
      <c r="S152" s="291"/>
      <c r="T152" s="291"/>
      <c r="U152" s="291"/>
      <c r="V152" s="291"/>
      <c r="W152" s="291"/>
      <c r="X152" s="291"/>
      <c r="Y152" s="291"/>
      <c r="Z152" s="291"/>
    </row>
    <row r="153" spans="1:26" ht="12" customHeight="1">
      <c r="A153" s="291"/>
      <c r="B153" s="291"/>
      <c r="C153" s="291"/>
      <c r="D153" s="291"/>
      <c r="E153" s="291"/>
      <c r="F153" s="291"/>
      <c r="G153" s="291"/>
      <c r="H153" s="291"/>
      <c r="I153" s="291"/>
      <c r="J153" s="291"/>
      <c r="K153" s="291"/>
      <c r="L153" s="291"/>
      <c r="M153" s="291"/>
      <c r="N153" s="291"/>
      <c r="O153" s="291"/>
      <c r="P153" s="291"/>
      <c r="Q153" s="291"/>
      <c r="R153" s="291"/>
      <c r="S153" s="291"/>
      <c r="T153" s="291"/>
      <c r="U153" s="291"/>
      <c r="V153" s="291"/>
      <c r="W153" s="291"/>
      <c r="X153" s="291"/>
      <c r="Y153" s="291"/>
      <c r="Z153" s="291"/>
    </row>
    <row r="154" spans="1:26" ht="12" customHeight="1">
      <c r="A154" s="291"/>
      <c r="B154" s="291"/>
      <c r="C154" s="291"/>
      <c r="D154" s="291"/>
      <c r="E154" s="291"/>
      <c r="F154" s="291"/>
      <c r="G154" s="291"/>
      <c r="H154" s="291"/>
      <c r="I154" s="291"/>
      <c r="J154" s="291"/>
      <c r="K154" s="291"/>
      <c r="L154" s="291"/>
      <c r="M154" s="291"/>
      <c r="N154" s="291"/>
      <c r="O154" s="291"/>
      <c r="P154" s="291"/>
      <c r="Q154" s="291"/>
      <c r="R154" s="291"/>
      <c r="S154" s="291"/>
      <c r="T154" s="291"/>
      <c r="U154" s="291"/>
      <c r="V154" s="291"/>
      <c r="W154" s="291"/>
      <c r="X154" s="291"/>
      <c r="Y154" s="291"/>
      <c r="Z154" s="291"/>
    </row>
    <row r="155" spans="1:26" ht="12" customHeight="1">
      <c r="A155" s="291"/>
      <c r="B155" s="291"/>
      <c r="C155" s="291"/>
      <c r="D155" s="291"/>
      <c r="E155" s="291"/>
      <c r="F155" s="291"/>
      <c r="G155" s="291"/>
      <c r="H155" s="291"/>
      <c r="I155" s="291"/>
      <c r="J155" s="291"/>
      <c r="K155" s="291"/>
      <c r="L155" s="291"/>
      <c r="M155" s="291"/>
      <c r="N155" s="291"/>
      <c r="O155" s="291"/>
      <c r="P155" s="291"/>
      <c r="Q155" s="291"/>
      <c r="R155" s="291"/>
      <c r="S155" s="291"/>
      <c r="T155" s="291"/>
      <c r="U155" s="291"/>
      <c r="V155" s="291"/>
      <c r="W155" s="291"/>
      <c r="X155" s="291"/>
      <c r="Y155" s="291"/>
      <c r="Z155" s="291"/>
    </row>
    <row r="156" spans="1:26" ht="12" customHeight="1">
      <c r="A156" s="291"/>
      <c r="B156" s="291"/>
      <c r="C156" s="291"/>
      <c r="D156" s="291"/>
      <c r="E156" s="291"/>
      <c r="F156" s="291"/>
      <c r="G156" s="291"/>
      <c r="H156" s="291"/>
      <c r="I156" s="291"/>
      <c r="J156" s="291"/>
      <c r="K156" s="291"/>
      <c r="L156" s="291"/>
      <c r="M156" s="291"/>
      <c r="N156" s="291"/>
      <c r="O156" s="291"/>
      <c r="P156" s="291"/>
      <c r="Q156" s="291"/>
      <c r="R156" s="291"/>
      <c r="S156" s="291"/>
      <c r="T156" s="291"/>
      <c r="U156" s="291"/>
      <c r="V156" s="291"/>
      <c r="W156" s="291"/>
      <c r="X156" s="291"/>
      <c r="Y156" s="291"/>
      <c r="Z156" s="291"/>
    </row>
    <row r="157" spans="1:26" ht="12" customHeight="1">
      <c r="A157" s="291"/>
      <c r="B157" s="291"/>
      <c r="C157" s="291"/>
      <c r="D157" s="291"/>
      <c r="E157" s="291"/>
      <c r="F157" s="291"/>
      <c r="G157" s="291"/>
      <c r="H157" s="291"/>
      <c r="I157" s="291"/>
      <c r="J157" s="291"/>
      <c r="K157" s="291"/>
      <c r="L157" s="291"/>
      <c r="M157" s="291"/>
      <c r="N157" s="291"/>
      <c r="O157" s="291"/>
      <c r="P157" s="291"/>
      <c r="Q157" s="291"/>
      <c r="R157" s="291"/>
      <c r="S157" s="291"/>
      <c r="T157" s="291"/>
      <c r="U157" s="291"/>
      <c r="V157" s="291"/>
      <c r="W157" s="291"/>
      <c r="X157" s="291"/>
      <c r="Y157" s="291"/>
      <c r="Z157" s="291"/>
    </row>
    <row r="158" spans="1:26" ht="12" customHeight="1">
      <c r="A158" s="291"/>
      <c r="B158" s="291"/>
      <c r="C158" s="291"/>
      <c r="D158" s="291"/>
      <c r="E158" s="291"/>
      <c r="F158" s="291"/>
      <c r="G158" s="291"/>
      <c r="H158" s="291"/>
      <c r="I158" s="291"/>
      <c r="J158" s="291"/>
      <c r="K158" s="291"/>
      <c r="L158" s="291"/>
      <c r="M158" s="291"/>
      <c r="N158" s="291"/>
      <c r="O158" s="291"/>
      <c r="P158" s="291"/>
      <c r="Q158" s="291"/>
      <c r="R158" s="291"/>
      <c r="S158" s="291"/>
      <c r="T158" s="291"/>
      <c r="U158" s="291"/>
      <c r="V158" s="291"/>
      <c r="W158" s="291"/>
      <c r="X158" s="291"/>
      <c r="Y158" s="291"/>
      <c r="Z158" s="291"/>
    </row>
    <row r="159" spans="1:26" ht="12" customHeight="1">
      <c r="A159" s="291"/>
      <c r="B159" s="291"/>
      <c r="C159" s="291"/>
      <c r="D159" s="291"/>
      <c r="E159" s="291"/>
      <c r="F159" s="291"/>
      <c r="G159" s="291"/>
      <c r="H159" s="291"/>
      <c r="I159" s="291"/>
      <c r="J159" s="291"/>
      <c r="K159" s="291"/>
      <c r="L159" s="291"/>
      <c r="M159" s="291"/>
      <c r="N159" s="291"/>
      <c r="O159" s="291"/>
      <c r="P159" s="291"/>
      <c r="Q159" s="291"/>
      <c r="R159" s="291"/>
      <c r="S159" s="291"/>
      <c r="T159" s="291"/>
      <c r="U159" s="291"/>
      <c r="V159" s="291"/>
      <c r="W159" s="291"/>
      <c r="X159" s="291"/>
      <c r="Y159" s="291"/>
      <c r="Z159" s="291"/>
    </row>
    <row r="160" spans="1:26" ht="12" customHeight="1">
      <c r="A160" s="291"/>
      <c r="B160" s="291"/>
      <c r="C160" s="291"/>
      <c r="D160" s="291"/>
      <c r="E160" s="291"/>
      <c r="F160" s="291"/>
      <c r="G160" s="291"/>
      <c r="H160" s="291"/>
      <c r="I160" s="291"/>
      <c r="J160" s="291"/>
      <c r="K160" s="291"/>
      <c r="L160" s="291"/>
      <c r="M160" s="291"/>
      <c r="N160" s="291"/>
      <c r="O160" s="291"/>
      <c r="P160" s="291"/>
      <c r="Q160" s="291"/>
      <c r="R160" s="291"/>
      <c r="S160" s="291"/>
      <c r="T160" s="291"/>
      <c r="U160" s="291"/>
      <c r="V160" s="291"/>
      <c r="W160" s="291"/>
      <c r="X160" s="291"/>
      <c r="Y160" s="291"/>
      <c r="Z160" s="291"/>
    </row>
    <row r="161" spans="1:26" ht="12" customHeight="1">
      <c r="A161" s="291"/>
      <c r="B161" s="291"/>
      <c r="C161" s="291"/>
      <c r="D161" s="291"/>
      <c r="E161" s="291"/>
      <c r="F161" s="291"/>
      <c r="G161" s="291"/>
      <c r="H161" s="291"/>
      <c r="I161" s="291"/>
      <c r="J161" s="291"/>
      <c r="K161" s="291"/>
      <c r="L161" s="291"/>
      <c r="M161" s="291"/>
      <c r="N161" s="291"/>
      <c r="O161" s="291"/>
      <c r="P161" s="291"/>
      <c r="Q161" s="291"/>
      <c r="R161" s="291"/>
      <c r="S161" s="291"/>
      <c r="T161" s="291"/>
      <c r="U161" s="291"/>
      <c r="V161" s="291"/>
      <c r="W161" s="291"/>
      <c r="X161" s="291"/>
      <c r="Y161" s="291"/>
      <c r="Z161" s="291"/>
    </row>
    <row r="162" spans="1:26" ht="12" customHeight="1">
      <c r="A162" s="291"/>
      <c r="B162" s="291"/>
      <c r="C162" s="291"/>
      <c r="D162" s="291"/>
      <c r="E162" s="291"/>
      <c r="F162" s="291"/>
      <c r="G162" s="291"/>
      <c r="H162" s="291"/>
      <c r="I162" s="291"/>
      <c r="J162" s="291"/>
      <c r="K162" s="291"/>
      <c r="L162" s="291"/>
      <c r="M162" s="291"/>
      <c r="N162" s="291"/>
      <c r="O162" s="291"/>
      <c r="P162" s="291"/>
      <c r="Q162" s="291"/>
      <c r="R162" s="291"/>
      <c r="S162" s="291"/>
      <c r="T162" s="291"/>
      <c r="U162" s="291"/>
      <c r="V162" s="291"/>
      <c r="W162" s="291"/>
      <c r="X162" s="291"/>
      <c r="Y162" s="291"/>
      <c r="Z162" s="291"/>
    </row>
    <row r="163" spans="1:26" ht="12" customHeight="1">
      <c r="A163" s="291"/>
      <c r="B163" s="291"/>
      <c r="C163" s="291"/>
      <c r="D163" s="291"/>
      <c r="E163" s="291"/>
      <c r="F163" s="291"/>
      <c r="G163" s="291"/>
      <c r="H163" s="291"/>
      <c r="I163" s="291"/>
      <c r="J163" s="291"/>
      <c r="K163" s="291"/>
      <c r="L163" s="291"/>
      <c r="M163" s="291"/>
      <c r="N163" s="291"/>
      <c r="O163" s="291"/>
      <c r="P163" s="291"/>
      <c r="Q163" s="291"/>
      <c r="R163" s="291"/>
      <c r="S163" s="291"/>
      <c r="T163" s="291"/>
      <c r="U163" s="291"/>
      <c r="V163" s="291"/>
      <c r="W163" s="291"/>
      <c r="X163" s="291"/>
      <c r="Y163" s="291"/>
      <c r="Z163" s="291"/>
    </row>
    <row r="164" spans="1:26" ht="12" customHeight="1">
      <c r="A164" s="291"/>
      <c r="B164" s="291"/>
      <c r="C164" s="291"/>
      <c r="D164" s="291"/>
      <c r="E164" s="291"/>
      <c r="F164" s="291"/>
      <c r="G164" s="291"/>
      <c r="H164" s="291"/>
      <c r="I164" s="291"/>
      <c r="J164" s="291"/>
      <c r="K164" s="291"/>
      <c r="L164" s="291"/>
      <c r="M164" s="291"/>
      <c r="N164" s="291"/>
      <c r="O164" s="291"/>
      <c r="P164" s="291"/>
      <c r="Q164" s="291"/>
      <c r="R164" s="291"/>
      <c r="S164" s="291"/>
      <c r="T164" s="291"/>
      <c r="U164" s="291"/>
      <c r="V164" s="291"/>
      <c r="W164" s="291"/>
      <c r="X164" s="291"/>
      <c r="Y164" s="291"/>
      <c r="Z164" s="291"/>
    </row>
    <row r="165" spans="1:26" ht="12" customHeight="1">
      <c r="A165" s="291"/>
      <c r="B165" s="291"/>
      <c r="C165" s="291"/>
      <c r="D165" s="291"/>
      <c r="E165" s="291"/>
      <c r="F165" s="291"/>
      <c r="G165" s="291"/>
      <c r="H165" s="291"/>
      <c r="I165" s="291"/>
      <c r="J165" s="291"/>
      <c r="K165" s="291"/>
      <c r="L165" s="291"/>
      <c r="M165" s="291"/>
      <c r="N165" s="291"/>
      <c r="O165" s="291"/>
      <c r="P165" s="291"/>
      <c r="Q165" s="291"/>
      <c r="R165" s="291"/>
      <c r="S165" s="291"/>
      <c r="T165" s="291"/>
      <c r="U165" s="291"/>
      <c r="V165" s="291"/>
      <c r="W165" s="291"/>
      <c r="X165" s="291"/>
      <c r="Y165" s="291"/>
      <c r="Z165" s="291"/>
    </row>
    <row r="166" spans="1:26" ht="12" customHeight="1">
      <c r="A166" s="291"/>
      <c r="B166" s="291"/>
      <c r="C166" s="291"/>
      <c r="D166" s="291"/>
      <c r="E166" s="291"/>
      <c r="F166" s="291"/>
      <c r="G166" s="291"/>
      <c r="H166" s="291"/>
      <c r="I166" s="291"/>
      <c r="J166" s="291"/>
      <c r="K166" s="291"/>
      <c r="L166" s="291"/>
      <c r="M166" s="291"/>
      <c r="N166" s="291"/>
      <c r="O166" s="291"/>
      <c r="P166" s="291"/>
      <c r="Q166" s="291"/>
      <c r="R166" s="291"/>
      <c r="S166" s="291"/>
      <c r="T166" s="291"/>
      <c r="U166" s="291"/>
      <c r="V166" s="291"/>
      <c r="W166" s="291"/>
      <c r="X166" s="291"/>
      <c r="Y166" s="291"/>
      <c r="Z166" s="291"/>
    </row>
    <row r="167" spans="1:26" ht="12" customHeight="1">
      <c r="A167" s="291"/>
      <c r="B167" s="291"/>
      <c r="C167" s="291"/>
      <c r="D167" s="291"/>
      <c r="E167" s="291"/>
      <c r="F167" s="291"/>
      <c r="G167" s="291"/>
      <c r="H167" s="291"/>
      <c r="I167" s="291"/>
      <c r="J167" s="291"/>
      <c r="K167" s="291"/>
      <c r="L167" s="291"/>
      <c r="M167" s="291"/>
      <c r="N167" s="291"/>
      <c r="O167" s="291"/>
      <c r="P167" s="291"/>
      <c r="Q167" s="291"/>
      <c r="R167" s="291"/>
      <c r="S167" s="291"/>
      <c r="T167" s="291"/>
      <c r="U167" s="291"/>
      <c r="V167" s="291"/>
      <c r="W167" s="291"/>
      <c r="X167" s="291"/>
      <c r="Y167" s="291"/>
      <c r="Z167" s="291"/>
    </row>
    <row r="168" spans="1:26" ht="12" customHeight="1">
      <c r="A168" s="291"/>
      <c r="B168" s="291"/>
      <c r="C168" s="291"/>
      <c r="D168" s="291"/>
      <c r="E168" s="291"/>
      <c r="F168" s="291"/>
      <c r="G168" s="291"/>
      <c r="H168" s="291"/>
      <c r="I168" s="291"/>
      <c r="J168" s="291"/>
      <c r="K168" s="291"/>
      <c r="L168" s="291"/>
      <c r="M168" s="291"/>
      <c r="N168" s="291"/>
      <c r="O168" s="291"/>
      <c r="P168" s="291"/>
      <c r="Q168" s="291"/>
      <c r="R168" s="291"/>
      <c r="S168" s="291"/>
      <c r="T168" s="291"/>
      <c r="U168" s="291"/>
      <c r="V168" s="291"/>
      <c r="W168" s="291"/>
      <c r="X168" s="291"/>
      <c r="Y168" s="291"/>
      <c r="Z168" s="291"/>
    </row>
    <row r="169" spans="1:26" ht="12" customHeight="1">
      <c r="A169" s="291"/>
      <c r="B169" s="291"/>
      <c r="C169" s="291"/>
      <c r="D169" s="291"/>
      <c r="E169" s="291"/>
      <c r="F169" s="291"/>
      <c r="G169" s="291"/>
      <c r="H169" s="291"/>
      <c r="I169" s="291"/>
      <c r="J169" s="291"/>
      <c r="K169" s="291"/>
      <c r="L169" s="291"/>
      <c r="M169" s="291"/>
      <c r="N169" s="291"/>
      <c r="O169" s="291"/>
      <c r="P169" s="291"/>
      <c r="Q169" s="291"/>
      <c r="R169" s="291"/>
      <c r="S169" s="291"/>
      <c r="T169" s="291"/>
      <c r="U169" s="291"/>
      <c r="V169" s="291"/>
      <c r="W169" s="291"/>
      <c r="X169" s="291"/>
      <c r="Y169" s="291"/>
      <c r="Z169" s="291"/>
    </row>
    <row r="170" spans="1:26" ht="12" customHeight="1">
      <c r="A170" s="291"/>
      <c r="B170" s="291"/>
      <c r="C170" s="291"/>
      <c r="D170" s="291"/>
      <c r="E170" s="291"/>
      <c r="F170" s="291"/>
      <c r="G170" s="291"/>
      <c r="H170" s="291"/>
      <c r="I170" s="291"/>
      <c r="J170" s="291"/>
      <c r="K170" s="291"/>
      <c r="L170" s="291"/>
      <c r="M170" s="291"/>
      <c r="N170" s="291"/>
      <c r="O170" s="291"/>
      <c r="P170" s="291"/>
      <c r="Q170" s="291"/>
      <c r="R170" s="291"/>
      <c r="S170" s="291"/>
      <c r="T170" s="291"/>
      <c r="U170" s="291"/>
      <c r="V170" s="291"/>
      <c r="W170" s="291"/>
      <c r="X170" s="291"/>
      <c r="Y170" s="291"/>
      <c r="Z170" s="291"/>
    </row>
    <row r="171" spans="1:26" ht="12" customHeight="1">
      <c r="A171" s="291"/>
      <c r="B171" s="291"/>
      <c r="C171" s="291"/>
      <c r="D171" s="291"/>
      <c r="E171" s="291"/>
      <c r="F171" s="291"/>
      <c r="G171" s="291"/>
      <c r="H171" s="291"/>
      <c r="I171" s="291"/>
      <c r="J171" s="291"/>
      <c r="K171" s="291"/>
      <c r="L171" s="291"/>
      <c r="M171" s="291"/>
      <c r="N171" s="291"/>
      <c r="O171" s="291"/>
      <c r="P171" s="291"/>
      <c r="Q171" s="291"/>
      <c r="R171" s="291"/>
      <c r="S171" s="291"/>
      <c r="T171" s="291"/>
      <c r="U171" s="291"/>
      <c r="V171" s="291"/>
      <c r="W171" s="291"/>
      <c r="X171" s="291"/>
      <c r="Y171" s="291"/>
      <c r="Z171" s="291"/>
    </row>
    <row r="172" spans="1:26" ht="12" customHeight="1">
      <c r="A172" s="291"/>
      <c r="B172" s="291"/>
      <c r="C172" s="291"/>
      <c r="D172" s="291"/>
      <c r="E172" s="291"/>
      <c r="F172" s="291"/>
      <c r="G172" s="291"/>
      <c r="H172" s="291"/>
      <c r="I172" s="291"/>
      <c r="J172" s="291"/>
      <c r="K172" s="291"/>
      <c r="L172" s="291"/>
      <c r="M172" s="291"/>
      <c r="N172" s="291"/>
      <c r="O172" s="291"/>
      <c r="P172" s="291"/>
      <c r="Q172" s="291"/>
      <c r="R172" s="291"/>
      <c r="S172" s="291"/>
      <c r="T172" s="291"/>
      <c r="U172" s="291"/>
      <c r="V172" s="291"/>
      <c r="W172" s="291"/>
      <c r="X172" s="291"/>
      <c r="Y172" s="291"/>
      <c r="Z172" s="291"/>
    </row>
    <row r="173" spans="1:26" ht="12" customHeight="1">
      <c r="A173" s="291"/>
      <c r="B173" s="291"/>
      <c r="C173" s="291"/>
      <c r="D173" s="291"/>
      <c r="E173" s="291"/>
      <c r="F173" s="291"/>
      <c r="G173" s="291"/>
      <c r="H173" s="291"/>
      <c r="I173" s="291"/>
      <c r="J173" s="291"/>
      <c r="K173" s="291"/>
      <c r="L173" s="291"/>
      <c r="M173" s="291"/>
      <c r="N173" s="291"/>
      <c r="O173" s="291"/>
      <c r="P173" s="291"/>
      <c r="Q173" s="291"/>
      <c r="R173" s="291"/>
      <c r="S173" s="291"/>
      <c r="T173" s="291"/>
      <c r="U173" s="291"/>
      <c r="V173" s="291"/>
      <c r="W173" s="291"/>
      <c r="X173" s="291"/>
      <c r="Y173" s="291"/>
      <c r="Z173" s="291"/>
    </row>
    <row r="174" spans="1:26" ht="12" customHeight="1">
      <c r="A174" s="291"/>
      <c r="B174" s="291"/>
      <c r="C174" s="291"/>
      <c r="D174" s="291"/>
      <c r="E174" s="291"/>
      <c r="F174" s="291"/>
      <c r="G174" s="291"/>
      <c r="H174" s="291"/>
      <c r="I174" s="291"/>
      <c r="J174" s="291"/>
      <c r="K174" s="291"/>
      <c r="L174" s="291"/>
      <c r="M174" s="291"/>
      <c r="N174" s="291"/>
      <c r="O174" s="291"/>
      <c r="P174" s="291"/>
      <c r="Q174" s="291"/>
      <c r="R174" s="291"/>
      <c r="S174" s="291"/>
      <c r="T174" s="291"/>
      <c r="U174" s="291"/>
      <c r="V174" s="291"/>
      <c r="W174" s="291"/>
      <c r="X174" s="291"/>
      <c r="Y174" s="291"/>
      <c r="Z174" s="291"/>
    </row>
    <row r="175" spans="1:26" ht="12" customHeight="1">
      <c r="A175" s="291"/>
      <c r="B175" s="291"/>
      <c r="C175" s="291"/>
      <c r="D175" s="291"/>
      <c r="E175" s="291"/>
      <c r="F175" s="291"/>
      <c r="G175" s="291"/>
      <c r="H175" s="291"/>
      <c r="I175" s="291"/>
      <c r="J175" s="291"/>
      <c r="K175" s="291"/>
      <c r="L175" s="291"/>
      <c r="M175" s="291"/>
      <c r="N175" s="291"/>
      <c r="O175" s="291"/>
      <c r="P175" s="291"/>
      <c r="Q175" s="291"/>
      <c r="R175" s="291"/>
      <c r="S175" s="291"/>
      <c r="T175" s="291"/>
      <c r="U175" s="291"/>
      <c r="V175" s="291"/>
      <c r="W175" s="291"/>
      <c r="X175" s="291"/>
      <c r="Y175" s="291"/>
      <c r="Z175" s="291"/>
    </row>
    <row r="176" spans="1:26" ht="12" customHeight="1">
      <c r="A176" s="291"/>
      <c r="B176" s="291"/>
      <c r="C176" s="291"/>
      <c r="D176" s="291"/>
      <c r="E176" s="291"/>
      <c r="F176" s="291"/>
      <c r="G176" s="291"/>
      <c r="H176" s="291"/>
      <c r="I176" s="291"/>
      <c r="J176" s="291"/>
      <c r="K176" s="291"/>
      <c r="L176" s="291"/>
      <c r="M176" s="291"/>
      <c r="N176" s="291"/>
      <c r="O176" s="291"/>
      <c r="P176" s="291"/>
      <c r="Q176" s="291"/>
      <c r="R176" s="291"/>
      <c r="S176" s="291"/>
      <c r="T176" s="291"/>
      <c r="U176" s="291"/>
      <c r="V176" s="291"/>
      <c r="W176" s="291"/>
      <c r="X176" s="291"/>
      <c r="Y176" s="291"/>
      <c r="Z176" s="291"/>
    </row>
    <row r="177" spans="1:26" ht="12" customHeight="1">
      <c r="A177" s="291"/>
      <c r="B177" s="291"/>
      <c r="C177" s="291"/>
      <c r="D177" s="291"/>
      <c r="E177" s="291"/>
      <c r="F177" s="291"/>
      <c r="G177" s="291"/>
      <c r="H177" s="291"/>
      <c r="I177" s="291"/>
      <c r="J177" s="291"/>
      <c r="K177" s="291"/>
      <c r="L177" s="291"/>
      <c r="M177" s="291"/>
      <c r="N177" s="291"/>
      <c r="O177" s="291"/>
      <c r="P177" s="291"/>
      <c r="Q177" s="291"/>
      <c r="R177" s="291"/>
      <c r="S177" s="291"/>
      <c r="T177" s="291"/>
      <c r="U177" s="291"/>
      <c r="V177" s="291"/>
      <c r="W177" s="291"/>
      <c r="X177" s="291"/>
      <c r="Y177" s="291"/>
      <c r="Z177" s="291"/>
    </row>
    <row r="178" spans="1:26" ht="12" customHeight="1">
      <c r="A178" s="291"/>
      <c r="B178" s="291"/>
      <c r="C178" s="291"/>
      <c r="D178" s="291"/>
      <c r="E178" s="291"/>
      <c r="F178" s="291"/>
      <c r="G178" s="291"/>
      <c r="H178" s="291"/>
      <c r="I178" s="291"/>
      <c r="J178" s="291"/>
      <c r="K178" s="291"/>
      <c r="L178" s="291"/>
      <c r="M178" s="291"/>
      <c r="N178" s="291"/>
      <c r="O178" s="291"/>
      <c r="P178" s="291"/>
      <c r="Q178" s="291"/>
      <c r="R178" s="291"/>
      <c r="S178" s="291"/>
      <c r="T178" s="291"/>
      <c r="U178" s="291"/>
      <c r="V178" s="291"/>
      <c r="W178" s="291"/>
      <c r="X178" s="291"/>
      <c r="Y178" s="291"/>
      <c r="Z178" s="291"/>
    </row>
    <row r="179" spans="1:26" ht="12" customHeight="1">
      <c r="A179" s="291"/>
      <c r="B179" s="291"/>
      <c r="C179" s="291"/>
      <c r="D179" s="291"/>
      <c r="E179" s="291"/>
      <c r="F179" s="291"/>
      <c r="G179" s="291"/>
      <c r="H179" s="291"/>
      <c r="I179" s="291"/>
      <c r="J179" s="291"/>
      <c r="K179" s="291"/>
      <c r="L179" s="291"/>
      <c r="M179" s="291"/>
      <c r="N179" s="291"/>
      <c r="O179" s="291"/>
      <c r="P179" s="291"/>
      <c r="Q179" s="291"/>
      <c r="R179" s="291"/>
      <c r="S179" s="291"/>
      <c r="T179" s="291"/>
      <c r="U179" s="291"/>
      <c r="V179" s="291"/>
      <c r="W179" s="291"/>
      <c r="X179" s="291"/>
      <c r="Y179" s="291"/>
      <c r="Z179" s="291"/>
    </row>
    <row r="180" spans="1:26" ht="12" customHeight="1">
      <c r="A180" s="291"/>
      <c r="B180" s="291"/>
      <c r="C180" s="291"/>
      <c r="D180" s="291"/>
      <c r="E180" s="291"/>
      <c r="F180" s="291"/>
      <c r="G180" s="291"/>
      <c r="H180" s="291"/>
      <c r="I180" s="291"/>
      <c r="J180" s="291"/>
      <c r="K180" s="291"/>
      <c r="L180" s="291"/>
      <c r="M180" s="291"/>
      <c r="N180" s="291"/>
      <c r="O180" s="291"/>
      <c r="P180" s="291"/>
      <c r="Q180" s="291"/>
      <c r="R180" s="291"/>
      <c r="S180" s="291"/>
      <c r="T180" s="291"/>
      <c r="U180" s="291"/>
      <c r="V180" s="291"/>
      <c r="W180" s="291"/>
      <c r="X180" s="291"/>
      <c r="Y180" s="291"/>
      <c r="Z180" s="291"/>
    </row>
    <row r="181" spans="1:26" ht="12" customHeight="1">
      <c r="A181" s="291"/>
      <c r="B181" s="291"/>
      <c r="C181" s="291"/>
      <c r="D181" s="291"/>
      <c r="E181" s="291"/>
      <c r="F181" s="291"/>
      <c r="G181" s="291"/>
      <c r="H181" s="291"/>
      <c r="I181" s="291"/>
      <c r="J181" s="291"/>
      <c r="K181" s="291"/>
      <c r="L181" s="291"/>
      <c r="M181" s="291"/>
      <c r="N181" s="291"/>
      <c r="O181" s="291"/>
      <c r="P181" s="291"/>
      <c r="Q181" s="291"/>
      <c r="R181" s="291"/>
      <c r="S181" s="291"/>
      <c r="T181" s="291"/>
      <c r="U181" s="291"/>
      <c r="V181" s="291"/>
      <c r="W181" s="291"/>
      <c r="X181" s="291"/>
      <c r="Y181" s="291"/>
      <c r="Z181" s="291"/>
    </row>
    <row r="182" spans="1:26" ht="12" customHeight="1">
      <c r="A182" s="291"/>
      <c r="B182" s="291"/>
      <c r="C182" s="291"/>
      <c r="D182" s="291"/>
      <c r="E182" s="291"/>
      <c r="F182" s="291"/>
      <c r="G182" s="291"/>
      <c r="H182" s="291"/>
      <c r="I182" s="291"/>
      <c r="J182" s="291"/>
      <c r="K182" s="291"/>
      <c r="L182" s="291"/>
      <c r="M182" s="291"/>
      <c r="N182" s="291"/>
      <c r="O182" s="291"/>
      <c r="P182" s="291"/>
      <c r="Q182" s="291"/>
      <c r="R182" s="291"/>
      <c r="S182" s="291"/>
      <c r="T182" s="291"/>
      <c r="U182" s="291"/>
      <c r="V182" s="291"/>
      <c r="W182" s="291"/>
      <c r="X182" s="291"/>
      <c r="Y182" s="291"/>
      <c r="Z182" s="291"/>
    </row>
    <row r="183" spans="1:26" ht="12" customHeight="1">
      <c r="A183" s="291"/>
      <c r="B183" s="291"/>
      <c r="C183" s="291"/>
      <c r="D183" s="291"/>
      <c r="E183" s="291"/>
      <c r="F183" s="291"/>
      <c r="G183" s="291"/>
      <c r="H183" s="291"/>
      <c r="I183" s="291"/>
      <c r="J183" s="291"/>
      <c r="K183" s="291"/>
      <c r="L183" s="291"/>
      <c r="M183" s="291"/>
      <c r="N183" s="291"/>
      <c r="O183" s="291"/>
      <c r="P183" s="291"/>
      <c r="Q183" s="291"/>
      <c r="R183" s="291"/>
      <c r="S183" s="291"/>
      <c r="T183" s="291"/>
      <c r="U183" s="291"/>
      <c r="V183" s="291"/>
      <c r="W183" s="291"/>
      <c r="X183" s="291"/>
      <c r="Y183" s="291"/>
      <c r="Z183" s="291"/>
    </row>
    <row r="184" spans="1:26" ht="12" customHeight="1">
      <c r="A184" s="291"/>
      <c r="B184" s="291"/>
      <c r="C184" s="291"/>
      <c r="D184" s="291"/>
      <c r="E184" s="291"/>
      <c r="F184" s="291"/>
      <c r="G184" s="291"/>
      <c r="H184" s="291"/>
      <c r="I184" s="291"/>
      <c r="J184" s="291"/>
      <c r="K184" s="291"/>
      <c r="L184" s="291"/>
      <c r="M184" s="291"/>
      <c r="N184" s="291"/>
      <c r="O184" s="291"/>
      <c r="P184" s="291"/>
      <c r="Q184" s="291"/>
      <c r="R184" s="291"/>
      <c r="S184" s="291"/>
      <c r="T184" s="291"/>
      <c r="U184" s="291"/>
      <c r="V184" s="291"/>
      <c r="W184" s="291"/>
      <c r="X184" s="291"/>
      <c r="Y184" s="291"/>
      <c r="Z184" s="291"/>
    </row>
    <row r="185" spans="1:26" ht="12" customHeight="1">
      <c r="A185" s="291"/>
      <c r="B185" s="291"/>
      <c r="C185" s="291"/>
      <c r="D185" s="291"/>
      <c r="E185" s="291"/>
      <c r="F185" s="291"/>
      <c r="G185" s="291"/>
      <c r="H185" s="291"/>
      <c r="I185" s="291"/>
      <c r="J185" s="291"/>
      <c r="K185" s="291"/>
      <c r="L185" s="291"/>
      <c r="M185" s="291"/>
      <c r="N185" s="291"/>
      <c r="O185" s="291"/>
      <c r="P185" s="291"/>
      <c r="Q185" s="291"/>
      <c r="R185" s="291"/>
      <c r="S185" s="291"/>
      <c r="T185" s="291"/>
      <c r="U185" s="291"/>
      <c r="V185" s="291"/>
      <c r="W185" s="291"/>
      <c r="X185" s="291"/>
      <c r="Y185" s="291"/>
      <c r="Z185" s="291"/>
    </row>
    <row r="186" spans="1:26" ht="12" customHeight="1">
      <c r="A186" s="291"/>
      <c r="B186" s="291"/>
      <c r="C186" s="291"/>
      <c r="D186" s="291"/>
      <c r="E186" s="291"/>
      <c r="F186" s="291"/>
      <c r="G186" s="291"/>
      <c r="H186" s="291"/>
      <c r="I186" s="291"/>
      <c r="J186" s="291"/>
      <c r="K186" s="291"/>
      <c r="L186" s="291"/>
      <c r="M186" s="291"/>
      <c r="N186" s="291"/>
      <c r="O186" s="291"/>
      <c r="P186" s="291"/>
      <c r="Q186" s="291"/>
      <c r="R186" s="291"/>
      <c r="S186" s="291"/>
      <c r="T186" s="291"/>
      <c r="U186" s="291"/>
      <c r="V186" s="291"/>
      <c r="W186" s="291"/>
      <c r="X186" s="291"/>
      <c r="Y186" s="291"/>
      <c r="Z186" s="291"/>
    </row>
    <row r="187" spans="1:26" ht="12" customHeight="1">
      <c r="A187" s="291"/>
      <c r="B187" s="291"/>
      <c r="C187" s="291"/>
      <c r="D187" s="291"/>
      <c r="E187" s="291"/>
      <c r="F187" s="291"/>
      <c r="G187" s="291"/>
      <c r="H187" s="291"/>
      <c r="I187" s="291"/>
      <c r="J187" s="291"/>
      <c r="K187" s="291"/>
      <c r="L187" s="291"/>
      <c r="M187" s="291"/>
      <c r="N187" s="291"/>
      <c r="O187" s="291"/>
      <c r="P187" s="291"/>
      <c r="Q187" s="291"/>
      <c r="R187" s="291"/>
      <c r="S187" s="291"/>
      <c r="T187" s="291"/>
      <c r="U187" s="291"/>
      <c r="V187" s="291"/>
      <c r="W187" s="291"/>
      <c r="X187" s="291"/>
      <c r="Y187" s="291"/>
      <c r="Z187" s="291"/>
    </row>
    <row r="188" spans="1:26" ht="12" customHeight="1">
      <c r="A188" s="291"/>
      <c r="B188" s="291"/>
      <c r="C188" s="291"/>
      <c r="D188" s="291"/>
      <c r="E188" s="291"/>
      <c r="F188" s="291"/>
      <c r="G188" s="291"/>
      <c r="H188" s="291"/>
      <c r="I188" s="291"/>
      <c r="J188" s="291"/>
      <c r="K188" s="291"/>
      <c r="L188" s="291"/>
      <c r="M188" s="291"/>
      <c r="N188" s="291"/>
      <c r="O188" s="291"/>
      <c r="P188" s="291"/>
      <c r="Q188" s="291"/>
      <c r="R188" s="291"/>
      <c r="S188" s="291"/>
      <c r="T188" s="291"/>
      <c r="U188" s="291"/>
      <c r="V188" s="291"/>
      <c r="W188" s="291"/>
      <c r="X188" s="291"/>
      <c r="Y188" s="291"/>
      <c r="Z188" s="291"/>
    </row>
    <row r="189" spans="1:26" ht="12" customHeight="1">
      <c r="A189" s="291"/>
      <c r="B189" s="291"/>
      <c r="C189" s="291"/>
      <c r="D189" s="291"/>
      <c r="E189" s="291"/>
      <c r="F189" s="291"/>
      <c r="G189" s="291"/>
      <c r="H189" s="291"/>
      <c r="I189" s="291"/>
      <c r="J189" s="291"/>
      <c r="K189" s="291"/>
      <c r="L189" s="291"/>
      <c r="M189" s="291"/>
      <c r="N189" s="291"/>
      <c r="O189" s="291"/>
      <c r="P189" s="291"/>
      <c r="Q189" s="291"/>
      <c r="R189" s="291"/>
      <c r="S189" s="291"/>
      <c r="T189" s="291"/>
      <c r="U189" s="291"/>
      <c r="V189" s="291"/>
      <c r="W189" s="291"/>
      <c r="X189" s="291"/>
      <c r="Y189" s="291"/>
      <c r="Z189" s="291"/>
    </row>
    <row r="190" spans="1:26" ht="12" customHeight="1">
      <c r="A190" s="291"/>
      <c r="B190" s="291"/>
      <c r="C190" s="291"/>
      <c r="D190" s="291"/>
      <c r="E190" s="291"/>
      <c r="F190" s="291"/>
      <c r="G190" s="291"/>
      <c r="H190" s="291"/>
      <c r="I190" s="291"/>
      <c r="J190" s="291"/>
      <c r="K190" s="291"/>
      <c r="L190" s="291"/>
      <c r="M190" s="291"/>
      <c r="N190" s="291"/>
      <c r="O190" s="291"/>
      <c r="P190" s="291"/>
      <c r="Q190" s="291"/>
      <c r="R190" s="291"/>
      <c r="S190" s="291"/>
      <c r="T190" s="291"/>
      <c r="U190" s="291"/>
      <c r="V190" s="291"/>
      <c r="W190" s="291"/>
      <c r="X190" s="291"/>
      <c r="Y190" s="291"/>
      <c r="Z190" s="291"/>
    </row>
    <row r="191" spans="1:26" ht="12" customHeight="1">
      <c r="A191" s="291"/>
      <c r="B191" s="291"/>
      <c r="C191" s="291"/>
      <c r="D191" s="291"/>
      <c r="E191" s="291"/>
      <c r="F191" s="291"/>
      <c r="G191" s="291"/>
      <c r="H191" s="291"/>
      <c r="I191" s="291"/>
      <c r="J191" s="291"/>
      <c r="K191" s="291"/>
      <c r="L191" s="291"/>
      <c r="M191" s="291"/>
      <c r="N191" s="291"/>
      <c r="O191" s="291"/>
      <c r="P191" s="291"/>
      <c r="Q191" s="291"/>
      <c r="R191" s="291"/>
      <c r="S191" s="291"/>
      <c r="T191" s="291"/>
      <c r="U191" s="291"/>
      <c r="V191" s="291"/>
      <c r="W191" s="291"/>
      <c r="X191" s="291"/>
      <c r="Y191" s="291"/>
      <c r="Z191" s="291"/>
    </row>
    <row r="192" spans="1:26" ht="12" customHeight="1">
      <c r="A192" s="291"/>
      <c r="B192" s="291"/>
      <c r="C192" s="291"/>
      <c r="D192" s="291"/>
      <c r="E192" s="291"/>
      <c r="F192" s="291"/>
      <c r="G192" s="291"/>
      <c r="H192" s="291"/>
      <c r="I192" s="291"/>
      <c r="J192" s="291"/>
      <c r="K192" s="291"/>
      <c r="L192" s="291"/>
      <c r="M192" s="291"/>
      <c r="N192" s="291"/>
      <c r="O192" s="291"/>
      <c r="P192" s="291"/>
      <c r="Q192" s="291"/>
      <c r="R192" s="291"/>
      <c r="S192" s="291"/>
      <c r="T192" s="291"/>
      <c r="U192" s="291"/>
      <c r="V192" s="291"/>
      <c r="W192" s="291"/>
      <c r="X192" s="291"/>
      <c r="Y192" s="291"/>
      <c r="Z192" s="291"/>
    </row>
    <row r="193" spans="1:26" ht="12" customHeight="1">
      <c r="A193" s="291"/>
      <c r="B193" s="291"/>
      <c r="C193" s="291"/>
      <c r="D193" s="291"/>
      <c r="E193" s="291"/>
      <c r="F193" s="291"/>
      <c r="G193" s="291"/>
      <c r="H193" s="291"/>
      <c r="I193" s="291"/>
      <c r="J193" s="291"/>
      <c r="K193" s="291"/>
      <c r="L193" s="291"/>
      <c r="M193" s="291"/>
      <c r="N193" s="291"/>
      <c r="O193" s="291"/>
      <c r="P193" s="291"/>
      <c r="Q193" s="291"/>
      <c r="R193" s="291"/>
      <c r="S193" s="291"/>
      <c r="T193" s="291"/>
      <c r="U193" s="291"/>
      <c r="V193" s="291"/>
      <c r="W193" s="291"/>
      <c r="X193" s="291"/>
      <c r="Y193" s="291"/>
      <c r="Z193" s="291"/>
    </row>
    <row r="194" spans="1:26" ht="12" customHeight="1">
      <c r="A194" s="291"/>
      <c r="B194" s="291"/>
      <c r="C194" s="291"/>
      <c r="D194" s="291"/>
      <c r="E194" s="291"/>
      <c r="F194" s="291"/>
      <c r="G194" s="291"/>
      <c r="H194" s="291"/>
      <c r="I194" s="291"/>
      <c r="J194" s="291"/>
      <c r="K194" s="291"/>
      <c r="L194" s="291"/>
      <c r="M194" s="291"/>
      <c r="N194" s="291"/>
      <c r="O194" s="291"/>
      <c r="P194" s="291"/>
      <c r="Q194" s="291"/>
      <c r="R194" s="291"/>
      <c r="S194" s="291"/>
      <c r="T194" s="291"/>
      <c r="U194" s="291"/>
      <c r="V194" s="291"/>
      <c r="W194" s="291"/>
      <c r="X194" s="291"/>
      <c r="Y194" s="291"/>
      <c r="Z194" s="291"/>
    </row>
    <row r="195" spans="1:26" ht="12" customHeight="1">
      <c r="A195" s="291"/>
      <c r="B195" s="291"/>
      <c r="C195" s="291"/>
      <c r="D195" s="291"/>
      <c r="E195" s="291"/>
      <c r="F195" s="291"/>
      <c r="G195" s="291"/>
      <c r="H195" s="291"/>
      <c r="I195" s="291"/>
      <c r="J195" s="291"/>
      <c r="K195" s="291"/>
      <c r="L195" s="291"/>
      <c r="M195" s="291"/>
      <c r="N195" s="291"/>
      <c r="O195" s="291"/>
      <c r="P195" s="291"/>
      <c r="Q195" s="291"/>
      <c r="R195" s="291"/>
      <c r="S195" s="291"/>
      <c r="T195" s="291"/>
      <c r="U195" s="291"/>
      <c r="V195" s="291"/>
      <c r="W195" s="291"/>
      <c r="X195" s="291"/>
      <c r="Y195" s="291"/>
      <c r="Z195" s="291"/>
    </row>
    <row r="196" spans="1:26" ht="12" customHeight="1">
      <c r="A196" s="291"/>
      <c r="B196" s="291"/>
      <c r="C196" s="291"/>
      <c r="D196" s="291"/>
      <c r="E196" s="291"/>
      <c r="F196" s="291"/>
      <c r="G196" s="291"/>
      <c r="H196" s="291"/>
      <c r="I196" s="291"/>
      <c r="J196" s="291"/>
      <c r="K196" s="291"/>
      <c r="L196" s="291"/>
      <c r="M196" s="291"/>
      <c r="N196" s="291"/>
      <c r="O196" s="291"/>
      <c r="P196" s="291"/>
      <c r="Q196" s="291"/>
      <c r="R196" s="291"/>
      <c r="S196" s="291"/>
      <c r="T196" s="291"/>
      <c r="U196" s="291"/>
      <c r="V196" s="291"/>
      <c r="W196" s="291"/>
      <c r="X196" s="291"/>
      <c r="Y196" s="291"/>
      <c r="Z196" s="291"/>
    </row>
    <row r="197" spans="1:26" ht="12" customHeight="1">
      <c r="A197" s="291"/>
      <c r="B197" s="291"/>
      <c r="C197" s="291"/>
      <c r="D197" s="291"/>
      <c r="E197" s="291"/>
      <c r="F197" s="291"/>
      <c r="G197" s="291"/>
      <c r="H197" s="291"/>
      <c r="I197" s="291"/>
      <c r="J197" s="291"/>
      <c r="K197" s="291"/>
      <c r="L197" s="291"/>
      <c r="M197" s="291"/>
      <c r="N197" s="291"/>
      <c r="O197" s="291"/>
      <c r="P197" s="291"/>
      <c r="Q197" s="291"/>
      <c r="R197" s="291"/>
      <c r="S197" s="291"/>
      <c r="T197" s="291"/>
      <c r="U197" s="291"/>
      <c r="V197" s="291"/>
      <c r="W197" s="291"/>
      <c r="X197" s="291"/>
      <c r="Y197" s="291"/>
      <c r="Z197" s="291"/>
    </row>
    <row r="198" spans="1:26" ht="12" customHeight="1">
      <c r="A198" s="291"/>
      <c r="B198" s="291"/>
      <c r="C198" s="291"/>
      <c r="D198" s="291"/>
      <c r="E198" s="291"/>
      <c r="F198" s="291"/>
      <c r="G198" s="291"/>
      <c r="H198" s="291"/>
      <c r="I198" s="291"/>
      <c r="J198" s="291"/>
      <c r="K198" s="291"/>
      <c r="L198" s="291"/>
      <c r="M198" s="291"/>
      <c r="N198" s="291"/>
      <c r="O198" s="291"/>
      <c r="P198" s="291"/>
      <c r="Q198" s="291"/>
      <c r="R198" s="291"/>
      <c r="S198" s="291"/>
      <c r="T198" s="291"/>
      <c r="U198" s="291"/>
      <c r="V198" s="291"/>
      <c r="W198" s="291"/>
      <c r="X198" s="291"/>
      <c r="Y198" s="291"/>
      <c r="Z198" s="291"/>
    </row>
    <row r="199" spans="1:26" ht="12" customHeight="1">
      <c r="A199" s="291"/>
      <c r="B199" s="291"/>
      <c r="C199" s="291"/>
      <c r="D199" s="291"/>
      <c r="E199" s="291"/>
      <c r="F199" s="291"/>
      <c r="G199" s="291"/>
      <c r="H199" s="291"/>
      <c r="I199" s="291"/>
      <c r="J199" s="291"/>
      <c r="K199" s="291"/>
      <c r="L199" s="291"/>
      <c r="M199" s="291"/>
      <c r="N199" s="291"/>
      <c r="O199" s="291"/>
      <c r="P199" s="291"/>
      <c r="Q199" s="291"/>
      <c r="R199" s="291"/>
      <c r="S199" s="291"/>
      <c r="T199" s="291"/>
      <c r="U199" s="291"/>
      <c r="V199" s="291"/>
      <c r="W199" s="291"/>
      <c r="X199" s="291"/>
      <c r="Y199" s="291"/>
      <c r="Z199" s="291"/>
    </row>
    <row r="200" spans="1:26" ht="12" customHeight="1">
      <c r="A200" s="291"/>
      <c r="B200" s="291"/>
      <c r="C200" s="291"/>
      <c r="D200" s="291"/>
      <c r="E200" s="291"/>
      <c r="F200" s="291"/>
      <c r="G200" s="291"/>
      <c r="H200" s="291"/>
      <c r="I200" s="291"/>
      <c r="J200" s="291"/>
      <c r="K200" s="291"/>
      <c r="L200" s="291"/>
      <c r="M200" s="291"/>
      <c r="N200" s="291"/>
      <c r="O200" s="291"/>
      <c r="P200" s="291"/>
      <c r="Q200" s="291"/>
      <c r="R200" s="291"/>
      <c r="S200" s="291"/>
      <c r="T200" s="291"/>
      <c r="U200" s="291"/>
      <c r="V200" s="291"/>
      <c r="W200" s="291"/>
      <c r="X200" s="291"/>
      <c r="Y200" s="291"/>
      <c r="Z200" s="291"/>
    </row>
    <row r="201" spans="1:26" ht="12" customHeight="1">
      <c r="A201" s="291"/>
      <c r="B201" s="291"/>
      <c r="C201" s="291"/>
      <c r="D201" s="291"/>
      <c r="E201" s="291"/>
      <c r="F201" s="291"/>
      <c r="G201" s="291"/>
      <c r="H201" s="291"/>
      <c r="I201" s="291"/>
      <c r="J201" s="291"/>
      <c r="K201" s="291"/>
      <c r="L201" s="291"/>
      <c r="M201" s="291"/>
      <c r="N201" s="291"/>
      <c r="O201" s="291"/>
      <c r="P201" s="291"/>
      <c r="Q201" s="291"/>
      <c r="R201" s="291"/>
      <c r="S201" s="291"/>
      <c r="T201" s="291"/>
      <c r="U201" s="291"/>
      <c r="V201" s="291"/>
      <c r="W201" s="291"/>
      <c r="X201" s="291"/>
      <c r="Y201" s="291"/>
      <c r="Z201" s="291"/>
    </row>
    <row r="202" spans="1:26" ht="12" customHeight="1">
      <c r="A202" s="291"/>
      <c r="B202" s="291"/>
      <c r="C202" s="291"/>
      <c r="D202" s="291"/>
      <c r="E202" s="291"/>
      <c r="F202" s="291"/>
      <c r="G202" s="291"/>
      <c r="H202" s="291"/>
      <c r="I202" s="291"/>
      <c r="J202" s="291"/>
      <c r="K202" s="291"/>
      <c r="L202" s="291"/>
      <c r="M202" s="291"/>
      <c r="N202" s="291"/>
      <c r="O202" s="291"/>
      <c r="P202" s="291"/>
      <c r="Q202" s="291"/>
      <c r="R202" s="291"/>
      <c r="S202" s="291"/>
      <c r="T202" s="291"/>
      <c r="U202" s="291"/>
      <c r="V202" s="291"/>
      <c r="W202" s="291"/>
      <c r="X202" s="291"/>
      <c r="Y202" s="291"/>
      <c r="Z202" s="291"/>
    </row>
    <row r="203" spans="1:26" ht="12" customHeight="1">
      <c r="A203" s="291"/>
      <c r="B203" s="291"/>
      <c r="C203" s="291"/>
      <c r="D203" s="291"/>
      <c r="E203" s="291"/>
      <c r="F203" s="291"/>
      <c r="G203" s="291"/>
      <c r="H203" s="291"/>
      <c r="I203" s="291"/>
      <c r="J203" s="291"/>
      <c r="K203" s="291"/>
      <c r="L203" s="291"/>
      <c r="M203" s="291"/>
      <c r="N203" s="291"/>
      <c r="O203" s="291"/>
      <c r="P203" s="291"/>
      <c r="Q203" s="291"/>
      <c r="R203" s="291"/>
      <c r="S203" s="291"/>
      <c r="T203" s="291"/>
      <c r="U203" s="291"/>
      <c r="V203" s="291"/>
      <c r="W203" s="291"/>
      <c r="X203" s="291"/>
      <c r="Y203" s="291"/>
      <c r="Z203" s="291"/>
    </row>
    <row r="204" spans="1:26" ht="12" customHeight="1">
      <c r="A204" s="291"/>
      <c r="B204" s="291"/>
      <c r="C204" s="291"/>
      <c r="D204" s="291"/>
      <c r="E204" s="291"/>
      <c r="F204" s="291"/>
      <c r="G204" s="291"/>
      <c r="H204" s="291"/>
      <c r="I204" s="291"/>
      <c r="J204" s="291"/>
      <c r="K204" s="291"/>
      <c r="L204" s="291"/>
      <c r="M204" s="291"/>
      <c r="N204" s="291"/>
      <c r="O204" s="291"/>
      <c r="P204" s="291"/>
      <c r="Q204" s="291"/>
      <c r="R204" s="291"/>
      <c r="S204" s="291"/>
      <c r="T204" s="291"/>
      <c r="U204" s="291"/>
      <c r="V204" s="291"/>
      <c r="W204" s="291"/>
      <c r="X204" s="291"/>
      <c r="Y204" s="291"/>
      <c r="Z204" s="291"/>
    </row>
    <row r="205" spans="1:26" ht="12" customHeight="1">
      <c r="A205" s="291"/>
      <c r="B205" s="291"/>
      <c r="C205" s="291"/>
      <c r="D205" s="291"/>
      <c r="E205" s="291"/>
      <c r="F205" s="291"/>
      <c r="G205" s="291"/>
      <c r="H205" s="291"/>
      <c r="I205" s="291"/>
      <c r="J205" s="291"/>
      <c r="K205" s="291"/>
      <c r="L205" s="291"/>
      <c r="M205" s="291"/>
      <c r="N205" s="291"/>
      <c r="O205" s="291"/>
      <c r="P205" s="291"/>
      <c r="Q205" s="291"/>
      <c r="R205" s="291"/>
      <c r="S205" s="291"/>
      <c r="T205" s="291"/>
      <c r="U205" s="291"/>
      <c r="V205" s="291"/>
      <c r="W205" s="291"/>
      <c r="X205" s="291"/>
      <c r="Y205" s="291"/>
      <c r="Z205" s="291"/>
    </row>
    <row r="206" spans="1:26" ht="12" customHeight="1">
      <c r="A206" s="291"/>
      <c r="B206" s="291"/>
      <c r="C206" s="291"/>
      <c r="D206" s="291"/>
      <c r="E206" s="291"/>
      <c r="F206" s="291"/>
      <c r="G206" s="291"/>
      <c r="H206" s="291"/>
      <c r="I206" s="291"/>
      <c r="J206" s="291"/>
      <c r="K206" s="291"/>
      <c r="L206" s="291"/>
      <c r="M206" s="291"/>
      <c r="N206" s="291"/>
      <c r="O206" s="291"/>
      <c r="P206" s="291"/>
      <c r="Q206" s="291"/>
      <c r="R206" s="291"/>
      <c r="S206" s="291"/>
      <c r="T206" s="291"/>
      <c r="U206" s="291"/>
      <c r="V206" s="291"/>
      <c r="W206" s="291"/>
      <c r="X206" s="291"/>
      <c r="Y206" s="291"/>
      <c r="Z206" s="291"/>
    </row>
    <row r="207" spans="1:26" ht="12" customHeight="1">
      <c r="A207" s="291"/>
      <c r="B207" s="291"/>
      <c r="C207" s="291"/>
      <c r="D207" s="291"/>
      <c r="E207" s="291"/>
      <c r="F207" s="291"/>
      <c r="G207" s="291"/>
      <c r="H207" s="291"/>
      <c r="I207" s="291"/>
      <c r="J207" s="291"/>
      <c r="K207" s="291"/>
      <c r="L207" s="291"/>
      <c r="M207" s="291"/>
      <c r="N207" s="291"/>
      <c r="O207" s="291"/>
      <c r="P207" s="291"/>
      <c r="Q207" s="291"/>
      <c r="R207" s="291"/>
      <c r="S207" s="291"/>
      <c r="T207" s="291"/>
      <c r="U207" s="291"/>
      <c r="V207" s="291"/>
      <c r="W207" s="291"/>
      <c r="X207" s="291"/>
      <c r="Y207" s="291"/>
      <c r="Z207" s="291"/>
    </row>
    <row r="208" spans="1:26" ht="12" customHeight="1">
      <c r="A208" s="291"/>
      <c r="B208" s="291"/>
      <c r="C208" s="291"/>
      <c r="D208" s="291"/>
      <c r="E208" s="291"/>
      <c r="F208" s="291"/>
      <c r="G208" s="291"/>
      <c r="H208" s="291"/>
      <c r="I208" s="291"/>
      <c r="J208" s="291"/>
      <c r="K208" s="291"/>
      <c r="L208" s="291"/>
      <c r="M208" s="291"/>
      <c r="N208" s="291"/>
      <c r="O208" s="291"/>
      <c r="P208" s="291"/>
      <c r="Q208" s="291"/>
      <c r="R208" s="291"/>
      <c r="S208" s="291"/>
      <c r="T208" s="291"/>
      <c r="U208" s="291"/>
      <c r="V208" s="291"/>
      <c r="W208" s="291"/>
      <c r="X208" s="291"/>
      <c r="Y208" s="291"/>
      <c r="Z208" s="291"/>
    </row>
    <row r="209" spans="1:26" ht="12" customHeight="1">
      <c r="A209" s="291"/>
      <c r="B209" s="291"/>
      <c r="C209" s="291"/>
      <c r="D209" s="291"/>
      <c r="E209" s="291"/>
      <c r="F209" s="291"/>
      <c r="G209" s="291"/>
      <c r="H209" s="291"/>
      <c r="I209" s="291"/>
      <c r="J209" s="291"/>
      <c r="K209" s="291"/>
      <c r="L209" s="291"/>
      <c r="M209" s="291"/>
      <c r="N209" s="291"/>
      <c r="O209" s="291"/>
      <c r="P209" s="291"/>
      <c r="Q209" s="291"/>
      <c r="R209" s="291"/>
      <c r="S209" s="291"/>
      <c r="T209" s="291"/>
      <c r="U209" s="291"/>
      <c r="V209" s="291"/>
      <c r="W209" s="291"/>
      <c r="X209" s="291"/>
      <c r="Y209" s="291"/>
      <c r="Z209" s="291"/>
    </row>
    <row r="210" spans="1:26" ht="12" customHeight="1">
      <c r="A210" s="291"/>
      <c r="B210" s="291"/>
      <c r="C210" s="291"/>
      <c r="D210" s="291"/>
      <c r="E210" s="291"/>
      <c r="F210" s="291"/>
      <c r="G210" s="291"/>
      <c r="H210" s="291"/>
      <c r="I210" s="291"/>
      <c r="J210" s="291"/>
      <c r="K210" s="291"/>
      <c r="L210" s="291"/>
      <c r="M210" s="291"/>
      <c r="N210" s="291"/>
      <c r="O210" s="291"/>
      <c r="P210" s="291"/>
      <c r="Q210" s="291"/>
      <c r="R210" s="291"/>
      <c r="S210" s="291"/>
      <c r="T210" s="291"/>
      <c r="U210" s="291"/>
      <c r="V210" s="291"/>
      <c r="W210" s="291"/>
      <c r="X210" s="291"/>
      <c r="Y210" s="291"/>
      <c r="Z210" s="291"/>
    </row>
    <row r="211" spans="1:26" ht="12" customHeight="1">
      <c r="A211" s="291"/>
      <c r="B211" s="291"/>
      <c r="C211" s="291"/>
      <c r="D211" s="291"/>
      <c r="E211" s="291"/>
      <c r="F211" s="291"/>
      <c r="G211" s="291"/>
      <c r="H211" s="291"/>
      <c r="I211" s="291"/>
      <c r="J211" s="291"/>
      <c r="K211" s="291"/>
      <c r="L211" s="291"/>
      <c r="M211" s="291"/>
      <c r="N211" s="291"/>
      <c r="O211" s="291"/>
      <c r="P211" s="291"/>
      <c r="Q211" s="291"/>
      <c r="R211" s="291"/>
      <c r="S211" s="291"/>
      <c r="T211" s="291"/>
      <c r="U211" s="291"/>
      <c r="V211" s="291"/>
      <c r="W211" s="291"/>
      <c r="X211" s="291"/>
      <c r="Y211" s="291"/>
      <c r="Z211" s="291"/>
    </row>
    <row r="212" spans="1:26" ht="12" customHeight="1">
      <c r="A212" s="291"/>
      <c r="B212" s="291"/>
      <c r="C212" s="291"/>
      <c r="D212" s="291"/>
      <c r="E212" s="291"/>
      <c r="F212" s="291"/>
      <c r="G212" s="291"/>
      <c r="H212" s="291"/>
      <c r="I212" s="291"/>
      <c r="J212" s="291"/>
      <c r="K212" s="291"/>
      <c r="L212" s="291"/>
      <c r="M212" s="291"/>
      <c r="N212" s="291"/>
      <c r="O212" s="291"/>
      <c r="P212" s="291"/>
      <c r="Q212" s="291"/>
      <c r="R212" s="291"/>
      <c r="S212" s="291"/>
      <c r="T212" s="291"/>
      <c r="U212" s="291"/>
      <c r="V212" s="291"/>
      <c r="W212" s="291"/>
      <c r="X212" s="291"/>
      <c r="Y212" s="291"/>
      <c r="Z212" s="291"/>
    </row>
    <row r="213" spans="1:26" ht="12" customHeight="1">
      <c r="A213" s="291"/>
      <c r="B213" s="291"/>
      <c r="C213" s="291"/>
      <c r="D213" s="291"/>
      <c r="E213" s="291"/>
      <c r="F213" s="291"/>
      <c r="G213" s="291"/>
      <c r="H213" s="291"/>
      <c r="I213" s="291"/>
      <c r="J213" s="291"/>
      <c r="K213" s="291"/>
      <c r="L213" s="291"/>
      <c r="M213" s="291"/>
      <c r="N213" s="291"/>
      <c r="O213" s="291"/>
      <c r="P213" s="291"/>
      <c r="Q213" s="291"/>
      <c r="R213" s="291"/>
      <c r="S213" s="291"/>
      <c r="T213" s="291"/>
      <c r="U213" s="291"/>
      <c r="V213" s="291"/>
      <c r="W213" s="291"/>
      <c r="X213" s="291"/>
      <c r="Y213" s="291"/>
      <c r="Z213" s="291"/>
    </row>
    <row r="214" spans="1:26" ht="12" customHeight="1">
      <c r="A214" s="291"/>
      <c r="B214" s="291"/>
      <c r="C214" s="291"/>
      <c r="D214" s="291"/>
      <c r="E214" s="291"/>
      <c r="F214" s="291"/>
      <c r="G214" s="291"/>
      <c r="H214" s="291"/>
      <c r="I214" s="291"/>
      <c r="J214" s="291"/>
      <c r="K214" s="291"/>
      <c r="L214" s="291"/>
      <c r="M214" s="291"/>
      <c r="N214" s="291"/>
      <c r="O214" s="291"/>
      <c r="P214" s="291"/>
      <c r="Q214" s="291"/>
      <c r="R214" s="291"/>
      <c r="S214" s="291"/>
      <c r="T214" s="291"/>
      <c r="U214" s="291"/>
      <c r="V214" s="291"/>
      <c r="W214" s="291"/>
      <c r="X214" s="291"/>
      <c r="Y214" s="291"/>
      <c r="Z214" s="291"/>
    </row>
    <row r="215" spans="1:26" ht="12" customHeight="1">
      <c r="A215" s="291"/>
      <c r="B215" s="291"/>
      <c r="C215" s="291"/>
      <c r="D215" s="291"/>
      <c r="E215" s="291"/>
      <c r="F215" s="291"/>
      <c r="G215" s="291"/>
      <c r="H215" s="291"/>
      <c r="I215" s="291"/>
      <c r="J215" s="291"/>
      <c r="K215" s="291"/>
      <c r="L215" s="291"/>
      <c r="M215" s="291"/>
      <c r="N215" s="291"/>
      <c r="O215" s="291"/>
      <c r="P215" s="291"/>
      <c r="Q215" s="291"/>
      <c r="R215" s="291"/>
      <c r="S215" s="291"/>
      <c r="T215" s="291"/>
      <c r="U215" s="291"/>
      <c r="V215" s="291"/>
      <c r="W215" s="291"/>
      <c r="X215" s="291"/>
      <c r="Y215" s="291"/>
      <c r="Z215" s="291"/>
    </row>
    <row r="216" spans="1:26" ht="12" customHeight="1">
      <c r="A216" s="291"/>
      <c r="B216" s="291"/>
      <c r="C216" s="291"/>
      <c r="D216" s="291"/>
      <c r="E216" s="291"/>
      <c r="F216" s="291"/>
      <c r="G216" s="291"/>
      <c r="H216" s="291"/>
      <c r="I216" s="291"/>
      <c r="J216" s="291"/>
      <c r="K216" s="291"/>
      <c r="L216" s="291"/>
      <c r="M216" s="291"/>
      <c r="N216" s="291"/>
      <c r="O216" s="291"/>
      <c r="P216" s="291"/>
      <c r="Q216" s="291"/>
      <c r="R216" s="291"/>
      <c r="S216" s="291"/>
      <c r="T216" s="291"/>
      <c r="U216" s="291"/>
      <c r="V216" s="291"/>
      <c r="W216" s="291"/>
      <c r="X216" s="291"/>
      <c r="Y216" s="291"/>
      <c r="Z216" s="291"/>
    </row>
    <row r="217" spans="1:26" ht="12" customHeight="1">
      <c r="A217" s="291"/>
      <c r="B217" s="291"/>
      <c r="C217" s="291"/>
      <c r="D217" s="291"/>
      <c r="E217" s="291"/>
      <c r="F217" s="291"/>
      <c r="G217" s="291"/>
      <c r="H217" s="291"/>
      <c r="I217" s="291"/>
      <c r="J217" s="291"/>
      <c r="K217" s="291"/>
      <c r="L217" s="291"/>
      <c r="M217" s="291"/>
      <c r="N217" s="291"/>
      <c r="O217" s="291"/>
      <c r="P217" s="291"/>
      <c r="Q217" s="291"/>
      <c r="R217" s="291"/>
      <c r="S217" s="291"/>
      <c r="T217" s="291"/>
      <c r="U217" s="291"/>
      <c r="V217" s="291"/>
      <c r="W217" s="291"/>
      <c r="X217" s="291"/>
      <c r="Y217" s="291"/>
      <c r="Z217" s="291"/>
    </row>
    <row r="218" spans="1:26" ht="12" customHeight="1">
      <c r="A218" s="291"/>
      <c r="B218" s="291"/>
      <c r="C218" s="291"/>
      <c r="D218" s="291"/>
      <c r="E218" s="291"/>
      <c r="F218" s="291"/>
      <c r="G218" s="291"/>
      <c r="H218" s="291"/>
      <c r="I218" s="291"/>
      <c r="J218" s="291"/>
      <c r="K218" s="291"/>
      <c r="L218" s="291"/>
      <c r="M218" s="291"/>
      <c r="N218" s="291"/>
      <c r="O218" s="291"/>
      <c r="P218" s="291"/>
      <c r="Q218" s="291"/>
      <c r="R218" s="291"/>
      <c r="S218" s="291"/>
      <c r="T218" s="291"/>
      <c r="U218" s="291"/>
      <c r="V218" s="291"/>
      <c r="W218" s="291"/>
      <c r="X218" s="291"/>
      <c r="Y218" s="291"/>
      <c r="Z218" s="291"/>
    </row>
    <row r="219" spans="1:26" ht="12" customHeight="1">
      <c r="A219" s="291"/>
      <c r="B219" s="291"/>
      <c r="C219" s="291"/>
      <c r="D219" s="291"/>
      <c r="E219" s="291"/>
      <c r="F219" s="291"/>
      <c r="G219" s="291"/>
      <c r="H219" s="291"/>
      <c r="I219" s="291"/>
      <c r="J219" s="291"/>
      <c r="K219" s="291"/>
      <c r="L219" s="291"/>
      <c r="M219" s="291"/>
      <c r="N219" s="291"/>
      <c r="O219" s="291"/>
      <c r="P219" s="291"/>
      <c r="Q219" s="291"/>
      <c r="R219" s="291"/>
      <c r="S219" s="291"/>
      <c r="T219" s="291"/>
      <c r="U219" s="291"/>
      <c r="V219" s="291"/>
      <c r="W219" s="291"/>
      <c r="X219" s="291"/>
      <c r="Y219" s="291"/>
      <c r="Z219" s="291"/>
    </row>
    <row r="220" spans="1:26" ht="12" customHeight="1">
      <c r="A220" s="291"/>
      <c r="B220" s="291"/>
      <c r="C220" s="291"/>
      <c r="D220" s="291"/>
      <c r="E220" s="291"/>
      <c r="F220" s="291"/>
      <c r="G220" s="291"/>
      <c r="H220" s="291"/>
      <c r="I220" s="291"/>
      <c r="J220" s="291"/>
      <c r="K220" s="291"/>
      <c r="L220" s="291"/>
      <c r="M220" s="291"/>
      <c r="N220" s="291"/>
      <c r="O220" s="291"/>
      <c r="P220" s="291"/>
      <c r="Q220" s="291"/>
      <c r="R220" s="291"/>
      <c r="S220" s="291"/>
      <c r="T220" s="291"/>
      <c r="U220" s="291"/>
      <c r="V220" s="291"/>
      <c r="W220" s="291"/>
      <c r="X220" s="291"/>
      <c r="Y220" s="291"/>
      <c r="Z220" s="291"/>
    </row>
    <row r="221" spans="1:26" ht="12" customHeight="1">
      <c r="A221" s="291"/>
      <c r="B221" s="291"/>
      <c r="C221" s="291"/>
      <c r="D221" s="291"/>
      <c r="E221" s="291"/>
      <c r="F221" s="291"/>
      <c r="G221" s="291"/>
      <c r="H221" s="291"/>
      <c r="I221" s="291"/>
      <c r="J221" s="291"/>
      <c r="K221" s="291"/>
      <c r="L221" s="291"/>
      <c r="M221" s="291"/>
      <c r="N221" s="291"/>
      <c r="O221" s="291"/>
      <c r="P221" s="291"/>
      <c r="Q221" s="291"/>
      <c r="R221" s="291"/>
      <c r="S221" s="291"/>
      <c r="T221" s="291"/>
      <c r="U221" s="291"/>
      <c r="V221" s="291"/>
      <c r="W221" s="291"/>
      <c r="X221" s="291"/>
      <c r="Y221" s="291"/>
      <c r="Z221" s="291"/>
    </row>
    <row r="222" spans="1:26" ht="12" customHeight="1">
      <c r="A222" s="291"/>
      <c r="B222" s="291"/>
      <c r="C222" s="291"/>
      <c r="D222" s="291"/>
      <c r="E222" s="291"/>
      <c r="F222" s="291"/>
      <c r="G222" s="291"/>
      <c r="H222" s="291"/>
      <c r="I222" s="291"/>
      <c r="J222" s="291"/>
      <c r="K222" s="291"/>
      <c r="L222" s="291"/>
      <c r="M222" s="291"/>
      <c r="N222" s="291"/>
      <c r="O222" s="291"/>
      <c r="P222" s="291"/>
      <c r="Q222" s="291"/>
      <c r="R222" s="291"/>
      <c r="S222" s="291"/>
      <c r="T222" s="291"/>
      <c r="U222" s="291"/>
      <c r="V222" s="291"/>
      <c r="W222" s="291"/>
      <c r="X222" s="291"/>
      <c r="Y222" s="291"/>
      <c r="Z222" s="291"/>
    </row>
    <row r="223" spans="1:26" ht="12" customHeight="1">
      <c r="A223" s="291"/>
      <c r="B223" s="291"/>
      <c r="C223" s="291"/>
      <c r="D223" s="291"/>
      <c r="E223" s="291"/>
      <c r="F223" s="291"/>
      <c r="G223" s="291"/>
      <c r="H223" s="291"/>
      <c r="I223" s="291"/>
      <c r="J223" s="291"/>
      <c r="K223" s="291"/>
      <c r="L223" s="291"/>
      <c r="M223" s="291"/>
      <c r="N223" s="291"/>
      <c r="O223" s="291"/>
      <c r="P223" s="291"/>
      <c r="Q223" s="291"/>
      <c r="R223" s="291"/>
      <c r="S223" s="291"/>
      <c r="T223" s="291"/>
      <c r="U223" s="291"/>
      <c r="V223" s="291"/>
      <c r="W223" s="291"/>
      <c r="X223" s="291"/>
      <c r="Y223" s="291"/>
      <c r="Z223" s="291"/>
    </row>
    <row r="224" spans="1:26" ht="12" customHeight="1">
      <c r="A224" s="291"/>
      <c r="B224" s="291"/>
      <c r="C224" s="291"/>
      <c r="D224" s="291"/>
      <c r="E224" s="291"/>
      <c r="F224" s="291"/>
      <c r="G224" s="291"/>
      <c r="H224" s="291"/>
      <c r="I224" s="291"/>
      <c r="J224" s="291"/>
      <c r="K224" s="291"/>
      <c r="L224" s="291"/>
      <c r="M224" s="291"/>
      <c r="N224" s="291"/>
      <c r="O224" s="291"/>
      <c r="P224" s="291"/>
      <c r="Q224" s="291"/>
      <c r="R224" s="291"/>
      <c r="S224" s="291"/>
      <c r="T224" s="291"/>
      <c r="U224" s="291"/>
      <c r="V224" s="291"/>
      <c r="W224" s="291"/>
      <c r="X224" s="291"/>
      <c r="Y224" s="291"/>
      <c r="Z224" s="291"/>
    </row>
    <row r="225" spans="1:26" ht="12" customHeight="1">
      <c r="A225" s="291"/>
      <c r="B225" s="291"/>
      <c r="C225" s="291"/>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row>
    <row r="226" spans="1:26" ht="12" customHeight="1">
      <c r="A226" s="291"/>
      <c r="B226" s="291"/>
      <c r="C226" s="291"/>
      <c r="D226" s="291"/>
      <c r="E226" s="291"/>
      <c r="F226" s="291"/>
      <c r="G226" s="291"/>
      <c r="H226" s="291"/>
      <c r="I226" s="291"/>
      <c r="J226" s="291"/>
      <c r="K226" s="291"/>
      <c r="L226" s="291"/>
      <c r="M226" s="291"/>
      <c r="N226" s="291"/>
      <c r="O226" s="291"/>
      <c r="P226" s="291"/>
      <c r="Q226" s="291"/>
      <c r="R226" s="291"/>
      <c r="S226" s="291"/>
      <c r="T226" s="291"/>
      <c r="U226" s="291"/>
      <c r="V226" s="291"/>
      <c r="W226" s="291"/>
      <c r="X226" s="291"/>
      <c r="Y226" s="291"/>
      <c r="Z226" s="291"/>
    </row>
    <row r="227" spans="1:26" ht="12" customHeight="1">
      <c r="A227" s="291"/>
      <c r="B227" s="291"/>
      <c r="C227" s="291"/>
      <c r="D227" s="291"/>
      <c r="E227" s="291"/>
      <c r="F227" s="291"/>
      <c r="G227" s="291"/>
      <c r="H227" s="291"/>
      <c r="I227" s="291"/>
      <c r="J227" s="291"/>
      <c r="K227" s="291"/>
      <c r="L227" s="291"/>
      <c r="M227" s="291"/>
      <c r="N227" s="291"/>
      <c r="O227" s="291"/>
      <c r="P227" s="291"/>
      <c r="Q227" s="291"/>
      <c r="R227" s="291"/>
      <c r="S227" s="291"/>
      <c r="T227" s="291"/>
      <c r="U227" s="291"/>
      <c r="V227" s="291"/>
      <c r="W227" s="291"/>
      <c r="X227" s="291"/>
      <c r="Y227" s="291"/>
      <c r="Z227" s="291"/>
    </row>
    <row r="228" spans="1:26" ht="12" customHeight="1">
      <c r="A228" s="291"/>
      <c r="B228" s="291"/>
      <c r="C228" s="291"/>
      <c r="D228" s="291"/>
      <c r="E228" s="291"/>
      <c r="F228" s="291"/>
      <c r="G228" s="291"/>
      <c r="H228" s="291"/>
      <c r="I228" s="291"/>
      <c r="J228" s="291"/>
      <c r="K228" s="291"/>
      <c r="L228" s="291"/>
      <c r="M228" s="291"/>
      <c r="N228" s="291"/>
      <c r="O228" s="291"/>
      <c r="P228" s="291"/>
      <c r="Q228" s="291"/>
      <c r="R228" s="291"/>
      <c r="S228" s="291"/>
      <c r="T228" s="291"/>
      <c r="U228" s="291"/>
      <c r="V228" s="291"/>
      <c r="W228" s="291"/>
      <c r="X228" s="291"/>
      <c r="Y228" s="291"/>
      <c r="Z228" s="291"/>
    </row>
    <row r="229" spans="1:26" ht="12" customHeight="1">
      <c r="A229" s="291"/>
      <c r="B229" s="291"/>
      <c r="C229" s="291"/>
      <c r="D229" s="291"/>
      <c r="E229" s="291"/>
      <c r="F229" s="291"/>
      <c r="G229" s="291"/>
      <c r="H229" s="291"/>
      <c r="I229" s="291"/>
      <c r="J229" s="291"/>
      <c r="K229" s="291"/>
      <c r="L229" s="291"/>
      <c r="M229" s="291"/>
      <c r="N229" s="291"/>
      <c r="O229" s="291"/>
      <c r="P229" s="291"/>
      <c r="Q229" s="291"/>
      <c r="R229" s="291"/>
      <c r="S229" s="291"/>
      <c r="T229" s="291"/>
      <c r="U229" s="291"/>
      <c r="V229" s="291"/>
      <c r="W229" s="291"/>
      <c r="X229" s="291"/>
      <c r="Y229" s="291"/>
      <c r="Z229" s="291"/>
    </row>
    <row r="230" spans="1:26" ht="12" customHeight="1">
      <c r="A230" s="291"/>
      <c r="B230" s="291"/>
      <c r="C230" s="291"/>
      <c r="D230" s="291"/>
      <c r="E230" s="291"/>
      <c r="F230" s="291"/>
      <c r="G230" s="291"/>
      <c r="H230" s="291"/>
      <c r="I230" s="291"/>
      <c r="J230" s="291"/>
      <c r="K230" s="291"/>
      <c r="L230" s="291"/>
      <c r="M230" s="291"/>
      <c r="N230" s="291"/>
      <c r="O230" s="291"/>
      <c r="P230" s="291"/>
      <c r="Q230" s="291"/>
      <c r="R230" s="291"/>
      <c r="S230" s="291"/>
      <c r="T230" s="291"/>
      <c r="U230" s="291"/>
      <c r="V230" s="291"/>
      <c r="W230" s="291"/>
      <c r="X230" s="291"/>
      <c r="Y230" s="291"/>
      <c r="Z230" s="291"/>
    </row>
    <row r="231" spans="1:26" ht="12" customHeight="1">
      <c r="A231" s="291"/>
      <c r="B231" s="291"/>
      <c r="C231" s="291"/>
      <c r="D231" s="291"/>
      <c r="E231" s="291"/>
      <c r="F231" s="291"/>
      <c r="G231" s="291"/>
      <c r="H231" s="291"/>
      <c r="I231" s="291"/>
      <c r="J231" s="291"/>
      <c r="K231" s="291"/>
      <c r="L231" s="291"/>
      <c r="M231" s="291"/>
      <c r="N231" s="291"/>
      <c r="O231" s="291"/>
      <c r="P231" s="291"/>
      <c r="Q231" s="291"/>
      <c r="R231" s="291"/>
      <c r="S231" s="291"/>
      <c r="T231" s="291"/>
      <c r="U231" s="291"/>
      <c r="V231" s="291"/>
      <c r="W231" s="291"/>
      <c r="X231" s="291"/>
      <c r="Y231" s="291"/>
      <c r="Z231" s="291"/>
    </row>
    <row r="232" spans="1:26" ht="12" customHeight="1">
      <c r="A232" s="291"/>
      <c r="B232" s="291"/>
      <c r="C232" s="291"/>
      <c r="D232" s="291"/>
      <c r="E232" s="291"/>
      <c r="F232" s="291"/>
      <c r="G232" s="291"/>
      <c r="H232" s="291"/>
      <c r="I232" s="291"/>
      <c r="J232" s="291"/>
      <c r="K232" s="291"/>
      <c r="L232" s="291"/>
      <c r="M232" s="291"/>
      <c r="N232" s="291"/>
      <c r="O232" s="291"/>
      <c r="P232" s="291"/>
      <c r="Q232" s="291"/>
      <c r="R232" s="291"/>
      <c r="S232" s="291"/>
      <c r="T232" s="291"/>
      <c r="U232" s="291"/>
      <c r="V232" s="291"/>
      <c r="W232" s="291"/>
      <c r="X232" s="291"/>
      <c r="Y232" s="291"/>
      <c r="Z232" s="291"/>
    </row>
    <row r="233" spans="1:26" ht="12" customHeight="1">
      <c r="A233" s="291"/>
      <c r="B233" s="291"/>
      <c r="C233" s="291"/>
      <c r="D233" s="291"/>
      <c r="E233" s="291"/>
      <c r="F233" s="291"/>
      <c r="G233" s="291"/>
      <c r="H233" s="291"/>
      <c r="I233" s="291"/>
      <c r="J233" s="291"/>
      <c r="K233" s="291"/>
      <c r="L233" s="291"/>
      <c r="M233" s="291"/>
      <c r="N233" s="291"/>
      <c r="O233" s="291"/>
      <c r="P233" s="291"/>
      <c r="Q233" s="291"/>
      <c r="R233" s="291"/>
      <c r="S233" s="291"/>
      <c r="T233" s="291"/>
      <c r="U233" s="291"/>
      <c r="V233" s="291"/>
      <c r="W233" s="291"/>
      <c r="X233" s="291"/>
      <c r="Y233" s="291"/>
      <c r="Z233" s="291"/>
    </row>
    <row r="234" spans="1:26" ht="12" customHeight="1">
      <c r="A234" s="291"/>
      <c r="B234" s="291"/>
      <c r="C234" s="291"/>
      <c r="D234" s="291"/>
      <c r="E234" s="291"/>
      <c r="F234" s="291"/>
      <c r="G234" s="291"/>
      <c r="H234" s="291"/>
      <c r="I234" s="291"/>
      <c r="J234" s="291"/>
      <c r="K234" s="291"/>
      <c r="L234" s="291"/>
      <c r="M234" s="291"/>
      <c r="N234" s="291"/>
      <c r="O234" s="291"/>
      <c r="P234" s="291"/>
      <c r="Q234" s="291"/>
      <c r="R234" s="291"/>
      <c r="S234" s="291"/>
      <c r="T234" s="291"/>
      <c r="U234" s="291"/>
      <c r="V234" s="291"/>
      <c r="W234" s="291"/>
      <c r="X234" s="291"/>
      <c r="Y234" s="291"/>
      <c r="Z234" s="291"/>
    </row>
    <row r="235" spans="1:26" ht="12" customHeight="1">
      <c r="A235" s="291"/>
      <c r="B235" s="291"/>
      <c r="C235" s="291"/>
      <c r="D235" s="291"/>
      <c r="E235" s="291"/>
      <c r="F235" s="291"/>
      <c r="G235" s="291"/>
      <c r="H235" s="291"/>
      <c r="I235" s="291"/>
      <c r="J235" s="291"/>
      <c r="K235" s="291"/>
      <c r="L235" s="291"/>
      <c r="M235" s="291"/>
      <c r="N235" s="291"/>
      <c r="O235" s="291"/>
      <c r="P235" s="291"/>
      <c r="Q235" s="291"/>
      <c r="R235" s="291"/>
      <c r="S235" s="291"/>
      <c r="T235" s="291"/>
      <c r="U235" s="291"/>
      <c r="V235" s="291"/>
      <c r="W235" s="291"/>
      <c r="X235" s="291"/>
      <c r="Y235" s="291"/>
      <c r="Z235" s="291"/>
    </row>
    <row r="236" spans="1:26" ht="12" customHeight="1">
      <c r="A236" s="291"/>
      <c r="B236" s="291"/>
      <c r="C236" s="291"/>
      <c r="D236" s="291"/>
      <c r="E236" s="291"/>
      <c r="F236" s="291"/>
      <c r="G236" s="291"/>
      <c r="H236" s="291"/>
      <c r="I236" s="291"/>
      <c r="J236" s="291"/>
      <c r="K236" s="291"/>
      <c r="L236" s="291"/>
      <c r="M236" s="291"/>
      <c r="N236" s="291"/>
      <c r="O236" s="291"/>
      <c r="P236" s="291"/>
      <c r="Q236" s="291"/>
      <c r="R236" s="291"/>
      <c r="S236" s="291"/>
      <c r="T236" s="291"/>
      <c r="U236" s="291"/>
      <c r="V236" s="291"/>
      <c r="W236" s="291"/>
      <c r="X236" s="291"/>
      <c r="Y236" s="291"/>
      <c r="Z236" s="291"/>
    </row>
    <row r="237" spans="1:26" ht="12" customHeight="1">
      <c r="A237" s="291"/>
      <c r="B237" s="291"/>
      <c r="C237" s="291"/>
      <c r="D237" s="291"/>
      <c r="E237" s="291"/>
      <c r="F237" s="291"/>
      <c r="G237" s="291"/>
      <c r="H237" s="291"/>
      <c r="I237" s="291"/>
      <c r="J237" s="291"/>
      <c r="K237" s="291"/>
      <c r="L237" s="291"/>
      <c r="M237" s="291"/>
      <c r="N237" s="291"/>
      <c r="O237" s="291"/>
      <c r="P237" s="291"/>
      <c r="Q237" s="291"/>
      <c r="R237" s="291"/>
      <c r="S237" s="291"/>
      <c r="T237" s="291"/>
      <c r="U237" s="291"/>
      <c r="V237" s="291"/>
      <c r="W237" s="291"/>
      <c r="X237" s="291"/>
      <c r="Y237" s="291"/>
      <c r="Z237" s="291"/>
    </row>
    <row r="238" spans="1:26" ht="12" customHeight="1">
      <c r="A238" s="291"/>
      <c r="B238" s="291"/>
      <c r="C238" s="291"/>
      <c r="D238" s="291"/>
      <c r="E238" s="291"/>
      <c r="F238" s="291"/>
      <c r="G238" s="291"/>
      <c r="H238" s="291"/>
      <c r="I238" s="291"/>
      <c r="J238" s="291"/>
      <c r="K238" s="291"/>
      <c r="L238" s="291"/>
      <c r="M238" s="291"/>
      <c r="N238" s="291"/>
      <c r="O238" s="291"/>
      <c r="P238" s="291"/>
      <c r="Q238" s="291"/>
      <c r="R238" s="291"/>
      <c r="S238" s="291"/>
      <c r="T238" s="291"/>
      <c r="U238" s="291"/>
      <c r="V238" s="291"/>
      <c r="W238" s="291"/>
      <c r="X238" s="291"/>
      <c r="Y238" s="291"/>
      <c r="Z238" s="291"/>
    </row>
    <row r="239" spans="1:26" ht="12" customHeight="1">
      <c r="A239" s="291"/>
      <c r="B239" s="291"/>
      <c r="C239" s="291"/>
      <c r="D239" s="291"/>
      <c r="E239" s="291"/>
      <c r="F239" s="291"/>
      <c r="G239" s="291"/>
      <c r="H239" s="291"/>
      <c r="I239" s="291"/>
      <c r="J239" s="291"/>
      <c r="K239" s="291"/>
      <c r="L239" s="291"/>
      <c r="M239" s="291"/>
      <c r="N239" s="291"/>
      <c r="O239" s="291"/>
      <c r="P239" s="291"/>
      <c r="Q239" s="291"/>
      <c r="R239" s="291"/>
      <c r="S239" s="291"/>
      <c r="T239" s="291"/>
      <c r="U239" s="291"/>
      <c r="V239" s="291"/>
      <c r="W239" s="291"/>
      <c r="X239" s="291"/>
      <c r="Y239" s="291"/>
      <c r="Z239" s="291"/>
    </row>
    <row r="240" spans="1:26" ht="12" customHeight="1">
      <c r="A240" s="291"/>
      <c r="B240" s="291"/>
      <c r="C240" s="291"/>
      <c r="D240" s="291"/>
      <c r="E240" s="291"/>
      <c r="F240" s="291"/>
      <c r="G240" s="291"/>
      <c r="H240" s="291"/>
      <c r="I240" s="291"/>
      <c r="J240" s="291"/>
      <c r="K240" s="291"/>
      <c r="L240" s="291"/>
      <c r="M240" s="291"/>
      <c r="N240" s="291"/>
      <c r="O240" s="291"/>
      <c r="P240" s="291"/>
      <c r="Q240" s="291"/>
      <c r="R240" s="291"/>
      <c r="S240" s="291"/>
      <c r="T240" s="291"/>
      <c r="U240" s="291"/>
      <c r="V240" s="291"/>
      <c r="W240" s="291"/>
      <c r="X240" s="291"/>
      <c r="Y240" s="291"/>
      <c r="Z240" s="291"/>
    </row>
    <row r="241" spans="1:26" ht="12" customHeight="1">
      <c r="A241" s="291"/>
      <c r="B241" s="291"/>
      <c r="C241" s="291"/>
      <c r="D241" s="291"/>
      <c r="E241" s="291"/>
      <c r="F241" s="291"/>
      <c r="G241" s="291"/>
      <c r="H241" s="291"/>
      <c r="I241" s="291"/>
      <c r="J241" s="291"/>
      <c r="K241" s="291"/>
      <c r="L241" s="291"/>
      <c r="M241" s="291"/>
      <c r="N241" s="291"/>
      <c r="O241" s="291"/>
      <c r="P241" s="291"/>
      <c r="Q241" s="291"/>
      <c r="R241" s="291"/>
      <c r="S241" s="291"/>
      <c r="T241" s="291"/>
      <c r="U241" s="291"/>
      <c r="V241" s="291"/>
      <c r="W241" s="291"/>
      <c r="X241" s="291"/>
      <c r="Y241" s="291"/>
      <c r="Z241" s="291"/>
    </row>
    <row r="242" spans="1:26" ht="12" customHeight="1">
      <c r="A242" s="291"/>
      <c r="B242" s="291"/>
      <c r="C242" s="291"/>
      <c r="D242" s="291"/>
      <c r="E242" s="291"/>
      <c r="F242" s="291"/>
      <c r="G242" s="291"/>
      <c r="H242" s="291"/>
      <c r="I242" s="291"/>
      <c r="J242" s="291"/>
      <c r="K242" s="291"/>
      <c r="L242" s="291"/>
      <c r="M242" s="291"/>
      <c r="N242" s="291"/>
      <c r="O242" s="291"/>
      <c r="P242" s="291"/>
      <c r="Q242" s="291"/>
      <c r="R242" s="291"/>
      <c r="S242" s="291"/>
      <c r="T242" s="291"/>
      <c r="U242" s="291"/>
      <c r="V242" s="291"/>
      <c r="W242" s="291"/>
      <c r="X242" s="291"/>
      <c r="Y242" s="291"/>
      <c r="Z242" s="291"/>
    </row>
    <row r="243" spans="1:26" ht="12" customHeight="1">
      <c r="A243" s="291"/>
      <c r="B243" s="291"/>
      <c r="C243" s="291"/>
      <c r="D243" s="291"/>
      <c r="E243" s="291"/>
      <c r="F243" s="291"/>
      <c r="G243" s="291"/>
      <c r="H243" s="291"/>
      <c r="I243" s="291"/>
      <c r="J243" s="291"/>
      <c r="K243" s="291"/>
      <c r="L243" s="291"/>
      <c r="M243" s="291"/>
      <c r="N243" s="291"/>
      <c r="O243" s="291"/>
      <c r="P243" s="291"/>
      <c r="Q243" s="291"/>
      <c r="R243" s="291"/>
      <c r="S243" s="291"/>
      <c r="T243" s="291"/>
      <c r="U243" s="291"/>
      <c r="V243" s="291"/>
      <c r="W243" s="291"/>
      <c r="X243" s="291"/>
      <c r="Y243" s="291"/>
      <c r="Z243" s="291"/>
    </row>
    <row r="244" spans="1:26" ht="12" customHeight="1">
      <c r="A244" s="291"/>
      <c r="B244" s="291"/>
      <c r="C244" s="291"/>
      <c r="D244" s="291"/>
      <c r="E244" s="291"/>
      <c r="F244" s="291"/>
      <c r="G244" s="291"/>
      <c r="H244" s="291"/>
      <c r="I244" s="291"/>
      <c r="J244" s="291"/>
      <c r="K244" s="291"/>
      <c r="L244" s="291"/>
      <c r="M244" s="291"/>
      <c r="N244" s="291"/>
      <c r="O244" s="291"/>
      <c r="P244" s="291"/>
      <c r="Q244" s="291"/>
      <c r="R244" s="291"/>
      <c r="S244" s="291"/>
      <c r="T244" s="291"/>
      <c r="U244" s="291"/>
      <c r="V244" s="291"/>
      <c r="W244" s="291"/>
      <c r="X244" s="291"/>
      <c r="Y244" s="291"/>
      <c r="Z244" s="291"/>
    </row>
    <row r="245" spans="1:26" ht="15.75" customHeight="1"/>
    <row r="246" spans="1:26" ht="15.75" customHeight="1"/>
    <row r="247" spans="1:26" ht="15.75" customHeight="1"/>
    <row r="248" spans="1:26" ht="15.75" customHeight="1"/>
    <row r="249" spans="1:26" ht="15.75" customHeight="1"/>
    <row r="250" spans="1:26" ht="15.75" customHeight="1"/>
    <row r="251" spans="1:26" ht="15.75" customHeight="1"/>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5" right="0.75" top="1" bottom="1" header="0" footer="0"/>
  <pageSetup paperSize="9"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E1001"/>
  <sheetViews>
    <sheetView showGridLines="0" zoomScale="80" zoomScaleNormal="80" workbookViewId="0">
      <pane xSplit="2" ySplit="3" topLeftCell="C4" activePane="bottomRight" state="frozen"/>
      <selection pane="topRight" activeCell="B1" sqref="B1"/>
      <selection pane="bottomLeft" activeCell="A3" sqref="A3"/>
      <selection pane="bottomRight" activeCell="M27" sqref="M27"/>
    </sheetView>
  </sheetViews>
  <sheetFormatPr baseColWidth="10" defaultColWidth="14.42578125" defaultRowHeight="15" customHeight="1" outlineLevelRow="1" outlineLevelCol="1"/>
  <cols>
    <col min="1" max="1" width="14.42578125" style="693"/>
    <col min="2" max="2" width="93.140625" bestFit="1" customWidth="1"/>
    <col min="3" max="3" width="21" customWidth="1"/>
    <col min="4" max="4" width="17" bestFit="1" customWidth="1"/>
    <col min="5" max="5" width="14.85546875" customWidth="1" outlineLevel="1"/>
    <col min="6" max="6" width="17" customWidth="1" outlineLevel="1"/>
    <col min="7" max="7" width="17.85546875" customWidth="1"/>
    <col min="8" max="8" width="12.28515625" customWidth="1" outlineLevel="1"/>
    <col min="9" max="9" width="17" customWidth="1" outlineLevel="1"/>
    <col min="10" max="10" width="25" bestFit="1" customWidth="1"/>
    <col min="11" max="11" width="12.28515625" customWidth="1" outlineLevel="1"/>
    <col min="12" max="12" width="19.28515625" customWidth="1" outlineLevel="1"/>
    <col min="13" max="13" width="16.140625" style="693" customWidth="1"/>
    <col min="14" max="14" width="11.85546875" customWidth="1" outlineLevel="1"/>
    <col min="15" max="15" width="17.28515625" customWidth="1" outlineLevel="1"/>
    <col min="16" max="16" width="16.140625" customWidth="1"/>
    <col min="17" max="17" width="15.42578125" customWidth="1"/>
    <col min="18" max="18" width="15.7109375" customWidth="1"/>
    <col min="19" max="19" width="14.140625" customWidth="1"/>
    <col min="20" max="20" width="16.28515625" customWidth="1"/>
    <col min="21" max="21" width="14.28515625" customWidth="1"/>
    <col min="22" max="22" width="14.7109375" customWidth="1"/>
    <col min="23" max="31" width="10.85546875" customWidth="1"/>
  </cols>
  <sheetData>
    <row r="1" spans="2:31" s="693" customFormat="1" ht="15" customHeight="1" thickBot="1"/>
    <row r="2" spans="2:31" ht="18">
      <c r="B2" s="3138" t="s">
        <v>460</v>
      </c>
      <c r="C2" s="3139"/>
      <c r="D2" s="3139"/>
      <c r="E2" s="3139"/>
      <c r="F2" s="3139"/>
      <c r="G2" s="3139"/>
      <c r="H2" s="3139"/>
      <c r="I2" s="3139"/>
      <c r="J2" s="3139"/>
      <c r="K2" s="2414"/>
      <c r="L2" s="2414"/>
      <c r="M2" s="2414"/>
      <c r="N2" s="2414"/>
      <c r="O2" s="2414"/>
      <c r="P2" s="2414"/>
      <c r="Q2" s="2415"/>
      <c r="R2" s="2405"/>
      <c r="S2" s="167"/>
      <c r="T2" s="167"/>
      <c r="U2" s="167"/>
      <c r="V2" s="167"/>
      <c r="W2" s="167"/>
      <c r="X2" s="167"/>
      <c r="Y2" s="167"/>
      <c r="Z2" s="167"/>
      <c r="AA2" s="167"/>
      <c r="AB2" s="167"/>
      <c r="AC2" s="167"/>
      <c r="AD2" s="167"/>
      <c r="AE2" s="168"/>
    </row>
    <row r="3" spans="2:31" ht="71.25" customHeight="1" outlineLevel="1">
      <c r="B3" s="2478"/>
      <c r="C3" s="2417">
        <v>2018</v>
      </c>
      <c r="D3" s="2417">
        <v>2017</v>
      </c>
      <c r="E3" s="2418" t="s">
        <v>318</v>
      </c>
      <c r="F3" s="2417">
        <f>C3-1</f>
        <v>2017</v>
      </c>
      <c r="G3" s="2417">
        <v>2016</v>
      </c>
      <c r="H3" s="2418" t="s">
        <v>318</v>
      </c>
      <c r="I3" s="2417">
        <f>C3-2</f>
        <v>2016</v>
      </c>
      <c r="J3" s="2417">
        <v>2015</v>
      </c>
      <c r="K3" s="2418" t="s">
        <v>318</v>
      </c>
      <c r="L3" s="2417">
        <f>C3-3</f>
        <v>2015</v>
      </c>
      <c r="M3" s="2417">
        <f>C3-4</f>
        <v>2014</v>
      </c>
      <c r="N3" s="2418" t="s">
        <v>318</v>
      </c>
      <c r="O3" s="2417">
        <v>2014</v>
      </c>
      <c r="P3" s="2417">
        <v>2013</v>
      </c>
      <c r="Q3" s="2419" t="s">
        <v>318</v>
      </c>
      <c r="R3" s="2406"/>
      <c r="S3" s="74"/>
      <c r="T3" s="74"/>
      <c r="U3" s="74"/>
      <c r="V3" s="74"/>
      <c r="W3" s="74"/>
      <c r="X3" s="74"/>
      <c r="Y3" s="74"/>
      <c r="Z3" s="74"/>
      <c r="AA3" s="74"/>
      <c r="AB3" s="74"/>
      <c r="AC3" s="74"/>
      <c r="AD3" s="74"/>
      <c r="AE3" s="169"/>
    </row>
    <row r="4" spans="2:31" ht="18" outlineLevel="1">
      <c r="B4" s="2420" t="s">
        <v>462</v>
      </c>
      <c r="C4" s="2421">
        <f>'bilan patrimonial'!C50</f>
        <v>217888830</v>
      </c>
      <c r="D4" s="2421">
        <f>'bilan patrimonial'!D50</f>
        <v>66240868</v>
      </c>
      <c r="E4" s="2422">
        <f t="shared" ref="E4:E23" si="0">C4/D4-1</f>
        <v>2.2893414077846925</v>
      </c>
      <c r="F4" s="2421">
        <f t="shared" ref="F4:F23" si="1">D4</f>
        <v>66240868</v>
      </c>
      <c r="G4" s="2421">
        <f>'bilan patrimonial'!G50</f>
        <v>77914230</v>
      </c>
      <c r="H4" s="2422">
        <f t="shared" ref="H4:H23" si="2">F4/G4-1</f>
        <v>-0.14982323511379114</v>
      </c>
      <c r="I4" s="2421">
        <f t="shared" ref="I4:I23" si="3">G4</f>
        <v>77914230</v>
      </c>
      <c r="J4" s="2421">
        <f>'bilan patrimonial'!J50</f>
        <v>202832686</v>
      </c>
      <c r="K4" s="2423">
        <f t="shared" ref="K4:K23" si="4">I4/J4-1</f>
        <v>-0.61586945606981702</v>
      </c>
      <c r="L4" s="2424">
        <f>BILAN_SYSCOA!F92</f>
        <v>205865234</v>
      </c>
      <c r="M4" s="2424">
        <f>'[2]bilan patrimonial'!M50</f>
        <v>78939508</v>
      </c>
      <c r="N4" s="2423">
        <f t="shared" ref="N4:N23" si="5">L4/M4-1</f>
        <v>1.607885952367476</v>
      </c>
      <c r="O4" s="2424">
        <f t="shared" ref="O4:O23" si="6">M4</f>
        <v>78939508</v>
      </c>
      <c r="P4" s="2424"/>
      <c r="Q4" s="2425"/>
      <c r="R4" s="2407"/>
      <c r="S4" s="2"/>
      <c r="T4" s="170"/>
      <c r="U4" s="170"/>
      <c r="V4" s="2"/>
      <c r="W4" s="2"/>
      <c r="X4" s="2"/>
      <c r="Y4" s="2"/>
      <c r="Z4" s="2"/>
      <c r="AA4" s="2"/>
      <c r="AB4" s="2"/>
      <c r="AC4" s="2"/>
      <c r="AD4" s="2"/>
      <c r="AE4" s="6"/>
    </row>
    <row r="5" spans="2:31" ht="18" outlineLevel="1">
      <c r="B5" s="2420" t="s">
        <v>465</v>
      </c>
      <c r="C5" s="2421">
        <f>SUM(BILAN_SYSCOA!C96:C99)</f>
        <v>55685856</v>
      </c>
      <c r="D5" s="2421">
        <f>BILAN_SYSCOA!D95</f>
        <v>39996323</v>
      </c>
      <c r="E5" s="2422">
        <f t="shared" si="0"/>
        <v>0.39227438482282473</v>
      </c>
      <c r="F5" s="2421">
        <f t="shared" si="1"/>
        <v>39996323</v>
      </c>
      <c r="G5" s="2421">
        <f>BILAN_SYSCOA!E95</f>
        <v>56254970</v>
      </c>
      <c r="H5" s="2422">
        <f t="shared" si="2"/>
        <v>-0.28901707706892388</v>
      </c>
      <c r="I5" s="2421">
        <f t="shared" si="3"/>
        <v>56254970</v>
      </c>
      <c r="J5" s="2426">
        <f>BILAN_SYSCOA!F95</f>
        <v>52869855</v>
      </c>
      <c r="K5" s="2423">
        <f t="shared" si="4"/>
        <v>6.402731764632219E-2</v>
      </c>
      <c r="L5" s="2424">
        <f>J5</f>
        <v>52869855</v>
      </c>
      <c r="M5" s="2424">
        <f>[2]BILAN_SYSCOA!H95</f>
        <v>69701167</v>
      </c>
      <c r="N5" s="2423">
        <f t="shared" si="5"/>
        <v>-0.2414781950494459</v>
      </c>
      <c r="O5" s="2424">
        <f t="shared" si="6"/>
        <v>69701167</v>
      </c>
      <c r="P5" s="2424"/>
      <c r="Q5" s="2425"/>
      <c r="R5" s="2407"/>
      <c r="S5" s="2"/>
      <c r="T5" s="2"/>
      <c r="U5" s="2"/>
      <c r="V5" s="2"/>
      <c r="W5" s="2"/>
      <c r="X5" s="2"/>
      <c r="Y5" s="2"/>
      <c r="Z5" s="2"/>
      <c r="AA5" s="2"/>
      <c r="AB5" s="2"/>
      <c r="AC5" s="2"/>
      <c r="AD5" s="2"/>
      <c r="AE5" s="6"/>
    </row>
    <row r="6" spans="2:31" ht="18" outlineLevel="1">
      <c r="B6" s="2420" t="s">
        <v>468</v>
      </c>
      <c r="C6" s="2424">
        <f>C4+C5</f>
        <v>273574686</v>
      </c>
      <c r="D6" s="2424">
        <f t="shared" ref="D6" si="7">D4+D5</f>
        <v>106237191</v>
      </c>
      <c r="E6" s="2423">
        <f t="shared" si="0"/>
        <v>1.5751310197951298</v>
      </c>
      <c r="F6" s="2424">
        <f t="shared" si="1"/>
        <v>106237191</v>
      </c>
      <c r="G6" s="2424">
        <f>G4+G5</f>
        <v>134169200</v>
      </c>
      <c r="H6" s="2423">
        <f t="shared" si="2"/>
        <v>-0.20818495601076847</v>
      </c>
      <c r="I6" s="2424">
        <f t="shared" si="3"/>
        <v>134169200</v>
      </c>
      <c r="J6" s="2424">
        <f>J4+J5</f>
        <v>255702541</v>
      </c>
      <c r="K6" s="2423">
        <f t="shared" si="4"/>
        <v>-0.47529187830792807</v>
      </c>
      <c r="L6" s="2424">
        <f>L4+L5</f>
        <v>258735089</v>
      </c>
      <c r="M6" s="2424">
        <f>SUM(M4:M5)</f>
        <v>148640675</v>
      </c>
      <c r="N6" s="2423">
        <f t="shared" si="5"/>
        <v>0.74067487920113395</v>
      </c>
      <c r="O6" s="2424">
        <f t="shared" si="6"/>
        <v>148640675</v>
      </c>
      <c r="P6" s="2424"/>
      <c r="Q6" s="2425"/>
      <c r="R6" s="2407"/>
      <c r="S6" s="2"/>
      <c r="T6" s="2"/>
      <c r="U6" s="2"/>
      <c r="V6" s="2"/>
      <c r="W6" s="2"/>
      <c r="X6" s="2"/>
      <c r="Y6" s="2"/>
      <c r="Z6" s="2"/>
      <c r="AA6" s="2"/>
      <c r="AB6" s="2"/>
      <c r="AC6" s="2"/>
      <c r="AD6" s="2"/>
      <c r="AE6" s="6"/>
    </row>
    <row r="7" spans="2:31" ht="18" outlineLevel="1">
      <c r="B7" s="2416" t="s">
        <v>666</v>
      </c>
      <c r="C7" s="2423">
        <v>0.3</v>
      </c>
      <c r="D7" s="2423">
        <v>0.3</v>
      </c>
      <c r="E7" s="2422">
        <f t="shared" si="0"/>
        <v>0</v>
      </c>
      <c r="F7" s="2427">
        <f t="shared" si="1"/>
        <v>0.3</v>
      </c>
      <c r="G7" s="2423">
        <v>0.3</v>
      </c>
      <c r="H7" s="2422">
        <f t="shared" si="2"/>
        <v>0</v>
      </c>
      <c r="I7" s="2427">
        <f t="shared" si="3"/>
        <v>0.3</v>
      </c>
      <c r="J7" s="2423">
        <v>0.3</v>
      </c>
      <c r="K7" s="2422">
        <f t="shared" si="4"/>
        <v>0</v>
      </c>
      <c r="L7" s="2427">
        <f>J7</f>
        <v>0.3</v>
      </c>
      <c r="M7" s="2423">
        <v>0.3</v>
      </c>
      <c r="N7" s="2422">
        <f t="shared" si="5"/>
        <v>0</v>
      </c>
      <c r="O7" s="2427">
        <f t="shared" si="6"/>
        <v>0.3</v>
      </c>
      <c r="P7" s="2427"/>
      <c r="Q7" s="2428"/>
      <c r="R7" s="2408"/>
      <c r="S7" s="2"/>
      <c r="T7" s="171"/>
      <c r="U7" s="2"/>
      <c r="V7" s="2"/>
      <c r="W7" s="2"/>
      <c r="X7" s="2"/>
      <c r="Y7" s="2"/>
      <c r="Z7" s="2"/>
      <c r="AA7" s="2"/>
      <c r="AB7" s="2"/>
      <c r="AC7" s="2"/>
      <c r="AD7" s="2"/>
      <c r="AE7" s="6"/>
    </row>
    <row r="8" spans="2:31" ht="18" outlineLevel="1">
      <c r="B8" s="2429" t="s">
        <v>471</v>
      </c>
      <c r="C8" s="2421">
        <f>'TSIGC_ IA CA'!B52</f>
        <v>229548416</v>
      </c>
      <c r="D8" s="2430">
        <f>'TSIGC_ IA CA'!C52</f>
        <v>163907415</v>
      </c>
      <c r="E8" s="2422">
        <f t="shared" si="0"/>
        <v>0.4004760919449557</v>
      </c>
      <c r="F8" s="2421">
        <f t="shared" si="1"/>
        <v>163907415</v>
      </c>
      <c r="G8" s="2421">
        <f>'TSIGC_ IA CA'!H52</f>
        <v>196166852</v>
      </c>
      <c r="H8" s="2422">
        <f t="shared" si="2"/>
        <v>-0.16444897122578084</v>
      </c>
      <c r="I8" s="2421">
        <f t="shared" si="3"/>
        <v>196166852</v>
      </c>
      <c r="J8" s="2421">
        <f>'TSIGC_ IA CA'!M52</f>
        <v>184280571</v>
      </c>
      <c r="K8" s="2422">
        <f t="shared" si="4"/>
        <v>6.4500999402698822E-2</v>
      </c>
      <c r="L8" s="2421">
        <f>'TSIGC_ IA CA'!M52</f>
        <v>184280571</v>
      </c>
      <c r="M8" s="2421">
        <f>'[2]TSIGC_ IA CA'!R52</f>
        <v>126073725</v>
      </c>
      <c r="N8" s="2422">
        <f t="shared" si="5"/>
        <v>0.46168895223806539</v>
      </c>
      <c r="O8" s="2421">
        <f t="shared" si="6"/>
        <v>126073725</v>
      </c>
      <c r="P8" s="2421"/>
      <c r="Q8" s="2431"/>
      <c r="R8" s="2408"/>
      <c r="S8" s="2"/>
      <c r="T8" s="2"/>
      <c r="U8" s="2"/>
      <c r="V8" s="2"/>
      <c r="W8" s="2"/>
      <c r="X8" s="2"/>
      <c r="Y8" s="2"/>
      <c r="Z8" s="2"/>
      <c r="AA8" s="2"/>
      <c r="AB8" s="2"/>
      <c r="AC8" s="2"/>
      <c r="AD8" s="2"/>
      <c r="AE8" s="6"/>
    </row>
    <row r="9" spans="2:31" ht="18" outlineLevel="1">
      <c r="B9" s="2429" t="s">
        <v>474</v>
      </c>
      <c r="C9" s="2432">
        <f t="shared" ref="C9:D9" si="8">C8*0.3</f>
        <v>68864524.799999997</v>
      </c>
      <c r="D9" s="2433">
        <f t="shared" si="8"/>
        <v>49172224.5</v>
      </c>
      <c r="E9" s="2434">
        <f t="shared" si="0"/>
        <v>0.40047609194495548</v>
      </c>
      <c r="F9" s="2432">
        <f t="shared" si="1"/>
        <v>49172224.5</v>
      </c>
      <c r="G9" s="2432">
        <f>G8*30/100</f>
        <v>58850055.600000001</v>
      </c>
      <c r="H9" s="2434">
        <f t="shared" si="2"/>
        <v>-0.16444897122578084</v>
      </c>
      <c r="I9" s="2432">
        <f t="shared" si="3"/>
        <v>58850055.600000001</v>
      </c>
      <c r="J9" s="2433">
        <f>J8*0.3</f>
        <v>55284171.299999997</v>
      </c>
      <c r="K9" s="2434">
        <f t="shared" si="4"/>
        <v>6.4500999402698822E-2</v>
      </c>
      <c r="L9" s="2432">
        <f t="shared" ref="L9:L12" si="9">J9</f>
        <v>55284171.299999997</v>
      </c>
      <c r="M9" s="2432">
        <f>M8*0.3</f>
        <v>37822117.5</v>
      </c>
      <c r="N9" s="2434">
        <f t="shared" si="5"/>
        <v>0.46168895223806539</v>
      </c>
      <c r="O9" s="2432">
        <f t="shared" si="6"/>
        <v>37822117.5</v>
      </c>
      <c r="P9" s="2432"/>
      <c r="Q9" s="2435"/>
      <c r="R9" s="2408"/>
      <c r="S9" s="2"/>
      <c r="T9" s="2"/>
      <c r="U9" s="2"/>
      <c r="V9" s="2"/>
      <c r="W9" s="2"/>
      <c r="X9" s="2"/>
      <c r="Y9" s="2"/>
      <c r="Z9" s="2"/>
      <c r="AA9" s="2"/>
      <c r="AB9" s="2"/>
      <c r="AC9" s="2"/>
      <c r="AD9" s="2"/>
      <c r="AE9" s="6"/>
    </row>
    <row r="10" spans="2:31" ht="18" outlineLevel="1">
      <c r="B10" s="2429" t="s">
        <v>477</v>
      </c>
      <c r="C10" s="2432">
        <f t="shared" ref="C10:D10" si="10">C8-C9</f>
        <v>160683891.19999999</v>
      </c>
      <c r="D10" s="2433">
        <f t="shared" si="10"/>
        <v>114735190.5</v>
      </c>
      <c r="E10" s="2434">
        <f t="shared" si="0"/>
        <v>0.40047609194495548</v>
      </c>
      <c r="F10" s="2432">
        <f t="shared" si="1"/>
        <v>114735190.5</v>
      </c>
      <c r="G10" s="2432">
        <f>G8-G9</f>
        <v>137316796.40000001</v>
      </c>
      <c r="H10" s="2434">
        <f t="shared" si="2"/>
        <v>-0.16444897122578084</v>
      </c>
      <c r="I10" s="2432">
        <f t="shared" si="3"/>
        <v>137316796.40000001</v>
      </c>
      <c r="J10" s="2432">
        <f>J8-J9</f>
        <v>128996399.7</v>
      </c>
      <c r="K10" s="2434">
        <f t="shared" si="4"/>
        <v>6.4500999402698822E-2</v>
      </c>
      <c r="L10" s="2432">
        <f t="shared" si="9"/>
        <v>128996399.7</v>
      </c>
      <c r="M10" s="2432">
        <f>M8-M9</f>
        <v>88251607.5</v>
      </c>
      <c r="N10" s="2434">
        <f t="shared" si="5"/>
        <v>0.46168895223806561</v>
      </c>
      <c r="O10" s="2432">
        <f t="shared" si="6"/>
        <v>88251607.5</v>
      </c>
      <c r="P10" s="2432"/>
      <c r="Q10" s="2435"/>
      <c r="R10" s="2408"/>
      <c r="S10" s="2"/>
      <c r="T10" s="2"/>
      <c r="U10" s="2"/>
      <c r="V10" s="2"/>
      <c r="W10" s="2"/>
      <c r="X10" s="2"/>
      <c r="Y10" s="2"/>
      <c r="Z10" s="2"/>
      <c r="AA10" s="2"/>
      <c r="AB10" s="2"/>
      <c r="AC10" s="2"/>
      <c r="AD10" s="2"/>
      <c r="AE10" s="6"/>
    </row>
    <row r="11" spans="2:31" ht="18">
      <c r="B11" s="2436" t="s">
        <v>479</v>
      </c>
      <c r="C11" s="2437">
        <f t="shared" ref="C11:D11" si="11">C10/C6</f>
        <v>0.58734926666424092</v>
      </c>
      <c r="D11" s="2437">
        <f t="shared" si="11"/>
        <v>1.0799908150809447</v>
      </c>
      <c r="E11" s="2438">
        <f t="shared" si="0"/>
        <v>-0.45615346124937239</v>
      </c>
      <c r="F11" s="2437">
        <f t="shared" si="1"/>
        <v>1.0799908150809447</v>
      </c>
      <c r="G11" s="2437">
        <f>G10/G6</f>
        <v>1.0234599028689149</v>
      </c>
      <c r="H11" s="2438">
        <f t="shared" si="2"/>
        <v>5.5235102082226151E-2</v>
      </c>
      <c r="I11" s="2437">
        <f t="shared" si="3"/>
        <v>1.0234599028689149</v>
      </c>
      <c r="J11" s="2437">
        <f>J10/J6</f>
        <v>0.50447836456971307</v>
      </c>
      <c r="K11" s="2438">
        <f t="shared" si="4"/>
        <v>1.0287488517805099</v>
      </c>
      <c r="L11" s="2437">
        <f t="shared" si="9"/>
        <v>0.50447836456971307</v>
      </c>
      <c r="M11" s="2437">
        <f>M10/M6</f>
        <v>0.59372448019359436</v>
      </c>
      <c r="N11" s="2438">
        <f t="shared" si="5"/>
        <v>-0.15031570804488481</v>
      </c>
      <c r="O11" s="2437">
        <f t="shared" si="6"/>
        <v>0.59372448019359436</v>
      </c>
      <c r="P11" s="2437"/>
      <c r="Q11" s="2439"/>
      <c r="R11" s="2409"/>
      <c r="S11" s="2"/>
      <c r="T11" s="2"/>
      <c r="U11" s="2"/>
      <c r="V11" s="2"/>
      <c r="W11" s="2"/>
      <c r="X11" s="2"/>
      <c r="Y11" s="2"/>
      <c r="Z11" s="2"/>
      <c r="AA11" s="2"/>
      <c r="AB11" s="2"/>
      <c r="AC11" s="2"/>
      <c r="AD11" s="2"/>
      <c r="AE11" s="6"/>
    </row>
    <row r="12" spans="2:31" ht="18" outlineLevel="1">
      <c r="B12" s="2429" t="s">
        <v>481</v>
      </c>
      <c r="C12" s="2432">
        <f>-COMPTE_RESULTAT!E34</f>
        <v>4223520</v>
      </c>
      <c r="D12" s="2432">
        <f>-COMPTE_RESULTAT!F34</f>
        <v>2784601</v>
      </c>
      <c r="E12" s="2434">
        <f t="shared" si="0"/>
        <v>0.51674153675876733</v>
      </c>
      <c r="F12" s="2432">
        <f t="shared" si="1"/>
        <v>2784601</v>
      </c>
      <c r="G12" s="2432">
        <f>-COMPTE_RESULTAT!G34</f>
        <v>5623690</v>
      </c>
      <c r="H12" s="2434">
        <f t="shared" si="2"/>
        <v>-0.50484450600939956</v>
      </c>
      <c r="I12" s="2432">
        <f t="shared" si="3"/>
        <v>5623690</v>
      </c>
      <c r="J12" s="2433">
        <f>-COMPTE_RESULTAT!H34</f>
        <v>4371325</v>
      </c>
      <c r="K12" s="2434">
        <f t="shared" si="4"/>
        <v>0.2864955133740914</v>
      </c>
      <c r="L12" s="2432">
        <f t="shared" si="9"/>
        <v>4371325</v>
      </c>
      <c r="M12" s="2432">
        <f>-[2]COMPTE_RESULTAT!I34</f>
        <v>5868315</v>
      </c>
      <c r="N12" s="2434">
        <f t="shared" si="5"/>
        <v>-0.25509707641801782</v>
      </c>
      <c r="O12" s="2432">
        <f t="shared" si="6"/>
        <v>5868315</v>
      </c>
      <c r="P12" s="2432"/>
      <c r="Q12" s="2435"/>
      <c r="R12" s="2409"/>
      <c r="S12" s="2"/>
      <c r="T12" s="2"/>
      <c r="U12" s="2"/>
      <c r="V12" s="2"/>
      <c r="W12" s="2"/>
      <c r="X12" s="2"/>
      <c r="Y12" s="2"/>
      <c r="Z12" s="2"/>
      <c r="AA12" s="2"/>
      <c r="AB12" s="2"/>
      <c r="AC12" s="2"/>
      <c r="AD12" s="2"/>
      <c r="AE12" s="6"/>
    </row>
    <row r="13" spans="2:31" ht="18" outlineLevel="1">
      <c r="B13" s="2429" t="s">
        <v>482</v>
      </c>
      <c r="C13" s="2432">
        <f>'TSIGC_ IA CA'!B56</f>
        <v>225324896</v>
      </c>
      <c r="D13" s="2433">
        <f>'TSIGC_ IA CA'!C56</f>
        <v>161122814</v>
      </c>
      <c r="E13" s="2434">
        <f t="shared" si="0"/>
        <v>0.39846673730512183</v>
      </c>
      <c r="F13" s="2432">
        <f t="shared" si="1"/>
        <v>161122814</v>
      </c>
      <c r="G13" s="2432">
        <f>'TSIGC_ IA CA'!H56</f>
        <v>190543162</v>
      </c>
      <c r="H13" s="2434">
        <f t="shared" si="2"/>
        <v>-0.15440253899008982</v>
      </c>
      <c r="I13" s="2432">
        <f t="shared" si="3"/>
        <v>190543162</v>
      </c>
      <c r="J13" s="2432">
        <f>'TSIGC_ IA CA'!M56</f>
        <v>179909246</v>
      </c>
      <c r="K13" s="2434">
        <f t="shared" si="4"/>
        <v>5.9107112260367023E-2</v>
      </c>
      <c r="L13" s="2432">
        <f>'TSIGC_ IA CA'!M56</f>
        <v>179909246</v>
      </c>
      <c r="M13" s="2432">
        <f>'[2]TSIGC_ IA CA'!R56</f>
        <v>120205410</v>
      </c>
      <c r="N13" s="2434">
        <f t="shared" si="5"/>
        <v>0.49668177164405503</v>
      </c>
      <c r="O13" s="2432">
        <f t="shared" si="6"/>
        <v>120205410</v>
      </c>
      <c r="P13" s="2432"/>
      <c r="Q13" s="2435"/>
      <c r="R13" s="2409"/>
      <c r="S13" s="2"/>
      <c r="T13" s="2"/>
      <c r="U13" s="2"/>
      <c r="V13" s="2"/>
      <c r="W13" s="2"/>
      <c r="X13" s="2"/>
      <c r="Y13" s="2"/>
      <c r="Z13" s="2"/>
      <c r="AA13" s="2"/>
      <c r="AB13" s="2"/>
      <c r="AC13" s="2"/>
      <c r="AD13" s="2"/>
      <c r="AE13" s="6"/>
    </row>
    <row r="14" spans="2:31" ht="18" outlineLevel="1">
      <c r="B14" s="2429" t="s">
        <v>484</v>
      </c>
      <c r="C14" s="2432">
        <f t="shared" ref="C14:D14" si="12">C13*0.3</f>
        <v>67597468.799999997</v>
      </c>
      <c r="D14" s="2433">
        <f t="shared" si="12"/>
        <v>48336844.199999996</v>
      </c>
      <c r="E14" s="2434">
        <f t="shared" si="0"/>
        <v>0.39846673730512183</v>
      </c>
      <c r="F14" s="2432">
        <f t="shared" si="1"/>
        <v>48336844.199999996</v>
      </c>
      <c r="G14" s="2432">
        <f>G13*30/100</f>
        <v>57162948.600000001</v>
      </c>
      <c r="H14" s="2434">
        <f t="shared" si="2"/>
        <v>-0.15440253899008993</v>
      </c>
      <c r="I14" s="2432">
        <f t="shared" si="3"/>
        <v>57162948.600000001</v>
      </c>
      <c r="J14" s="2433">
        <f>J13*0.3</f>
        <v>53972773.799999997</v>
      </c>
      <c r="K14" s="2434">
        <f t="shared" si="4"/>
        <v>5.9107112260367245E-2</v>
      </c>
      <c r="L14" s="2432">
        <f>J14</f>
        <v>53972773.799999997</v>
      </c>
      <c r="M14" s="2432">
        <f>M13*0.3</f>
        <v>36061623</v>
      </c>
      <c r="N14" s="2434">
        <f t="shared" si="5"/>
        <v>0.4966817716440548</v>
      </c>
      <c r="O14" s="2432">
        <f t="shared" si="6"/>
        <v>36061623</v>
      </c>
      <c r="P14" s="2432"/>
      <c r="Q14" s="2435"/>
      <c r="R14" s="2409"/>
      <c r="S14" s="2"/>
      <c r="T14" s="2"/>
      <c r="U14" s="2"/>
      <c r="V14" s="2"/>
      <c r="W14" s="2"/>
      <c r="X14" s="2"/>
      <c r="Y14" s="2"/>
      <c r="Z14" s="2"/>
      <c r="AA14" s="2"/>
      <c r="AB14" s="2"/>
      <c r="AC14" s="2"/>
      <c r="AD14" s="2"/>
      <c r="AE14" s="6"/>
    </row>
    <row r="15" spans="2:31" ht="18" outlineLevel="1">
      <c r="B15" s="2429" t="s">
        <v>485</v>
      </c>
      <c r="C15" s="2432">
        <f t="shared" ref="C15:D15" si="13">C13-C14</f>
        <v>157727427.19999999</v>
      </c>
      <c r="D15" s="2433">
        <f t="shared" si="13"/>
        <v>112785969.80000001</v>
      </c>
      <c r="E15" s="2434">
        <f t="shared" si="0"/>
        <v>0.39846673730512161</v>
      </c>
      <c r="F15" s="2432">
        <f t="shared" si="1"/>
        <v>112785969.80000001</v>
      </c>
      <c r="G15" s="2432">
        <f>G13-G14</f>
        <v>133380213.40000001</v>
      </c>
      <c r="H15" s="2434">
        <f t="shared" si="2"/>
        <v>-0.15440253899008971</v>
      </c>
      <c r="I15" s="2432">
        <f t="shared" si="3"/>
        <v>133380213.40000001</v>
      </c>
      <c r="J15" s="2432">
        <f>J13-J14</f>
        <v>125936472.2</v>
      </c>
      <c r="K15" s="2434">
        <f t="shared" si="4"/>
        <v>5.9107112260367023E-2</v>
      </c>
      <c r="L15" s="2432">
        <f>L13-L14</f>
        <v>125936472.2</v>
      </c>
      <c r="M15" s="2432">
        <f>M13-M14</f>
        <v>84143787</v>
      </c>
      <c r="N15" s="2434">
        <f t="shared" si="5"/>
        <v>0.49668177164405503</v>
      </c>
      <c r="O15" s="2432">
        <f t="shared" si="6"/>
        <v>84143787</v>
      </c>
      <c r="P15" s="2432"/>
      <c r="Q15" s="2435"/>
      <c r="R15" s="2409"/>
      <c r="S15" s="2"/>
      <c r="T15" s="2"/>
      <c r="U15" s="2"/>
      <c r="V15" s="2"/>
      <c r="W15" s="2"/>
      <c r="X15" s="2"/>
      <c r="Y15" s="2"/>
      <c r="Z15" s="2"/>
      <c r="AA15" s="2"/>
      <c r="AB15" s="2"/>
      <c r="AC15" s="2"/>
      <c r="AD15" s="2"/>
      <c r="AE15" s="6"/>
    </row>
    <row r="16" spans="2:31" ht="18">
      <c r="B16" s="2440" t="s">
        <v>486</v>
      </c>
      <c r="C16" s="2441">
        <f t="shared" ref="C16:D16" si="14">C15/C4</f>
        <v>0.72388945867486643</v>
      </c>
      <c r="D16" s="2441">
        <f t="shared" si="14"/>
        <v>1.7026644306653713</v>
      </c>
      <c r="E16" s="2442">
        <f t="shared" si="0"/>
        <v>-0.57484901567363855</v>
      </c>
      <c r="F16" s="2441">
        <f t="shared" si="1"/>
        <v>1.7026644306653713</v>
      </c>
      <c r="G16" s="2441">
        <f>G15/G4</f>
        <v>1.7118851511463311</v>
      </c>
      <c r="H16" s="2442">
        <f t="shared" si="2"/>
        <v>-5.3862961979577184E-3</v>
      </c>
      <c r="I16" s="2441">
        <f t="shared" si="3"/>
        <v>1.7118851511463311</v>
      </c>
      <c r="J16" s="2441">
        <f>J15/J4</f>
        <v>0.62088845088803879</v>
      </c>
      <c r="K16" s="2442">
        <f t="shared" si="4"/>
        <v>1.7571541211595596</v>
      </c>
      <c r="L16" s="2441">
        <f t="shared" ref="L16:L23" si="15">J16</f>
        <v>0.62088845088803879</v>
      </c>
      <c r="M16" s="2441">
        <f>M15/M4</f>
        <v>1.0659274314200184</v>
      </c>
      <c r="N16" s="2442">
        <f t="shared" si="5"/>
        <v>-0.41751339482754746</v>
      </c>
      <c r="O16" s="2441">
        <f t="shared" si="6"/>
        <v>1.0659274314200184</v>
      </c>
      <c r="P16" s="2441"/>
      <c r="Q16" s="2443"/>
      <c r="R16" s="2409"/>
      <c r="S16" s="2"/>
      <c r="T16" s="2"/>
      <c r="U16" s="2"/>
      <c r="V16" s="2"/>
      <c r="W16" s="2"/>
      <c r="X16" s="2"/>
      <c r="Y16" s="2"/>
      <c r="Z16" s="2"/>
      <c r="AA16" s="2"/>
      <c r="AB16" s="2"/>
      <c r="AC16" s="2"/>
      <c r="AD16" s="2"/>
      <c r="AE16" s="6"/>
    </row>
    <row r="17" spans="2:31" ht="18">
      <c r="B17" s="2429" t="s">
        <v>488</v>
      </c>
      <c r="C17" s="2432">
        <f t="shared" ref="C17:D17" si="16">C9-C14</f>
        <v>1267056</v>
      </c>
      <c r="D17" s="2432">
        <f t="shared" si="16"/>
        <v>835380.30000000447</v>
      </c>
      <c r="E17" s="2434">
        <f t="shared" si="0"/>
        <v>0.51674153675875911</v>
      </c>
      <c r="F17" s="2432">
        <f t="shared" si="1"/>
        <v>835380.30000000447</v>
      </c>
      <c r="G17" s="2432">
        <f>G9-G14</f>
        <v>1687107</v>
      </c>
      <c r="H17" s="2434">
        <f t="shared" si="2"/>
        <v>-0.5048445060093969</v>
      </c>
      <c r="I17" s="2432">
        <f t="shared" si="3"/>
        <v>1687107</v>
      </c>
      <c r="J17" s="2433">
        <f>J9-J14</f>
        <v>1311397.5</v>
      </c>
      <c r="K17" s="2434">
        <f t="shared" si="4"/>
        <v>0.2864955133740914</v>
      </c>
      <c r="L17" s="2432">
        <f t="shared" si="15"/>
        <v>1311397.5</v>
      </c>
      <c r="M17" s="2432">
        <f>M9-M14</f>
        <v>1760494.5</v>
      </c>
      <c r="N17" s="2434">
        <f t="shared" si="5"/>
        <v>-0.25509707641801782</v>
      </c>
      <c r="O17" s="2432">
        <f t="shared" si="6"/>
        <v>1760494.5</v>
      </c>
      <c r="P17" s="2432"/>
      <c r="Q17" s="2435"/>
      <c r="R17" s="2409"/>
      <c r="S17" s="2"/>
      <c r="T17" s="2"/>
      <c r="U17" s="2"/>
      <c r="V17" s="2"/>
      <c r="W17" s="2"/>
      <c r="X17" s="2"/>
      <c r="Y17" s="2"/>
      <c r="Z17" s="2"/>
      <c r="AA17" s="2"/>
      <c r="AB17" s="2"/>
      <c r="AC17" s="2"/>
      <c r="AD17" s="2"/>
      <c r="AE17" s="6"/>
    </row>
    <row r="18" spans="2:31" ht="18">
      <c r="B18" s="2429" t="s">
        <v>490</v>
      </c>
      <c r="C18" s="2432">
        <f>C12-C17</f>
        <v>2956464</v>
      </c>
      <c r="D18" s="2432">
        <f>D12-D17</f>
        <v>1949220.6999999955</v>
      </c>
      <c r="E18" s="2434">
        <f t="shared" si="0"/>
        <v>0.51674153675877066</v>
      </c>
      <c r="F18" s="2432">
        <f t="shared" si="1"/>
        <v>1949220.6999999955</v>
      </c>
      <c r="G18" s="2432">
        <f>G12-G17</f>
        <v>3936583</v>
      </c>
      <c r="H18" s="2434">
        <f t="shared" si="2"/>
        <v>-0.50484450600940067</v>
      </c>
      <c r="I18" s="2432">
        <f t="shared" si="3"/>
        <v>3936583</v>
      </c>
      <c r="J18" s="2432">
        <f>J12-J17</f>
        <v>3059927.5</v>
      </c>
      <c r="K18" s="2434">
        <f t="shared" si="4"/>
        <v>0.2864955133740914</v>
      </c>
      <c r="L18" s="2432">
        <f t="shared" si="15"/>
        <v>3059927.5</v>
      </c>
      <c r="M18" s="2432">
        <f>M12-M17</f>
        <v>4107820.5</v>
      </c>
      <c r="N18" s="2434">
        <f t="shared" si="5"/>
        <v>-0.25509707641801782</v>
      </c>
      <c r="O18" s="2432">
        <f t="shared" si="6"/>
        <v>4107820.5</v>
      </c>
      <c r="P18" s="2432"/>
      <c r="Q18" s="2435"/>
      <c r="R18" s="2409"/>
      <c r="S18" s="2"/>
      <c r="T18" s="2"/>
      <c r="U18" s="2"/>
      <c r="V18" s="2"/>
      <c r="W18" s="2"/>
      <c r="X18" s="2"/>
      <c r="Y18" s="2"/>
      <c r="Z18" s="2"/>
      <c r="AA18" s="2"/>
      <c r="AB18" s="2"/>
      <c r="AC18" s="2"/>
      <c r="AD18" s="2"/>
      <c r="AE18" s="6"/>
    </row>
    <row r="19" spans="2:31" ht="18">
      <c r="B19" s="2436" t="s">
        <v>491</v>
      </c>
      <c r="C19" s="2437">
        <f>C18/C5</f>
        <v>5.3091829997189949E-2</v>
      </c>
      <c r="D19" s="2437">
        <f>D18/D5</f>
        <v>4.8734997464641827E-2</v>
      </c>
      <c r="E19" s="2438">
        <f t="shared" si="0"/>
        <v>8.9398435604907789E-2</v>
      </c>
      <c r="F19" s="2437">
        <f t="shared" si="1"/>
        <v>4.8734997464641827E-2</v>
      </c>
      <c r="G19" s="2437">
        <f>G18/G5</f>
        <v>6.9977514875574548E-2</v>
      </c>
      <c r="H19" s="2438">
        <f t="shared" si="2"/>
        <v>-0.30356204344643511</v>
      </c>
      <c r="I19" s="2437">
        <f t="shared" si="3"/>
        <v>6.9977514875574548E-2</v>
      </c>
      <c r="J19" s="2437">
        <f>J18/J5</f>
        <v>5.7876600947742336E-2</v>
      </c>
      <c r="K19" s="2438">
        <f t="shared" si="4"/>
        <v>0.20908128206696719</v>
      </c>
      <c r="L19" s="2437">
        <f t="shared" si="15"/>
        <v>5.7876600947742336E-2</v>
      </c>
      <c r="M19" s="2437">
        <f>M18/M5</f>
        <v>5.8934744951974767E-2</v>
      </c>
      <c r="N19" s="2438">
        <f t="shared" si="5"/>
        <v>-1.7954502137825457E-2</v>
      </c>
      <c r="O19" s="2437">
        <f t="shared" si="6"/>
        <v>5.8934744951974767E-2</v>
      </c>
      <c r="P19" s="2437"/>
      <c r="Q19" s="2439"/>
      <c r="R19" s="2409"/>
      <c r="S19" s="2"/>
      <c r="T19" s="2"/>
      <c r="U19" s="2"/>
      <c r="V19" s="2"/>
      <c r="W19" s="2"/>
      <c r="X19" s="2"/>
      <c r="Y19" s="2"/>
      <c r="Z19" s="2"/>
      <c r="AA19" s="2"/>
      <c r="AB19" s="2"/>
      <c r="AC19" s="2"/>
      <c r="AD19" s="2"/>
      <c r="AE19" s="6"/>
    </row>
    <row r="20" spans="2:31" ht="18">
      <c r="B20" s="2444" t="s">
        <v>492</v>
      </c>
      <c r="C20" s="2445">
        <f>C11-C19</f>
        <v>0.53425743666705094</v>
      </c>
      <c r="D20" s="2445">
        <f t="shared" ref="D20" si="17">D11-D19</f>
        <v>1.0312558176163029</v>
      </c>
      <c r="E20" s="2446">
        <f t="shared" si="0"/>
        <v>-0.48193510519828076</v>
      </c>
      <c r="F20" s="2445">
        <f t="shared" si="1"/>
        <v>1.0312558176163029</v>
      </c>
      <c r="G20" s="2445">
        <f>G11-G19</f>
        <v>0.95348238799334029</v>
      </c>
      <c r="H20" s="2446">
        <f t="shared" si="2"/>
        <v>8.1567767378106781E-2</v>
      </c>
      <c r="I20" s="2445">
        <f t="shared" si="3"/>
        <v>0.95348238799334029</v>
      </c>
      <c r="J20" s="2445">
        <f>J11-J19</f>
        <v>0.44660176362197074</v>
      </c>
      <c r="K20" s="2446">
        <f t="shared" si="4"/>
        <v>1.1349722855112194</v>
      </c>
      <c r="L20" s="2445">
        <f t="shared" si="15"/>
        <v>0.44660176362197074</v>
      </c>
      <c r="M20" s="2445">
        <f>M11-M19</f>
        <v>0.53478973524161955</v>
      </c>
      <c r="N20" s="2446">
        <f t="shared" si="5"/>
        <v>-0.16490213967888745</v>
      </c>
      <c r="O20" s="2445">
        <f t="shared" si="6"/>
        <v>0.53478973524161955</v>
      </c>
      <c r="P20" s="2445"/>
      <c r="Q20" s="2447"/>
      <c r="R20" s="2409"/>
      <c r="S20" s="2"/>
      <c r="T20" s="2"/>
      <c r="U20" s="2"/>
      <c r="V20" s="2"/>
      <c r="W20" s="2"/>
      <c r="X20" s="2"/>
      <c r="Y20" s="2"/>
      <c r="Z20" s="2"/>
      <c r="AA20" s="2"/>
      <c r="AB20" s="2"/>
      <c r="AC20" s="2"/>
      <c r="AD20" s="2"/>
      <c r="AE20" s="6"/>
    </row>
    <row r="21" spans="2:31" ht="18">
      <c r="B21" s="2444" t="s">
        <v>494</v>
      </c>
      <c r="C21" s="2448">
        <f t="shared" ref="C21:D21" si="18">C5/C4</f>
        <v>0.25557003541668472</v>
      </c>
      <c r="D21" s="2448">
        <f t="shared" si="18"/>
        <v>0.60380131190309883</v>
      </c>
      <c r="E21" s="2446">
        <f t="shared" si="0"/>
        <v>-0.57673156652945479</v>
      </c>
      <c r="F21" s="2448">
        <f t="shared" si="1"/>
        <v>0.60380131190309883</v>
      </c>
      <c r="G21" s="2448">
        <f>G5/G4</f>
        <v>0.722011499054794</v>
      </c>
      <c r="H21" s="2446">
        <f t="shared" si="2"/>
        <v>-0.16372341341716512</v>
      </c>
      <c r="I21" s="2448">
        <f t="shared" si="3"/>
        <v>0.722011499054794</v>
      </c>
      <c r="J21" s="2448">
        <f>J5/J4</f>
        <v>0.26065747115334259</v>
      </c>
      <c r="K21" s="2446">
        <f t="shared" si="4"/>
        <v>1.7699628016034912</v>
      </c>
      <c r="L21" s="2448">
        <f t="shared" si="15"/>
        <v>0.26065747115334259</v>
      </c>
      <c r="M21" s="2448">
        <f>M5/M4</f>
        <v>0.8829693618054979</v>
      </c>
      <c r="N21" s="2446">
        <f t="shared" si="5"/>
        <v>-0.70479443293440047</v>
      </c>
      <c r="O21" s="2448">
        <f t="shared" si="6"/>
        <v>0.8829693618054979</v>
      </c>
      <c r="P21" s="2448"/>
      <c r="Q21" s="2449"/>
      <c r="R21" s="2409"/>
      <c r="S21" s="2"/>
      <c r="T21" s="2"/>
      <c r="U21" s="2"/>
      <c r="V21" s="2"/>
      <c r="W21" s="2"/>
      <c r="X21" s="2"/>
      <c r="Y21" s="2"/>
      <c r="Z21" s="2"/>
      <c r="AA21" s="2"/>
      <c r="AB21" s="2"/>
      <c r="AC21" s="2"/>
      <c r="AD21" s="2"/>
      <c r="AE21" s="6"/>
    </row>
    <row r="22" spans="2:31" ht="18">
      <c r="B22" s="2444" t="s">
        <v>496</v>
      </c>
      <c r="C22" s="2450">
        <f t="shared" ref="C22:D22" si="19">C21*C20</f>
        <v>0.13654019201062539</v>
      </c>
      <c r="D22" s="2450">
        <f t="shared" si="19"/>
        <v>0.62267361558442647</v>
      </c>
      <c r="E22" s="2446">
        <f t="shared" si="0"/>
        <v>-0.78071948354119347</v>
      </c>
      <c r="F22" s="2450">
        <f t="shared" si="1"/>
        <v>0.62267361558442647</v>
      </c>
      <c r="G22" s="2450">
        <f>G20*G5/G4</f>
        <v>0.68842524827741636</v>
      </c>
      <c r="H22" s="2446">
        <f t="shared" si="2"/>
        <v>-9.5510199339019275E-2</v>
      </c>
      <c r="I22" s="2450">
        <f t="shared" si="3"/>
        <v>0.68842524827741636</v>
      </c>
      <c r="J22" s="2450">
        <f>J20*J21</f>
        <v>0.11641008631832576</v>
      </c>
      <c r="K22" s="2446">
        <f t="shared" si="4"/>
        <v>4.9137938133204662</v>
      </c>
      <c r="L22" s="2450">
        <f t="shared" si="15"/>
        <v>0.11641008631832576</v>
      </c>
      <c r="M22" s="2450">
        <f>M21*M20</f>
        <v>0.47220295122642397</v>
      </c>
      <c r="N22" s="2446">
        <f t="shared" si="5"/>
        <v>-0.75347446258863704</v>
      </c>
      <c r="O22" s="2450">
        <f t="shared" si="6"/>
        <v>0.47220295122642397</v>
      </c>
      <c r="P22" s="2450"/>
      <c r="Q22" s="2451"/>
      <c r="R22" s="2409"/>
      <c r="S22" s="2"/>
      <c r="T22" s="2"/>
      <c r="U22" s="2"/>
      <c r="V22" s="2"/>
      <c r="W22" s="2"/>
      <c r="X22" s="2"/>
      <c r="Y22" s="2"/>
      <c r="Z22" s="2"/>
      <c r="AA22" s="2"/>
      <c r="AB22" s="2"/>
      <c r="AC22" s="2"/>
      <c r="AD22" s="2"/>
      <c r="AE22" s="6"/>
    </row>
    <row r="23" spans="2:31" ht="18">
      <c r="B23" s="2440" t="s">
        <v>498</v>
      </c>
      <c r="C23" s="2452">
        <f>C11+C22</f>
        <v>0.72388945867486632</v>
      </c>
      <c r="D23" s="2453">
        <f>D11+D22</f>
        <v>1.7026644306653713</v>
      </c>
      <c r="E23" s="2454">
        <f t="shared" si="0"/>
        <v>-0.57484901567363855</v>
      </c>
      <c r="F23" s="2453">
        <f t="shared" si="1"/>
        <v>1.7026644306653713</v>
      </c>
      <c r="G23" s="2453">
        <f>G11+G22</f>
        <v>1.7118851511463311</v>
      </c>
      <c r="H23" s="2454">
        <f t="shared" si="2"/>
        <v>-5.3862961979577184E-3</v>
      </c>
      <c r="I23" s="2453">
        <f t="shared" si="3"/>
        <v>1.7118851511463311</v>
      </c>
      <c r="J23" s="2453">
        <f>J11+J22</f>
        <v>0.62088845088803879</v>
      </c>
      <c r="K23" s="2454">
        <f t="shared" si="4"/>
        <v>1.7571541211595596</v>
      </c>
      <c r="L23" s="2453">
        <f t="shared" si="15"/>
        <v>0.62088845088803879</v>
      </c>
      <c r="M23" s="2453">
        <f>M22+M11</f>
        <v>1.0659274314200182</v>
      </c>
      <c r="N23" s="2454">
        <f t="shared" si="5"/>
        <v>-0.41751339482754735</v>
      </c>
      <c r="O23" s="2453">
        <f t="shared" si="6"/>
        <v>1.0659274314200182</v>
      </c>
      <c r="P23" s="2453"/>
      <c r="Q23" s="2455"/>
      <c r="R23" s="2409"/>
      <c r="S23" s="2"/>
      <c r="T23" s="2"/>
      <c r="U23" s="2"/>
      <c r="V23" s="2"/>
      <c r="W23" s="2"/>
      <c r="X23" s="2"/>
      <c r="Y23" s="2"/>
      <c r="Z23" s="2"/>
      <c r="AA23" s="2"/>
      <c r="AB23" s="2"/>
      <c r="AC23" s="2"/>
      <c r="AD23" s="2"/>
      <c r="AE23" s="6"/>
    </row>
    <row r="24" spans="2:31" ht="18">
      <c r="B24" s="2444"/>
      <c r="C24" s="2456"/>
      <c r="D24" s="2456"/>
      <c r="E24" s="2456"/>
      <c r="F24" s="2456"/>
      <c r="G24" s="2456"/>
      <c r="H24" s="2456"/>
      <c r="I24" s="2456"/>
      <c r="J24" s="2456"/>
      <c r="K24" s="2423"/>
      <c r="L24" s="2456"/>
      <c r="M24" s="2456"/>
      <c r="N24" s="2423"/>
      <c r="O24" s="2456"/>
      <c r="P24" s="2456"/>
      <c r="Q24" s="2457"/>
      <c r="R24" s="2409"/>
      <c r="S24" s="2"/>
      <c r="T24" s="2"/>
      <c r="U24" s="2"/>
      <c r="V24" s="2"/>
      <c r="W24" s="2"/>
      <c r="X24" s="2"/>
      <c r="Y24" s="2"/>
      <c r="Z24" s="2"/>
      <c r="AA24" s="2"/>
      <c r="AB24" s="2"/>
      <c r="AC24" s="2"/>
      <c r="AD24" s="2"/>
      <c r="AE24" s="6"/>
    </row>
    <row r="25" spans="2:31" ht="18" outlineLevel="1">
      <c r="B25" s="2458" t="s">
        <v>499</v>
      </c>
      <c r="C25" s="2459" t="b">
        <f t="shared" ref="C25:Q25" si="20">C16=C23</f>
        <v>1</v>
      </c>
      <c r="D25" s="2459" t="b">
        <f t="shared" si="20"/>
        <v>1</v>
      </c>
      <c r="E25" s="2459" t="b">
        <f t="shared" si="20"/>
        <v>1</v>
      </c>
      <c r="F25" s="2459" t="b">
        <f t="shared" si="20"/>
        <v>1</v>
      </c>
      <c r="G25" s="2459" t="b">
        <f t="shared" si="20"/>
        <v>1</v>
      </c>
      <c r="H25" s="2459" t="b">
        <f t="shared" si="20"/>
        <v>1</v>
      </c>
      <c r="I25" s="2459" t="b">
        <f t="shared" si="20"/>
        <v>1</v>
      </c>
      <c r="J25" s="2459" t="b">
        <f t="shared" si="20"/>
        <v>1</v>
      </c>
      <c r="K25" s="2459" t="b">
        <f t="shared" si="20"/>
        <v>1</v>
      </c>
      <c r="L25" s="2459" t="b">
        <f t="shared" si="20"/>
        <v>1</v>
      </c>
      <c r="M25" s="2459" t="b">
        <f t="shared" si="20"/>
        <v>1</v>
      </c>
      <c r="N25" s="2459" t="b">
        <f t="shared" si="20"/>
        <v>1</v>
      </c>
      <c r="O25" s="2459" t="b">
        <f t="shared" si="20"/>
        <v>1</v>
      </c>
      <c r="P25" s="2459" t="b">
        <f t="shared" si="20"/>
        <v>1</v>
      </c>
      <c r="Q25" s="2460" t="b">
        <f t="shared" si="20"/>
        <v>1</v>
      </c>
      <c r="R25" s="2410"/>
      <c r="S25" s="172"/>
      <c r="T25" s="172"/>
      <c r="U25" s="172"/>
      <c r="V25" s="172"/>
      <c r="W25" s="172"/>
      <c r="X25" s="172"/>
      <c r="Y25" s="172"/>
      <c r="Z25" s="172"/>
      <c r="AA25" s="172"/>
      <c r="AB25" s="172"/>
      <c r="AC25" s="172"/>
      <c r="AD25" s="172"/>
      <c r="AE25" s="173"/>
    </row>
    <row r="26" spans="2:31" ht="18">
      <c r="B26" s="2444"/>
      <c r="C26" s="2456"/>
      <c r="D26" s="2456"/>
      <c r="E26" s="2423"/>
      <c r="F26" s="2456"/>
      <c r="G26" s="2456"/>
      <c r="H26" s="2423"/>
      <c r="I26" s="2456"/>
      <c r="J26" s="2456"/>
      <c r="K26" s="2423"/>
      <c r="L26" s="2456"/>
      <c r="M26" s="2456"/>
      <c r="N26" s="2423"/>
      <c r="O26" s="2456"/>
      <c r="P26" s="2456"/>
      <c r="Q26" s="2457"/>
      <c r="R26" s="2409"/>
      <c r="S26" s="2"/>
      <c r="T26" s="2"/>
      <c r="U26" s="2"/>
      <c r="V26" s="2"/>
      <c r="W26" s="2"/>
      <c r="X26" s="2"/>
      <c r="Y26" s="2"/>
      <c r="Z26" s="2"/>
      <c r="AA26" s="2"/>
      <c r="AB26" s="2"/>
      <c r="AC26" s="2"/>
      <c r="AD26" s="2"/>
      <c r="AE26" s="6"/>
    </row>
    <row r="27" spans="2:31" ht="23.1" customHeight="1">
      <c r="B27" s="3140" t="s">
        <v>500</v>
      </c>
      <c r="C27" s="3141"/>
      <c r="D27" s="3141"/>
      <c r="E27" s="3141"/>
      <c r="F27" s="3141"/>
      <c r="G27" s="3141"/>
      <c r="H27" s="3141"/>
      <c r="I27" s="3141"/>
      <c r="J27" s="3141"/>
      <c r="K27" s="2442"/>
      <c r="L27" s="2461"/>
      <c r="M27" s="2461"/>
      <c r="N27" s="2442"/>
      <c r="O27" s="2461"/>
      <c r="P27" s="2461"/>
      <c r="Q27" s="2462"/>
      <c r="R27" s="2411"/>
      <c r="S27" s="174"/>
      <c r="T27" s="174"/>
      <c r="U27" s="174"/>
      <c r="V27" s="174"/>
      <c r="W27" s="174"/>
      <c r="X27" s="174"/>
      <c r="Y27" s="174"/>
      <c r="Z27" s="174"/>
      <c r="AA27" s="174"/>
      <c r="AB27" s="174"/>
      <c r="AC27" s="174"/>
      <c r="AD27" s="174"/>
      <c r="AE27" s="175"/>
    </row>
    <row r="28" spans="2:31" ht="18">
      <c r="B28" s="2416" t="s">
        <v>502</v>
      </c>
      <c r="C28" s="2463"/>
      <c r="D28" s="2463"/>
      <c r="E28" s="2446"/>
      <c r="F28" s="2463"/>
      <c r="G28" s="2463"/>
      <c r="H28" s="2446"/>
      <c r="I28" s="2463"/>
      <c r="J28" s="2463"/>
      <c r="K28" s="2446"/>
      <c r="L28" s="2463"/>
      <c r="M28" s="2463"/>
      <c r="N28" s="2446"/>
      <c r="O28" s="2463"/>
      <c r="P28" s="2463"/>
      <c r="Q28" s="2464"/>
      <c r="R28" s="2409"/>
      <c r="S28" s="2"/>
      <c r="T28" s="2"/>
      <c r="U28" s="2"/>
      <c r="V28" s="2"/>
      <c r="W28" s="2"/>
      <c r="X28" s="2"/>
      <c r="Y28" s="2"/>
      <c r="Z28" s="2"/>
      <c r="AA28" s="2"/>
      <c r="AB28" s="2"/>
      <c r="AC28" s="2"/>
      <c r="AD28" s="2"/>
      <c r="AE28" s="6"/>
    </row>
    <row r="29" spans="2:31" ht="18">
      <c r="B29" s="2429" t="s">
        <v>503</v>
      </c>
      <c r="C29" s="2465">
        <f>C10/192350218</f>
        <v>0.8353715055316443</v>
      </c>
      <c r="D29" s="2465">
        <f>D10/'TSIGC_ IA CA'!C16</f>
        <v>4.3532194120096519E-2</v>
      </c>
      <c r="E29" s="2434">
        <f t="shared" ref="E29:E30" si="21">C29/D29-1</f>
        <v>18.189740430427726</v>
      </c>
      <c r="F29" s="2465">
        <f t="shared" ref="F29:F30" si="22">D29</f>
        <v>4.3532194120096519E-2</v>
      </c>
      <c r="G29" s="2465">
        <f>G10/COMPTE_RESULTAT!G11</f>
        <v>4.115340467071843E-2</v>
      </c>
      <c r="H29" s="2434">
        <f t="shared" ref="H29:H30" si="23">F29/G29-1</f>
        <v>5.7802980541015847E-2</v>
      </c>
      <c r="I29" s="2465">
        <f t="shared" ref="I29:I30" si="24">G29</f>
        <v>4.115340467071843E-2</v>
      </c>
      <c r="J29" s="2465">
        <f>J10/91286974</f>
        <v>1.4130865998472029</v>
      </c>
      <c r="K29" s="2434">
        <f t="shared" ref="K29:K30" si="25">I29/J29-1</f>
        <v>-0.97087694082219145</v>
      </c>
      <c r="L29" s="2465">
        <f t="shared" ref="L29:L30" si="26">J29</f>
        <v>1.4130865998472029</v>
      </c>
      <c r="M29" s="2465">
        <f>M10/'[2]TSIGC_ IA CA'!R16</f>
        <v>5.5667567700328525E-2</v>
      </c>
      <c r="N29" s="2434">
        <f t="shared" ref="N29:N30" si="27">L29/M29-1</f>
        <v>24.384378341338298</v>
      </c>
      <c r="O29" s="2465">
        <f t="shared" ref="O29:O30" si="28">M29</f>
        <v>5.5667567700328525E-2</v>
      </c>
      <c r="P29" s="2465"/>
      <c r="Q29" s="2466"/>
      <c r="R29" s="2409"/>
      <c r="S29" s="2"/>
      <c r="T29" s="2"/>
      <c r="U29" s="2"/>
      <c r="V29" s="2"/>
      <c r="W29" s="2"/>
      <c r="X29" s="2"/>
      <c r="Y29" s="2"/>
      <c r="Z29" s="2"/>
      <c r="AA29" s="2"/>
      <c r="AB29" s="2"/>
      <c r="AC29" s="2"/>
      <c r="AD29" s="2"/>
      <c r="AE29" s="6"/>
    </row>
    <row r="30" spans="2:31" ht="18">
      <c r="B30" s="2429" t="s">
        <v>505</v>
      </c>
      <c r="C30" s="2465">
        <f>192350218/C6</f>
        <v>0.70309947463487177</v>
      </c>
      <c r="D30" s="2465">
        <f>'TSIGC_ IA CA'!C16/D6</f>
        <v>24.809014039160729</v>
      </c>
      <c r="E30" s="2434">
        <f t="shared" si="21"/>
        <v>-0.97165951562907593</v>
      </c>
      <c r="F30" s="2465">
        <f t="shared" si="22"/>
        <v>24.809014039160729</v>
      </c>
      <c r="G30" s="2465">
        <f>COMPTE_RESULTAT!G11/G6</f>
        <v>24.86938592463844</v>
      </c>
      <c r="H30" s="2434">
        <f t="shared" si="23"/>
        <v>-2.427558350682868E-3</v>
      </c>
      <c r="I30" s="2465">
        <f t="shared" si="24"/>
        <v>24.86938592463844</v>
      </c>
      <c r="J30" s="2467">
        <f>91286974/J6</f>
        <v>0.35700456336098746</v>
      </c>
      <c r="K30" s="2434">
        <f t="shared" si="25"/>
        <v>68.661255000518295</v>
      </c>
      <c r="L30" s="2465">
        <f t="shared" si="26"/>
        <v>0.35700456336098746</v>
      </c>
      <c r="M30" s="2468">
        <f>'[2]TSIGC_ IA CA'!R16/'[2]Effet de levier REF'!L5</f>
        <v>10.665536590169548</v>
      </c>
      <c r="N30" s="2434">
        <f t="shared" si="27"/>
        <v>-0.96652727592814791</v>
      </c>
      <c r="O30" s="2465">
        <f t="shared" si="28"/>
        <v>10.665536590169548</v>
      </c>
      <c r="P30" s="2465"/>
      <c r="Q30" s="2466"/>
      <c r="R30" s="2409"/>
      <c r="S30" s="2"/>
      <c r="T30" s="2"/>
      <c r="U30" s="2"/>
      <c r="V30" s="2"/>
      <c r="W30" s="2"/>
      <c r="X30" s="2"/>
      <c r="Y30" s="2"/>
      <c r="Z30" s="2"/>
      <c r="AA30" s="2"/>
      <c r="AB30" s="2"/>
      <c r="AC30" s="2"/>
      <c r="AD30" s="2"/>
      <c r="AE30" s="6"/>
    </row>
    <row r="31" spans="2:31" ht="18" outlineLevel="1">
      <c r="B31" s="2458" t="s">
        <v>499</v>
      </c>
      <c r="C31" s="2459" t="b">
        <f t="shared" ref="C31:Q31" si="29">C32=C11</f>
        <v>1</v>
      </c>
      <c r="D31" s="2459" t="b">
        <f t="shared" si="29"/>
        <v>1</v>
      </c>
      <c r="E31" s="2459" t="b">
        <f t="shared" si="29"/>
        <v>1</v>
      </c>
      <c r="F31" s="2459" t="b">
        <f t="shared" si="29"/>
        <v>1</v>
      </c>
      <c r="G31" s="2459" t="b">
        <f t="shared" si="29"/>
        <v>1</v>
      </c>
      <c r="H31" s="2459" t="b">
        <f t="shared" si="29"/>
        <v>1</v>
      </c>
      <c r="I31" s="2459" t="b">
        <f t="shared" si="29"/>
        <v>1</v>
      </c>
      <c r="J31" s="2459" t="b">
        <f t="shared" si="29"/>
        <v>1</v>
      </c>
      <c r="K31" s="2459" t="b">
        <f t="shared" si="29"/>
        <v>1</v>
      </c>
      <c r="L31" s="2459" t="b">
        <f t="shared" si="29"/>
        <v>1</v>
      </c>
      <c r="M31" s="2459" t="b">
        <f t="shared" si="29"/>
        <v>1</v>
      </c>
      <c r="N31" s="2459" t="b">
        <f t="shared" si="29"/>
        <v>1</v>
      </c>
      <c r="O31" s="2459" t="b">
        <f t="shared" si="29"/>
        <v>1</v>
      </c>
      <c r="P31" s="2459" t="b">
        <f t="shared" si="29"/>
        <v>1</v>
      </c>
      <c r="Q31" s="2460" t="b">
        <f t="shared" si="29"/>
        <v>1</v>
      </c>
      <c r="R31" s="2410"/>
      <c r="S31" s="172"/>
      <c r="T31" s="172"/>
      <c r="U31" s="172"/>
      <c r="V31" s="172"/>
      <c r="W31" s="172"/>
      <c r="X31" s="172"/>
      <c r="Y31" s="172"/>
      <c r="Z31" s="172"/>
      <c r="AA31" s="172"/>
      <c r="AB31" s="172"/>
      <c r="AC31" s="172"/>
      <c r="AD31" s="172"/>
      <c r="AE31" s="173"/>
    </row>
    <row r="32" spans="2:31" ht="18">
      <c r="B32" s="2469" t="s">
        <v>507</v>
      </c>
      <c r="C32" s="2441">
        <f t="shared" ref="C32:D32" si="30">C29*C30</f>
        <v>0.58734926666424103</v>
      </c>
      <c r="D32" s="2441">
        <f t="shared" si="30"/>
        <v>1.0799908150809447</v>
      </c>
      <c r="E32" s="2442">
        <f t="shared" ref="E32:E35" si="31">C32/D32-1</f>
        <v>-0.45615346124937228</v>
      </c>
      <c r="F32" s="2441">
        <f t="shared" ref="F32:F35" si="32">D32</f>
        <v>1.0799908150809447</v>
      </c>
      <c r="G32" s="2441">
        <f>G11</f>
        <v>1.0234599028689149</v>
      </c>
      <c r="H32" s="2442">
        <f t="shared" ref="H32:H35" si="33">F32/G32-1</f>
        <v>5.5235102082226151E-2</v>
      </c>
      <c r="I32" s="2441">
        <f t="shared" ref="I32:I35" si="34">G32</f>
        <v>1.0234599028689149</v>
      </c>
      <c r="J32" s="2441">
        <f>J29*J30</f>
        <v>0.50447836456971307</v>
      </c>
      <c r="K32" s="2442">
        <f t="shared" ref="K32:K35" si="35">I32/J32-1</f>
        <v>1.0287488517805099</v>
      </c>
      <c r="L32" s="2441">
        <f t="shared" ref="L32:L35" si="36">J32</f>
        <v>0.50447836456971307</v>
      </c>
      <c r="M32" s="2441">
        <f>M29*M30</f>
        <v>0.59372448019359436</v>
      </c>
      <c r="N32" s="2442">
        <f t="shared" ref="N32:N35" si="37">L32/M32-1</f>
        <v>-0.15031570804488481</v>
      </c>
      <c r="O32" s="2441">
        <f t="shared" ref="O32:O35" si="38">M32</f>
        <v>0.59372448019359436</v>
      </c>
      <c r="P32" s="2441"/>
      <c r="Q32" s="2443"/>
      <c r="R32" s="2409"/>
      <c r="S32" s="2"/>
      <c r="T32" s="2"/>
      <c r="U32" s="2"/>
      <c r="V32" s="2"/>
      <c r="W32" s="2"/>
      <c r="X32" s="2"/>
      <c r="Y32" s="2"/>
      <c r="Z32" s="2"/>
      <c r="AA32" s="2"/>
      <c r="AB32" s="2"/>
      <c r="AC32" s="2"/>
      <c r="AD32" s="2"/>
      <c r="AE32" s="6"/>
    </row>
    <row r="33" spans="2:31" ht="18">
      <c r="B33" s="2470" t="s">
        <v>509</v>
      </c>
      <c r="C33" s="2471">
        <f>'TSIGC_ IA CA'!B16/'Effet de levier REF'!C6</f>
        <v>8.0533774276177006</v>
      </c>
      <c r="D33" s="2471">
        <f>'TSIGC_ IA CA'!C16/'Effet de levier REF'!D6</f>
        <v>24.809014039160729</v>
      </c>
      <c r="E33" s="2422">
        <f t="shared" si="31"/>
        <v>-0.67538502679286072</v>
      </c>
      <c r="F33" s="2471">
        <f t="shared" si="32"/>
        <v>24.809014039160729</v>
      </c>
      <c r="G33" s="2472">
        <f>'TSIGC_ IA CA'!H16/'Effet de levier REF'!G6</f>
        <v>24.86938592463844</v>
      </c>
      <c r="H33" s="2422">
        <f t="shared" si="33"/>
        <v>-2.427558350682868E-3</v>
      </c>
      <c r="I33" s="2471">
        <f t="shared" si="34"/>
        <v>24.86938592463844</v>
      </c>
      <c r="J33" s="2471">
        <f>'TSIGC_ IA CA'!M16/'Effet de levier REF'!J6</f>
        <v>12.046958262334984</v>
      </c>
      <c r="K33" s="2422">
        <f t="shared" si="35"/>
        <v>1.064370555876581</v>
      </c>
      <c r="L33" s="2471">
        <f t="shared" si="36"/>
        <v>12.046958262334984</v>
      </c>
      <c r="M33" s="2471">
        <f>'[2]TSIGC_ IA CA'!R16/'[2]Effet de levier REF'!L5</f>
        <v>10.665536590169548</v>
      </c>
      <c r="N33" s="2422">
        <f t="shared" si="37"/>
        <v>0.12952200393168178</v>
      </c>
      <c r="O33" s="2471">
        <f t="shared" si="38"/>
        <v>10.665536590169548</v>
      </c>
      <c r="P33" s="2471"/>
      <c r="Q33" s="2473"/>
      <c r="R33" s="2410"/>
      <c r="S33" s="2"/>
      <c r="T33" s="2"/>
      <c r="U33" s="2"/>
      <c r="V33" s="2"/>
      <c r="W33" s="2"/>
      <c r="X33" s="2"/>
      <c r="Y33" s="2"/>
      <c r="Z33" s="2"/>
      <c r="AA33" s="2"/>
      <c r="AB33" s="2"/>
      <c r="AC33" s="2"/>
      <c r="AD33" s="2"/>
      <c r="AE33" s="6"/>
    </row>
    <row r="34" spans="2:31" ht="18">
      <c r="B34" s="2429" t="s">
        <v>511</v>
      </c>
      <c r="C34" s="2465">
        <f>1+(C5/C4)</f>
        <v>1.2555700354166848</v>
      </c>
      <c r="D34" s="2465">
        <f>1+(D5/D4)</f>
        <v>1.6038013119030987</v>
      </c>
      <c r="E34" s="2434">
        <f t="shared" si="31"/>
        <v>-0.21712868913493821</v>
      </c>
      <c r="F34" s="2465">
        <f t="shared" si="32"/>
        <v>1.6038013119030987</v>
      </c>
      <c r="G34" s="2465">
        <f>1+(G5/G4)</f>
        <v>1.7220114990547941</v>
      </c>
      <c r="H34" s="2434">
        <f t="shared" si="33"/>
        <v>-6.8646572462832345E-2</v>
      </c>
      <c r="I34" s="2465">
        <f t="shared" si="34"/>
        <v>1.7220114990547941</v>
      </c>
      <c r="J34" s="2465">
        <f>1+(J5/J4)</f>
        <v>1.2606574711533427</v>
      </c>
      <c r="K34" s="2434">
        <f t="shared" si="35"/>
        <v>0.36596302997305896</v>
      </c>
      <c r="L34" s="2465">
        <f t="shared" si="36"/>
        <v>1.2606574711533427</v>
      </c>
      <c r="M34" s="2465">
        <f>1+(M5/M4)</f>
        <v>1.8829693618054979</v>
      </c>
      <c r="N34" s="2434">
        <f t="shared" si="37"/>
        <v>-0.33049496357999542</v>
      </c>
      <c r="O34" s="2465">
        <f t="shared" si="38"/>
        <v>1.8829693618054979</v>
      </c>
      <c r="P34" s="2465"/>
      <c r="Q34" s="2466"/>
      <c r="R34" s="2409"/>
      <c r="S34" s="2"/>
      <c r="T34" s="2"/>
      <c r="U34" s="2"/>
      <c r="V34" s="2"/>
      <c r="W34" s="2"/>
      <c r="X34" s="2"/>
      <c r="Y34" s="2"/>
      <c r="Z34" s="2"/>
      <c r="AA34" s="2"/>
      <c r="AB34" s="2"/>
      <c r="AC34" s="2"/>
      <c r="AD34" s="2"/>
      <c r="AE34" s="6"/>
    </row>
    <row r="35" spans="2:31" ht="18">
      <c r="B35" s="2429" t="s">
        <v>512</v>
      </c>
      <c r="C35" s="2465">
        <f>C15/'TSIGC_ IA CA'!B16</f>
        <v>7.1590147426643228E-2</v>
      </c>
      <c r="D35" s="2465">
        <f>D15/'TSIGC_ IA CA'!C16</f>
        <v>4.2792631536677006E-2</v>
      </c>
      <c r="E35" s="2434">
        <f t="shared" si="31"/>
        <v>0.67295501248349843</v>
      </c>
      <c r="F35" s="2465">
        <f t="shared" si="32"/>
        <v>4.2792631536677006E-2</v>
      </c>
      <c r="G35" s="2465">
        <f>G15/'TSIGC_ IA CA'!H16</f>
        <v>3.9973623336853358E-2</v>
      </c>
      <c r="H35" s="2434">
        <f t="shared" si="33"/>
        <v>7.052170817912029E-2</v>
      </c>
      <c r="I35" s="2465">
        <f t="shared" si="34"/>
        <v>3.9973623336853358E-2</v>
      </c>
      <c r="J35" s="2465">
        <f>J15/'TSIGC_ IA CA'!M16</f>
        <v>4.0882653305181663E-2</v>
      </c>
      <c r="K35" s="2434">
        <f t="shared" si="35"/>
        <v>-2.2235102050313649E-2</v>
      </c>
      <c r="L35" s="2465">
        <f t="shared" si="36"/>
        <v>4.0882653305181663E-2</v>
      </c>
      <c r="M35" s="2465">
        <f>M15/'[2]TSIGC_ IA CA'!R16</f>
        <v>5.3076426504576966E-2</v>
      </c>
      <c r="N35" s="2434">
        <f t="shared" si="37"/>
        <v>-0.22973990531076527</v>
      </c>
      <c r="O35" s="2465">
        <f t="shared" si="38"/>
        <v>5.3076426504576966E-2</v>
      </c>
      <c r="P35" s="2465"/>
      <c r="Q35" s="2466"/>
      <c r="R35" s="2409"/>
      <c r="S35" s="2"/>
      <c r="T35" s="2"/>
      <c r="U35" s="2"/>
      <c r="V35" s="2"/>
      <c r="W35" s="2"/>
      <c r="X35" s="2"/>
      <c r="Y35" s="2"/>
      <c r="Z35" s="2"/>
      <c r="AA35" s="2"/>
      <c r="AB35" s="2"/>
      <c r="AC35" s="2"/>
      <c r="AD35" s="2"/>
      <c r="AE35" s="6"/>
    </row>
    <row r="36" spans="2:31" ht="18" outlineLevel="1">
      <c r="B36" s="2458" t="s">
        <v>499</v>
      </c>
      <c r="C36" s="2459" t="b">
        <f>ROUND(C23,1)=ROUND(C37,1)</f>
        <v>1</v>
      </c>
      <c r="D36" s="2459" t="b">
        <f>D23=D37</f>
        <v>1</v>
      </c>
      <c r="E36" s="2459" t="b">
        <f>ROUND(E23,0)=ROUND(E37,0)</f>
        <v>1</v>
      </c>
      <c r="F36" s="2459" t="b">
        <f t="shared" ref="F36:Q36" si="39">F23=F37</f>
        <v>1</v>
      </c>
      <c r="G36" s="2459" t="b">
        <f t="shared" si="39"/>
        <v>1</v>
      </c>
      <c r="H36" s="2459" t="b">
        <f>ROUND(H23,0)=ROUND(H37,0)</f>
        <v>1</v>
      </c>
      <c r="I36" s="2459" t="b">
        <f t="shared" si="39"/>
        <v>1</v>
      </c>
      <c r="J36" s="2459" t="b">
        <f t="shared" si="39"/>
        <v>1</v>
      </c>
      <c r="K36" s="2459" t="b">
        <f t="shared" si="39"/>
        <v>1</v>
      </c>
      <c r="L36" s="2459" t="b">
        <f t="shared" si="39"/>
        <v>1</v>
      </c>
      <c r="M36" s="2459" t="b">
        <f t="shared" si="39"/>
        <v>1</v>
      </c>
      <c r="N36" s="2459" t="b">
        <f t="shared" si="39"/>
        <v>1</v>
      </c>
      <c r="O36" s="2459" t="b">
        <f t="shared" si="39"/>
        <v>1</v>
      </c>
      <c r="P36" s="2459" t="b">
        <f t="shared" si="39"/>
        <v>1</v>
      </c>
      <c r="Q36" s="2460" t="b">
        <f t="shared" si="39"/>
        <v>1</v>
      </c>
      <c r="R36" s="2412"/>
      <c r="S36" s="176"/>
      <c r="T36" s="176"/>
      <c r="U36" s="176"/>
      <c r="V36" s="176"/>
      <c r="W36" s="176"/>
      <c r="X36" s="176"/>
      <c r="Y36" s="176"/>
      <c r="Z36" s="176"/>
      <c r="AA36" s="176"/>
      <c r="AB36" s="176"/>
      <c r="AC36" s="176"/>
      <c r="AD36" s="176"/>
      <c r="AE36" s="177"/>
    </row>
    <row r="37" spans="2:31" ht="18.75" thickBot="1">
      <c r="B37" s="2474" t="s">
        <v>515</v>
      </c>
      <c r="C37" s="2475">
        <f>C33*C34*C35</f>
        <v>0.72388945867486654</v>
      </c>
      <c r="D37" s="2475">
        <f>D33*D34*D35</f>
        <v>1.7026644306653711</v>
      </c>
      <c r="E37" s="2476">
        <f>C37/D37-1</f>
        <v>-0.57484901567363844</v>
      </c>
      <c r="F37" s="2475">
        <f>D37</f>
        <v>1.7026644306653711</v>
      </c>
      <c r="G37" s="2475">
        <f>G33*G34*G35</f>
        <v>1.7118851511463311</v>
      </c>
      <c r="H37" s="2476">
        <f>F37/G37-1</f>
        <v>-5.3862961979578294E-3</v>
      </c>
      <c r="I37" s="2475">
        <f>G37</f>
        <v>1.7118851511463311</v>
      </c>
      <c r="J37" s="2475">
        <f>J33*J34*J35</f>
        <v>0.6208884508880389</v>
      </c>
      <c r="K37" s="2476">
        <f>I37/J37-1</f>
        <v>1.7571541211595592</v>
      </c>
      <c r="L37" s="2475">
        <f>J37</f>
        <v>0.6208884508880389</v>
      </c>
      <c r="M37" s="2475">
        <f>M33*M34*M35</f>
        <v>1.0659274314200184</v>
      </c>
      <c r="N37" s="2476">
        <f>L37/M37-1</f>
        <v>-0.41751339482754735</v>
      </c>
      <c r="O37" s="2475">
        <f>M37</f>
        <v>1.0659274314200184</v>
      </c>
      <c r="P37" s="2475"/>
      <c r="Q37" s="2477"/>
      <c r="R37" s="2413"/>
      <c r="S37" s="178"/>
      <c r="T37" s="178"/>
      <c r="U37" s="178"/>
      <c r="V37" s="178"/>
      <c r="W37" s="178"/>
      <c r="X37" s="178"/>
      <c r="Y37" s="178"/>
      <c r="Z37" s="178"/>
      <c r="AA37" s="178"/>
      <c r="AB37" s="178"/>
      <c r="AC37" s="178"/>
      <c r="AD37" s="178"/>
      <c r="AE37" s="179"/>
    </row>
    <row r="38" spans="2:31" ht="15.75" customHeight="1">
      <c r="B38" s="160"/>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row>
    <row r="39" spans="2:31" ht="15.75" customHeight="1">
      <c r="B39" s="180"/>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row>
    <row r="40" spans="2:31" ht="15.75" customHeight="1">
      <c r="B40" s="180"/>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row>
    <row r="41" spans="2:31" ht="15.75" customHeight="1">
      <c r="B41" s="180"/>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row>
    <row r="42" spans="2:31" ht="15.75" customHeight="1">
      <c r="B42" s="180"/>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row>
    <row r="43" spans="2:31" ht="15.75" customHeight="1">
      <c r="B43" s="180"/>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row>
    <row r="44" spans="2:31" ht="15.75" customHeight="1">
      <c r="B44" s="180"/>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row>
    <row r="45" spans="2:31" ht="15.75" customHeight="1">
      <c r="B45" s="180"/>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row>
    <row r="46" spans="2:31" ht="15.75" customHeight="1">
      <c r="B46" s="180"/>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row>
    <row r="47" spans="2:31" ht="15.75" customHeight="1">
      <c r="B47" s="180"/>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row>
    <row r="48" spans="2:31" ht="15.75" customHeight="1">
      <c r="B48" s="180"/>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row>
    <row r="49" spans="2:31" ht="15.75" customHeight="1">
      <c r="B49" s="180"/>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row>
    <row r="50" spans="2:31" ht="15.75" customHeight="1">
      <c r="B50" s="180"/>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row>
    <row r="51" spans="2:31" ht="15.75" customHeight="1">
      <c r="B51" s="180"/>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row>
    <row r="52" spans="2:31" ht="15.75" customHeight="1">
      <c r="B52" s="180"/>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row>
    <row r="53" spans="2:31" ht="15.75" customHeight="1">
      <c r="B53" s="180"/>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row>
    <row r="54" spans="2:31" ht="15.75" customHeight="1">
      <c r="B54" s="180"/>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row>
    <row r="55" spans="2:31" ht="15.75" customHeight="1">
      <c r="B55" s="180"/>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row>
    <row r="56" spans="2:31" ht="15.75" customHeight="1">
      <c r="B56" s="180"/>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row>
    <row r="57" spans="2:31" ht="15.75" customHeight="1">
      <c r="B57" s="180"/>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row>
    <row r="58" spans="2:31" ht="15.75" customHeight="1">
      <c r="B58" s="180"/>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row>
    <row r="59" spans="2:31" ht="15.75" customHeight="1">
      <c r="B59" s="180"/>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row>
    <row r="60" spans="2:31" ht="15.75" customHeight="1">
      <c r="B60" s="180"/>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row>
    <row r="61" spans="2:31" ht="15.75" customHeight="1">
      <c r="B61" s="180"/>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row>
    <row r="62" spans="2:31" ht="15.75" customHeight="1">
      <c r="B62" s="180"/>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row>
    <row r="63" spans="2:31" ht="15.75" customHeight="1">
      <c r="B63" s="180"/>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row>
    <row r="64" spans="2:31" ht="15.75" customHeight="1">
      <c r="B64" s="180"/>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row>
    <row r="65" spans="2:31" ht="15.75" customHeight="1">
      <c r="B65" s="180"/>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row>
    <row r="66" spans="2:31" ht="15.75" customHeight="1">
      <c r="B66" s="180"/>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row>
    <row r="67" spans="2:31" ht="15.75" customHeight="1">
      <c r="B67" s="180"/>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row>
    <row r="68" spans="2:31" ht="15.75" customHeight="1">
      <c r="B68" s="180"/>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row>
    <row r="69" spans="2:31" ht="15.75" customHeight="1">
      <c r="B69" s="180"/>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row>
    <row r="70" spans="2:31" ht="15.75" customHeight="1">
      <c r="B70" s="180"/>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row>
    <row r="71" spans="2:31" ht="15.75" customHeight="1">
      <c r="B71" s="180"/>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row>
    <row r="72" spans="2:31" ht="15.75" customHeight="1">
      <c r="B72" s="180"/>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row>
    <row r="73" spans="2:31" ht="15.75" customHeight="1">
      <c r="B73" s="180"/>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row>
    <row r="74" spans="2:31" ht="15.75" customHeight="1">
      <c r="B74" s="180"/>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row>
    <row r="75" spans="2:31" ht="15.75" customHeight="1">
      <c r="B75" s="180"/>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row>
    <row r="76" spans="2:31" ht="15.75" customHeight="1">
      <c r="B76" s="180"/>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row>
    <row r="77" spans="2:31" ht="15.75" customHeight="1">
      <c r="B77" s="180"/>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row>
    <row r="78" spans="2:31" ht="15.75" customHeight="1">
      <c r="B78" s="180"/>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row>
    <row r="79" spans="2:31" ht="15.75" customHeight="1">
      <c r="B79" s="180"/>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row>
    <row r="80" spans="2:31" ht="15.75" customHeight="1">
      <c r="B80" s="180"/>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row>
    <row r="81" spans="2:31" ht="15.75" customHeight="1">
      <c r="B81" s="180"/>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row>
    <row r="82" spans="2:31" ht="15.75" customHeight="1">
      <c r="B82" s="180"/>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row>
    <row r="83" spans="2:31" ht="15.75" customHeight="1">
      <c r="B83" s="180"/>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row>
    <row r="84" spans="2:31" ht="15.75" customHeight="1">
      <c r="B84" s="180"/>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row>
    <row r="85" spans="2:31" ht="15.75" customHeight="1">
      <c r="B85" s="180"/>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row>
    <row r="86" spans="2:31" ht="15.75" customHeight="1">
      <c r="B86" s="180"/>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row>
    <row r="87" spans="2:31" ht="15.75" customHeight="1">
      <c r="B87" s="180"/>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row>
    <row r="88" spans="2:31" ht="15.75" customHeight="1">
      <c r="B88" s="180"/>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row>
    <row r="89" spans="2:31" ht="15.75" customHeight="1">
      <c r="B89" s="180"/>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row>
    <row r="90" spans="2:31" ht="15.75" customHeight="1">
      <c r="B90" s="180"/>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row>
    <row r="91" spans="2:31" ht="15.75" customHeight="1">
      <c r="B91" s="180"/>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row>
    <row r="92" spans="2:31" ht="15.75" customHeight="1">
      <c r="B92" s="180"/>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row>
    <row r="93" spans="2:31" ht="15.75" customHeight="1">
      <c r="B93" s="180"/>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row>
    <row r="94" spans="2:31" ht="15.75" customHeight="1">
      <c r="B94" s="180"/>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row>
    <row r="95" spans="2:31" ht="15.75" customHeight="1">
      <c r="B95" s="180"/>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row>
    <row r="96" spans="2:31" ht="15.75" customHeight="1">
      <c r="B96" s="180"/>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row>
    <row r="97" spans="2:31" ht="15.75" customHeight="1">
      <c r="B97" s="180"/>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row>
    <row r="98" spans="2:31" ht="15.75" customHeight="1">
      <c r="B98" s="180"/>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row>
    <row r="99" spans="2:31" ht="15.75" customHeight="1">
      <c r="B99" s="180"/>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row>
    <row r="100" spans="2:31" ht="15.75" customHeight="1">
      <c r="B100" s="180"/>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row>
    <row r="101" spans="2:31" ht="15.75" customHeight="1">
      <c r="B101" s="180"/>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row>
    <row r="102" spans="2:31" ht="15.75" customHeight="1">
      <c r="B102" s="180"/>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row>
    <row r="103" spans="2:31" ht="15.75" customHeight="1">
      <c r="B103" s="180"/>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row>
    <row r="104" spans="2:31" ht="15.75" customHeight="1">
      <c r="B104" s="180"/>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row>
    <row r="105" spans="2:31" ht="15.75" customHeight="1">
      <c r="B105" s="180"/>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row>
    <row r="106" spans="2:31" ht="15.75" customHeight="1">
      <c r="B106" s="180"/>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row>
    <row r="107" spans="2:31" ht="15.75" customHeight="1">
      <c r="B107" s="180"/>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row>
    <row r="108" spans="2:31" ht="15.75" customHeight="1">
      <c r="B108" s="180"/>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row>
    <row r="109" spans="2:31" ht="15.75" customHeight="1">
      <c r="B109" s="180"/>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row>
    <row r="110" spans="2:31" ht="15.75" customHeight="1">
      <c r="B110" s="180"/>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row>
    <row r="111" spans="2:31" ht="15.75" customHeight="1">
      <c r="B111" s="180"/>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row>
    <row r="112" spans="2:31" ht="15.75" customHeight="1">
      <c r="B112" s="180"/>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row>
    <row r="113" spans="2:31" ht="15.75" customHeight="1">
      <c r="B113" s="180"/>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row>
    <row r="114" spans="2:31" ht="15.75" customHeight="1">
      <c r="B114" s="180"/>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row>
    <row r="115" spans="2:31" ht="15.75" customHeight="1">
      <c r="B115" s="180"/>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row>
    <row r="116" spans="2:31" ht="15.75" customHeight="1">
      <c r="B116" s="180"/>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row>
    <row r="117" spans="2:31" ht="15.75" customHeight="1">
      <c r="B117" s="180"/>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row>
    <row r="118" spans="2:31" ht="15.75" customHeight="1">
      <c r="B118" s="180"/>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row>
    <row r="119" spans="2:31" ht="15.75" customHeight="1">
      <c r="B119" s="180"/>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row>
    <row r="120" spans="2:31" ht="15.75" customHeight="1">
      <c r="B120" s="180"/>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row>
    <row r="121" spans="2:31" ht="15.75" customHeight="1">
      <c r="B121" s="180"/>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row>
    <row r="122" spans="2:31" ht="15.75" customHeight="1">
      <c r="B122" s="180"/>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row>
    <row r="123" spans="2:31" ht="15.75" customHeight="1">
      <c r="B123" s="180"/>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row>
    <row r="124" spans="2:31" ht="15.75" customHeight="1">
      <c r="B124" s="180"/>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row>
    <row r="125" spans="2:31" ht="15.75" customHeight="1">
      <c r="B125" s="180"/>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row>
    <row r="126" spans="2:31" ht="15.75" customHeight="1">
      <c r="B126" s="180"/>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row>
    <row r="127" spans="2:31" ht="15.75" customHeight="1">
      <c r="B127" s="180"/>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row>
    <row r="128" spans="2:31" ht="15.75" customHeight="1">
      <c r="B128" s="180"/>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row>
    <row r="129" spans="2:31" ht="15.75" customHeight="1">
      <c r="B129" s="180"/>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row>
    <row r="130" spans="2:31" ht="15.75" customHeight="1">
      <c r="B130" s="180"/>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row>
    <row r="131" spans="2:31" ht="15.75" customHeight="1">
      <c r="B131" s="180"/>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row>
    <row r="132" spans="2:31" ht="15.75" customHeight="1">
      <c r="B132" s="180"/>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row>
    <row r="133" spans="2:31" ht="15.75" customHeight="1">
      <c r="B133" s="180"/>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row>
    <row r="134" spans="2:31" ht="15.75" customHeight="1">
      <c r="B134" s="180"/>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row>
    <row r="135" spans="2:31" ht="15.75" customHeight="1">
      <c r="B135" s="180"/>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row>
    <row r="136" spans="2:31" ht="15.75" customHeight="1">
      <c r="B136" s="180"/>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row>
    <row r="137" spans="2:31" ht="15.75" customHeight="1">
      <c r="B137" s="180"/>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row>
    <row r="138" spans="2:31" ht="15.75" customHeight="1">
      <c r="B138" s="180"/>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row>
    <row r="139" spans="2:31" ht="15.75" customHeight="1">
      <c r="B139" s="180"/>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row>
    <row r="140" spans="2:31" ht="15.75" customHeight="1">
      <c r="B140" s="180"/>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row>
    <row r="141" spans="2:31" ht="15.75" customHeight="1">
      <c r="B141" s="180"/>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row>
    <row r="142" spans="2:31" ht="15.75" customHeight="1">
      <c r="B142" s="180"/>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row>
    <row r="143" spans="2:31" ht="15.75" customHeight="1">
      <c r="B143" s="180"/>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row>
    <row r="144" spans="2:31" ht="15.75" customHeight="1">
      <c r="B144" s="180"/>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row>
    <row r="145" spans="2:31" ht="15.75" customHeight="1">
      <c r="B145" s="180"/>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row>
    <row r="146" spans="2:31" ht="15.75" customHeight="1">
      <c r="B146" s="180"/>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row>
    <row r="147" spans="2:31" ht="15.75" customHeight="1">
      <c r="B147" s="180"/>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row>
    <row r="148" spans="2:31" ht="15.75" customHeight="1">
      <c r="B148" s="180"/>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row>
    <row r="149" spans="2:31" ht="15.75" customHeight="1">
      <c r="B149" s="180"/>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row>
    <row r="150" spans="2:31" ht="15.75" customHeight="1">
      <c r="B150" s="180"/>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row>
    <row r="151" spans="2:31" ht="15.75" customHeight="1">
      <c r="B151" s="180"/>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row>
    <row r="152" spans="2:31" ht="15.75" customHeight="1">
      <c r="B152" s="180"/>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row>
    <row r="153" spans="2:31" ht="15.75" customHeight="1">
      <c r="B153" s="180"/>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row>
    <row r="154" spans="2:31" ht="15.75" customHeight="1">
      <c r="B154" s="180"/>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row>
    <row r="155" spans="2:31" ht="15.75" customHeight="1">
      <c r="B155" s="180"/>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row>
    <row r="156" spans="2:31" ht="15.75" customHeight="1">
      <c r="B156" s="180"/>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row>
    <row r="157" spans="2:31" ht="15.75" customHeight="1">
      <c r="B157" s="180"/>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row>
    <row r="158" spans="2:31" ht="15.75" customHeight="1">
      <c r="B158" s="180"/>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row>
    <row r="159" spans="2:31" ht="15.75" customHeight="1">
      <c r="B159" s="180"/>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row>
    <row r="160" spans="2:31" ht="15.75" customHeight="1">
      <c r="B160" s="180"/>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row>
    <row r="161" spans="2:31" ht="15.75" customHeight="1">
      <c r="B161" s="180"/>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row>
    <row r="162" spans="2:31" ht="15.75" customHeight="1">
      <c r="B162" s="180"/>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row>
    <row r="163" spans="2:31" ht="15.75" customHeight="1">
      <c r="B163" s="180"/>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row>
    <row r="164" spans="2:31" ht="15.75" customHeight="1">
      <c r="B164" s="180"/>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row>
    <row r="165" spans="2:31" ht="15.75" customHeight="1">
      <c r="B165" s="180"/>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row>
    <row r="166" spans="2:31" ht="15.75" customHeight="1">
      <c r="B166" s="180"/>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row>
    <row r="167" spans="2:31" ht="15.75" customHeight="1">
      <c r="B167" s="180"/>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row>
    <row r="168" spans="2:31" ht="15.75" customHeight="1">
      <c r="B168" s="180"/>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row>
    <row r="169" spans="2:31" ht="15.75" customHeight="1">
      <c r="B169" s="180"/>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row>
    <row r="170" spans="2:31" ht="15.75" customHeight="1">
      <c r="B170" s="180"/>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row>
    <row r="171" spans="2:31" ht="15.75" customHeight="1">
      <c r="B171" s="180"/>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row>
    <row r="172" spans="2:31" ht="15.75" customHeight="1">
      <c r="B172" s="180"/>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row>
    <row r="173" spans="2:31" ht="15.75" customHeight="1">
      <c r="B173" s="180"/>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row>
    <row r="174" spans="2:31" ht="15.75" customHeight="1">
      <c r="B174" s="180"/>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row>
    <row r="175" spans="2:31" ht="15.75" customHeight="1">
      <c r="B175" s="180"/>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row>
    <row r="176" spans="2:31" ht="15.75" customHeight="1">
      <c r="B176" s="180"/>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row>
    <row r="177" spans="2:31" ht="15.75" customHeight="1">
      <c r="B177" s="180"/>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row>
    <row r="178" spans="2:31" ht="15.75" customHeight="1">
      <c r="B178" s="180"/>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row>
    <row r="179" spans="2:31" ht="15.75" customHeight="1">
      <c r="B179" s="180"/>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row>
    <row r="180" spans="2:31" ht="15.75" customHeight="1">
      <c r="B180" s="180"/>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row>
    <row r="181" spans="2:31" ht="15.75" customHeight="1">
      <c r="B181" s="180"/>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row>
    <row r="182" spans="2:31" ht="15.75" customHeight="1">
      <c r="B182" s="180"/>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row>
    <row r="183" spans="2:31" ht="15.75" customHeight="1">
      <c r="B183" s="180"/>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row>
    <row r="184" spans="2:31" ht="15.75" customHeight="1">
      <c r="B184" s="180"/>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row>
    <row r="185" spans="2:31" ht="15.75" customHeight="1">
      <c r="B185" s="180"/>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row>
    <row r="186" spans="2:31" ht="15.75" customHeight="1">
      <c r="B186" s="180"/>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row>
    <row r="187" spans="2:31" ht="15.75" customHeight="1">
      <c r="B187" s="180"/>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row>
    <row r="188" spans="2:31" ht="15.75" customHeight="1">
      <c r="B188" s="180"/>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row>
    <row r="189" spans="2:31" ht="15.75" customHeight="1">
      <c r="B189" s="180"/>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row>
    <row r="190" spans="2:31" ht="15.75" customHeight="1">
      <c r="B190" s="180"/>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row>
    <row r="191" spans="2:31" ht="15.75" customHeight="1">
      <c r="B191" s="180"/>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row>
    <row r="192" spans="2:31" ht="15.75" customHeight="1">
      <c r="B192" s="180"/>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row>
    <row r="193" spans="2:31" ht="15.75" customHeight="1">
      <c r="B193" s="180"/>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row>
    <row r="194" spans="2:31" ht="15.75" customHeight="1">
      <c r="B194" s="180"/>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row>
    <row r="195" spans="2:31" ht="15.75" customHeight="1">
      <c r="B195" s="180"/>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row>
    <row r="196" spans="2:31" ht="15.75" customHeight="1">
      <c r="B196" s="180"/>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row>
    <row r="197" spans="2:31" ht="15.75" customHeight="1">
      <c r="B197" s="180"/>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row>
    <row r="198" spans="2:31" ht="15.75" customHeight="1">
      <c r="B198" s="180"/>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row>
    <row r="199" spans="2:31" ht="15.75" customHeight="1">
      <c r="B199" s="180"/>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row>
    <row r="200" spans="2:31" ht="15.75" customHeight="1">
      <c r="B200" s="180"/>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row>
    <row r="201" spans="2:31" ht="15.75" customHeight="1">
      <c r="B201" s="180"/>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row>
    <row r="202" spans="2:31" ht="15.75" customHeight="1">
      <c r="B202" s="180"/>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row>
    <row r="203" spans="2:31" ht="15.75" customHeight="1">
      <c r="B203" s="180"/>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row>
    <row r="204" spans="2:31" ht="15.75" customHeight="1">
      <c r="B204" s="180"/>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row>
    <row r="205" spans="2:31" ht="15.75" customHeight="1">
      <c r="B205" s="180"/>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row>
    <row r="206" spans="2:31" ht="15.75" customHeight="1">
      <c r="B206" s="180"/>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row>
    <row r="207" spans="2:31" ht="15.75" customHeight="1">
      <c r="B207" s="180"/>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row>
    <row r="208" spans="2:31" ht="15.75" customHeight="1">
      <c r="B208" s="180"/>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row>
    <row r="209" spans="2:31" ht="15.75" customHeight="1">
      <c r="B209" s="180"/>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row>
    <row r="210" spans="2:31" ht="15.75" customHeight="1">
      <c r="B210" s="180"/>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row>
    <row r="211" spans="2:31" ht="15.75" customHeight="1">
      <c r="B211" s="180"/>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row>
    <row r="212" spans="2:31" ht="15.75" customHeight="1">
      <c r="B212" s="180"/>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row>
    <row r="213" spans="2:31" ht="15.75" customHeight="1">
      <c r="B213" s="180"/>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row>
    <row r="214" spans="2:31" ht="15.75" customHeight="1">
      <c r="B214" s="180"/>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row>
    <row r="215" spans="2:31" ht="15.75" customHeight="1">
      <c r="B215" s="180"/>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row>
    <row r="216" spans="2:31" ht="15.75" customHeight="1">
      <c r="B216" s="180"/>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row>
    <row r="217" spans="2:31" ht="15.75" customHeight="1">
      <c r="B217" s="180"/>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row>
    <row r="218" spans="2:31" ht="15.75" customHeight="1">
      <c r="B218" s="180"/>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row>
    <row r="219" spans="2:31" ht="15.75" customHeight="1">
      <c r="B219" s="180"/>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row>
    <row r="220" spans="2:31" ht="15.75" customHeight="1">
      <c r="B220" s="180"/>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row>
    <row r="221" spans="2:31" ht="15.75" customHeight="1">
      <c r="B221" s="180"/>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row>
    <row r="222" spans="2:31" ht="15.75" customHeight="1">
      <c r="B222" s="180"/>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row>
    <row r="223" spans="2:31" ht="15.75" customHeight="1">
      <c r="B223" s="180"/>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row>
    <row r="224" spans="2:31" ht="15.75" customHeight="1">
      <c r="B224" s="180"/>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row>
    <row r="225" spans="2:31" ht="15.75" customHeight="1">
      <c r="B225" s="180"/>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row>
    <row r="226" spans="2:31" ht="15.75" customHeight="1">
      <c r="B226" s="180"/>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row>
    <row r="227" spans="2:31" ht="15.75" customHeight="1">
      <c r="B227" s="180"/>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row>
    <row r="228" spans="2:31" ht="15.75" customHeight="1">
      <c r="B228" s="180"/>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row>
    <row r="229" spans="2:31" ht="15.75" customHeight="1">
      <c r="B229" s="180"/>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row>
    <row r="230" spans="2:31" ht="15.75" customHeight="1">
      <c r="B230" s="180"/>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row>
    <row r="231" spans="2:31" ht="15.75" customHeight="1">
      <c r="B231" s="180"/>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row>
    <row r="232" spans="2:31" ht="15.75" customHeight="1">
      <c r="B232" s="180"/>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row>
    <row r="233" spans="2:31" ht="15.75" customHeight="1">
      <c r="B233" s="180"/>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row>
    <row r="234" spans="2:31" ht="15.75" customHeight="1">
      <c r="B234" s="180"/>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row>
    <row r="235" spans="2:31" ht="15.75" customHeight="1">
      <c r="B235" s="180"/>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row>
    <row r="236" spans="2:31" ht="15.75" customHeight="1">
      <c r="B236" s="180"/>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row>
    <row r="237" spans="2:31" ht="15.75" customHeight="1">
      <c r="B237" s="180"/>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row>
    <row r="238" spans="2:31" ht="15.75" customHeight="1"/>
    <row r="239" spans="2:31" ht="15.75" customHeight="1"/>
    <row r="240" spans="2:31"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2">
    <mergeCell ref="B2:J2"/>
    <mergeCell ref="B27:J27"/>
  </mergeCells>
  <pageMargins left="0.75" right="0.75" top="1" bottom="1" header="0" footer="0"/>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999"/>
  <sheetViews>
    <sheetView zoomScale="106" zoomScaleNormal="100" workbookViewId="0">
      <pane xSplit="2" ySplit="4" topLeftCell="C5" activePane="bottomRight" state="frozen"/>
      <selection pane="topRight" activeCell="C1" sqref="C1"/>
      <selection pane="bottomLeft" activeCell="A5" sqref="A5"/>
      <selection pane="bottomRight" activeCell="N4" sqref="N4"/>
    </sheetView>
  </sheetViews>
  <sheetFormatPr baseColWidth="10" defaultColWidth="14.42578125" defaultRowHeight="15" customHeight="1" outlineLevelRow="1" outlineLevelCol="3"/>
  <cols>
    <col min="1" max="1" width="5.85546875" style="666" customWidth="1"/>
    <col min="2" max="2" width="73.85546875" style="666" customWidth="1"/>
    <col min="3" max="3" width="24.28515625" style="666" customWidth="1"/>
    <col min="4" max="4" width="23.85546875" style="666" customWidth="1"/>
    <col min="5" max="5" width="22.42578125" style="666" customWidth="1" outlineLevel="1"/>
    <col min="6" max="6" width="26.140625" style="666" customWidth="1" outlineLevel="1"/>
    <col min="7" max="7" width="23.42578125" style="666" customWidth="1"/>
    <col min="8" max="8" width="21.140625" style="666" customWidth="1" outlineLevel="1"/>
    <col min="9" max="9" width="26.140625" style="666" customWidth="1" outlineLevel="1"/>
    <col min="10" max="10" width="20.5703125" style="666" customWidth="1"/>
    <col min="11" max="11" width="15.28515625" style="666" customWidth="1" outlineLevel="3"/>
    <col min="12" max="12" width="20.85546875" style="666" customWidth="1" outlineLevel="3"/>
    <col min="13" max="13" width="16.28515625" style="666" customWidth="1" outlineLevel="1"/>
    <col min="14" max="14" width="25.42578125" style="666" customWidth="1" outlineLevel="1"/>
    <col min="15" max="15" width="19.28515625" style="666" bestFit="1" customWidth="1"/>
    <col min="16" max="16" width="10.85546875" style="666" customWidth="1"/>
    <col min="17" max="17" width="88" style="666" customWidth="1"/>
    <col min="18" max="26" width="10.7109375" style="666" customWidth="1"/>
    <col min="27" max="16384" width="14.42578125" style="666"/>
  </cols>
  <sheetData>
    <row r="1" spans="1:26" ht="13.5" customHeight="1" thickBot="1">
      <c r="A1" s="337"/>
      <c r="B1" s="669"/>
      <c r="C1" s="337"/>
      <c r="D1" s="337"/>
      <c r="E1" s="337"/>
      <c r="F1" s="337"/>
      <c r="G1" s="337"/>
      <c r="H1" s="337"/>
      <c r="I1" s="337"/>
      <c r="J1" s="337"/>
      <c r="K1" s="337"/>
      <c r="L1" s="337"/>
      <c r="M1" s="337"/>
      <c r="N1" s="337"/>
      <c r="O1" s="337"/>
      <c r="P1" s="337"/>
      <c r="Q1" s="337"/>
      <c r="R1" s="337"/>
      <c r="S1" s="337"/>
      <c r="T1" s="337"/>
      <c r="U1" s="337"/>
      <c r="V1" s="337"/>
      <c r="W1" s="337"/>
      <c r="X1" s="337"/>
      <c r="Y1" s="337"/>
      <c r="Z1" s="337"/>
    </row>
    <row r="2" spans="1:26" ht="13.5" customHeight="1">
      <c r="A2" s="337"/>
      <c r="B2" s="2015" t="s">
        <v>396</v>
      </c>
      <c r="C2" s="1972"/>
      <c r="D2" s="1972"/>
      <c r="E2" s="1972"/>
      <c r="F2" s="1972"/>
      <c r="G2" s="1972"/>
      <c r="H2" s="1972"/>
      <c r="I2" s="1972"/>
      <c r="J2" s="1972"/>
      <c r="K2" s="1972"/>
      <c r="L2" s="1972"/>
      <c r="M2" s="1972"/>
      <c r="N2" s="1973"/>
      <c r="O2" s="337"/>
      <c r="P2" s="337"/>
      <c r="Q2" s="337"/>
      <c r="R2" s="337"/>
      <c r="S2" s="337"/>
      <c r="T2" s="337"/>
      <c r="U2" s="337"/>
      <c r="V2" s="337"/>
      <c r="W2" s="337"/>
      <c r="X2" s="337"/>
      <c r="Y2" s="337"/>
      <c r="Z2" s="337"/>
    </row>
    <row r="3" spans="1:26" ht="24" customHeight="1">
      <c r="A3" s="337"/>
      <c r="B3" s="2016" t="s">
        <v>397</v>
      </c>
      <c r="C3" s="1975">
        <v>2018</v>
      </c>
      <c r="D3" s="1975">
        <v>2017</v>
      </c>
      <c r="E3" s="1976" t="s">
        <v>398</v>
      </c>
      <c r="F3" s="1976">
        <v>2017</v>
      </c>
      <c r="G3" s="1976">
        <v>2016</v>
      </c>
      <c r="H3" s="1976" t="s">
        <v>398</v>
      </c>
      <c r="I3" s="1976">
        <v>2016</v>
      </c>
      <c r="J3" s="1976">
        <v>2015</v>
      </c>
      <c r="K3" s="1976" t="s">
        <v>398</v>
      </c>
      <c r="L3" s="1976">
        <v>2015</v>
      </c>
      <c r="M3" s="1976">
        <v>2014</v>
      </c>
      <c r="N3" s="2077" t="s">
        <v>398</v>
      </c>
      <c r="O3" s="337"/>
      <c r="P3" s="337"/>
      <c r="Q3" s="337"/>
      <c r="R3" s="337"/>
      <c r="S3" s="337"/>
      <c r="T3" s="337"/>
      <c r="U3" s="337"/>
      <c r="V3" s="337"/>
      <c r="W3" s="337"/>
      <c r="X3" s="337"/>
      <c r="Y3" s="337"/>
      <c r="Z3" s="337"/>
    </row>
    <row r="4" spans="1:26" ht="26.25" customHeight="1">
      <c r="A4" s="337"/>
      <c r="B4" s="1977" t="s">
        <v>400</v>
      </c>
      <c r="C4" s="1978">
        <f>SUM(C5,C10,C18,C22)</f>
        <v>459391453</v>
      </c>
      <c r="D4" s="1978">
        <f t="shared" ref="D4:G4" si="0">SUM(D5,D10,D18,D22)</f>
        <v>185358577</v>
      </c>
      <c r="E4" s="2242">
        <f>C4/D4-1</f>
        <v>1.4783932874063876</v>
      </c>
      <c r="F4" s="1978">
        <f t="shared" si="0"/>
        <v>185358577</v>
      </c>
      <c r="G4" s="1978">
        <f t="shared" si="0"/>
        <v>191282299</v>
      </c>
      <c r="H4" s="2242">
        <f>F4/G4-1</f>
        <v>-3.0968479733715415E-2</v>
      </c>
      <c r="I4" s="1978">
        <f>G4</f>
        <v>191282299</v>
      </c>
      <c r="J4" s="1978">
        <f>J5+J10+J18+J22</f>
        <v>137385389</v>
      </c>
      <c r="K4" s="1979">
        <f t="shared" ref="K4:K6" si="1">I4/J4-1</f>
        <v>0.39230452664802651</v>
      </c>
      <c r="L4" s="1978">
        <f>J4</f>
        <v>137385389</v>
      </c>
      <c r="M4" s="1978">
        <f>M5+M10+M18+M22</f>
        <v>144478403</v>
      </c>
      <c r="N4" s="1980">
        <f t="shared" ref="N4:N6" si="2">L4/M4-1</f>
        <v>-4.9093939666539632E-2</v>
      </c>
      <c r="O4" s="337"/>
      <c r="P4" s="337"/>
      <c r="Q4" s="337"/>
      <c r="R4" s="337"/>
      <c r="S4" s="337"/>
      <c r="T4" s="337"/>
      <c r="U4" s="337"/>
      <c r="V4" s="337"/>
      <c r="W4" s="337"/>
      <c r="X4" s="337"/>
      <c r="Y4" s="337"/>
      <c r="Z4" s="337"/>
    </row>
    <row r="5" spans="1:26" ht="13.5" customHeight="1">
      <c r="A5" s="671"/>
      <c r="B5" s="1981" t="s">
        <v>401</v>
      </c>
      <c r="C5" s="1982">
        <f>SUM(C6:C9)</f>
        <v>1087616</v>
      </c>
      <c r="D5" s="1982">
        <f t="shared" ref="D5:J5" si="3">SUM(D6:D9)</f>
        <v>3013712</v>
      </c>
      <c r="E5" s="2241">
        <f t="shared" si="3"/>
        <v>-0.63911083739919405</v>
      </c>
      <c r="F5" s="1982">
        <f>D5</f>
        <v>3013712</v>
      </c>
      <c r="G5" s="1982">
        <f t="shared" si="3"/>
        <v>2661013</v>
      </c>
      <c r="H5" s="2241">
        <f t="shared" ref="H5" si="4">SUM(H6:H9)</f>
        <v>0.13254313300987253</v>
      </c>
      <c r="I5" s="1982">
        <f>G5</f>
        <v>2661013</v>
      </c>
      <c r="J5" s="1982">
        <f t="shared" si="3"/>
        <v>3538768</v>
      </c>
      <c r="K5" s="1983">
        <f t="shared" si="1"/>
        <v>-0.24803971325613883</v>
      </c>
      <c r="L5" s="1982">
        <f t="shared" ref="L5:L7" si="5">+J5</f>
        <v>3538768</v>
      </c>
      <c r="M5" s="1982"/>
      <c r="N5" s="1984"/>
      <c r="O5" s="671"/>
      <c r="P5" s="671"/>
      <c r="Q5" s="671"/>
      <c r="R5" s="671"/>
      <c r="S5" s="671"/>
      <c r="T5" s="671"/>
      <c r="U5" s="671"/>
      <c r="V5" s="671"/>
      <c r="W5" s="671"/>
      <c r="X5" s="671"/>
      <c r="Y5" s="671"/>
      <c r="Z5" s="671"/>
    </row>
    <row r="6" spans="1:26" ht="13.5" customHeight="1" outlineLevel="1">
      <c r="A6" s="337"/>
      <c r="B6" s="1985" t="s">
        <v>402</v>
      </c>
      <c r="C6" s="1986">
        <f>BILAN_SYSCOA!C13</f>
        <v>1087616</v>
      </c>
      <c r="D6" s="1986">
        <f>BILAN_SYSCOA!D13</f>
        <v>3013712</v>
      </c>
      <c r="E6" s="1987">
        <f t="shared" ref="E6" si="6">C6/D6-1</f>
        <v>-0.63911083739919405</v>
      </c>
      <c r="F6" s="1986">
        <f t="shared" ref="F6:F47" si="7">D6</f>
        <v>3013712</v>
      </c>
      <c r="G6" s="1988">
        <f>BILAN_SYSCOA!E13</f>
        <v>2661013</v>
      </c>
      <c r="H6" s="2247">
        <f t="shared" ref="H6" si="8">F6/G6-1</f>
        <v>0.13254313300987253</v>
      </c>
      <c r="I6" s="1986">
        <f t="shared" ref="I6:I7" si="9">G6</f>
        <v>2661013</v>
      </c>
      <c r="J6" s="1988">
        <f>BILAN_SYSCOA!F13</f>
        <v>3538768</v>
      </c>
      <c r="K6" s="1987">
        <f t="shared" si="1"/>
        <v>-0.24803971325613883</v>
      </c>
      <c r="L6" s="1986">
        <f t="shared" si="5"/>
        <v>3538768</v>
      </c>
      <c r="M6" s="1986">
        <f>BILAN_SYSCOA!G13</f>
        <v>1078667</v>
      </c>
      <c r="N6" s="1989">
        <f t="shared" si="2"/>
        <v>2.2806862544232835</v>
      </c>
      <c r="O6" s="337"/>
      <c r="P6" s="337"/>
      <c r="Q6" s="337"/>
      <c r="R6" s="337"/>
      <c r="S6" s="337"/>
      <c r="T6" s="337"/>
      <c r="U6" s="337"/>
      <c r="V6" s="337"/>
      <c r="W6" s="337"/>
      <c r="X6" s="337"/>
      <c r="Y6" s="337"/>
      <c r="Z6" s="337"/>
    </row>
    <row r="7" spans="1:26" s="655" customFormat="1" ht="13.5" customHeight="1" outlineLevel="1">
      <c r="A7" s="691"/>
      <c r="B7" s="1990" t="s">
        <v>403</v>
      </c>
      <c r="C7" s="1988">
        <f>BILAN_SYSCOA!C12</f>
        <v>0</v>
      </c>
      <c r="D7" s="1988">
        <f>BILAN_SYSCOA!D12</f>
        <v>0</v>
      </c>
      <c r="E7" s="1991"/>
      <c r="F7" s="1982">
        <f t="shared" si="7"/>
        <v>0</v>
      </c>
      <c r="G7" s="1988"/>
      <c r="H7" s="2246"/>
      <c r="I7" s="1986">
        <f t="shared" si="9"/>
        <v>0</v>
      </c>
      <c r="J7" s="1988">
        <v>0</v>
      </c>
      <c r="K7" s="1991"/>
      <c r="L7" s="1988">
        <f t="shared" si="5"/>
        <v>0</v>
      </c>
      <c r="M7" s="1988"/>
      <c r="N7" s="1992"/>
      <c r="O7" s="691"/>
      <c r="P7" s="691"/>
      <c r="Q7" s="691"/>
      <c r="R7" s="691"/>
      <c r="S7" s="691"/>
      <c r="T7" s="691"/>
      <c r="U7" s="691"/>
      <c r="V7" s="691"/>
      <c r="W7" s="691"/>
      <c r="X7" s="691"/>
      <c r="Y7" s="691"/>
      <c r="Z7" s="691"/>
    </row>
    <row r="8" spans="1:26" ht="13.5" customHeight="1" outlineLevel="1">
      <c r="A8" s="337"/>
      <c r="B8" s="1985" t="s">
        <v>881</v>
      </c>
      <c r="C8" s="1986"/>
      <c r="D8" s="1986"/>
      <c r="E8" s="1987"/>
      <c r="F8" s="1986"/>
      <c r="G8" s="1988"/>
      <c r="H8" s="2247"/>
      <c r="I8" s="1986"/>
      <c r="J8" s="1988"/>
      <c r="K8" s="1987"/>
      <c r="L8" s="1986"/>
      <c r="M8" s="1986"/>
      <c r="N8" s="1989"/>
      <c r="O8" s="337" t="s">
        <v>858</v>
      </c>
      <c r="P8" s="337"/>
      <c r="Q8" s="337"/>
      <c r="R8" s="337"/>
      <c r="S8" s="337"/>
      <c r="T8" s="337"/>
      <c r="U8" s="337"/>
      <c r="V8" s="337"/>
      <c r="W8" s="337"/>
      <c r="X8" s="337"/>
      <c r="Y8" s="337"/>
      <c r="Z8" s="337"/>
    </row>
    <row r="9" spans="1:26" ht="13.5" customHeight="1">
      <c r="A9" s="337"/>
      <c r="B9" s="1985"/>
      <c r="C9" s="1986"/>
      <c r="D9" s="1986"/>
      <c r="E9" s="1987"/>
      <c r="F9" s="1982">
        <f t="shared" si="7"/>
        <v>0</v>
      </c>
      <c r="G9" s="1988"/>
      <c r="H9" s="2247"/>
      <c r="I9" s="1986"/>
      <c r="J9" s="1988"/>
      <c r="K9" s="1987"/>
      <c r="L9" s="1986"/>
      <c r="M9" s="1986"/>
      <c r="N9" s="1989"/>
      <c r="O9" s="337"/>
      <c r="P9" s="337"/>
      <c r="Q9" s="337"/>
      <c r="R9" s="337"/>
      <c r="S9" s="337"/>
      <c r="T9" s="337"/>
      <c r="U9" s="337"/>
      <c r="V9" s="337"/>
      <c r="W9" s="337"/>
      <c r="X9" s="337"/>
      <c r="Y9" s="337"/>
      <c r="Z9" s="337"/>
    </row>
    <row r="10" spans="1:26" ht="13.5" customHeight="1">
      <c r="A10" s="671"/>
      <c r="B10" s="1981" t="s">
        <v>404</v>
      </c>
      <c r="C10" s="1982">
        <f>SUM(C11:C17)</f>
        <v>191957612</v>
      </c>
      <c r="D10" s="1982">
        <f t="shared" ref="D10:J10" si="10">SUM(D11:D17)</f>
        <v>176513272</v>
      </c>
      <c r="E10" s="2241">
        <f t="shared" si="10"/>
        <v>-0.63297707177593998</v>
      </c>
      <c r="F10" s="1982">
        <f t="shared" si="7"/>
        <v>176513272</v>
      </c>
      <c r="G10" s="1993">
        <f t="shared" si="10"/>
        <v>183541705</v>
      </c>
      <c r="H10" s="2241">
        <f>F10/G10-1</f>
        <v>-3.8293384056773405E-2</v>
      </c>
      <c r="I10" s="1982">
        <f t="shared" si="10"/>
        <v>183541705</v>
      </c>
      <c r="J10" s="1993">
        <f t="shared" si="10"/>
        <v>129114547</v>
      </c>
      <c r="K10" s="1983">
        <f t="shared" ref="K10:K15" si="11">I10/J10-1</f>
        <v>0.42154164085012047</v>
      </c>
      <c r="L10" s="1982">
        <f t="shared" ref="L10:L16" si="12">+J10</f>
        <v>129114547</v>
      </c>
      <c r="M10" s="1982">
        <f>SUM(M11:M16)</f>
        <v>139405401</v>
      </c>
      <c r="N10" s="1984">
        <f t="shared" ref="N10:N15" si="13">L10/M10-1</f>
        <v>-7.3819621952810888E-2</v>
      </c>
      <c r="O10" s="671"/>
      <c r="P10" s="671"/>
      <c r="Q10" s="671"/>
      <c r="R10" s="671"/>
      <c r="S10" s="671"/>
      <c r="T10" s="671"/>
      <c r="U10" s="671"/>
      <c r="V10" s="671"/>
      <c r="W10" s="671"/>
      <c r="X10" s="671"/>
      <c r="Y10" s="671"/>
      <c r="Z10" s="671"/>
    </row>
    <row r="11" spans="1:26" ht="13.5" customHeight="1" outlineLevel="1">
      <c r="A11" s="337"/>
      <c r="B11" s="1985" t="s">
        <v>405</v>
      </c>
      <c r="C11" s="1986">
        <f>BILAN_SYSCOA!C18</f>
        <v>0</v>
      </c>
      <c r="D11" s="1986">
        <f>BILAN_SYSCOA!D18</f>
        <v>0</v>
      </c>
      <c r="E11" s="1986">
        <f>[3]BILAN_SYSCOA!L18</f>
        <v>0</v>
      </c>
      <c r="F11" s="1982">
        <f t="shared" si="7"/>
        <v>0</v>
      </c>
      <c r="G11" s="1988">
        <f>BILAN_SYSCOA!E18</f>
        <v>0</v>
      </c>
      <c r="H11" s="1987">
        <f>[3]BILAN_SYSCOA!O18</f>
        <v>0</v>
      </c>
      <c r="I11" s="1986">
        <f t="shared" ref="I11:I16" si="14">+G11</f>
        <v>0</v>
      </c>
      <c r="J11" s="1988">
        <f>BILAN_SYSCOA!F19</f>
        <v>0</v>
      </c>
      <c r="K11" s="1987"/>
      <c r="L11" s="1986">
        <f t="shared" si="12"/>
        <v>0</v>
      </c>
      <c r="M11" s="1986">
        <f>BILAN_SYSCOA!G18</f>
        <v>0</v>
      </c>
      <c r="N11" s="1989"/>
      <c r="O11" s="337"/>
      <c r="P11" s="337"/>
      <c r="Q11" s="337"/>
      <c r="R11" s="337"/>
      <c r="S11" s="337"/>
      <c r="T11" s="337"/>
      <c r="U11" s="337"/>
      <c r="V11" s="337"/>
      <c r="W11" s="337"/>
      <c r="X11" s="337"/>
      <c r="Y11" s="337"/>
      <c r="Z11" s="337"/>
    </row>
    <row r="12" spans="1:26" ht="13.5" customHeight="1" outlineLevel="1">
      <c r="A12" s="337"/>
      <c r="B12" s="1985" t="s">
        <v>406</v>
      </c>
      <c r="C12" s="1986">
        <f>BILAN_SYSCOA!C19</f>
        <v>0</v>
      </c>
      <c r="D12" s="1986">
        <f>BILAN_SYSCOA!D19</f>
        <v>-1230454</v>
      </c>
      <c r="E12" s="1987">
        <f t="shared" ref="E12:E15" si="15">C12/D12-1</f>
        <v>-1</v>
      </c>
      <c r="F12" s="1986">
        <f t="shared" si="7"/>
        <v>-1230454</v>
      </c>
      <c r="G12" s="1988">
        <f>BILAN_SYSCOA!E19</f>
        <v>0</v>
      </c>
      <c r="H12" s="1987"/>
      <c r="I12" s="1986">
        <f t="shared" si="14"/>
        <v>0</v>
      </c>
      <c r="J12" s="1988">
        <f>BILAN_SYSCOA!F19</f>
        <v>0</v>
      </c>
      <c r="K12" s="1987"/>
      <c r="L12" s="1986">
        <f t="shared" si="12"/>
        <v>0</v>
      </c>
      <c r="M12" s="1986">
        <f>BILAN_SYSCOA!G19</f>
        <v>0</v>
      </c>
      <c r="N12" s="1989"/>
      <c r="O12" s="337"/>
      <c r="P12" s="337"/>
      <c r="Q12" s="337"/>
      <c r="R12" s="337"/>
      <c r="S12" s="337"/>
      <c r="T12" s="337"/>
      <c r="U12" s="337"/>
      <c r="V12" s="337"/>
      <c r="W12" s="337"/>
      <c r="X12" s="337"/>
      <c r="Y12" s="337"/>
      <c r="Z12" s="337"/>
    </row>
    <row r="13" spans="1:26" ht="13.5" customHeight="1" outlineLevel="1">
      <c r="A13" s="337"/>
      <c r="B13" s="1985" t="s">
        <v>407</v>
      </c>
      <c r="C13" s="1986">
        <f>BILAN_SYSCOA!C20</f>
        <v>6233453</v>
      </c>
      <c r="D13" s="1986">
        <f>BILAN_SYSCOA!D20</f>
        <v>8523207</v>
      </c>
      <c r="E13" s="1987">
        <f t="shared" si="15"/>
        <v>-0.26864934759885573</v>
      </c>
      <c r="F13" s="1986">
        <f t="shared" si="7"/>
        <v>8523207</v>
      </c>
      <c r="G13" s="1988">
        <f>BILAN_SYSCOA!E20</f>
        <v>11326650</v>
      </c>
      <c r="H13" s="1987">
        <f t="shared" ref="H13:H15" si="16">F13/G13-1</f>
        <v>-0.24750857490961586</v>
      </c>
      <c r="I13" s="1986">
        <f t="shared" si="14"/>
        <v>11326650</v>
      </c>
      <c r="J13" s="1988">
        <f>BILAN_SYSCOA!F20</f>
        <v>10653805</v>
      </c>
      <c r="K13" s="1987">
        <f t="shared" si="11"/>
        <v>6.3155370311358316E-2</v>
      </c>
      <c r="L13" s="1986">
        <f t="shared" si="12"/>
        <v>10653805</v>
      </c>
      <c r="M13" s="1986">
        <f>BILAN_SYSCOA!G20</f>
        <v>5113752</v>
      </c>
      <c r="N13" s="1989">
        <f t="shared" si="13"/>
        <v>1.0833636437590246</v>
      </c>
      <c r="O13" s="337"/>
      <c r="P13" s="337"/>
      <c r="Q13" s="337"/>
      <c r="R13" s="337"/>
      <c r="S13" s="337"/>
      <c r="T13" s="337"/>
      <c r="U13" s="337"/>
      <c r="V13" s="337"/>
      <c r="W13" s="337"/>
      <c r="X13" s="337"/>
      <c r="Y13" s="337"/>
      <c r="Z13" s="337"/>
    </row>
    <row r="14" spans="1:26" ht="13.5" customHeight="1" outlineLevel="1">
      <c r="A14" s="337"/>
      <c r="B14" s="1985" t="s">
        <v>408</v>
      </c>
      <c r="C14" s="1986">
        <f>BILAN_SYSCOA!C21</f>
        <v>92782456</v>
      </c>
      <c r="D14" s="1986">
        <f>BILAN_SYSCOA!D21</f>
        <v>119174651</v>
      </c>
      <c r="E14" s="1987">
        <f t="shared" si="15"/>
        <v>-0.22145812703072232</v>
      </c>
      <c r="F14" s="1986">
        <f t="shared" si="7"/>
        <v>119174651</v>
      </c>
      <c r="G14" s="1988">
        <f>BILAN_SYSCOA!E21</f>
        <v>88941115</v>
      </c>
      <c r="H14" s="1987">
        <f t="shared" si="16"/>
        <v>0.33992755768802763</v>
      </c>
      <c r="I14" s="1986">
        <f t="shared" si="14"/>
        <v>88941115</v>
      </c>
      <c r="J14" s="1988">
        <f>BILAN_SYSCOA!F21</f>
        <v>54827496</v>
      </c>
      <c r="K14" s="1987">
        <f t="shared" si="11"/>
        <v>0.62219910608356077</v>
      </c>
      <c r="L14" s="1986">
        <f t="shared" si="12"/>
        <v>54827496</v>
      </c>
      <c r="M14" s="1986">
        <f>BILAN_SYSCOA!G21</f>
        <v>50370096</v>
      </c>
      <c r="N14" s="1989">
        <f t="shared" si="13"/>
        <v>8.8492982026478595E-2</v>
      </c>
      <c r="O14" s="337"/>
      <c r="P14" s="337"/>
      <c r="Q14" s="337"/>
      <c r="R14" s="337"/>
      <c r="S14" s="337"/>
      <c r="T14" s="337"/>
      <c r="U14" s="337"/>
      <c r="V14" s="337"/>
      <c r="W14" s="337"/>
      <c r="X14" s="337"/>
      <c r="Y14" s="337"/>
      <c r="Z14" s="337"/>
    </row>
    <row r="15" spans="1:26" ht="13.5" customHeight="1" outlineLevel="1">
      <c r="A15" s="337"/>
      <c r="B15" s="1985" t="s">
        <v>409</v>
      </c>
      <c r="C15" s="1986">
        <f>BILAN_SYSCOA!C22</f>
        <v>92941703</v>
      </c>
      <c r="D15" s="1986">
        <f>BILAN_SYSCOA!D22</f>
        <v>50045868</v>
      </c>
      <c r="E15" s="1987">
        <f t="shared" si="15"/>
        <v>0.85713040285363817</v>
      </c>
      <c r="F15" s="1986">
        <f t="shared" si="7"/>
        <v>50045868</v>
      </c>
      <c r="G15" s="1988">
        <f>BILAN_SYSCOA!E22</f>
        <v>83273940</v>
      </c>
      <c r="H15" s="1987">
        <f t="shared" si="16"/>
        <v>-0.39902125442845626</v>
      </c>
      <c r="I15" s="1986">
        <f t="shared" si="14"/>
        <v>83273940</v>
      </c>
      <c r="J15" s="1988">
        <f>BILAN_SYSCOA!F22</f>
        <v>63633246</v>
      </c>
      <c r="K15" s="1987">
        <f t="shared" si="11"/>
        <v>0.30865459857257638</v>
      </c>
      <c r="L15" s="1986">
        <f t="shared" si="12"/>
        <v>63633246</v>
      </c>
      <c r="M15" s="1986">
        <f>BILAN_SYSCOA!G22</f>
        <v>83921553</v>
      </c>
      <c r="N15" s="1989">
        <f t="shared" si="13"/>
        <v>-0.24175323590591802</v>
      </c>
      <c r="O15" s="337"/>
      <c r="P15" s="337"/>
      <c r="Q15" s="337"/>
      <c r="R15" s="337"/>
      <c r="S15" s="337"/>
      <c r="T15" s="337"/>
      <c r="U15" s="337"/>
      <c r="V15" s="337"/>
      <c r="W15" s="337"/>
      <c r="X15" s="337"/>
      <c r="Y15" s="337"/>
      <c r="Z15" s="337"/>
    </row>
    <row r="16" spans="1:26" ht="13.5" customHeight="1" outlineLevel="1">
      <c r="A16" s="337"/>
      <c r="B16" s="1985" t="s">
        <v>410</v>
      </c>
      <c r="C16" s="1986"/>
      <c r="D16" s="1986">
        <f>BILAN_SYSCOA!D24</f>
        <v>0</v>
      </c>
      <c r="E16" s="1987"/>
      <c r="F16" s="1982">
        <f t="shared" si="7"/>
        <v>0</v>
      </c>
      <c r="G16" s="1988"/>
      <c r="H16" s="1987"/>
      <c r="I16" s="1986">
        <f t="shared" si="14"/>
        <v>0</v>
      </c>
      <c r="J16" s="1988">
        <v>0</v>
      </c>
      <c r="K16" s="1987"/>
      <c r="L16" s="1986">
        <f t="shared" si="12"/>
        <v>0</v>
      </c>
      <c r="M16" s="1986"/>
      <c r="N16" s="1989"/>
      <c r="O16" s="337"/>
      <c r="P16" s="337"/>
      <c r="Q16" s="337"/>
      <c r="R16" s="337"/>
      <c r="S16" s="337"/>
      <c r="T16" s="337"/>
      <c r="U16" s="337"/>
      <c r="V16" s="337"/>
      <c r="W16" s="337"/>
      <c r="X16" s="337"/>
      <c r="Y16" s="337"/>
      <c r="Z16" s="337"/>
    </row>
    <row r="17" spans="1:26" ht="13.5" customHeight="1">
      <c r="A17" s="337"/>
      <c r="B17" s="1985"/>
      <c r="C17" s="1986"/>
      <c r="D17" s="1986"/>
      <c r="E17" s="1987"/>
      <c r="F17" s="1982">
        <f t="shared" si="7"/>
        <v>0</v>
      </c>
      <c r="G17" s="1988"/>
      <c r="H17" s="1987"/>
      <c r="I17" s="1986"/>
      <c r="J17" s="1986"/>
      <c r="K17" s="1987"/>
      <c r="L17" s="1986"/>
      <c r="M17" s="1986"/>
      <c r="N17" s="1989"/>
      <c r="O17" s="337"/>
      <c r="P17" s="337"/>
      <c r="Q17" s="337"/>
      <c r="R17" s="337"/>
      <c r="S17" s="337"/>
      <c r="T17" s="337"/>
      <c r="U17" s="337"/>
      <c r="V17" s="337"/>
      <c r="W17" s="337"/>
      <c r="X17" s="337"/>
      <c r="Y17" s="337"/>
      <c r="Z17" s="337"/>
    </row>
    <row r="18" spans="1:26" ht="17.25" customHeight="1">
      <c r="A18" s="671"/>
      <c r="B18" s="1994" t="s">
        <v>411</v>
      </c>
      <c r="C18" s="1982">
        <f>SUM(C19:C21)</f>
        <v>266346225</v>
      </c>
      <c r="D18" s="1982">
        <f>SUM(D19:D21)</f>
        <v>5831593</v>
      </c>
      <c r="E18" s="2241">
        <f>C18/D18-1</f>
        <v>44.672979064211098</v>
      </c>
      <c r="F18" s="1982">
        <f t="shared" si="7"/>
        <v>5831593</v>
      </c>
      <c r="G18" s="1993">
        <f t="shared" ref="G18:J18" si="17">SUM(G19:G21)</f>
        <v>5079581</v>
      </c>
      <c r="H18" s="1982">
        <f>F18/G18-1</f>
        <v>0.14804606915412899</v>
      </c>
      <c r="I18" s="1982">
        <f t="shared" si="17"/>
        <v>5079581</v>
      </c>
      <c r="J18" s="1982">
        <f t="shared" si="17"/>
        <v>4732074</v>
      </c>
      <c r="K18" s="1983">
        <f t="shared" ref="K18:K20" si="18">I18/J18-1</f>
        <v>7.3436510079935458E-2</v>
      </c>
      <c r="L18" s="1982">
        <f t="shared" ref="L18:L20" si="19">+J18</f>
        <v>4732074</v>
      </c>
      <c r="M18" s="1982">
        <f>SUM(M19:M20)</f>
        <v>5073002</v>
      </c>
      <c r="N18" s="1984">
        <f t="shared" ref="N18:N20" si="20">L18/M18-1</f>
        <v>-6.7204389038285406E-2</v>
      </c>
      <c r="O18" s="671"/>
      <c r="P18" s="671"/>
      <c r="Q18" s="671"/>
      <c r="R18" s="671"/>
      <c r="S18" s="671"/>
      <c r="T18" s="671"/>
      <c r="U18" s="671"/>
      <c r="V18" s="671"/>
      <c r="W18" s="671"/>
      <c r="X18" s="671"/>
      <c r="Y18" s="671"/>
      <c r="Z18" s="671"/>
    </row>
    <row r="19" spans="1:26" ht="13.5" customHeight="1" outlineLevel="1">
      <c r="A19" s="337"/>
      <c r="B19" s="1985" t="s">
        <v>412</v>
      </c>
      <c r="C19" s="1986">
        <f>BILAN_SYSCOA!C27</f>
        <v>0</v>
      </c>
      <c r="D19" s="1986">
        <f>BILAN_SYSCOA!D27</f>
        <v>0</v>
      </c>
      <c r="E19" s="1987"/>
      <c r="F19" s="1982">
        <f t="shared" si="7"/>
        <v>0</v>
      </c>
      <c r="G19" s="1988"/>
      <c r="H19" s="1987"/>
      <c r="I19" s="1986">
        <f t="shared" ref="I19:I20" si="21">+G19</f>
        <v>0</v>
      </c>
      <c r="J19" s="1988">
        <v>0</v>
      </c>
      <c r="K19" s="1987"/>
      <c r="L19" s="1986">
        <f t="shared" si="19"/>
        <v>0</v>
      </c>
      <c r="M19" s="1986"/>
      <c r="N19" s="1989"/>
      <c r="O19" s="337"/>
      <c r="P19" s="337"/>
      <c r="Q19" s="337"/>
      <c r="R19" s="337"/>
      <c r="S19" s="337"/>
      <c r="T19" s="337"/>
      <c r="U19" s="337"/>
      <c r="V19" s="337"/>
      <c r="W19" s="337"/>
      <c r="X19" s="337"/>
      <c r="Y19" s="337"/>
      <c r="Z19" s="337"/>
    </row>
    <row r="20" spans="1:26" ht="13.5" customHeight="1" outlineLevel="1">
      <c r="A20" s="337"/>
      <c r="B20" s="1985" t="s">
        <v>413</v>
      </c>
      <c r="C20" s="1986">
        <f>BILAN_SYSCOA!C28</f>
        <v>266346225</v>
      </c>
      <c r="D20" s="1986">
        <f>BILAN_SYSCOA!D28</f>
        <v>5831593</v>
      </c>
      <c r="E20" s="1987">
        <f>C20/D20-1</f>
        <v>44.672979064211098</v>
      </c>
      <c r="F20" s="1986">
        <f t="shared" si="7"/>
        <v>5831593</v>
      </c>
      <c r="G20" s="1988">
        <f>BILAN_SYSCOA!E28</f>
        <v>5079581</v>
      </c>
      <c r="H20" s="1987">
        <f>(F20-G20)/G20</f>
        <v>0.14804606915412905</v>
      </c>
      <c r="I20" s="1986">
        <f t="shared" si="21"/>
        <v>5079581</v>
      </c>
      <c r="J20" s="1988">
        <f>BILAN_SYSCOA!F28</f>
        <v>4732074</v>
      </c>
      <c r="K20" s="1987">
        <f t="shared" si="18"/>
        <v>7.3436510079935458E-2</v>
      </c>
      <c r="L20" s="1986">
        <f t="shared" si="19"/>
        <v>4732074</v>
      </c>
      <c r="M20" s="1986">
        <f>BILAN_SYSCOA!G28</f>
        <v>5073002</v>
      </c>
      <c r="N20" s="1989">
        <f t="shared" si="20"/>
        <v>-6.7204389038285406E-2</v>
      </c>
      <c r="O20" s="337"/>
      <c r="P20" s="337"/>
      <c r="Q20" s="337"/>
      <c r="R20" s="337"/>
      <c r="S20" s="337"/>
      <c r="T20" s="337"/>
      <c r="U20" s="337"/>
      <c r="V20" s="337"/>
      <c r="W20" s="337"/>
      <c r="X20" s="337"/>
      <c r="Y20" s="337"/>
      <c r="Z20" s="337"/>
    </row>
    <row r="21" spans="1:26" ht="13.5" customHeight="1">
      <c r="A21" s="337"/>
      <c r="B21" s="1985"/>
      <c r="C21" s="1986"/>
      <c r="D21" s="1986"/>
      <c r="E21" s="1987"/>
      <c r="F21" s="1982">
        <f t="shared" si="7"/>
        <v>0</v>
      </c>
      <c r="G21" s="1988"/>
      <c r="H21" s="1987"/>
      <c r="I21" s="1986"/>
      <c r="J21" s="1986"/>
      <c r="K21" s="1987"/>
      <c r="L21" s="1986"/>
      <c r="M21" s="1986"/>
      <c r="N21" s="1989"/>
      <c r="O21" s="337"/>
      <c r="P21" s="337"/>
      <c r="Q21" s="337"/>
      <c r="R21" s="337"/>
      <c r="S21" s="337"/>
      <c r="T21" s="337"/>
      <c r="U21" s="337"/>
      <c r="V21" s="337"/>
      <c r="W21" s="337"/>
      <c r="X21" s="337"/>
      <c r="Y21" s="337"/>
      <c r="Z21" s="337"/>
    </row>
    <row r="22" spans="1:26" ht="13.5" customHeight="1">
      <c r="A22" s="671"/>
      <c r="B22" s="1981" t="s">
        <v>414</v>
      </c>
      <c r="C22" s="1982">
        <f>SUM(C23:C25)</f>
        <v>0</v>
      </c>
      <c r="D22" s="1982">
        <f t="shared" ref="D22:J22" si="22">SUM(D23:D25)</f>
        <v>0</v>
      </c>
      <c r="E22" s="1982">
        <f t="shared" si="22"/>
        <v>0</v>
      </c>
      <c r="F22" s="1982">
        <f t="shared" si="7"/>
        <v>0</v>
      </c>
      <c r="G22" s="1982">
        <f t="shared" si="22"/>
        <v>0</v>
      </c>
      <c r="H22" s="1982">
        <f t="shared" ref="H22" si="23">SUM(H23:H25)</f>
        <v>0</v>
      </c>
      <c r="I22" s="1982">
        <f>G22</f>
        <v>0</v>
      </c>
      <c r="J22" s="1982">
        <f t="shared" si="22"/>
        <v>0</v>
      </c>
      <c r="K22" s="1983"/>
      <c r="L22" s="1982">
        <f>J22</f>
        <v>0</v>
      </c>
      <c r="M22" s="1982">
        <f>SUM(M23:M24)</f>
        <v>0</v>
      </c>
      <c r="N22" s="1984"/>
      <c r="O22" s="671"/>
      <c r="P22" s="671"/>
      <c r="Q22" s="671"/>
      <c r="R22" s="671"/>
      <c r="S22" s="671"/>
      <c r="T22" s="671"/>
      <c r="U22" s="671"/>
      <c r="V22" s="671"/>
      <c r="W22" s="671"/>
      <c r="X22" s="671"/>
      <c r="Y22" s="671"/>
      <c r="Z22" s="671"/>
    </row>
    <row r="23" spans="1:26" ht="13.5" customHeight="1" outlineLevel="1">
      <c r="A23" s="337"/>
      <c r="B23" s="1985" t="s">
        <v>415</v>
      </c>
      <c r="C23" s="1986"/>
      <c r="D23" s="1986"/>
      <c r="E23" s="1987"/>
      <c r="F23" s="1982">
        <f t="shared" si="7"/>
        <v>0</v>
      </c>
      <c r="G23" s="1986"/>
      <c r="H23" s="1987"/>
      <c r="I23" s="1986">
        <f>+G23</f>
        <v>0</v>
      </c>
      <c r="J23" s="1988"/>
      <c r="K23" s="1987"/>
      <c r="L23" s="1986">
        <f>+J23</f>
        <v>0</v>
      </c>
      <c r="M23" s="1986"/>
      <c r="N23" s="1989"/>
      <c r="O23" s="337"/>
      <c r="P23" s="337"/>
      <c r="Q23" s="337"/>
      <c r="R23" s="337"/>
      <c r="S23" s="337"/>
      <c r="T23" s="337"/>
      <c r="U23" s="337"/>
      <c r="V23" s="337"/>
      <c r="W23" s="337"/>
      <c r="X23" s="337"/>
      <c r="Y23" s="337"/>
      <c r="Z23" s="337"/>
    </row>
    <row r="24" spans="1:26" ht="13.5" customHeight="1" outlineLevel="1">
      <c r="A24" s="337"/>
      <c r="B24" s="1985"/>
      <c r="C24" s="1986"/>
      <c r="D24" s="1986"/>
      <c r="E24" s="1987"/>
      <c r="F24" s="1986"/>
      <c r="G24" s="1986"/>
      <c r="H24" s="1987"/>
      <c r="I24" s="1986"/>
      <c r="J24" s="1986"/>
      <c r="K24" s="1987"/>
      <c r="L24" s="1986"/>
      <c r="M24" s="1986"/>
      <c r="N24" s="1989"/>
      <c r="O24" s="1658"/>
      <c r="P24" s="337"/>
      <c r="Q24" s="337"/>
      <c r="R24" s="337"/>
      <c r="S24" s="337"/>
      <c r="T24" s="337"/>
      <c r="U24" s="337"/>
      <c r="V24" s="337"/>
      <c r="W24" s="337"/>
      <c r="X24" s="337"/>
      <c r="Y24" s="337"/>
      <c r="Z24" s="337"/>
    </row>
    <row r="25" spans="1:26" ht="13.5" customHeight="1">
      <c r="A25" s="337"/>
      <c r="B25" s="1985"/>
      <c r="C25" s="1986"/>
      <c r="D25" s="1986"/>
      <c r="E25" s="1987"/>
      <c r="F25" s="1982">
        <f t="shared" si="7"/>
        <v>0</v>
      </c>
      <c r="G25" s="1986"/>
      <c r="H25" s="1987"/>
      <c r="I25" s="1986"/>
      <c r="J25" s="1986"/>
      <c r="K25" s="1987"/>
      <c r="L25" s="1986"/>
      <c r="M25" s="1986"/>
      <c r="N25" s="1989"/>
      <c r="O25" s="1658"/>
      <c r="P25" s="337"/>
      <c r="Q25" s="337"/>
      <c r="R25" s="337"/>
      <c r="S25" s="337"/>
      <c r="T25" s="337"/>
      <c r="U25" s="337"/>
      <c r="V25" s="337"/>
      <c r="W25" s="337"/>
      <c r="X25" s="337"/>
      <c r="Y25" s="337"/>
      <c r="Z25" s="337"/>
    </row>
    <row r="26" spans="1:26" ht="19.5" customHeight="1">
      <c r="A26" s="671"/>
      <c r="B26" s="1977" t="s">
        <v>416</v>
      </c>
      <c r="C26" s="1978">
        <f>SUM(C27,C34,C43)</f>
        <v>504557027</v>
      </c>
      <c r="D26" s="1978">
        <f t="shared" ref="D26:J26" si="24">SUM(D27,D34,D43)</f>
        <v>861427864</v>
      </c>
      <c r="E26" s="2242">
        <f t="shared" si="24"/>
        <v>-1.7406213487597391</v>
      </c>
      <c r="F26" s="1978">
        <f t="shared" si="7"/>
        <v>861427864</v>
      </c>
      <c r="G26" s="1978">
        <f t="shared" si="24"/>
        <v>1093406599</v>
      </c>
      <c r="H26" s="2242">
        <f t="shared" ref="H26" si="25">SUM(H27,H34,H43)</f>
        <v>0.12210834700009987</v>
      </c>
      <c r="I26" s="1978">
        <f t="shared" si="24"/>
        <v>1093406599</v>
      </c>
      <c r="J26" s="1978">
        <f t="shared" si="24"/>
        <v>804684242</v>
      </c>
      <c r="K26" s="1979">
        <f t="shared" ref="K26:K30" si="26">I26/J26-1</f>
        <v>0.35880205169967772</v>
      </c>
      <c r="L26" s="1978">
        <f t="shared" ref="L26:M26" si="27">L27+L34+L43</f>
        <v>804684242</v>
      </c>
      <c r="M26" s="1978">
        <f t="shared" si="27"/>
        <v>206462825</v>
      </c>
      <c r="N26" s="1980">
        <f t="shared" ref="N26:N30" si="28">L26/M26-1</f>
        <v>2.8974776306582068</v>
      </c>
      <c r="O26" s="671"/>
      <c r="P26" s="671"/>
      <c r="Q26" s="671"/>
      <c r="R26" s="671"/>
      <c r="S26" s="671"/>
      <c r="T26" s="671"/>
      <c r="U26" s="671"/>
      <c r="V26" s="671"/>
      <c r="W26" s="671"/>
      <c r="X26" s="671"/>
      <c r="Y26" s="671"/>
      <c r="Z26" s="671"/>
    </row>
    <row r="27" spans="1:26" ht="15.75" customHeight="1">
      <c r="A27" s="671"/>
      <c r="B27" s="1981" t="s">
        <v>417</v>
      </c>
      <c r="C27" s="1982">
        <f>SUM(C28:C33)</f>
        <v>8162538</v>
      </c>
      <c r="D27" s="1982">
        <f>SUM(D28:D33)</f>
        <v>59675725</v>
      </c>
      <c r="E27" s="2241">
        <f t="shared" ref="E27:J27" si="29">SUM(E28:E33)</f>
        <v>-1</v>
      </c>
      <c r="F27" s="1982">
        <f t="shared" si="7"/>
        <v>59675725</v>
      </c>
      <c r="G27" s="1982">
        <f t="shared" si="29"/>
        <v>259309506</v>
      </c>
      <c r="H27" s="2241">
        <f t="shared" ref="H27" si="30">SUM(H28:H33)</f>
        <v>-0.14920123120313589</v>
      </c>
      <c r="I27" s="1982">
        <f t="shared" si="29"/>
        <v>259309506</v>
      </c>
      <c r="J27" s="1982">
        <f t="shared" si="29"/>
        <v>182623703</v>
      </c>
      <c r="K27" s="1983">
        <f t="shared" si="26"/>
        <v>0.41991155441635097</v>
      </c>
      <c r="L27" s="1982">
        <f t="shared" ref="L27:L31" si="31">+J27</f>
        <v>182623703</v>
      </c>
      <c r="M27" s="1982"/>
      <c r="N27" s="1984"/>
      <c r="O27" s="671"/>
      <c r="P27" s="671"/>
      <c r="Q27" s="671"/>
      <c r="R27" s="671"/>
      <c r="S27" s="671"/>
      <c r="T27" s="671"/>
      <c r="U27" s="671"/>
      <c r="V27" s="671"/>
      <c r="W27" s="671"/>
      <c r="X27" s="671"/>
      <c r="Y27" s="671"/>
      <c r="Z27" s="671"/>
    </row>
    <row r="28" spans="1:26" s="321" customFormat="1" ht="13.5" customHeight="1" outlineLevel="1">
      <c r="A28" s="338"/>
      <c r="B28" s="1995" t="s">
        <v>856</v>
      </c>
      <c r="C28" s="1996">
        <f>BILAN_SYSCOA!C42</f>
        <v>0</v>
      </c>
      <c r="D28" s="1996">
        <f>BILAN_SYSCOA!D42</f>
        <v>0</v>
      </c>
      <c r="E28" s="2231"/>
      <c r="F28" s="1982">
        <f t="shared" si="7"/>
        <v>0</v>
      </c>
      <c r="G28" s="1998">
        <f>BILAN_SYSCOA!E42</f>
        <v>0</v>
      </c>
      <c r="H28" s="2231"/>
      <c r="I28" s="1999">
        <f t="shared" ref="I28:I31" si="32">+G28</f>
        <v>0</v>
      </c>
      <c r="J28" s="1998">
        <f>BILAN_SYSCOA!F42</f>
        <v>0</v>
      </c>
      <c r="K28" s="1997"/>
      <c r="L28" s="1999">
        <f t="shared" si="31"/>
        <v>0</v>
      </c>
      <c r="M28" s="1999">
        <f>BILAN_SYSCOA!G42</f>
        <v>0</v>
      </c>
      <c r="N28" s="2000"/>
      <c r="O28" s="338"/>
      <c r="P28" s="338"/>
      <c r="Q28" s="338"/>
      <c r="R28" s="338"/>
      <c r="S28" s="338"/>
      <c r="T28" s="338"/>
      <c r="U28" s="338"/>
      <c r="V28" s="338"/>
      <c r="W28" s="338"/>
      <c r="X28" s="338"/>
      <c r="Y28" s="338"/>
      <c r="Z28" s="338"/>
    </row>
    <row r="29" spans="1:26" s="321" customFormat="1" ht="13.5" customHeight="1" outlineLevel="1">
      <c r="A29" s="338"/>
      <c r="B29" s="1995" t="s">
        <v>419</v>
      </c>
      <c r="C29" s="1996">
        <f>BILAN_SYSCOA!C43</f>
        <v>0</v>
      </c>
      <c r="D29" s="2001">
        <f>BILAN_SYSCOA!D43</f>
        <v>59675725</v>
      </c>
      <c r="E29" s="1997">
        <f t="shared" ref="E29" si="33">C29/D29-1</f>
        <v>-1</v>
      </c>
      <c r="F29" s="1986">
        <f t="shared" si="7"/>
        <v>59675725</v>
      </c>
      <c r="G29" s="1998">
        <f>BILAN_SYSCOA!E43</f>
        <v>70140822</v>
      </c>
      <c r="H29" s="2231">
        <f t="shared" ref="H29" si="34">F29/G29-1</f>
        <v>-0.14920123120313589</v>
      </c>
      <c r="I29" s="1999">
        <f t="shared" si="32"/>
        <v>70140822</v>
      </c>
      <c r="J29" s="1998">
        <f>BILAN_SYSCOA!F43</f>
        <v>29575162</v>
      </c>
      <c r="K29" s="1997">
        <f t="shared" si="26"/>
        <v>1.3716124361381352</v>
      </c>
      <c r="L29" s="1999">
        <f t="shared" si="31"/>
        <v>29575162</v>
      </c>
      <c r="M29" s="1999">
        <f>BILAN_SYSCOA!G43</f>
        <v>6264065</v>
      </c>
      <c r="N29" s="2000">
        <f t="shared" si="28"/>
        <v>3.7214008794608615</v>
      </c>
      <c r="O29" s="338"/>
      <c r="P29" s="338"/>
      <c r="Q29" s="338"/>
      <c r="R29" s="338"/>
      <c r="S29" s="338"/>
      <c r="T29" s="338"/>
      <c r="U29" s="338"/>
      <c r="V29" s="338"/>
      <c r="W29" s="338"/>
      <c r="X29" s="338"/>
      <c r="Y29" s="338"/>
      <c r="Z29" s="338"/>
    </row>
    <row r="30" spans="1:26" s="321" customFormat="1" ht="13.5" customHeight="1" outlineLevel="1">
      <c r="A30" s="338"/>
      <c r="B30" s="1995" t="s">
        <v>421</v>
      </c>
      <c r="C30" s="1996">
        <f>BILAN_SYSCOA!C41</f>
        <v>8162538</v>
      </c>
      <c r="D30" s="2001">
        <f>BILAN_SYSCOA!D44</f>
        <v>0</v>
      </c>
      <c r="E30" s="1997"/>
      <c r="F30" s="1982">
        <f t="shared" si="7"/>
        <v>0</v>
      </c>
      <c r="G30" s="1998">
        <f>BILAN_SYSCOA!E44</f>
        <v>189168684</v>
      </c>
      <c r="H30" s="2231"/>
      <c r="I30" s="1999">
        <f t="shared" si="32"/>
        <v>189168684</v>
      </c>
      <c r="J30" s="1998">
        <f>BILAN_SYSCOA!F44</f>
        <v>153048541</v>
      </c>
      <c r="K30" s="1997">
        <f t="shared" si="26"/>
        <v>0.2360044908889396</v>
      </c>
      <c r="L30" s="1999">
        <f t="shared" si="31"/>
        <v>153048541</v>
      </c>
      <c r="M30" s="1999">
        <f>BILAN_SYSCOA!G44</f>
        <v>17607763</v>
      </c>
      <c r="N30" s="2000">
        <f t="shared" si="28"/>
        <v>7.6921059194174752</v>
      </c>
      <c r="O30" s="338"/>
      <c r="P30" s="338"/>
      <c r="Q30" s="338"/>
      <c r="R30" s="338"/>
      <c r="S30" s="338"/>
      <c r="T30" s="338"/>
      <c r="U30" s="338"/>
      <c r="V30" s="338"/>
      <c r="W30" s="338"/>
      <c r="X30" s="338"/>
      <c r="Y30" s="338"/>
      <c r="Z30" s="338"/>
    </row>
    <row r="31" spans="1:26" s="321" customFormat="1" ht="13.5" customHeight="1" outlineLevel="1">
      <c r="A31" s="338"/>
      <c r="B31" s="1995" t="s">
        <v>422</v>
      </c>
      <c r="C31" s="2001">
        <f>BILAN_SYSCOA!C45</f>
        <v>0</v>
      </c>
      <c r="D31" s="2001">
        <f>BILAN_SYSCOA!D45</f>
        <v>0</v>
      </c>
      <c r="E31" s="1997"/>
      <c r="F31" s="1982">
        <f t="shared" si="7"/>
        <v>0</v>
      </c>
      <c r="G31" s="1998">
        <f>BILAN_SYSCOA!E45</f>
        <v>0</v>
      </c>
      <c r="H31" s="2231"/>
      <c r="I31" s="1999">
        <f t="shared" si="32"/>
        <v>0</v>
      </c>
      <c r="J31" s="1998">
        <f>BILAN_SYSCOA!F45</f>
        <v>0</v>
      </c>
      <c r="K31" s="1997"/>
      <c r="L31" s="1999">
        <f t="shared" si="31"/>
        <v>0</v>
      </c>
      <c r="M31" s="1999"/>
      <c r="N31" s="2000"/>
      <c r="O31" s="338"/>
      <c r="P31" s="338"/>
      <c r="Q31" s="338"/>
      <c r="R31" s="338"/>
      <c r="S31" s="338"/>
      <c r="T31" s="338"/>
      <c r="U31" s="338"/>
      <c r="V31" s="338"/>
      <c r="W31" s="338"/>
      <c r="X31" s="338"/>
      <c r="Y31" s="338"/>
      <c r="Z31" s="338"/>
    </row>
    <row r="32" spans="1:26" s="2220" customFormat="1" ht="13.5" customHeight="1" outlineLevel="1">
      <c r="A32" s="2216"/>
      <c r="B32" s="2002" t="s">
        <v>423</v>
      </c>
      <c r="C32" s="2003"/>
      <c r="D32" s="2003"/>
      <c r="E32" s="2218"/>
      <c r="F32" s="2221"/>
      <c r="G32" s="2003"/>
      <c r="H32" s="2244"/>
      <c r="I32" s="2049"/>
      <c r="J32" s="2003"/>
      <c r="K32" s="2218"/>
      <c r="L32" s="2049"/>
      <c r="M32" s="2049"/>
      <c r="N32" s="2219"/>
      <c r="O32" s="2216"/>
      <c r="P32" s="2216"/>
      <c r="Q32" s="2216"/>
      <c r="R32" s="2216"/>
      <c r="S32" s="2216"/>
      <c r="T32" s="2216"/>
      <c r="U32" s="2216"/>
      <c r="V32" s="2216"/>
      <c r="W32" s="2216"/>
      <c r="X32" s="2216"/>
      <c r="Y32" s="2216"/>
      <c r="Z32" s="2216"/>
    </row>
    <row r="33" spans="1:26" s="655" customFormat="1" ht="13.5" customHeight="1">
      <c r="A33" s="691"/>
      <c r="B33" s="1990"/>
      <c r="C33" s="1988"/>
      <c r="D33" s="1988"/>
      <c r="E33" s="1991"/>
      <c r="F33" s="1982">
        <f t="shared" si="7"/>
        <v>0</v>
      </c>
      <c r="G33" s="1988"/>
      <c r="H33" s="2246"/>
      <c r="I33" s="1988"/>
      <c r="J33" s="1988"/>
      <c r="K33" s="1991"/>
      <c r="L33" s="1988"/>
      <c r="M33" s="1988"/>
      <c r="N33" s="1992"/>
      <c r="O33" s="691"/>
      <c r="P33" s="691"/>
      <c r="Q33" s="691"/>
      <c r="R33" s="691"/>
      <c r="S33" s="691"/>
      <c r="T33" s="691"/>
      <c r="U33" s="691"/>
      <c r="V33" s="691"/>
      <c r="W33" s="691"/>
      <c r="X33" s="691"/>
      <c r="Y33" s="691"/>
      <c r="Z33" s="691"/>
    </row>
    <row r="34" spans="1:26" s="321" customFormat="1" ht="13.5" customHeight="1">
      <c r="A34" s="316"/>
      <c r="B34" s="2006" t="s">
        <v>426</v>
      </c>
      <c r="C34" s="2007">
        <f>SUM(C35:C42)</f>
        <v>247770876</v>
      </c>
      <c r="D34" s="2007">
        <f>SUM(D35:D42)</f>
        <v>348642173</v>
      </c>
      <c r="E34" s="2237">
        <f t="shared" ref="E34" si="35">C34/D34-1</f>
        <v>-0.2893261481593622</v>
      </c>
      <c r="F34" s="1982">
        <f t="shared" si="7"/>
        <v>348642173</v>
      </c>
      <c r="G34" s="2007">
        <f t="shared" ref="G34:J34" si="36">SUM(G35:G42)</f>
        <v>559108627</v>
      </c>
      <c r="H34" s="2237">
        <f t="shared" ref="H34" si="37">F34/G34-1</f>
        <v>-0.37643213471646186</v>
      </c>
      <c r="I34" s="2007">
        <f t="shared" si="36"/>
        <v>559108627</v>
      </c>
      <c r="J34" s="2007">
        <f t="shared" si="36"/>
        <v>387625846</v>
      </c>
      <c r="K34" s="2008">
        <f t="shared" ref="K34:K38" si="38">I34/J34-1</f>
        <v>0.44239253591980554</v>
      </c>
      <c r="L34" s="2007">
        <f t="shared" ref="L34:L41" si="39">+J34</f>
        <v>387625846</v>
      </c>
      <c r="M34" s="2007">
        <f>SUM(M35:M42)</f>
        <v>206462825</v>
      </c>
      <c r="N34" s="2009">
        <f t="shared" ref="N34:N38" si="40">L34/M34-1</f>
        <v>0.87746072931047037</v>
      </c>
      <c r="O34" s="316"/>
      <c r="P34" s="316"/>
      <c r="Q34" s="316"/>
      <c r="R34" s="316"/>
      <c r="S34" s="316"/>
      <c r="T34" s="316"/>
      <c r="U34" s="316"/>
      <c r="V34" s="316"/>
      <c r="W34" s="316"/>
      <c r="X34" s="316"/>
      <c r="Y34" s="316"/>
      <c r="Z34" s="316"/>
    </row>
    <row r="35" spans="1:26" s="321" customFormat="1" ht="13.5" customHeight="1" outlineLevel="1">
      <c r="A35" s="338"/>
      <c r="B35" s="1995" t="s">
        <v>428</v>
      </c>
      <c r="C35" s="1998">
        <f>BILAN_SYSCOA!C48</f>
        <v>13500</v>
      </c>
      <c r="D35" s="1998">
        <f>BILAN_SYSCOA!D48</f>
        <v>0</v>
      </c>
      <c r="E35" s="1997">
        <f>[4]BILAN_SYSCOA!F48</f>
        <v>0</v>
      </c>
      <c r="F35" s="1982">
        <f t="shared" si="7"/>
        <v>0</v>
      </c>
      <c r="G35" s="1998">
        <f>BILAN_SYSCOA!E48</f>
        <v>0</v>
      </c>
      <c r="H35" s="2231">
        <f>[4]BILAN_SYSCOA!I48</f>
        <v>0</v>
      </c>
      <c r="I35" s="1999">
        <f>G35</f>
        <v>0</v>
      </c>
      <c r="J35" s="1998">
        <f>BILAN_SYSCOA!F48</f>
        <v>0</v>
      </c>
      <c r="K35" s="1997"/>
      <c r="L35" s="1999">
        <f t="shared" si="39"/>
        <v>0</v>
      </c>
      <c r="M35" s="1999"/>
      <c r="N35" s="2000"/>
      <c r="O35" s="338"/>
      <c r="P35" s="338"/>
      <c r="Q35" s="338"/>
      <c r="R35" s="338"/>
      <c r="S35" s="338"/>
      <c r="T35" s="338"/>
      <c r="U35" s="338"/>
      <c r="V35" s="338"/>
      <c r="W35" s="338"/>
      <c r="X35" s="338"/>
      <c r="Y35" s="338"/>
      <c r="Z35" s="338"/>
    </row>
    <row r="36" spans="1:26" s="321" customFormat="1" ht="13.5" customHeight="1" outlineLevel="1">
      <c r="A36" s="338"/>
      <c r="B36" s="1995" t="s">
        <v>431</v>
      </c>
      <c r="C36" s="1998">
        <f>BILAN_SYSCOA!C49</f>
        <v>167544970</v>
      </c>
      <c r="D36" s="1998">
        <f>BILAN_SYSCOA!D49</f>
        <v>270764574</v>
      </c>
      <c r="E36" s="1997">
        <f t="shared" ref="E36:E38" si="41">C36/D36-1</f>
        <v>-0.38121532102645006</v>
      </c>
      <c r="F36" s="1986">
        <f t="shared" si="7"/>
        <v>270764574</v>
      </c>
      <c r="G36" s="1998">
        <f>BILAN_SYSCOA!E49</f>
        <v>407366743</v>
      </c>
      <c r="H36" s="1997">
        <f t="shared" ref="H36:H38" si="42">F36/G36-1</f>
        <v>-0.33532970314172161</v>
      </c>
      <c r="I36" s="1999">
        <f t="shared" ref="I36:I41" si="43">+G36</f>
        <v>407366743</v>
      </c>
      <c r="J36" s="1998">
        <f>BILAN_SYSCOA!F49</f>
        <v>310667013</v>
      </c>
      <c r="K36" s="1997">
        <f t="shared" si="38"/>
        <v>0.31126487832166472</v>
      </c>
      <c r="L36" s="1999">
        <f t="shared" si="39"/>
        <v>310667013</v>
      </c>
      <c r="M36" s="1999">
        <f>BILAN_SYSCOA!G49</f>
        <v>166429064</v>
      </c>
      <c r="N36" s="2000">
        <f t="shared" si="40"/>
        <v>0.8666632229572595</v>
      </c>
      <c r="O36" s="338"/>
      <c r="P36" s="338"/>
      <c r="Q36" s="338"/>
      <c r="R36" s="338"/>
      <c r="S36" s="338"/>
      <c r="T36" s="338"/>
      <c r="U36" s="338"/>
      <c r="V36" s="338"/>
      <c r="W36" s="338"/>
      <c r="X36" s="338"/>
      <c r="Y36" s="338"/>
      <c r="Z36" s="338"/>
    </row>
    <row r="37" spans="1:26" s="321" customFormat="1" ht="13.5" customHeight="1" outlineLevel="1">
      <c r="A37" s="338"/>
      <c r="B37" s="2002" t="s">
        <v>433</v>
      </c>
      <c r="C37" s="2003">
        <f>BILAN_SYSCOA!C131</f>
        <v>0</v>
      </c>
      <c r="D37" s="1998">
        <f>BILAN_SYSCOA!D131</f>
        <v>0</v>
      </c>
      <c r="E37" s="1997"/>
      <c r="F37" s="1982">
        <f t="shared" si="7"/>
        <v>0</v>
      </c>
      <c r="G37" s="1998">
        <f>BILAN_SYSCOA!E131</f>
        <v>0</v>
      </c>
      <c r="H37" s="1997"/>
      <c r="I37" s="1999">
        <f t="shared" si="43"/>
        <v>0</v>
      </c>
      <c r="J37" s="1998">
        <f>BILAN_SYSCOA!F131</f>
        <v>0</v>
      </c>
      <c r="K37" s="1997"/>
      <c r="L37" s="1999">
        <f t="shared" si="39"/>
        <v>0</v>
      </c>
      <c r="M37" s="1999"/>
      <c r="N37" s="2000"/>
      <c r="O37" s="338"/>
      <c r="P37" s="338"/>
      <c r="Q37" s="338"/>
      <c r="R37" s="338"/>
      <c r="S37" s="338"/>
      <c r="T37" s="338"/>
      <c r="U37" s="338"/>
      <c r="V37" s="338"/>
      <c r="W37" s="338"/>
      <c r="X37" s="338"/>
      <c r="Y37" s="338"/>
      <c r="Z37" s="338"/>
    </row>
    <row r="38" spans="1:26" s="321" customFormat="1" ht="13.5" customHeight="1" outlineLevel="1">
      <c r="A38" s="338"/>
      <c r="B38" s="1995" t="s">
        <v>854</v>
      </c>
      <c r="C38" s="1998">
        <f>BILAN_SYSCOA!C50</f>
        <v>80212406</v>
      </c>
      <c r="D38" s="1998">
        <f>BILAN_SYSCOA!D50</f>
        <v>76877599</v>
      </c>
      <c r="E38" s="1997">
        <f t="shared" si="41"/>
        <v>4.3378136718343674E-2</v>
      </c>
      <c r="F38" s="1986">
        <f t="shared" si="7"/>
        <v>76877599</v>
      </c>
      <c r="G38" s="1998">
        <f>BILAN_SYSCOA!E50</f>
        <v>151741884</v>
      </c>
      <c r="H38" s="1997">
        <f t="shared" si="42"/>
        <v>-0.49336599115903956</v>
      </c>
      <c r="I38" s="1999">
        <f t="shared" si="43"/>
        <v>151741884</v>
      </c>
      <c r="J38" s="1998">
        <f>BILAN_SYSCOA!F50</f>
        <v>76958833</v>
      </c>
      <c r="K38" s="1997">
        <f t="shared" si="38"/>
        <v>0.97172797565680336</v>
      </c>
      <c r="L38" s="1999">
        <f t="shared" si="39"/>
        <v>76958833</v>
      </c>
      <c r="M38" s="1999">
        <f>BILAN_SYSCOA!G50</f>
        <v>40033761</v>
      </c>
      <c r="N38" s="2000">
        <f t="shared" si="40"/>
        <v>0.92234831496346303</v>
      </c>
      <c r="O38" s="338"/>
      <c r="P38" s="338"/>
      <c r="Q38" s="338"/>
      <c r="R38" s="338"/>
      <c r="S38" s="338"/>
      <c r="T38" s="338"/>
      <c r="U38" s="338"/>
      <c r="V38" s="338"/>
      <c r="W38" s="338"/>
      <c r="X38" s="338"/>
      <c r="Y38" s="338"/>
      <c r="Z38" s="338"/>
    </row>
    <row r="39" spans="1:26" s="1971" customFormat="1" ht="13.5" customHeight="1" outlineLevel="1">
      <c r="A39" s="1970"/>
      <c r="B39" s="2222" t="s">
        <v>436</v>
      </c>
      <c r="C39" s="2024"/>
      <c r="D39" s="2024"/>
      <c r="E39" s="2026"/>
      <c r="F39" s="2223">
        <f t="shared" si="7"/>
        <v>0</v>
      </c>
      <c r="G39" s="2024"/>
      <c r="H39" s="2026"/>
      <c r="I39" s="2024"/>
      <c r="J39" s="2024"/>
      <c r="K39" s="2026"/>
      <c r="L39" s="2024">
        <f t="shared" si="39"/>
        <v>0</v>
      </c>
      <c r="M39" s="2024"/>
      <c r="N39" s="2027"/>
      <c r="O39" s="1970"/>
      <c r="P39" s="1970"/>
      <c r="Q39" s="1970"/>
      <c r="R39" s="1970"/>
      <c r="S39" s="1970"/>
      <c r="T39" s="1970"/>
      <c r="U39" s="1970"/>
      <c r="V39" s="1970"/>
      <c r="W39" s="1970"/>
      <c r="X39" s="1970"/>
      <c r="Y39" s="1970"/>
      <c r="Z39" s="1970"/>
    </row>
    <row r="40" spans="1:26" s="321" customFormat="1" ht="13.5" customHeight="1" outlineLevel="1">
      <c r="A40" s="338"/>
      <c r="B40" s="1995" t="s">
        <v>437</v>
      </c>
      <c r="C40" s="1998">
        <f>BILAN_SYSCOA!C39</f>
        <v>0</v>
      </c>
      <c r="D40" s="1998">
        <f>BILAN_SYSCOA!D39</f>
        <v>1000000</v>
      </c>
      <c r="E40" s="1998">
        <f>BILAN_SYSCOA!E39</f>
        <v>0</v>
      </c>
      <c r="F40" s="1986">
        <f t="shared" si="7"/>
        <v>1000000</v>
      </c>
      <c r="G40" s="1998">
        <f>BILAN_SYSCOA!E39</f>
        <v>0</v>
      </c>
      <c r="H40" s="1998">
        <f>BILAN_SYSCOA!H39</f>
        <v>0</v>
      </c>
      <c r="I40" s="1998">
        <f>BILAN_SYSCOA!I39</f>
        <v>0</v>
      </c>
      <c r="J40" s="1998">
        <f>BILAN_SYSCOA!F39</f>
        <v>0</v>
      </c>
      <c r="K40" s="1997"/>
      <c r="L40" s="1999">
        <f t="shared" si="39"/>
        <v>0</v>
      </c>
      <c r="M40" s="1999"/>
      <c r="N40" s="2000"/>
      <c r="O40" s="338"/>
      <c r="P40" s="338"/>
      <c r="Q40" s="338"/>
      <c r="R40" s="338"/>
      <c r="S40" s="338"/>
      <c r="T40" s="338"/>
      <c r="U40" s="338"/>
      <c r="V40" s="338"/>
      <c r="W40" s="338"/>
      <c r="X40" s="338"/>
      <c r="Y40" s="338"/>
      <c r="Z40" s="338"/>
    </row>
    <row r="41" spans="1:26" s="655" customFormat="1" ht="15.75" customHeight="1" outlineLevel="1">
      <c r="A41" s="691"/>
      <c r="B41" s="1990" t="s">
        <v>439</v>
      </c>
      <c r="C41" s="1988"/>
      <c r="D41" s="1988"/>
      <c r="E41" s="1991"/>
      <c r="F41" s="1982">
        <f t="shared" si="7"/>
        <v>0</v>
      </c>
      <c r="G41" s="1988"/>
      <c r="H41" s="1991"/>
      <c r="I41" s="1988">
        <f t="shared" si="43"/>
        <v>0</v>
      </c>
      <c r="J41" s="1988"/>
      <c r="K41" s="1991"/>
      <c r="L41" s="1988">
        <f t="shared" si="39"/>
        <v>0</v>
      </c>
      <c r="M41" s="1988"/>
      <c r="N41" s="1992"/>
      <c r="O41" s="691"/>
      <c r="P41" s="691"/>
      <c r="Q41" s="691"/>
      <c r="R41" s="691"/>
      <c r="S41" s="691"/>
      <c r="T41" s="691"/>
      <c r="U41" s="691"/>
      <c r="V41" s="691"/>
      <c r="W41" s="691"/>
      <c r="X41" s="691"/>
      <c r="Y41" s="691"/>
      <c r="Z41" s="691"/>
    </row>
    <row r="42" spans="1:26" s="321" customFormat="1" ht="15.75" customHeight="1">
      <c r="A42" s="338"/>
      <c r="B42" s="1995" t="s">
        <v>811</v>
      </c>
      <c r="C42" s="1999"/>
      <c r="D42" s="1999"/>
      <c r="E42" s="1997"/>
      <c r="F42" s="1982">
        <f t="shared" si="7"/>
        <v>0</v>
      </c>
      <c r="G42" s="1999"/>
      <c r="H42" s="1997"/>
      <c r="I42" s="1999"/>
      <c r="J42" s="1999"/>
      <c r="K42" s="1997"/>
      <c r="L42" s="1999"/>
      <c r="M42" s="1999"/>
      <c r="N42" s="2000"/>
      <c r="O42" s="338"/>
      <c r="P42" s="338"/>
      <c r="Q42" s="338"/>
      <c r="R42" s="338"/>
      <c r="S42" s="338"/>
      <c r="T42" s="338"/>
      <c r="U42" s="338"/>
      <c r="V42" s="338"/>
      <c r="W42" s="338"/>
      <c r="X42" s="338"/>
      <c r="Y42" s="338"/>
      <c r="Z42" s="338"/>
    </row>
    <row r="43" spans="1:26" s="321" customFormat="1" ht="13.5" customHeight="1">
      <c r="A43" s="316"/>
      <c r="B43" s="2010" t="s">
        <v>442</v>
      </c>
      <c r="C43" s="2007">
        <f>SUM(C44:C46)</f>
        <v>248623613</v>
      </c>
      <c r="D43" s="2007">
        <f t="shared" ref="D43:J43" si="44">SUM(D44:D46)</f>
        <v>453109966</v>
      </c>
      <c r="E43" s="2237">
        <f>C43/D43-1</f>
        <v>-0.45129520060037698</v>
      </c>
      <c r="F43" s="1982">
        <f t="shared" si="7"/>
        <v>453109966</v>
      </c>
      <c r="G43" s="2007">
        <f t="shared" si="44"/>
        <v>274988466</v>
      </c>
      <c r="H43" s="2237">
        <f>F43/G43-1</f>
        <v>0.64774171291969762</v>
      </c>
      <c r="I43" s="2007">
        <f t="shared" si="44"/>
        <v>274988466</v>
      </c>
      <c r="J43" s="2007">
        <f t="shared" si="44"/>
        <v>234434693</v>
      </c>
      <c r="K43" s="2008">
        <f t="shared" ref="K43:K44" si="45">I43/J43-1</f>
        <v>0.17298537379874923</v>
      </c>
      <c r="L43" s="2007">
        <f t="shared" ref="L43:L45" si="46">+J43</f>
        <v>234434693</v>
      </c>
      <c r="M43" s="2007"/>
      <c r="N43" s="2009"/>
      <c r="O43" s="316"/>
      <c r="P43" s="316"/>
      <c r="Q43" s="316"/>
      <c r="R43" s="316"/>
      <c r="S43" s="316"/>
      <c r="T43" s="316"/>
      <c r="U43" s="316"/>
      <c r="V43" s="316"/>
      <c r="W43" s="316"/>
      <c r="X43" s="316"/>
      <c r="Y43" s="316"/>
      <c r="Z43" s="316"/>
    </row>
    <row r="44" spans="1:26" s="321" customFormat="1" ht="15.75" customHeight="1" outlineLevel="1">
      <c r="A44" s="338"/>
      <c r="B44" s="1995" t="s">
        <v>290</v>
      </c>
      <c r="C44" s="1998">
        <f>BILAN_SYSCOA!C57</f>
        <v>153488917</v>
      </c>
      <c r="D44" s="1998">
        <f>BILAN_SYSCOA!D57</f>
        <v>276756486</v>
      </c>
      <c r="E44" s="2240">
        <f>C44/D44-1</f>
        <v>-0.44540083154546195</v>
      </c>
      <c r="F44" s="1986">
        <f t="shared" si="7"/>
        <v>276756486</v>
      </c>
      <c r="G44" s="1998">
        <f>BILAN_SYSCOA!E57</f>
        <v>100000000</v>
      </c>
      <c r="H44" s="2240">
        <f>F44/G44-1</f>
        <v>1.7675648599999998</v>
      </c>
      <c r="I44" s="1998">
        <f>G44</f>
        <v>100000000</v>
      </c>
      <c r="J44" s="1998">
        <f>BILAN_SYSCOA!F57</f>
        <v>100000000</v>
      </c>
      <c r="K44" s="1997">
        <f t="shared" si="45"/>
        <v>0</v>
      </c>
      <c r="L44" s="1999">
        <f t="shared" si="46"/>
        <v>100000000</v>
      </c>
      <c r="M44" s="1999">
        <f>BILAN_SYSCOA!G57</f>
        <v>0</v>
      </c>
      <c r="N44" s="2000"/>
      <c r="O44" s="338"/>
      <c r="P44" s="338"/>
      <c r="Q44" s="338"/>
      <c r="R44" s="338"/>
      <c r="S44" s="338"/>
      <c r="T44" s="338"/>
      <c r="U44" s="338"/>
      <c r="V44" s="338"/>
      <c r="W44" s="338"/>
      <c r="X44" s="338"/>
      <c r="Y44" s="338"/>
      <c r="Z44" s="338"/>
    </row>
    <row r="45" spans="1:26" s="321" customFormat="1" ht="13.5" customHeight="1" outlineLevel="1">
      <c r="A45" s="338"/>
      <c r="B45" s="1995" t="s">
        <v>291</v>
      </c>
      <c r="C45" s="1998">
        <f>BILAN_SYSCOA!C58</f>
        <v>0</v>
      </c>
      <c r="D45" s="1998">
        <f>BILAN_SYSCOA!D58</f>
        <v>0</v>
      </c>
      <c r="E45" s="2240"/>
      <c r="F45" s="1986">
        <f t="shared" si="7"/>
        <v>0</v>
      </c>
      <c r="G45" s="1998">
        <f>BILAN_SYSCOA!E58</f>
        <v>0</v>
      </c>
      <c r="H45" s="2240"/>
      <c r="I45" s="1998">
        <f>BILAN_SYSCOA!I58</f>
        <v>0</v>
      </c>
      <c r="J45" s="1998">
        <f>BILAN_SYSCOA!F58</f>
        <v>0</v>
      </c>
      <c r="K45" s="1997"/>
      <c r="L45" s="1999">
        <f t="shared" si="46"/>
        <v>0</v>
      </c>
      <c r="M45" s="1999">
        <f>BILAN_SYSCOA!G58</f>
        <v>0</v>
      </c>
      <c r="N45" s="2000"/>
      <c r="O45" s="338"/>
      <c r="P45" s="338"/>
      <c r="Q45" s="338"/>
      <c r="R45" s="338"/>
      <c r="S45" s="338"/>
      <c r="T45" s="338"/>
      <c r="U45" s="338"/>
      <c r="V45" s="338"/>
      <c r="W45" s="338"/>
      <c r="X45" s="338"/>
      <c r="Y45" s="338"/>
      <c r="Z45" s="338"/>
    </row>
    <row r="46" spans="1:26" ht="13.5" customHeight="1">
      <c r="A46" s="337"/>
      <c r="B46" s="1995" t="s">
        <v>292</v>
      </c>
      <c r="C46" s="1998">
        <f>BILAN_SYSCOA!C59</f>
        <v>95134696</v>
      </c>
      <c r="D46" s="1998">
        <f>BILAN_SYSCOA!D59</f>
        <v>176353480</v>
      </c>
      <c r="E46" s="2240">
        <f t="shared" ref="E46" si="47">C46/D46-1</f>
        <v>-0.46054540006809053</v>
      </c>
      <c r="F46" s="1986">
        <f t="shared" si="7"/>
        <v>176353480</v>
      </c>
      <c r="G46" s="1998">
        <f>BILAN_SYSCOA!E59</f>
        <v>174988466</v>
      </c>
      <c r="H46" s="2240">
        <f t="shared" ref="H46" si="48">F46/G46-1</f>
        <v>7.8005941260150813E-3</v>
      </c>
      <c r="I46" s="1998">
        <f>G46</f>
        <v>174988466</v>
      </c>
      <c r="J46" s="1998">
        <f>BILAN_SYSCOA!F59</f>
        <v>134434693</v>
      </c>
      <c r="K46" s="1998">
        <f>BILAN_SYSCOA!I59</f>
        <v>95134696</v>
      </c>
      <c r="L46" s="1998">
        <f>J46</f>
        <v>134434693</v>
      </c>
      <c r="M46" s="1998">
        <f>BILAN_SYSCOA!G59</f>
        <v>190809350</v>
      </c>
      <c r="N46" s="2251">
        <f>L46/M46-1</f>
        <v>-0.29545018103148513</v>
      </c>
      <c r="O46" s="337"/>
      <c r="P46" s="337"/>
      <c r="Q46" s="337"/>
      <c r="R46" s="337"/>
      <c r="S46" s="337"/>
      <c r="T46" s="337"/>
      <c r="U46" s="337"/>
      <c r="V46" s="337"/>
      <c r="W46" s="337"/>
      <c r="X46" s="337"/>
      <c r="Y46" s="337"/>
      <c r="Z46" s="337"/>
    </row>
    <row r="47" spans="1:26" ht="22.5" customHeight="1" thickBot="1">
      <c r="A47" s="671"/>
      <c r="B47" s="2011" t="s">
        <v>446</v>
      </c>
      <c r="C47" s="2012">
        <f>SUM(C4,C26)</f>
        <v>963948480</v>
      </c>
      <c r="D47" s="2012">
        <f t="shared" ref="D47:J47" si="49">SUM(D4,D26)</f>
        <v>1046786441</v>
      </c>
      <c r="E47" s="2230">
        <f>C47/D47-1</f>
        <v>-7.9135492929068185E-2</v>
      </c>
      <c r="F47" s="2012">
        <f t="shared" si="7"/>
        <v>1046786441</v>
      </c>
      <c r="G47" s="2012">
        <f>SUM(G4,G26)</f>
        <v>1284688898</v>
      </c>
      <c r="H47" s="2230">
        <f>F47/G47-1</f>
        <v>-0.18518293212494163</v>
      </c>
      <c r="I47" s="2012">
        <f t="shared" si="49"/>
        <v>1284688898</v>
      </c>
      <c r="J47" s="2012">
        <f t="shared" si="49"/>
        <v>942069631</v>
      </c>
      <c r="K47" s="2013">
        <f>I47/J47-1</f>
        <v>0.36368783763500812</v>
      </c>
      <c r="L47" s="2012">
        <f t="shared" ref="L47:M47" si="50">L4+L26</f>
        <v>942069631</v>
      </c>
      <c r="M47" s="2012">
        <f t="shared" si="50"/>
        <v>350941228</v>
      </c>
      <c r="N47" s="2014">
        <f>L47/M47-1</f>
        <v>1.6844085443275421</v>
      </c>
      <c r="O47" s="671"/>
      <c r="P47" s="671"/>
      <c r="Q47" s="671"/>
      <c r="R47" s="671"/>
      <c r="S47" s="671"/>
      <c r="T47" s="671"/>
      <c r="U47" s="671"/>
      <c r="V47" s="671"/>
      <c r="W47" s="671"/>
      <c r="X47" s="671"/>
      <c r="Y47" s="671"/>
      <c r="Z47" s="671"/>
    </row>
    <row r="48" spans="1:26" ht="13.5" customHeight="1">
      <c r="A48" s="337"/>
      <c r="B48" s="672"/>
      <c r="C48" s="673"/>
      <c r="D48" s="674"/>
      <c r="E48" s="165"/>
      <c r="F48" s="674">
        <f t="shared" ref="F48:F49" si="51">+D48</f>
        <v>0</v>
      </c>
      <c r="G48" s="674"/>
      <c r="H48" s="675"/>
      <c r="I48" s="674">
        <f t="shared" ref="I48:I49" si="52">+G48</f>
        <v>0</v>
      </c>
      <c r="J48" s="674"/>
      <c r="K48" s="675"/>
      <c r="L48" s="674">
        <f t="shared" ref="L48:L49" si="53">+J48</f>
        <v>0</v>
      </c>
      <c r="M48" s="674"/>
      <c r="N48" s="675"/>
      <c r="O48" s="337"/>
      <c r="P48" s="337"/>
      <c r="Q48" s="337"/>
      <c r="R48" s="337"/>
      <c r="S48" s="337"/>
      <c r="T48" s="337"/>
      <c r="U48" s="337"/>
      <c r="V48" s="337"/>
      <c r="W48" s="337"/>
      <c r="X48" s="337"/>
      <c r="Y48" s="337"/>
      <c r="Z48" s="337"/>
    </row>
    <row r="49" spans="1:26" ht="13.5" customHeight="1" thickBot="1">
      <c r="A49" s="337"/>
      <c r="B49" s="676"/>
      <c r="C49" s="677"/>
      <c r="D49" s="1969"/>
      <c r="E49" s="166"/>
      <c r="F49" s="678">
        <f t="shared" si="51"/>
        <v>0</v>
      </c>
      <c r="G49" s="678"/>
      <c r="H49" s="679"/>
      <c r="I49" s="678">
        <f t="shared" si="52"/>
        <v>0</v>
      </c>
      <c r="J49" s="678"/>
      <c r="K49" s="679"/>
      <c r="L49" s="678">
        <f t="shared" si="53"/>
        <v>0</v>
      </c>
      <c r="M49" s="678"/>
      <c r="N49" s="679"/>
      <c r="O49" s="337"/>
      <c r="P49" s="337"/>
      <c r="Q49" s="337"/>
      <c r="R49" s="337"/>
      <c r="S49" s="337"/>
      <c r="T49" s="337"/>
      <c r="U49" s="337"/>
      <c r="V49" s="337"/>
      <c r="W49" s="337"/>
      <c r="X49" s="337"/>
      <c r="Y49" s="337"/>
      <c r="Z49" s="337"/>
    </row>
    <row r="50" spans="1:26" ht="19.5" customHeight="1">
      <c r="A50" s="337"/>
      <c r="B50" s="2019" t="s">
        <v>448</v>
      </c>
      <c r="C50" s="1659">
        <f>SUM(C51,C56,C61,C62,C64,C70)</f>
        <v>217888830</v>
      </c>
      <c r="D50" s="1659">
        <f>SUM(D51,D56,D61,D62,D64,D70)</f>
        <v>66240868</v>
      </c>
      <c r="E50" s="2239">
        <f t="shared" ref="E50:N50" si="54">SUM(E51,E56,E61,E62,E64,E70)</f>
        <v>-1.5711425567871657</v>
      </c>
      <c r="F50" s="1659">
        <f>D50</f>
        <v>66240868</v>
      </c>
      <c r="G50" s="1659">
        <f>SUM(G51,G56,G61,G62,G64,G70)</f>
        <v>77914230</v>
      </c>
      <c r="H50" s="2239">
        <f t="shared" ref="H50" si="55">SUM(H51,H56,H61,H62,H64,H70)</f>
        <v>-0.41713210508124543</v>
      </c>
      <c r="I50" s="1659">
        <f>G50</f>
        <v>77914230</v>
      </c>
      <c r="J50" s="1659">
        <f>SUM(J51,J56,J61,J62,J64,J70)</f>
        <v>202832686</v>
      </c>
      <c r="K50" s="1659"/>
      <c r="L50" s="1659">
        <f>J50</f>
        <v>202832686</v>
      </c>
      <c r="M50" s="1659">
        <f t="shared" si="54"/>
        <v>78939508</v>
      </c>
      <c r="N50" s="2020">
        <f t="shared" si="54"/>
        <v>-0.62228648886131199</v>
      </c>
      <c r="O50" s="337"/>
      <c r="P50" s="337"/>
      <c r="Q50" s="337"/>
      <c r="R50" s="337"/>
      <c r="S50" s="337"/>
      <c r="T50" s="337"/>
      <c r="U50" s="337"/>
      <c r="V50" s="337"/>
      <c r="W50" s="337"/>
      <c r="X50" s="337"/>
      <c r="Y50" s="337"/>
      <c r="Z50" s="337"/>
    </row>
    <row r="51" spans="1:26" ht="13.5" customHeight="1">
      <c r="A51" s="671"/>
      <c r="B51" s="1981" t="s">
        <v>450</v>
      </c>
      <c r="C51" s="1982">
        <f>SUM(C52:C55)</f>
        <v>10000000</v>
      </c>
      <c r="D51" s="1982">
        <f t="shared" ref="D51:J51" si="56">SUM(D52:D55)</f>
        <v>10000000</v>
      </c>
      <c r="E51" s="1982">
        <f t="shared" si="56"/>
        <v>0</v>
      </c>
      <c r="F51" s="1988">
        <f t="shared" ref="F51:F114" si="57">D51</f>
        <v>10000000</v>
      </c>
      <c r="G51" s="1982">
        <f t="shared" si="56"/>
        <v>10000000</v>
      </c>
      <c r="H51" s="2241">
        <f t="shared" ref="H51" si="58">SUM(H52:H55)</f>
        <v>0</v>
      </c>
      <c r="I51" s="1982">
        <f t="shared" si="56"/>
        <v>10000000</v>
      </c>
      <c r="J51" s="1982">
        <f t="shared" si="56"/>
        <v>10000000</v>
      </c>
      <c r="K51" s="1983">
        <f t="shared" ref="K51:K52" si="59">I51/J51-1</f>
        <v>0</v>
      </c>
      <c r="L51" s="1982">
        <f t="shared" ref="L51:L54" si="60">+J51</f>
        <v>10000000</v>
      </c>
      <c r="M51" s="1982">
        <f>SUM(M52:M54)</f>
        <v>10000000</v>
      </c>
      <c r="N51" s="1984">
        <f t="shared" ref="N51:N52" si="61">L51/M51-1</f>
        <v>0</v>
      </c>
      <c r="O51" s="671"/>
      <c r="P51" s="671"/>
      <c r="Q51" s="671"/>
      <c r="R51" s="671"/>
      <c r="S51" s="671"/>
      <c r="T51" s="671"/>
      <c r="U51" s="671"/>
      <c r="V51" s="671"/>
      <c r="W51" s="671"/>
      <c r="X51" s="671"/>
      <c r="Y51" s="671"/>
      <c r="Z51" s="671"/>
    </row>
    <row r="52" spans="1:26" s="321" customFormat="1" ht="13.5" customHeight="1" outlineLevel="1">
      <c r="A52" s="338"/>
      <c r="B52" s="1995" t="s">
        <v>451</v>
      </c>
      <c r="C52" s="1998">
        <f>BILAN_SYSCOA!C75</f>
        <v>10000000</v>
      </c>
      <c r="D52" s="1999">
        <f>BILAN_SYSCOA!D75</f>
        <v>10000000</v>
      </c>
      <c r="E52" s="1997">
        <f t="shared" ref="E52" si="62">C52/D52-1</f>
        <v>0</v>
      </c>
      <c r="F52" s="1988">
        <f t="shared" si="57"/>
        <v>10000000</v>
      </c>
      <c r="G52" s="1999">
        <f>BILAN_SYSCOA!E75</f>
        <v>10000000</v>
      </c>
      <c r="H52" s="2231">
        <f t="shared" ref="H52" si="63">F52/G52-1</f>
        <v>0</v>
      </c>
      <c r="I52" s="1999">
        <f t="shared" ref="I52:I54" si="64">+G52</f>
        <v>10000000</v>
      </c>
      <c r="J52" s="1998">
        <f>BILAN_SYSCOA!F75</f>
        <v>10000000</v>
      </c>
      <c r="K52" s="1997">
        <f t="shared" si="59"/>
        <v>0</v>
      </c>
      <c r="L52" s="1999">
        <f t="shared" si="60"/>
        <v>10000000</v>
      </c>
      <c r="M52" s="1999">
        <f>BILAN_SYSCOA!G75</f>
        <v>10000000</v>
      </c>
      <c r="N52" s="2000">
        <f t="shared" si="61"/>
        <v>0</v>
      </c>
      <c r="O52" s="338"/>
      <c r="P52" s="338"/>
      <c r="Q52" s="338"/>
      <c r="R52" s="338"/>
      <c r="S52" s="338"/>
      <c r="T52" s="338"/>
      <c r="U52" s="338"/>
      <c r="V52" s="338"/>
      <c r="W52" s="338"/>
      <c r="X52" s="338"/>
      <c r="Y52" s="338"/>
      <c r="Z52" s="338"/>
    </row>
    <row r="53" spans="1:26" s="321" customFormat="1" ht="13.5" customHeight="1" outlineLevel="1">
      <c r="A53" s="338"/>
      <c r="B53" s="1995" t="s">
        <v>453</v>
      </c>
      <c r="C53" s="1998">
        <f>BILAN_SYSCOA!C76</f>
        <v>0</v>
      </c>
      <c r="D53" s="1999"/>
      <c r="E53" s="1997"/>
      <c r="F53" s="1988">
        <f t="shared" si="57"/>
        <v>0</v>
      </c>
      <c r="G53" s="1998"/>
      <c r="H53" s="2231"/>
      <c r="I53" s="1999">
        <f t="shared" si="64"/>
        <v>0</v>
      </c>
      <c r="J53" s="1998">
        <v>0</v>
      </c>
      <c r="K53" s="1997"/>
      <c r="L53" s="1999">
        <f t="shared" si="60"/>
        <v>0</v>
      </c>
      <c r="M53" s="1999"/>
      <c r="N53" s="2000"/>
      <c r="O53" s="338"/>
      <c r="P53" s="338"/>
      <c r="Q53" s="338"/>
      <c r="R53" s="338"/>
      <c r="S53" s="338"/>
      <c r="T53" s="338"/>
      <c r="U53" s="338"/>
      <c r="V53" s="338"/>
      <c r="W53" s="338"/>
      <c r="X53" s="338"/>
      <c r="Y53" s="338"/>
      <c r="Z53" s="338"/>
    </row>
    <row r="54" spans="1:26" s="321" customFormat="1" ht="13.5" customHeight="1" outlineLevel="1">
      <c r="A54" s="338"/>
      <c r="B54" s="1995" t="s">
        <v>809</v>
      </c>
      <c r="C54" s="1998"/>
      <c r="D54" s="1999"/>
      <c r="E54" s="1997"/>
      <c r="F54" s="1988">
        <f t="shared" si="57"/>
        <v>0</v>
      </c>
      <c r="G54" s="1998"/>
      <c r="H54" s="2231"/>
      <c r="I54" s="1999">
        <f t="shared" si="64"/>
        <v>0</v>
      </c>
      <c r="J54" s="1998">
        <v>0</v>
      </c>
      <c r="K54" s="1997"/>
      <c r="L54" s="1999">
        <f t="shared" si="60"/>
        <v>0</v>
      </c>
      <c r="M54" s="1999"/>
      <c r="N54" s="2000"/>
      <c r="O54" s="338"/>
      <c r="P54" s="338"/>
      <c r="Q54" s="338"/>
      <c r="R54" s="338"/>
      <c r="S54" s="338"/>
      <c r="T54" s="338"/>
      <c r="U54" s="338"/>
      <c r="V54" s="338"/>
      <c r="W54" s="338"/>
      <c r="X54" s="338"/>
      <c r="Y54" s="338"/>
      <c r="Z54" s="338"/>
    </row>
    <row r="55" spans="1:26" s="321" customFormat="1" ht="13.5" customHeight="1">
      <c r="A55" s="338"/>
      <c r="B55" s="1995"/>
      <c r="C55" s="1999"/>
      <c r="D55" s="1999"/>
      <c r="E55" s="1997"/>
      <c r="F55" s="1988">
        <f t="shared" si="57"/>
        <v>0</v>
      </c>
      <c r="G55" s="1999"/>
      <c r="H55" s="2231"/>
      <c r="I55" s="1999"/>
      <c r="J55" s="1999"/>
      <c r="K55" s="1997"/>
      <c r="L55" s="1999"/>
      <c r="M55" s="1999"/>
      <c r="N55" s="2000"/>
      <c r="O55" s="338"/>
      <c r="P55" s="338"/>
      <c r="Q55" s="338"/>
      <c r="R55" s="338"/>
      <c r="S55" s="338"/>
      <c r="T55" s="338"/>
      <c r="U55" s="338"/>
      <c r="V55" s="338"/>
      <c r="W55" s="338"/>
      <c r="X55" s="338"/>
      <c r="Y55" s="338"/>
      <c r="Z55" s="338"/>
    </row>
    <row r="56" spans="1:26" s="321" customFormat="1" ht="13.5" customHeight="1">
      <c r="A56" s="316"/>
      <c r="B56" s="2010" t="s">
        <v>457</v>
      </c>
      <c r="C56" s="2007">
        <f>SUM(C57:C60)</f>
        <v>56540868</v>
      </c>
      <c r="D56" s="2007">
        <f>SUM(D57:D60)</f>
        <v>68214230</v>
      </c>
      <c r="E56" s="2237">
        <f t="shared" ref="E56:I56" si="65">SUM(E57:E60)</f>
        <v>-0.97105641730963488</v>
      </c>
      <c r="F56" s="1988">
        <f t="shared" si="57"/>
        <v>68214230</v>
      </c>
      <c r="G56" s="2007">
        <f>SUM(G57:G60)</f>
        <v>66235234</v>
      </c>
      <c r="H56" s="2237">
        <f t="shared" ref="H56" si="66">SUM(H57:H60)</f>
        <v>-0.1609959812578875</v>
      </c>
      <c r="I56" s="2007">
        <f t="shared" si="65"/>
        <v>66235234</v>
      </c>
      <c r="J56" s="2007">
        <f>SUM(J57:J60)</f>
        <v>195536960</v>
      </c>
      <c r="K56" s="2008">
        <f t="shared" ref="K56:K59" si="67">I56/J56-1</f>
        <v>-0.66126488823391749</v>
      </c>
      <c r="L56" s="2007">
        <f t="shared" ref="L56:L59" si="68">+J56</f>
        <v>195536960</v>
      </c>
      <c r="M56" s="2007">
        <f>SUM(M57:M60)</f>
        <v>110541536</v>
      </c>
      <c r="N56" s="2009">
        <f t="shared" ref="N56:N59" si="69">L56/M56-1</f>
        <v>0.76890033444080252</v>
      </c>
      <c r="O56" s="316"/>
      <c r="P56" s="316"/>
      <c r="Q56" s="316"/>
      <c r="R56" s="316"/>
      <c r="S56" s="316"/>
      <c r="T56" s="316"/>
      <c r="U56" s="316"/>
      <c r="V56" s="316"/>
      <c r="W56" s="316"/>
      <c r="X56" s="316"/>
      <c r="Y56" s="316"/>
      <c r="Z56" s="316"/>
    </row>
    <row r="57" spans="1:26" s="321" customFormat="1" ht="13.5" customHeight="1" outlineLevel="1">
      <c r="A57" s="338"/>
      <c r="B57" s="1995" t="s">
        <v>458</v>
      </c>
      <c r="C57" s="1998">
        <f>BILAN_SYSCOA!C81</f>
        <v>2000000</v>
      </c>
      <c r="D57" s="1999">
        <f>BILAN_SYSCOA!D81</f>
        <v>2000000</v>
      </c>
      <c r="E57" s="1997">
        <f t="shared" ref="E57:E59" si="70">C57/D57-1</f>
        <v>0</v>
      </c>
      <c r="F57" s="1988">
        <f t="shared" si="57"/>
        <v>2000000</v>
      </c>
      <c r="G57" s="1998">
        <f>BILAN_SYSCOA!E81</f>
        <v>2000000</v>
      </c>
      <c r="H57" s="2231">
        <f t="shared" ref="H57:H59" si="71">F57/G57-1</f>
        <v>0</v>
      </c>
      <c r="I57" s="1999">
        <f t="shared" ref="I57:I59" si="72">+G57</f>
        <v>2000000</v>
      </c>
      <c r="J57" s="1998">
        <f>BILAN_SYSCOA!F81</f>
        <v>2000000</v>
      </c>
      <c r="K57" s="1997">
        <f t="shared" si="67"/>
        <v>0</v>
      </c>
      <c r="L57" s="1999">
        <f t="shared" si="68"/>
        <v>2000000</v>
      </c>
      <c r="M57" s="1999">
        <f>BILAN_SYSCOA!G81</f>
        <v>2000000</v>
      </c>
      <c r="N57" s="2000">
        <f t="shared" si="69"/>
        <v>0</v>
      </c>
      <c r="O57" s="338"/>
      <c r="P57" s="338"/>
      <c r="Q57" s="338"/>
      <c r="R57" s="338"/>
      <c r="S57" s="338"/>
      <c r="T57" s="338"/>
      <c r="U57" s="338"/>
      <c r="V57" s="338"/>
      <c r="W57" s="338"/>
      <c r="X57" s="338"/>
      <c r="Y57" s="338"/>
      <c r="Z57" s="338"/>
    </row>
    <row r="58" spans="1:26" s="321" customFormat="1" ht="13.5" customHeight="1" outlineLevel="1">
      <c r="A58" s="338"/>
      <c r="B58" s="1995" t="s">
        <v>810</v>
      </c>
      <c r="C58" s="1998">
        <f>BILAN_SYSCOA!C82</f>
        <v>54540000</v>
      </c>
      <c r="D58" s="1999">
        <f>BILAN_SYSCOA!D82</f>
        <v>66210000</v>
      </c>
      <c r="E58" s="1997">
        <f t="shared" si="70"/>
        <v>-0.17625736293611238</v>
      </c>
      <c r="F58" s="1988">
        <f t="shared" si="57"/>
        <v>66210000</v>
      </c>
      <c r="G58" s="1998">
        <f>BILAN_SYSCOA!E82</f>
        <v>64230000</v>
      </c>
      <c r="H58" s="2231">
        <f t="shared" si="71"/>
        <v>3.0826716487622585E-2</v>
      </c>
      <c r="I58" s="1999">
        <f t="shared" si="72"/>
        <v>64230000</v>
      </c>
      <c r="J58" s="1998">
        <f>BILAN_SYSCOA!F82</f>
        <v>66630000</v>
      </c>
      <c r="K58" s="1997">
        <f t="shared" si="67"/>
        <v>-3.6019810895992821E-2</v>
      </c>
      <c r="L58" s="1999">
        <f t="shared" si="68"/>
        <v>66630000</v>
      </c>
      <c r="M58" s="1999">
        <f>BILAN_SYSCOA!G82</f>
        <v>108540000</v>
      </c>
      <c r="N58" s="2000">
        <f t="shared" si="69"/>
        <v>-0.38612493090105027</v>
      </c>
      <c r="O58" s="338"/>
      <c r="P58" s="338"/>
      <c r="Q58" s="338"/>
      <c r="R58" s="338"/>
      <c r="S58" s="338"/>
      <c r="T58" s="338"/>
      <c r="U58" s="338"/>
      <c r="V58" s="338"/>
      <c r="W58" s="338"/>
      <c r="X58" s="338"/>
      <c r="Y58" s="338"/>
      <c r="Z58" s="338"/>
    </row>
    <row r="59" spans="1:26" s="321" customFormat="1" ht="13.5" customHeight="1" outlineLevel="1">
      <c r="A59" s="338"/>
      <c r="B59" s="1995" t="s">
        <v>459</v>
      </c>
      <c r="C59" s="1998">
        <f>BILAN_SYSCOA!C83</f>
        <v>868</v>
      </c>
      <c r="D59" s="1999">
        <f>BILAN_SYSCOA!D83</f>
        <v>4230</v>
      </c>
      <c r="E59" s="1997">
        <f t="shared" si="70"/>
        <v>-0.7947990543735225</v>
      </c>
      <c r="F59" s="1988">
        <f t="shared" si="57"/>
        <v>4230</v>
      </c>
      <c r="G59" s="1998">
        <f>BILAN_SYSCOA!E83</f>
        <v>5234</v>
      </c>
      <c r="H59" s="2231">
        <f t="shared" si="71"/>
        <v>-0.19182269774551008</v>
      </c>
      <c r="I59" s="1999">
        <f t="shared" si="72"/>
        <v>5234</v>
      </c>
      <c r="J59" s="1998">
        <f>BILAN_SYSCOA!F83</f>
        <v>9508</v>
      </c>
      <c r="K59" s="1997">
        <f t="shared" si="67"/>
        <v>-0.44951619688683209</v>
      </c>
      <c r="L59" s="1999">
        <f t="shared" si="68"/>
        <v>9508</v>
      </c>
      <c r="M59" s="1999">
        <f>BILAN_SYSCOA!G83</f>
        <v>1536</v>
      </c>
      <c r="N59" s="2000">
        <f t="shared" si="69"/>
        <v>5.190104166666667</v>
      </c>
      <c r="O59" s="338"/>
      <c r="P59" s="338"/>
      <c r="Q59" s="338"/>
      <c r="R59" s="338"/>
      <c r="S59" s="338"/>
      <c r="T59" s="338"/>
      <c r="U59" s="338"/>
      <c r="V59" s="338"/>
      <c r="W59" s="338"/>
      <c r="X59" s="338"/>
      <c r="Y59" s="338"/>
      <c r="Z59" s="338"/>
    </row>
    <row r="60" spans="1:26" s="321" customFormat="1" ht="13.5" customHeight="1">
      <c r="A60" s="338"/>
      <c r="B60" s="1995" t="s">
        <v>455</v>
      </c>
      <c r="C60" s="1999">
        <f>BILAN_SYSCOA!C79</f>
        <v>0</v>
      </c>
      <c r="D60" s="1999"/>
      <c r="E60" s="1997"/>
      <c r="F60" s="1988">
        <f t="shared" si="57"/>
        <v>0</v>
      </c>
      <c r="G60" s="1999"/>
      <c r="H60" s="2231"/>
      <c r="I60" s="1999"/>
      <c r="J60" s="2021">
        <v>126897452</v>
      </c>
      <c r="K60" s="1997"/>
      <c r="L60" s="1999"/>
      <c r="M60" s="1999"/>
      <c r="N60" s="2000"/>
      <c r="O60" s="338"/>
      <c r="P60" s="338"/>
      <c r="Q60" s="338"/>
      <c r="R60" s="338"/>
      <c r="S60" s="338"/>
      <c r="T60" s="338"/>
      <c r="U60" s="338"/>
      <c r="V60" s="338"/>
      <c r="W60" s="338"/>
      <c r="X60" s="338"/>
      <c r="Y60" s="338"/>
      <c r="Z60" s="338"/>
    </row>
    <row r="61" spans="1:26" s="321" customFormat="1" ht="13.5" customHeight="1">
      <c r="A61" s="316"/>
      <c r="B61" s="2006" t="s">
        <v>461</v>
      </c>
      <c r="C61" s="2007">
        <f>BILAN_SYSCOA!C84</f>
        <v>151647962</v>
      </c>
      <c r="D61" s="2007">
        <f>COMPTE_RESULTAT!F49</f>
        <v>108326638</v>
      </c>
      <c r="E61" s="2237">
        <f>C61/D61-1</f>
        <v>0.39991386052246902</v>
      </c>
      <c r="F61" s="1993">
        <f t="shared" si="57"/>
        <v>108326638</v>
      </c>
      <c r="G61" s="2007">
        <f>COMPTE_RESULTAT!G49</f>
        <v>131978996</v>
      </c>
      <c r="H61" s="2237">
        <f>F61/G61-1</f>
        <v>-0.17921304690028106</v>
      </c>
      <c r="I61" s="2007">
        <f>G61</f>
        <v>131978996</v>
      </c>
      <c r="J61" s="2007">
        <f>COMPTE_RESULTAT!H49</f>
        <v>127225726</v>
      </c>
      <c r="K61" s="2008">
        <f t="shared" ref="K61:K62" si="73">I61/J61-1</f>
        <v>3.7360918655712672E-2</v>
      </c>
      <c r="L61" s="2007">
        <f t="shared" ref="L61:L62" si="74">+J61</f>
        <v>127225726</v>
      </c>
      <c r="M61" s="2007">
        <f>BILAN_SYSCOA!G84</f>
        <v>81597972</v>
      </c>
      <c r="N61" s="2009">
        <f t="shared" ref="N61:N62" si="75">L61/M61-1</f>
        <v>0.55917754916752105</v>
      </c>
      <c r="O61" s="316"/>
      <c r="P61" s="316"/>
      <c r="Q61" s="316"/>
      <c r="R61" s="316"/>
      <c r="S61" s="316"/>
      <c r="T61" s="316"/>
      <c r="U61" s="316"/>
      <c r="V61" s="316"/>
      <c r="W61" s="316"/>
      <c r="X61" s="316"/>
      <c r="Y61" s="316"/>
      <c r="Z61" s="316"/>
    </row>
    <row r="62" spans="1:26" s="1971" customFormat="1" ht="13.5" customHeight="1">
      <c r="A62" s="1970"/>
      <c r="B62" s="2022" t="s">
        <v>463</v>
      </c>
      <c r="C62" s="2023"/>
      <c r="D62" s="2023">
        <f>-(D61-(C57+C58-D57-D58)-(C59-D59))</f>
        <v>-120000000</v>
      </c>
      <c r="E62" s="2238">
        <f>C62/D62-1</f>
        <v>-1</v>
      </c>
      <c r="F62" s="2024">
        <f t="shared" si="57"/>
        <v>-120000000</v>
      </c>
      <c r="G62" s="2023">
        <f>-(G61-(F57+F58-G57-G58)-(F59-G59))</f>
        <v>-130000000</v>
      </c>
      <c r="H62" s="2235">
        <f>F62/G62-1</f>
        <v>-7.6923076923076872E-2</v>
      </c>
      <c r="I62" s="2025">
        <f>G62</f>
        <v>-130000000</v>
      </c>
      <c r="J62" s="2023">
        <f>-(J61-(I57+I58-J57-J58)-(I59-J59))</f>
        <v>-129630000</v>
      </c>
      <c r="K62" s="2026">
        <f t="shared" si="73"/>
        <v>2.8542775592068637E-3</v>
      </c>
      <c r="L62" s="2025">
        <f t="shared" si="74"/>
        <v>-129630000</v>
      </c>
      <c r="M62" s="2025">
        <f>-(M61-(J57+J58-M57-M58)-(J59-M59))</f>
        <v>-123500000</v>
      </c>
      <c r="N62" s="2027">
        <f t="shared" si="75"/>
        <v>4.9635627530364435E-2</v>
      </c>
      <c r="O62" s="1970" t="s">
        <v>808</v>
      </c>
      <c r="P62" s="1970"/>
      <c r="Q62" s="1970"/>
      <c r="R62" s="1970"/>
      <c r="S62" s="1970"/>
      <c r="T62" s="1970"/>
      <c r="U62" s="1970"/>
      <c r="V62" s="1970"/>
      <c r="W62" s="1970"/>
      <c r="X62" s="1970"/>
      <c r="Y62" s="1970"/>
      <c r="Z62" s="1970"/>
    </row>
    <row r="63" spans="1:26" s="321" customFormat="1" ht="13.5" customHeight="1">
      <c r="A63" s="338"/>
      <c r="B63" s="2006"/>
      <c r="C63" s="1999"/>
      <c r="D63" s="1999"/>
      <c r="E63" s="1997"/>
      <c r="F63" s="1988">
        <f t="shared" si="57"/>
        <v>0</v>
      </c>
      <c r="G63" s="1999"/>
      <c r="H63" s="2231"/>
      <c r="I63" s="1999"/>
      <c r="J63" s="1999"/>
      <c r="K63" s="1997"/>
      <c r="L63" s="1999"/>
      <c r="M63" s="1999"/>
      <c r="N63" s="2000"/>
      <c r="O63" s="338"/>
      <c r="P63" s="338"/>
      <c r="Q63" s="338"/>
      <c r="R63" s="338"/>
      <c r="S63" s="338"/>
      <c r="T63" s="338"/>
      <c r="U63" s="338"/>
      <c r="V63" s="338"/>
      <c r="W63" s="338"/>
      <c r="X63" s="338"/>
      <c r="Y63" s="338"/>
      <c r="Z63" s="338"/>
    </row>
    <row r="64" spans="1:26" s="321" customFormat="1" ht="13.5" customHeight="1">
      <c r="A64" s="316"/>
      <c r="B64" s="2006" t="s">
        <v>464</v>
      </c>
      <c r="C64" s="2007">
        <f>SUM(C65:C69)</f>
        <v>0</v>
      </c>
      <c r="D64" s="2007">
        <f t="shared" ref="D64:J64" si="76">SUM(D65:D69)</f>
        <v>0</v>
      </c>
      <c r="E64" s="2007">
        <f t="shared" si="76"/>
        <v>0</v>
      </c>
      <c r="F64" s="1988">
        <f t="shared" si="57"/>
        <v>0</v>
      </c>
      <c r="G64" s="2007">
        <f t="shared" si="76"/>
        <v>0</v>
      </c>
      <c r="H64" s="2237">
        <f t="shared" ref="H64" si="77">SUM(H65:H69)</f>
        <v>0</v>
      </c>
      <c r="I64" s="2007">
        <f t="shared" si="76"/>
        <v>0</v>
      </c>
      <c r="J64" s="2007">
        <f t="shared" si="76"/>
        <v>0</v>
      </c>
      <c r="K64" s="2008" t="e">
        <f t="shared" ref="K64" si="78">I64/J64-1</f>
        <v>#DIV/0!</v>
      </c>
      <c r="L64" s="2007">
        <f t="shared" ref="L64" si="79">SUM(L65:L68)</f>
        <v>0</v>
      </c>
      <c r="M64" s="2007">
        <f>SUM(M65:M68)</f>
        <v>0</v>
      </c>
      <c r="N64" s="2009"/>
      <c r="O64" s="316"/>
      <c r="P64" s="316"/>
      <c r="Q64" s="316"/>
      <c r="R64" s="316"/>
      <c r="S64" s="316"/>
      <c r="T64" s="316"/>
      <c r="U64" s="316"/>
      <c r="V64" s="316"/>
      <c r="W64" s="316"/>
      <c r="X64" s="316"/>
      <c r="Y64" s="316"/>
      <c r="Z64" s="316"/>
    </row>
    <row r="65" spans="1:26" s="321" customFormat="1" ht="13.5" customHeight="1" outlineLevel="1">
      <c r="A65" s="338"/>
      <c r="B65" s="1995" t="s">
        <v>466</v>
      </c>
      <c r="C65" s="1998"/>
      <c r="D65" s="1998"/>
      <c r="E65" s="1997"/>
      <c r="F65" s="1988">
        <f t="shared" si="57"/>
        <v>0</v>
      </c>
      <c r="G65" s="1998"/>
      <c r="H65" s="2231"/>
      <c r="I65" s="1999">
        <f t="shared" ref="I65:I68" si="80">+G65</f>
        <v>0</v>
      </c>
      <c r="J65" s="1998">
        <v>0</v>
      </c>
      <c r="K65" s="1997"/>
      <c r="L65" s="1999">
        <f t="shared" ref="L65:L68" si="81">+J65</f>
        <v>0</v>
      </c>
      <c r="M65" s="1999"/>
      <c r="N65" s="2000"/>
      <c r="O65" s="338"/>
      <c r="P65" s="338"/>
      <c r="Q65" s="338"/>
      <c r="R65" s="338"/>
      <c r="S65" s="338"/>
      <c r="T65" s="338"/>
      <c r="U65" s="338"/>
      <c r="V65" s="338"/>
      <c r="W65" s="338"/>
      <c r="X65" s="338"/>
      <c r="Y65" s="338"/>
      <c r="Z65" s="338"/>
    </row>
    <row r="66" spans="1:26" s="2220" customFormat="1" ht="13.5" customHeight="1" outlineLevel="1">
      <c r="A66" s="2216"/>
      <c r="B66" s="2002" t="s">
        <v>467</v>
      </c>
      <c r="C66" s="2003"/>
      <c r="D66" s="2003"/>
      <c r="E66" s="2218"/>
      <c r="F66" s="2024">
        <f t="shared" si="57"/>
        <v>0</v>
      </c>
      <c r="G66" s="2003"/>
      <c r="H66" s="2244"/>
      <c r="I66" s="2049">
        <f t="shared" si="80"/>
        <v>0</v>
      </c>
      <c r="J66" s="2003">
        <v>0</v>
      </c>
      <c r="K66" s="2218"/>
      <c r="L66" s="2049">
        <f t="shared" si="81"/>
        <v>0</v>
      </c>
      <c r="M66" s="2049"/>
      <c r="N66" s="2219"/>
      <c r="O66" s="2216"/>
      <c r="P66" s="2216"/>
      <c r="Q66" s="2216"/>
      <c r="R66" s="2216"/>
      <c r="S66" s="2216"/>
      <c r="T66" s="2216"/>
      <c r="U66" s="2216"/>
      <c r="V66" s="2216"/>
      <c r="W66" s="2216"/>
      <c r="X66" s="2216"/>
      <c r="Y66" s="2216"/>
      <c r="Z66" s="2216"/>
    </row>
    <row r="67" spans="1:26" s="321" customFormat="1" ht="13.5" customHeight="1" outlineLevel="1">
      <c r="A67" s="338"/>
      <c r="B67" s="1995" t="s">
        <v>469</v>
      </c>
      <c r="C67" s="1998"/>
      <c r="D67" s="1998"/>
      <c r="E67" s="1997"/>
      <c r="F67" s="1988">
        <f t="shared" si="57"/>
        <v>0</v>
      </c>
      <c r="G67" s="1998"/>
      <c r="H67" s="2231"/>
      <c r="I67" s="1999">
        <f t="shared" si="80"/>
        <v>0</v>
      </c>
      <c r="J67" s="1998">
        <f>BILAN_SYSCOA!F88</f>
        <v>0</v>
      </c>
      <c r="K67" s="1997"/>
      <c r="L67" s="1999">
        <f t="shared" si="81"/>
        <v>0</v>
      </c>
      <c r="M67" s="1999"/>
      <c r="N67" s="2000"/>
      <c r="O67" s="338"/>
      <c r="P67" s="338"/>
      <c r="Q67" s="338"/>
      <c r="R67" s="338"/>
      <c r="S67" s="338"/>
      <c r="T67" s="338"/>
      <c r="U67" s="338"/>
      <c r="V67" s="338"/>
      <c r="W67" s="338"/>
      <c r="X67" s="338"/>
      <c r="Y67" s="338"/>
      <c r="Z67" s="338"/>
    </row>
    <row r="68" spans="1:26" s="2220" customFormat="1" ht="13.5" customHeight="1" outlineLevel="1">
      <c r="A68" s="2224">
        <v>0.3</v>
      </c>
      <c r="B68" s="2002" t="s">
        <v>470</v>
      </c>
      <c r="C68" s="2003"/>
      <c r="D68" s="2003"/>
      <c r="E68" s="2218"/>
      <c r="F68" s="2024">
        <f t="shared" si="57"/>
        <v>0</v>
      </c>
      <c r="G68" s="2003"/>
      <c r="H68" s="2244"/>
      <c r="I68" s="2049">
        <f t="shared" si="80"/>
        <v>0</v>
      </c>
      <c r="J68" s="2003">
        <f>-J67*$A$68</f>
        <v>0</v>
      </c>
      <c r="K68" s="2218"/>
      <c r="L68" s="2049">
        <f t="shared" si="81"/>
        <v>0</v>
      </c>
      <c r="M68" s="2049"/>
      <c r="N68" s="2219"/>
      <c r="O68" s="2216"/>
      <c r="P68" s="2216"/>
      <c r="Q68" s="2216"/>
      <c r="R68" s="2216"/>
      <c r="S68" s="2216"/>
      <c r="T68" s="2216"/>
      <c r="U68" s="2216"/>
      <c r="V68" s="2216"/>
      <c r="W68" s="2216"/>
      <c r="X68" s="2216"/>
      <c r="Y68" s="2216"/>
      <c r="Z68" s="2216"/>
    </row>
    <row r="69" spans="1:26" s="321" customFormat="1" ht="13.5" customHeight="1">
      <c r="A69" s="338"/>
      <c r="B69" s="1995"/>
      <c r="C69" s="1999"/>
      <c r="D69" s="1999"/>
      <c r="E69" s="1997"/>
      <c r="F69" s="1988">
        <f t="shared" si="57"/>
        <v>0</v>
      </c>
      <c r="G69" s="1999"/>
      <c r="H69" s="2231"/>
      <c r="I69" s="1999"/>
      <c r="J69" s="1999"/>
      <c r="K69" s="1997"/>
      <c r="L69" s="1999"/>
      <c r="M69" s="1999"/>
      <c r="N69" s="2000"/>
      <c r="O69" s="338"/>
      <c r="P69" s="338"/>
      <c r="Q69" s="338"/>
      <c r="R69" s="338"/>
      <c r="S69" s="338"/>
      <c r="T69" s="338"/>
      <c r="U69" s="338"/>
      <c r="V69" s="338"/>
      <c r="W69" s="338"/>
      <c r="X69" s="338"/>
      <c r="Y69" s="338"/>
      <c r="Z69" s="338"/>
    </row>
    <row r="70" spans="1:26" s="321" customFormat="1" ht="13.5" customHeight="1">
      <c r="A70" s="338"/>
      <c r="B70" s="2006" t="s">
        <v>473</v>
      </c>
      <c r="C70" s="2007">
        <f>SUM(C71:C76)</f>
        <v>-300000</v>
      </c>
      <c r="D70" s="2007">
        <f>SUM(D71:D76)</f>
        <v>-300000</v>
      </c>
      <c r="E70" s="2007">
        <f t="shared" ref="E70:I70" si="82">SUM(E71:E76)</f>
        <v>0</v>
      </c>
      <c r="F70" s="1993">
        <f t="shared" si="57"/>
        <v>-300000</v>
      </c>
      <c r="G70" s="2007">
        <f>SUM(G71:G76)</f>
        <v>-300000</v>
      </c>
      <c r="H70" s="2237">
        <f t="shared" ref="H70" si="83">SUM(H71:H76)</f>
        <v>0</v>
      </c>
      <c r="I70" s="2007">
        <f t="shared" si="82"/>
        <v>300000</v>
      </c>
      <c r="J70" s="2007">
        <f>SUM(J71:J76)</f>
        <v>-300000</v>
      </c>
      <c r="K70" s="1997">
        <f t="shared" ref="K70:K73" si="84">I70/J70-1</f>
        <v>-2</v>
      </c>
      <c r="L70" s="1999">
        <f t="shared" ref="L70:L74" si="85">+J70</f>
        <v>-300000</v>
      </c>
      <c r="M70" s="2007">
        <f>SUM(M71:M74)</f>
        <v>300000</v>
      </c>
      <c r="N70" s="2000">
        <f t="shared" ref="N70:N73" si="86">L70/M70-1</f>
        <v>-2</v>
      </c>
      <c r="O70" s="338"/>
      <c r="P70" s="338"/>
      <c r="Q70" s="338"/>
      <c r="R70" s="338"/>
      <c r="S70" s="338"/>
      <c r="T70" s="338"/>
      <c r="U70" s="338"/>
      <c r="V70" s="338"/>
      <c r="W70" s="338"/>
      <c r="X70" s="338"/>
      <c r="Y70" s="338"/>
      <c r="Z70" s="338"/>
    </row>
    <row r="71" spans="1:26" s="2220" customFormat="1" ht="13.5" customHeight="1" outlineLevel="1">
      <c r="A71" s="2216"/>
      <c r="B71" s="2217" t="s">
        <v>475</v>
      </c>
      <c r="C71" s="2003"/>
      <c r="D71" s="2003"/>
      <c r="E71" s="2218"/>
      <c r="F71" s="2024"/>
      <c r="G71" s="2003"/>
      <c r="H71" s="2244"/>
      <c r="I71" s="2049"/>
      <c r="J71" s="2003"/>
      <c r="K71" s="2218"/>
      <c r="L71" s="2049"/>
      <c r="M71" s="2049"/>
      <c r="N71" s="2219"/>
      <c r="O71" s="2216"/>
      <c r="P71" s="2216"/>
      <c r="Q71" s="2216"/>
      <c r="R71" s="2216"/>
      <c r="S71" s="2216"/>
      <c r="T71" s="2216"/>
      <c r="U71" s="2216"/>
      <c r="V71" s="2216"/>
      <c r="W71" s="2216"/>
      <c r="X71" s="2216"/>
      <c r="Y71" s="2216"/>
      <c r="Z71" s="2216"/>
    </row>
    <row r="72" spans="1:26" s="2220" customFormat="1" ht="13.5" customHeight="1" outlineLevel="1">
      <c r="A72" s="2216"/>
      <c r="B72" s="2217" t="s">
        <v>476</v>
      </c>
      <c r="C72" s="2003"/>
      <c r="D72" s="2003"/>
      <c r="E72" s="2003"/>
      <c r="F72" s="2024"/>
      <c r="G72" s="2003"/>
      <c r="H72" s="2249"/>
      <c r="I72" s="2003"/>
      <c r="J72" s="2003"/>
      <c r="K72" s="2218"/>
      <c r="L72" s="2049"/>
      <c r="M72" s="2049"/>
      <c r="N72" s="2219"/>
      <c r="O72" s="2216"/>
      <c r="P72" s="2216"/>
      <c r="Q72" s="2216"/>
      <c r="R72" s="2216"/>
      <c r="S72" s="2216"/>
      <c r="T72" s="2216"/>
      <c r="U72" s="2216"/>
      <c r="V72" s="2216"/>
      <c r="W72" s="2216"/>
      <c r="X72" s="2216"/>
      <c r="Y72" s="2216"/>
      <c r="Z72" s="2216"/>
    </row>
    <row r="73" spans="1:26" s="1971" customFormat="1" ht="13.5" customHeight="1" outlineLevel="1">
      <c r="A73" s="1970"/>
      <c r="B73" s="2029" t="s">
        <v>478</v>
      </c>
      <c r="C73" s="2024">
        <f>-BILAN_SYSCOA!C14</f>
        <v>-300000</v>
      </c>
      <c r="D73" s="2024">
        <f>-BILAN_SYSCOA!D14</f>
        <v>-300000</v>
      </c>
      <c r="E73" s="2235">
        <f>C73/D73-1</f>
        <v>0</v>
      </c>
      <c r="F73" s="2024">
        <f t="shared" si="57"/>
        <v>-300000</v>
      </c>
      <c r="G73" s="2024">
        <f>-BILAN_SYSCOA!G14</f>
        <v>-300000</v>
      </c>
      <c r="H73" s="2235">
        <f>F73/G73-1</f>
        <v>0</v>
      </c>
      <c r="I73" s="2024">
        <f>BILAN_SYSCOA!I14</f>
        <v>300000</v>
      </c>
      <c r="J73" s="2024">
        <f>-BILAN_SYSCOA!J14</f>
        <v>-300000</v>
      </c>
      <c r="K73" s="2026">
        <f t="shared" si="84"/>
        <v>-2</v>
      </c>
      <c r="L73" s="2024">
        <f t="shared" si="85"/>
        <v>-300000</v>
      </c>
      <c r="M73" s="2024">
        <f>BILAN_SYSCOA!G14</f>
        <v>300000</v>
      </c>
      <c r="N73" s="2027">
        <f t="shared" si="86"/>
        <v>-2</v>
      </c>
      <c r="O73" s="1970"/>
      <c r="P73" s="1970"/>
      <c r="Q73" s="1970"/>
      <c r="R73" s="1970"/>
      <c r="S73" s="1970"/>
      <c r="T73" s="1970"/>
      <c r="U73" s="1970"/>
      <c r="V73" s="1970"/>
      <c r="W73" s="1970"/>
      <c r="X73" s="1970"/>
      <c r="Y73" s="1970"/>
      <c r="Z73" s="1970"/>
    </row>
    <row r="74" spans="1:26" s="2220" customFormat="1" ht="13.5" customHeight="1" outlineLevel="1">
      <c r="A74" s="2216"/>
      <c r="B74" s="2217" t="s">
        <v>480</v>
      </c>
      <c r="C74" s="2003"/>
      <c r="D74" s="2003"/>
      <c r="E74" s="2218"/>
      <c r="F74" s="2024">
        <f t="shared" si="57"/>
        <v>0</v>
      </c>
      <c r="G74" s="2003"/>
      <c r="H74" s="2244"/>
      <c r="I74" s="2049">
        <f t="shared" ref="I74" si="87">+G74</f>
        <v>0</v>
      </c>
      <c r="J74" s="2003"/>
      <c r="K74" s="2218"/>
      <c r="L74" s="2049">
        <f t="shared" si="85"/>
        <v>0</v>
      </c>
      <c r="M74" s="2049"/>
      <c r="N74" s="2219"/>
      <c r="O74" s="2216" t="s">
        <v>855</v>
      </c>
      <c r="P74" s="2216"/>
      <c r="Q74" s="2216"/>
      <c r="R74" s="2216"/>
      <c r="S74" s="2216"/>
      <c r="T74" s="2216"/>
      <c r="U74" s="2216"/>
      <c r="V74" s="2216"/>
      <c r="W74" s="2216"/>
      <c r="X74" s="2216"/>
      <c r="Y74" s="2216"/>
      <c r="Z74" s="2216"/>
    </row>
    <row r="75" spans="1:26" s="321" customFormat="1" ht="13.5" customHeight="1" outlineLevel="1">
      <c r="A75" s="338"/>
      <c r="B75" s="2028"/>
      <c r="C75" s="1999"/>
      <c r="D75" s="1999"/>
      <c r="E75" s="1997"/>
      <c r="F75" s="1988">
        <f t="shared" si="57"/>
        <v>0</v>
      </c>
      <c r="G75" s="1999"/>
      <c r="H75" s="2231"/>
      <c r="I75" s="1999"/>
      <c r="J75" s="1999"/>
      <c r="K75" s="1997"/>
      <c r="L75" s="1999"/>
      <c r="M75" s="1999"/>
      <c r="N75" s="2000"/>
      <c r="O75" s="338"/>
      <c r="P75" s="338"/>
      <c r="Q75" s="338"/>
      <c r="R75" s="338"/>
      <c r="S75" s="338"/>
      <c r="T75" s="338"/>
      <c r="U75" s="338"/>
      <c r="V75" s="338"/>
      <c r="W75" s="338"/>
      <c r="X75" s="338"/>
      <c r="Y75" s="338"/>
      <c r="Z75" s="338"/>
    </row>
    <row r="76" spans="1:26" ht="13.5" customHeight="1">
      <c r="A76" s="337"/>
      <c r="B76" s="1985"/>
      <c r="C76" s="1986"/>
      <c r="D76" s="1986"/>
      <c r="E76" s="1987"/>
      <c r="F76" s="1988">
        <f t="shared" si="57"/>
        <v>0</v>
      </c>
      <c r="G76" s="1986"/>
      <c r="H76" s="1987"/>
      <c r="I76" s="1986"/>
      <c r="J76" s="1986"/>
      <c r="K76" s="1987"/>
      <c r="L76" s="1986"/>
      <c r="M76" s="1986"/>
      <c r="N76" s="1989"/>
      <c r="O76" s="337"/>
      <c r="P76" s="337"/>
      <c r="Q76" s="337"/>
      <c r="R76" s="337"/>
      <c r="S76" s="337"/>
      <c r="T76" s="337"/>
      <c r="U76" s="337"/>
      <c r="V76" s="337"/>
      <c r="W76" s="337"/>
      <c r="X76" s="337"/>
      <c r="Y76" s="337"/>
      <c r="Z76" s="337"/>
    </row>
    <row r="77" spans="1:26" ht="21" customHeight="1">
      <c r="A77" s="680"/>
      <c r="B77" s="1977" t="s">
        <v>483</v>
      </c>
      <c r="C77" s="2030">
        <f>SUM(C78,C85,C90)</f>
        <v>15650290</v>
      </c>
      <c r="D77" s="2030">
        <f t="shared" ref="D77:J77" si="88">SUM(D78,D85,D90)</f>
        <v>15167550</v>
      </c>
      <c r="E77" s="2233">
        <f t="shared" si="88"/>
        <v>-1</v>
      </c>
      <c r="F77" s="1978">
        <f t="shared" si="57"/>
        <v>15167550</v>
      </c>
      <c r="G77" s="2030">
        <f t="shared" si="88"/>
        <v>40205202</v>
      </c>
      <c r="H77" s="2233">
        <f t="shared" ref="H77" si="89">SUM(H78,H85,H90)</f>
        <v>-0.55757785473789456</v>
      </c>
      <c r="I77" s="2030">
        <f>G77</f>
        <v>40205202</v>
      </c>
      <c r="J77" s="2030">
        <f t="shared" si="88"/>
        <v>0</v>
      </c>
      <c r="K77" s="2031"/>
      <c r="L77" s="2030">
        <f t="shared" ref="L77:M77" si="90">L78+L85+L90</f>
        <v>0</v>
      </c>
      <c r="M77" s="2030">
        <f t="shared" si="90"/>
        <v>0</v>
      </c>
      <c r="N77" s="2032"/>
      <c r="O77" s="680"/>
      <c r="P77" s="680"/>
      <c r="Q77" s="680"/>
      <c r="R77" s="680"/>
      <c r="S77" s="680"/>
      <c r="T77" s="680"/>
      <c r="U77" s="680"/>
      <c r="V77" s="680"/>
      <c r="W77" s="680"/>
      <c r="X77" s="680"/>
      <c r="Y77" s="680"/>
      <c r="Z77" s="680"/>
    </row>
    <row r="78" spans="1:26" ht="18" customHeight="1">
      <c r="A78" s="681"/>
      <c r="B78" s="2033" t="s">
        <v>487</v>
      </c>
      <c r="C78" s="2034">
        <f>SUM(C79:C84)</f>
        <v>15650290</v>
      </c>
      <c r="D78" s="2034">
        <f>SUM(D79:D84)</f>
        <v>15167550</v>
      </c>
      <c r="E78" s="2234">
        <f t="shared" ref="E78:J78" si="91">SUM(E79:E84)</f>
        <v>-1</v>
      </c>
      <c r="F78" s="1993">
        <f t="shared" si="57"/>
        <v>15167550</v>
      </c>
      <c r="G78" s="2034">
        <f t="shared" si="91"/>
        <v>40205202</v>
      </c>
      <c r="H78" s="2234">
        <f t="shared" ref="H78" si="92">SUM(H79:H84)</f>
        <v>-0.55757785473789456</v>
      </c>
      <c r="I78" s="2034">
        <f>G78</f>
        <v>40205202</v>
      </c>
      <c r="J78" s="2034">
        <f t="shared" si="91"/>
        <v>0</v>
      </c>
      <c r="K78" s="2035"/>
      <c r="L78" s="2034">
        <f t="shared" ref="L78:M78" si="93">SUM(L79:L83)</f>
        <v>0</v>
      </c>
      <c r="M78" s="2034">
        <f t="shared" si="93"/>
        <v>0</v>
      </c>
      <c r="N78" s="2036"/>
      <c r="O78" s="682"/>
      <c r="P78" s="682"/>
      <c r="Q78" s="682"/>
      <c r="R78" s="682"/>
      <c r="S78" s="682"/>
      <c r="T78" s="682"/>
      <c r="U78" s="682"/>
      <c r="V78" s="682"/>
      <c r="W78" s="682"/>
      <c r="X78" s="682"/>
      <c r="Y78" s="682"/>
      <c r="Z78" s="682"/>
    </row>
    <row r="79" spans="1:26" s="321" customFormat="1" ht="13.5" customHeight="1" outlineLevel="1">
      <c r="A79" s="338"/>
      <c r="B79" s="1995" t="s">
        <v>489</v>
      </c>
      <c r="C79" s="1998"/>
      <c r="D79" s="1999"/>
      <c r="E79" s="1997"/>
      <c r="F79" s="1988">
        <f t="shared" si="57"/>
        <v>0</v>
      </c>
      <c r="G79" s="1998">
        <f>BILAN_SYSCOA!E96</f>
        <v>0</v>
      </c>
      <c r="H79" s="2231"/>
      <c r="I79" s="1999">
        <f t="shared" ref="I79:I83" si="94">+G79</f>
        <v>0</v>
      </c>
      <c r="J79" s="1998">
        <f>BILAN_SYSCOA!F96</f>
        <v>0</v>
      </c>
      <c r="K79" s="1997"/>
      <c r="L79" s="1999">
        <f t="shared" ref="L79:L83" si="95">+J79</f>
        <v>0</v>
      </c>
      <c r="M79" s="1999"/>
      <c r="N79" s="2000"/>
      <c r="O79" s="338"/>
      <c r="P79" s="338"/>
      <c r="Q79" s="338"/>
      <c r="R79" s="338"/>
      <c r="S79" s="338"/>
      <c r="T79" s="338"/>
      <c r="U79" s="338"/>
      <c r="V79" s="338"/>
      <c r="W79" s="338"/>
      <c r="X79" s="338"/>
      <c r="Y79" s="338"/>
      <c r="Z79" s="338"/>
    </row>
    <row r="80" spans="1:26" s="323" customFormat="1" ht="13.5" customHeight="1" outlineLevel="1">
      <c r="A80" s="683"/>
      <c r="B80" s="2037" t="s">
        <v>493</v>
      </c>
      <c r="C80" s="2001">
        <f>'NOTE 16A-DettesFinan&amp;Circulant'!E20+'NOTE 16A-DettesFinan&amp;Circulant'!F20</f>
        <v>15634206</v>
      </c>
      <c r="D80" s="2005"/>
      <c r="E80" s="2004"/>
      <c r="F80" s="1988">
        <f t="shared" si="57"/>
        <v>0</v>
      </c>
      <c r="G80" s="2001">
        <f>'NOTE 16A-DettesFinan&amp;Circulant'!T115-'NOTE 16A-DettesFinan&amp;Circulant'!Y115</f>
        <v>5922221</v>
      </c>
      <c r="H80" s="2243"/>
      <c r="I80" s="2005">
        <f t="shared" si="94"/>
        <v>5922221</v>
      </c>
      <c r="J80" s="2001"/>
      <c r="K80" s="2004"/>
      <c r="L80" s="2005">
        <f t="shared" si="95"/>
        <v>0</v>
      </c>
      <c r="M80" s="2005"/>
      <c r="N80" s="2038"/>
      <c r="O80" s="683" t="s">
        <v>846</v>
      </c>
      <c r="P80" s="683"/>
      <c r="Q80" s="683"/>
      <c r="R80" s="683"/>
      <c r="S80" s="683"/>
      <c r="T80" s="683"/>
      <c r="U80" s="683"/>
      <c r="V80" s="683"/>
      <c r="W80" s="683"/>
      <c r="X80" s="683"/>
      <c r="Y80" s="683"/>
      <c r="Z80" s="683"/>
    </row>
    <row r="81" spans="1:26" s="2220" customFormat="1" ht="13.5" customHeight="1" outlineLevel="1">
      <c r="A81" s="2216"/>
      <c r="B81" s="2002" t="s">
        <v>495</v>
      </c>
      <c r="C81" s="2003"/>
      <c r="D81" s="2049"/>
      <c r="E81" s="2218"/>
      <c r="F81" s="2024">
        <f t="shared" si="57"/>
        <v>0</v>
      </c>
      <c r="G81" s="2003"/>
      <c r="H81" s="2244"/>
      <c r="I81" s="2049">
        <f t="shared" si="94"/>
        <v>0</v>
      </c>
      <c r="J81" s="2003">
        <v>0</v>
      </c>
      <c r="K81" s="2218"/>
      <c r="L81" s="2049">
        <f t="shared" si="95"/>
        <v>0</v>
      </c>
      <c r="M81" s="2049"/>
      <c r="N81" s="2219"/>
      <c r="O81" s="2216"/>
      <c r="P81" s="2216"/>
      <c r="Q81" s="2216"/>
      <c r="R81" s="2216"/>
      <c r="S81" s="2216"/>
      <c r="T81" s="2216"/>
      <c r="U81" s="2216"/>
      <c r="V81" s="2216"/>
      <c r="W81" s="2216"/>
      <c r="X81" s="2216"/>
      <c r="Y81" s="2216"/>
      <c r="Z81" s="2216"/>
    </row>
    <row r="82" spans="1:26" s="321" customFormat="1" ht="13.5" customHeight="1" outlineLevel="1">
      <c r="A82" s="338"/>
      <c r="B82" s="2002" t="s">
        <v>497</v>
      </c>
      <c r="C82" s="2003">
        <f>'NOTE 16A-DettesFinan&amp;Circulant'!E36+'NOTE 16A-DettesFinan&amp;Circulant'!F36+'NOTE 16A-DettesFinan&amp;Circulant'!E35+'NOTE 16A-DettesFinan&amp;Circulant'!F35</f>
        <v>0</v>
      </c>
      <c r="D82" s="1999">
        <f>'NOTE 16A-DettesFinan&amp;Circulant'!O112</f>
        <v>15167550</v>
      </c>
      <c r="E82" s="2236">
        <f t="shared" ref="E82" si="96">C82/D82-1</f>
        <v>-1</v>
      </c>
      <c r="F82" s="1988">
        <f t="shared" si="57"/>
        <v>15167550</v>
      </c>
      <c r="G82" s="1998">
        <f>'NOTE 16A-DettesFinan&amp;Circulant'!X36</f>
        <v>34282981</v>
      </c>
      <c r="H82" s="2231">
        <f t="shared" ref="H82" si="97">F82/G82-1</f>
        <v>-0.55757785473789456</v>
      </c>
      <c r="I82" s="1999">
        <f t="shared" si="94"/>
        <v>34282981</v>
      </c>
      <c r="J82" s="1998"/>
      <c r="K82" s="1997"/>
      <c r="L82" s="1999">
        <f t="shared" si="95"/>
        <v>0</v>
      </c>
      <c r="M82" s="1999"/>
      <c r="N82" s="2000"/>
      <c r="O82" s="338"/>
      <c r="P82" s="338"/>
      <c r="Q82" s="338"/>
      <c r="R82" s="338"/>
      <c r="S82" s="338"/>
      <c r="T82" s="338"/>
      <c r="U82" s="338"/>
      <c r="V82" s="338"/>
      <c r="W82" s="338"/>
      <c r="X82" s="338"/>
      <c r="Y82" s="338"/>
      <c r="Z82" s="338"/>
    </row>
    <row r="83" spans="1:26" s="321" customFormat="1" ht="13.5" customHeight="1" outlineLevel="1">
      <c r="A83" s="338"/>
      <c r="B83" s="1995" t="s">
        <v>501</v>
      </c>
      <c r="C83" s="1998">
        <f>BILAN_SYSCOA!C98</f>
        <v>16084</v>
      </c>
      <c r="D83" s="1999"/>
      <c r="E83" s="1997"/>
      <c r="F83" s="1988">
        <f t="shared" si="57"/>
        <v>0</v>
      </c>
      <c r="G83" s="1998">
        <f>BILAN_SYSCOA!E98</f>
        <v>0</v>
      </c>
      <c r="H83" s="2231"/>
      <c r="I83" s="1999">
        <f t="shared" si="94"/>
        <v>0</v>
      </c>
      <c r="J83" s="1998">
        <f>BILAN_SYSCOA!F98</f>
        <v>0</v>
      </c>
      <c r="K83" s="1997"/>
      <c r="L83" s="1999">
        <f t="shared" si="95"/>
        <v>0</v>
      </c>
      <c r="M83" s="1999"/>
      <c r="N83" s="2000"/>
      <c r="O83" s="338"/>
      <c r="P83" s="338"/>
      <c r="Q83" s="338"/>
      <c r="R83" s="338"/>
      <c r="S83" s="338"/>
      <c r="T83" s="338"/>
      <c r="U83" s="338"/>
      <c r="V83" s="338"/>
      <c r="W83" s="338"/>
      <c r="X83" s="338"/>
      <c r="Y83" s="338"/>
      <c r="Z83" s="338"/>
    </row>
    <row r="84" spans="1:26" s="321" customFormat="1" ht="13.5" customHeight="1">
      <c r="A84" s="338"/>
      <c r="B84" s="1995"/>
      <c r="C84" s="2021"/>
      <c r="D84" s="2021"/>
      <c r="E84" s="2039"/>
      <c r="F84" s="1988"/>
      <c r="G84" s="2021"/>
      <c r="H84" s="2245"/>
      <c r="I84" s="2021"/>
      <c r="J84" s="2021"/>
      <c r="K84" s="1997"/>
      <c r="L84" s="1999"/>
      <c r="M84" s="1999"/>
      <c r="N84" s="2000"/>
      <c r="O84" s="338"/>
      <c r="P84" s="338"/>
      <c r="Q84" s="338"/>
      <c r="R84" s="338"/>
      <c r="S84" s="338"/>
      <c r="T84" s="338"/>
      <c r="U84" s="338"/>
      <c r="V84" s="338"/>
      <c r="W84" s="338"/>
      <c r="X84" s="338"/>
      <c r="Y84" s="338"/>
      <c r="Z84" s="338"/>
    </row>
    <row r="85" spans="1:26" s="321" customFormat="1" ht="13.5" customHeight="1">
      <c r="A85" s="338"/>
      <c r="B85" s="2033" t="s">
        <v>504</v>
      </c>
      <c r="C85" s="2023">
        <f>SUM(C86:C88)</f>
        <v>0</v>
      </c>
      <c r="D85" s="2007">
        <f>SUM(D86:D89)</f>
        <v>0</v>
      </c>
      <c r="E85" s="2007">
        <f t="shared" ref="E85:J85" si="98">SUM(E86:E89)</f>
        <v>0</v>
      </c>
      <c r="F85" s="1988">
        <f t="shared" si="57"/>
        <v>0</v>
      </c>
      <c r="G85" s="1999">
        <f t="shared" si="98"/>
        <v>0</v>
      </c>
      <c r="H85" s="2231">
        <f t="shared" ref="H85" si="99">SUM(H86:H89)</f>
        <v>0</v>
      </c>
      <c r="I85" s="2007">
        <f t="shared" si="98"/>
        <v>0</v>
      </c>
      <c r="J85" s="2007">
        <f t="shared" si="98"/>
        <v>0</v>
      </c>
      <c r="K85" s="2008"/>
      <c r="L85" s="2007">
        <f t="shared" ref="L85:M85" si="100">SUM(L86:L88)</f>
        <v>0</v>
      </c>
      <c r="M85" s="2007">
        <f t="shared" si="100"/>
        <v>0</v>
      </c>
      <c r="N85" s="2009"/>
      <c r="O85" s="338"/>
      <c r="P85" s="338"/>
      <c r="Q85" s="338"/>
      <c r="R85" s="338"/>
      <c r="S85" s="338"/>
      <c r="T85" s="338"/>
      <c r="U85" s="338"/>
      <c r="V85" s="338"/>
      <c r="W85" s="338"/>
      <c r="X85" s="338"/>
      <c r="Y85" s="338"/>
      <c r="Z85" s="338"/>
    </row>
    <row r="86" spans="1:26" s="323" customFormat="1" ht="13.5" customHeight="1" outlineLevel="1">
      <c r="A86" s="683"/>
      <c r="B86" s="2037" t="s">
        <v>869</v>
      </c>
      <c r="C86" s="2001"/>
      <c r="D86" s="2001"/>
      <c r="E86" s="2001"/>
      <c r="F86" s="2001"/>
      <c r="G86" s="2001"/>
      <c r="H86" s="2248"/>
      <c r="I86" s="2001"/>
      <c r="J86" s="2001"/>
      <c r="K86" s="2001"/>
      <c r="L86" s="2001"/>
      <c r="M86" s="2001"/>
      <c r="N86" s="2040"/>
      <c r="O86" s="683"/>
      <c r="P86" s="683"/>
      <c r="Q86" s="683"/>
      <c r="R86" s="683"/>
      <c r="S86" s="683"/>
      <c r="T86" s="683"/>
      <c r="U86" s="683"/>
      <c r="V86" s="683"/>
      <c r="W86" s="683"/>
      <c r="X86" s="683"/>
      <c r="Y86" s="683"/>
      <c r="Z86" s="683"/>
    </row>
    <row r="87" spans="1:26" s="655" customFormat="1" ht="13.5" customHeight="1" outlineLevel="1">
      <c r="A87" s="691"/>
      <c r="B87" s="1990" t="s">
        <v>506</v>
      </c>
      <c r="C87" s="1988"/>
      <c r="D87" s="1988"/>
      <c r="E87" s="1991"/>
      <c r="F87" s="1988">
        <f t="shared" si="57"/>
        <v>0</v>
      </c>
      <c r="G87" s="1988"/>
      <c r="H87" s="2246"/>
      <c r="I87" s="1988">
        <f t="shared" ref="I87:I88" si="101">+G87</f>
        <v>0</v>
      </c>
      <c r="J87" s="1988">
        <v>0</v>
      </c>
      <c r="K87" s="1991"/>
      <c r="L87" s="1988">
        <f t="shared" ref="L87:L88" si="102">+J87</f>
        <v>0</v>
      </c>
      <c r="M87" s="1988"/>
      <c r="N87" s="1992"/>
      <c r="O87" s="691"/>
      <c r="P87" s="691"/>
      <c r="Q87" s="691"/>
      <c r="R87" s="691"/>
      <c r="S87" s="691"/>
      <c r="T87" s="691"/>
      <c r="U87" s="691"/>
      <c r="V87" s="691"/>
      <c r="W87" s="691"/>
      <c r="X87" s="691"/>
      <c r="Y87" s="691"/>
      <c r="Z87" s="691"/>
    </row>
    <row r="88" spans="1:26" s="655" customFormat="1" ht="13.5" customHeight="1" outlineLevel="1">
      <c r="A88" s="691"/>
      <c r="B88" s="1990" t="s">
        <v>508</v>
      </c>
      <c r="C88" s="1988"/>
      <c r="D88" s="1988"/>
      <c r="E88" s="1991"/>
      <c r="F88" s="1988">
        <f t="shared" si="57"/>
        <v>0</v>
      </c>
      <c r="G88" s="1988"/>
      <c r="H88" s="2246"/>
      <c r="I88" s="1988">
        <f t="shared" si="101"/>
        <v>0</v>
      </c>
      <c r="J88" s="1988">
        <v>0</v>
      </c>
      <c r="K88" s="1991"/>
      <c r="L88" s="1988">
        <f t="shared" si="102"/>
        <v>0</v>
      </c>
      <c r="M88" s="1988"/>
      <c r="N88" s="1992"/>
      <c r="O88" s="691"/>
      <c r="P88" s="691"/>
      <c r="Q88" s="691"/>
      <c r="R88" s="691"/>
      <c r="S88" s="691"/>
      <c r="T88" s="691"/>
      <c r="U88" s="691"/>
      <c r="V88" s="691"/>
      <c r="W88" s="691"/>
      <c r="X88" s="691"/>
      <c r="Y88" s="691"/>
      <c r="Z88" s="691"/>
    </row>
    <row r="89" spans="1:26" s="321" customFormat="1" ht="13.5" customHeight="1">
      <c r="A89" s="338"/>
      <c r="B89" s="1995"/>
      <c r="C89" s="1999"/>
      <c r="D89" s="1999"/>
      <c r="E89" s="1997"/>
      <c r="F89" s="1988">
        <f t="shared" si="57"/>
        <v>0</v>
      </c>
      <c r="G89" s="1999"/>
      <c r="H89" s="2231"/>
      <c r="I89" s="1999"/>
      <c r="J89" s="1999"/>
      <c r="K89" s="1997"/>
      <c r="L89" s="1999"/>
      <c r="M89" s="1999"/>
      <c r="N89" s="2000"/>
      <c r="O89" s="338"/>
      <c r="P89" s="338"/>
      <c r="Q89" s="338"/>
      <c r="R89" s="338"/>
      <c r="S89" s="338"/>
      <c r="T89" s="338"/>
      <c r="U89" s="338"/>
      <c r="V89" s="338"/>
      <c r="W89" s="338"/>
      <c r="X89" s="338"/>
      <c r="Y89" s="338"/>
      <c r="Z89" s="338"/>
    </row>
    <row r="90" spans="1:26" s="321" customFormat="1" ht="13.5" customHeight="1">
      <c r="A90" s="338"/>
      <c r="B90" s="2033" t="s">
        <v>510</v>
      </c>
      <c r="C90" s="2007">
        <f>SUM(C91:C93)</f>
        <v>0</v>
      </c>
      <c r="D90" s="2007">
        <f t="shared" ref="D90:J90" si="103">SUM(D91:D93)</f>
        <v>0</v>
      </c>
      <c r="E90" s="2007">
        <f t="shared" si="103"/>
        <v>0</v>
      </c>
      <c r="F90" s="1988">
        <f t="shared" si="57"/>
        <v>0</v>
      </c>
      <c r="G90" s="2007">
        <f t="shared" si="103"/>
        <v>0</v>
      </c>
      <c r="H90" s="2231">
        <f t="shared" ref="H90" si="104">SUM(H91:H93)</f>
        <v>0</v>
      </c>
      <c r="I90" s="2007">
        <f t="shared" si="103"/>
        <v>0</v>
      </c>
      <c r="J90" s="2007">
        <f t="shared" si="103"/>
        <v>0</v>
      </c>
      <c r="K90" s="2008"/>
      <c r="L90" s="2007">
        <f t="shared" ref="L90:M90" si="105">SUM(L91:L92)</f>
        <v>0</v>
      </c>
      <c r="M90" s="2007">
        <f t="shared" si="105"/>
        <v>0</v>
      </c>
      <c r="N90" s="2009"/>
      <c r="O90" s="338"/>
      <c r="P90" s="338"/>
      <c r="Q90" s="338"/>
      <c r="R90" s="338"/>
      <c r="S90" s="338"/>
      <c r="T90" s="338"/>
      <c r="U90" s="338"/>
      <c r="V90" s="338"/>
      <c r="W90" s="338"/>
      <c r="X90" s="338"/>
      <c r="Y90" s="338"/>
      <c r="Z90" s="338"/>
    </row>
    <row r="91" spans="1:26" s="321" customFormat="1" ht="13.5" customHeight="1" outlineLevel="1">
      <c r="A91" s="338"/>
      <c r="B91" s="1995" t="s">
        <v>513</v>
      </c>
      <c r="C91" s="2041">
        <v>0</v>
      </c>
      <c r="D91" s="2041">
        <v>0</v>
      </c>
      <c r="E91" s="1997"/>
      <c r="F91" s="1988">
        <f t="shared" si="57"/>
        <v>0</v>
      </c>
      <c r="G91" s="1999">
        <v>0</v>
      </c>
      <c r="H91" s="2231"/>
      <c r="I91" s="1999">
        <f t="shared" ref="I91:I92" si="106">+G91</f>
        <v>0</v>
      </c>
      <c r="J91" s="1998">
        <v>0</v>
      </c>
      <c r="K91" s="1997"/>
      <c r="L91" s="1999">
        <f t="shared" ref="L91:L92" si="107">+J91</f>
        <v>0</v>
      </c>
      <c r="M91" s="1999">
        <v>0</v>
      </c>
      <c r="N91" s="2000"/>
      <c r="O91" s="338"/>
      <c r="P91" s="338"/>
      <c r="Q91" s="338"/>
      <c r="R91" s="338"/>
      <c r="S91" s="338"/>
      <c r="T91" s="338"/>
      <c r="U91" s="338"/>
      <c r="V91" s="338"/>
      <c r="W91" s="338"/>
      <c r="X91" s="338"/>
      <c r="Y91" s="338"/>
      <c r="Z91" s="338"/>
    </row>
    <row r="92" spans="1:26" s="321" customFormat="1" ht="13.5" customHeight="1" outlineLevel="1">
      <c r="A92" s="338"/>
      <c r="B92" s="1995" t="s">
        <v>514</v>
      </c>
      <c r="C92" s="2041">
        <v>0</v>
      </c>
      <c r="D92" s="2041">
        <v>0</v>
      </c>
      <c r="E92" s="1997"/>
      <c r="F92" s="1988">
        <f t="shared" si="57"/>
        <v>0</v>
      </c>
      <c r="G92" s="1999">
        <v>0</v>
      </c>
      <c r="H92" s="2231"/>
      <c r="I92" s="1999">
        <f t="shared" si="106"/>
        <v>0</v>
      </c>
      <c r="J92" s="1998">
        <v>0</v>
      </c>
      <c r="K92" s="1997"/>
      <c r="L92" s="1999">
        <f t="shared" si="107"/>
        <v>0</v>
      </c>
      <c r="M92" s="1999">
        <v>0</v>
      </c>
      <c r="N92" s="2000"/>
      <c r="O92" s="338"/>
      <c r="P92" s="338"/>
      <c r="Q92" s="338"/>
      <c r="R92" s="338"/>
      <c r="S92" s="338"/>
      <c r="T92" s="338"/>
      <c r="U92" s="338"/>
      <c r="V92" s="338"/>
      <c r="W92" s="338"/>
      <c r="X92" s="338"/>
      <c r="Y92" s="338"/>
      <c r="Z92" s="338"/>
    </row>
    <row r="93" spans="1:26" ht="13.5" customHeight="1">
      <c r="A93" s="337"/>
      <c r="B93" s="1985"/>
      <c r="C93" s="1986"/>
      <c r="D93" s="1986"/>
      <c r="E93" s="1987"/>
      <c r="F93" s="1988">
        <f t="shared" si="57"/>
        <v>0</v>
      </c>
      <c r="G93" s="1986"/>
      <c r="H93" s="2247"/>
      <c r="I93" s="1986"/>
      <c r="J93" s="1986"/>
      <c r="K93" s="1987"/>
      <c r="L93" s="1986"/>
      <c r="M93" s="1986"/>
      <c r="N93" s="1989"/>
      <c r="O93" s="337"/>
      <c r="P93" s="337"/>
      <c r="Q93" s="337"/>
      <c r="R93" s="337"/>
      <c r="S93" s="337"/>
      <c r="T93" s="337"/>
      <c r="U93" s="337"/>
      <c r="V93" s="337"/>
      <c r="W93" s="337"/>
      <c r="X93" s="337"/>
      <c r="Y93" s="337"/>
      <c r="Z93" s="337"/>
    </row>
    <row r="94" spans="1:26" ht="18.75" customHeight="1">
      <c r="A94" s="684"/>
      <c r="B94" s="2042" t="s">
        <v>516</v>
      </c>
      <c r="C94" s="2030">
        <f>SUM(C95,C100,C104,C116)</f>
        <v>730409360</v>
      </c>
      <c r="D94" s="1978">
        <f>SUM(D95,D100,D104,D116)</f>
        <v>965378023</v>
      </c>
      <c r="E94" s="1979">
        <f>C94/D94-1</f>
        <v>-0.24339549627389845</v>
      </c>
      <c r="F94" s="1978">
        <f t="shared" si="57"/>
        <v>965378023</v>
      </c>
      <c r="G94" s="1978">
        <f>SUM(G95,G100,G104,G116)</f>
        <v>1166569466</v>
      </c>
      <c r="H94" s="2242">
        <f>F94/G94-1</f>
        <v>-0.17246417711399276</v>
      </c>
      <c r="I94" s="2030">
        <f>SUM(I95,I100,I104,I116)</f>
        <v>1166569466</v>
      </c>
      <c r="J94" s="1978">
        <f>SUM(J95,J100,J104,J116)</f>
        <v>739236945</v>
      </c>
      <c r="K94" s="1979">
        <f>I94/J94-1</f>
        <v>0.57807246227391951</v>
      </c>
      <c r="L94" s="2030">
        <f>SUM(L95,L100,L104,L116)</f>
        <v>739236945</v>
      </c>
      <c r="M94" s="1978">
        <f>SUM(M95,M100,M104,M116)</f>
        <v>272001720</v>
      </c>
      <c r="N94" s="1980">
        <f>L94/M94-1</f>
        <v>1.7177657001580724</v>
      </c>
      <c r="O94" s="671"/>
      <c r="P94" s="671"/>
      <c r="Q94" s="671"/>
      <c r="R94" s="671"/>
      <c r="S94" s="671"/>
      <c r="T94" s="671"/>
      <c r="U94" s="671"/>
      <c r="V94" s="671"/>
      <c r="W94" s="671"/>
      <c r="X94" s="671"/>
      <c r="Y94" s="671"/>
      <c r="Z94" s="671"/>
    </row>
    <row r="95" spans="1:26" ht="18.75" customHeight="1">
      <c r="A95" s="681"/>
      <c r="B95" s="2033" t="s">
        <v>517</v>
      </c>
      <c r="C95" s="2043">
        <f>SUM(C96:C99)</f>
        <v>12976106</v>
      </c>
      <c r="D95" s="2043">
        <f>SUM(D96:D99)</f>
        <v>34282981</v>
      </c>
      <c r="E95" s="2232">
        <f t="shared" ref="E95" si="108">SUM(E96:E99)</f>
        <v>-0.40314346038025506</v>
      </c>
      <c r="F95" s="1993">
        <f t="shared" si="57"/>
        <v>34282981</v>
      </c>
      <c r="G95" s="2043">
        <f>SUM(G96:G99)</f>
        <v>66920082</v>
      </c>
      <c r="H95" s="2232">
        <f t="shared" ref="H95" si="109">SUM(H96:H99)</f>
        <v>-0.41430364786382223</v>
      </c>
      <c r="I95" s="2043">
        <f>G95</f>
        <v>66920082</v>
      </c>
      <c r="J95" s="2043">
        <f>SUM(J96:J99)</f>
        <v>28360760</v>
      </c>
      <c r="K95" s="2044">
        <v>0</v>
      </c>
      <c r="L95" s="2043">
        <f t="shared" ref="L95:M95" si="110">SUM(L96:L98)</f>
        <v>28360760</v>
      </c>
      <c r="M95" s="2034">
        <f t="shared" si="110"/>
        <v>48068169</v>
      </c>
      <c r="N95" s="2045">
        <v>0</v>
      </c>
      <c r="O95" s="682"/>
      <c r="P95" s="682"/>
      <c r="Q95" s="682"/>
      <c r="R95" s="682"/>
      <c r="S95" s="682"/>
      <c r="T95" s="682"/>
      <c r="U95" s="682"/>
      <c r="V95" s="682"/>
      <c r="W95" s="682"/>
      <c r="X95" s="682"/>
      <c r="Y95" s="682"/>
      <c r="Z95" s="682"/>
    </row>
    <row r="96" spans="1:26" s="2229" customFormat="1" ht="13.5" customHeight="1" outlineLevel="1">
      <c r="A96" s="2225"/>
      <c r="B96" s="2226" t="s">
        <v>518</v>
      </c>
      <c r="C96" s="2221">
        <f>'NOTE 16A-DettesFinan&amp;Circulant'!C20</f>
        <v>11409170</v>
      </c>
      <c r="D96" s="2221">
        <f>'NOTE 16A-DettesFinan&amp;Circulant'!O115</f>
        <v>19115431</v>
      </c>
      <c r="E96" s="2227">
        <f t="shared" ref="E96" si="111">C96/D96-1</f>
        <v>-0.40314346038025506</v>
      </c>
      <c r="F96" s="2024">
        <f t="shared" si="57"/>
        <v>19115431</v>
      </c>
      <c r="G96" s="2221">
        <f>'NOTE 16A-DettesFinan&amp;Circulant'!Y115</f>
        <v>32637101</v>
      </c>
      <c r="H96" s="2227">
        <f t="shared" ref="H96" si="112">F96/G96-1</f>
        <v>-0.41430364786382223</v>
      </c>
      <c r="I96" s="2221">
        <f t="shared" ref="I96:I98" si="113">+G96</f>
        <v>32637101</v>
      </c>
      <c r="J96" s="2221">
        <f>'NOTE 16A-DettesFinan&amp;Circulant'!AD20</f>
        <v>0</v>
      </c>
      <c r="K96" s="2227"/>
      <c r="L96" s="2221">
        <f t="shared" ref="L96:L98" si="114">+J96</f>
        <v>0</v>
      </c>
      <c r="M96" s="2221"/>
      <c r="N96" s="2228"/>
      <c r="O96" s="2225" t="s">
        <v>846</v>
      </c>
      <c r="P96" s="2225"/>
      <c r="Q96" s="2225"/>
      <c r="R96" s="2225"/>
      <c r="S96" s="2225"/>
      <c r="T96" s="2225"/>
      <c r="U96" s="2225"/>
      <c r="V96" s="2225"/>
      <c r="W96" s="2225"/>
      <c r="X96" s="2225"/>
      <c r="Y96" s="2225"/>
      <c r="Z96" s="2225"/>
    </row>
    <row r="97" spans="1:26" ht="13.5" customHeight="1" outlineLevel="1">
      <c r="A97" s="337"/>
      <c r="B97" s="1985" t="s">
        <v>519</v>
      </c>
      <c r="C97" s="1986">
        <f>'NOTE 16A-DettesFinan&amp;Circulant'!C36</f>
        <v>1565658</v>
      </c>
      <c r="D97" s="1986">
        <f>BILAN_SYSCOA!D99</f>
        <v>15167550</v>
      </c>
      <c r="E97" s="1987"/>
      <c r="F97" s="1993">
        <f t="shared" si="57"/>
        <v>15167550</v>
      </c>
      <c r="G97" s="1986">
        <f>BILAN_SYSCOA!E99</f>
        <v>34282981</v>
      </c>
      <c r="H97" s="1987"/>
      <c r="I97" s="1986">
        <f t="shared" si="113"/>
        <v>34282981</v>
      </c>
      <c r="J97" s="1986">
        <f>BILAN_SYSCOA!F99</f>
        <v>28360760</v>
      </c>
      <c r="K97" s="1987">
        <f t="shared" ref="K97" si="115">I97/J97-1</f>
        <v>0.20881742943419002</v>
      </c>
      <c r="L97" s="1986">
        <f t="shared" si="114"/>
        <v>28360760</v>
      </c>
      <c r="M97" s="1986">
        <f>BILAN_SYSCOA!G99</f>
        <v>48068169</v>
      </c>
      <c r="N97" s="1989">
        <f t="shared" ref="N97" si="116">L97/M97-1</f>
        <v>-0.40998875992135253</v>
      </c>
      <c r="O97" s="337"/>
      <c r="P97" s="337"/>
      <c r="Q97" s="337"/>
      <c r="R97" s="337"/>
      <c r="S97" s="337"/>
      <c r="T97" s="337"/>
      <c r="U97" s="337"/>
      <c r="V97" s="337"/>
      <c r="W97" s="337"/>
      <c r="X97" s="337"/>
      <c r="Y97" s="337"/>
      <c r="Z97" s="337"/>
    </row>
    <row r="98" spans="1:26" ht="13.5" customHeight="1" outlineLevel="1">
      <c r="A98" s="337"/>
      <c r="B98" s="2226" t="s">
        <v>520</v>
      </c>
      <c r="C98" s="1986">
        <f>'NOTE 16A-DettesFinan&amp;Circulant'!C40</f>
        <v>1278</v>
      </c>
      <c r="D98" s="1986">
        <f>'NOTE 16A-DettesFinan&amp;Circulant'!L26+'NOTE 16A-DettesFinan&amp;Circulant'!L40</f>
        <v>0</v>
      </c>
      <c r="E98" s="1987"/>
      <c r="F98" s="1993">
        <f t="shared" si="57"/>
        <v>0</v>
      </c>
      <c r="G98" s="1986">
        <f>'NOTE 16A-DettesFinan&amp;Circulant'!U26</f>
        <v>0</v>
      </c>
      <c r="H98" s="1987"/>
      <c r="I98" s="1986">
        <f t="shared" si="113"/>
        <v>0</v>
      </c>
      <c r="J98" s="1986">
        <f>'NOTE 16A-DettesFinan&amp;Circulant'!AD26</f>
        <v>0</v>
      </c>
      <c r="K98" s="1987"/>
      <c r="L98" s="1986">
        <f t="shared" si="114"/>
        <v>0</v>
      </c>
      <c r="M98" s="1986"/>
      <c r="N98" s="1989"/>
      <c r="O98" s="337"/>
      <c r="P98" s="337"/>
      <c r="Q98" s="337"/>
      <c r="R98" s="337"/>
      <c r="S98" s="337"/>
      <c r="T98" s="337"/>
      <c r="U98" s="337"/>
      <c r="V98" s="337"/>
      <c r="W98" s="337"/>
      <c r="X98" s="337"/>
      <c r="Y98" s="337"/>
      <c r="Z98" s="337"/>
    </row>
    <row r="99" spans="1:26" ht="13.5" customHeight="1">
      <c r="A99" s="337"/>
      <c r="B99" s="1985"/>
      <c r="C99" s="1986"/>
      <c r="D99" s="1986"/>
      <c r="E99" s="1987"/>
      <c r="F99" s="1993">
        <f t="shared" si="57"/>
        <v>0</v>
      </c>
      <c r="G99" s="1986"/>
      <c r="H99" s="1987"/>
      <c r="I99" s="1986"/>
      <c r="J99" s="1986"/>
      <c r="K99" s="1987"/>
      <c r="L99" s="1986"/>
      <c r="M99" s="1986"/>
      <c r="N99" s="1989"/>
      <c r="O99" s="337"/>
      <c r="P99" s="337"/>
      <c r="Q99" s="337"/>
      <c r="R99" s="337"/>
      <c r="S99" s="337"/>
      <c r="T99" s="337"/>
      <c r="U99" s="337"/>
      <c r="V99" s="337"/>
      <c r="W99" s="337"/>
      <c r="X99" s="337"/>
      <c r="Y99" s="337"/>
      <c r="Z99" s="337"/>
    </row>
    <row r="100" spans="1:26" ht="13.5" customHeight="1">
      <c r="A100" s="337"/>
      <c r="B100" s="2033" t="s">
        <v>521</v>
      </c>
      <c r="C100" s="2043">
        <f>SUM(C101:C103)</f>
        <v>0</v>
      </c>
      <c r="D100" s="2043">
        <f t="shared" ref="D100:J100" si="117">SUM(D101:D103)</f>
        <v>0</v>
      </c>
      <c r="E100" s="2043">
        <f t="shared" si="117"/>
        <v>0</v>
      </c>
      <c r="F100" s="1993">
        <f t="shared" si="57"/>
        <v>0</v>
      </c>
      <c r="G100" s="2043">
        <f t="shared" si="117"/>
        <v>0</v>
      </c>
      <c r="H100" s="2043">
        <f t="shared" ref="H100" si="118">SUM(H101:H103)</f>
        <v>0</v>
      </c>
      <c r="I100" s="2043">
        <f t="shared" si="117"/>
        <v>0</v>
      </c>
      <c r="J100" s="2043">
        <f t="shared" si="117"/>
        <v>0</v>
      </c>
      <c r="K100" s="2046">
        <v>0</v>
      </c>
      <c r="L100" s="2043">
        <f t="shared" ref="L100:M100" si="119">SUM(L101:L102)</f>
        <v>0</v>
      </c>
      <c r="M100" s="1982">
        <f t="shared" si="119"/>
        <v>0</v>
      </c>
      <c r="N100" s="2047">
        <v>0</v>
      </c>
      <c r="O100" s="337"/>
      <c r="P100" s="337"/>
      <c r="Q100" s="337"/>
      <c r="R100" s="337"/>
      <c r="S100" s="337"/>
      <c r="T100" s="337"/>
      <c r="U100" s="337"/>
      <c r="V100" s="337"/>
      <c r="W100" s="337"/>
      <c r="X100" s="337"/>
      <c r="Y100" s="337"/>
      <c r="Z100" s="337"/>
    </row>
    <row r="101" spans="1:26" s="2229" customFormat="1" ht="13.5" customHeight="1" outlineLevel="1">
      <c r="A101" s="2225"/>
      <c r="B101" s="2226" t="s">
        <v>522</v>
      </c>
      <c r="C101" s="2221"/>
      <c r="D101" s="2221"/>
      <c r="E101" s="2227"/>
      <c r="F101" s="2025">
        <f t="shared" si="57"/>
        <v>0</v>
      </c>
      <c r="G101" s="2221"/>
      <c r="H101" s="2227"/>
      <c r="I101" s="2221">
        <f t="shared" ref="I101:I102" si="120">+G101</f>
        <v>0</v>
      </c>
      <c r="J101" s="2221">
        <v>0</v>
      </c>
      <c r="K101" s="2227"/>
      <c r="L101" s="2221">
        <f t="shared" ref="L101:L102" si="121">+J101</f>
        <v>0</v>
      </c>
      <c r="M101" s="2221"/>
      <c r="N101" s="2228"/>
      <c r="O101" s="2225"/>
      <c r="P101" s="2225"/>
      <c r="Q101" s="2225"/>
      <c r="R101" s="2225"/>
      <c r="S101" s="2225"/>
      <c r="T101" s="2225"/>
      <c r="U101" s="2225"/>
      <c r="V101" s="2225"/>
      <c r="W101" s="2225"/>
      <c r="X101" s="2225"/>
      <c r="Y101" s="2225"/>
      <c r="Z101" s="2225"/>
    </row>
    <row r="102" spans="1:26" s="2229" customFormat="1" ht="13.5" customHeight="1" outlineLevel="1">
      <c r="A102" s="2225"/>
      <c r="B102" s="2226" t="s">
        <v>523</v>
      </c>
      <c r="C102" s="2221"/>
      <c r="D102" s="2221"/>
      <c r="E102" s="2227"/>
      <c r="F102" s="2025">
        <f t="shared" si="57"/>
        <v>0</v>
      </c>
      <c r="G102" s="2221"/>
      <c r="H102" s="2227"/>
      <c r="I102" s="2221">
        <f t="shared" si="120"/>
        <v>0</v>
      </c>
      <c r="J102" s="2221">
        <f>-J68</f>
        <v>0</v>
      </c>
      <c r="K102" s="2227"/>
      <c r="L102" s="2221">
        <f t="shared" si="121"/>
        <v>0</v>
      </c>
      <c r="M102" s="2221"/>
      <c r="N102" s="2228"/>
      <c r="O102" s="2225"/>
      <c r="P102" s="2225"/>
      <c r="Q102" s="2225"/>
      <c r="R102" s="2225"/>
      <c r="S102" s="2225"/>
      <c r="T102" s="2225"/>
      <c r="U102" s="2225"/>
      <c r="V102" s="2225"/>
      <c r="W102" s="2225"/>
      <c r="X102" s="2225"/>
      <c r="Y102" s="2225"/>
      <c r="Z102" s="2225"/>
    </row>
    <row r="103" spans="1:26" ht="13.5" customHeight="1">
      <c r="A103" s="337"/>
      <c r="B103" s="1985"/>
      <c r="C103" s="1986"/>
      <c r="D103" s="1986"/>
      <c r="E103" s="1987"/>
      <c r="F103" s="1993">
        <f t="shared" si="57"/>
        <v>0</v>
      </c>
      <c r="G103" s="1986"/>
      <c r="H103" s="1987"/>
      <c r="I103" s="1986"/>
      <c r="J103" s="1986"/>
      <c r="K103" s="1987"/>
      <c r="L103" s="1986"/>
      <c r="M103" s="1986"/>
      <c r="N103" s="1989"/>
      <c r="O103" s="337"/>
      <c r="P103" s="337"/>
      <c r="Q103" s="337"/>
      <c r="R103" s="337"/>
      <c r="S103" s="337"/>
      <c r="T103" s="337"/>
      <c r="U103" s="337"/>
      <c r="V103" s="337"/>
      <c r="W103" s="337"/>
      <c r="X103" s="337"/>
      <c r="Y103" s="337"/>
      <c r="Z103" s="337"/>
    </row>
    <row r="104" spans="1:26" ht="13.5" customHeight="1">
      <c r="A104" s="337"/>
      <c r="B104" s="2033" t="s">
        <v>524</v>
      </c>
      <c r="C104" s="2043">
        <f>SUM(C105:C115)</f>
        <v>717433254</v>
      </c>
      <c r="D104" s="2043">
        <f>SUM(D105:D115)</f>
        <v>931095042</v>
      </c>
      <c r="E104" s="2232">
        <f>SUM(E105:E115)</f>
        <v>-1.7016857427363412</v>
      </c>
      <c r="F104" s="1993">
        <f>D104</f>
        <v>931095042</v>
      </c>
      <c r="G104" s="2043">
        <f>SUM(G105:G115)</f>
        <v>1099649384</v>
      </c>
      <c r="H104" s="2043"/>
      <c r="I104" s="2043">
        <f>G104</f>
        <v>1099649384</v>
      </c>
      <c r="J104" s="2043">
        <f>SUM(J105:J115)</f>
        <v>710876185</v>
      </c>
      <c r="K104" s="1983">
        <f t="shared" ref="K104:K114" si="122">I104/J104-1</f>
        <v>0.54689298530938979</v>
      </c>
      <c r="L104" s="2043">
        <f>SUM(L105:L114)</f>
        <v>710876185</v>
      </c>
      <c r="M104" s="1982">
        <f>SUM(M105:M114)</f>
        <v>223933551</v>
      </c>
      <c r="N104" s="1984">
        <f t="shared" ref="N104:N114" si="123">L104/M104-1</f>
        <v>2.1744961030872947</v>
      </c>
      <c r="O104" s="337"/>
      <c r="P104" s="337"/>
      <c r="Q104" s="337"/>
      <c r="R104" s="337"/>
      <c r="S104" s="337"/>
      <c r="T104" s="337"/>
      <c r="U104" s="337"/>
      <c r="V104" s="337"/>
      <c r="W104" s="337"/>
      <c r="X104" s="337"/>
      <c r="Y104" s="337"/>
      <c r="Z104" s="337"/>
    </row>
    <row r="105" spans="1:26" s="321" customFormat="1" ht="13.5" customHeight="1" outlineLevel="1">
      <c r="A105" s="338"/>
      <c r="B105" s="1995" t="s">
        <v>525</v>
      </c>
      <c r="C105" s="1998">
        <f>BILAN_SYSCOA!C112</f>
        <v>66675000</v>
      </c>
      <c r="D105" s="1998">
        <f>BILAN_SYSCOA!D112</f>
        <v>66675000</v>
      </c>
      <c r="E105" s="1997">
        <f t="shared" ref="E105:E109" si="124">C105/D105-1</f>
        <v>0</v>
      </c>
      <c r="F105" s="1988">
        <f t="shared" si="57"/>
        <v>66675000</v>
      </c>
      <c r="G105" s="1998">
        <f>BILAN_SYSCOA!E112</f>
        <v>0</v>
      </c>
      <c r="H105" s="1997"/>
      <c r="I105" s="1999">
        <f t="shared" ref="I105:I113" si="125">+G105</f>
        <v>0</v>
      </c>
      <c r="J105" s="1998"/>
      <c r="K105" s="1997"/>
      <c r="L105" s="1999">
        <f t="shared" ref="L105:L114" si="126">+J105</f>
        <v>0</v>
      </c>
      <c r="M105" s="1998">
        <f>BILAN_SYSCOA!G112</f>
        <v>0</v>
      </c>
      <c r="N105" s="2000"/>
      <c r="O105" s="338"/>
      <c r="P105" s="338"/>
      <c r="Q105" s="338"/>
      <c r="R105" s="338"/>
      <c r="S105" s="338"/>
      <c r="T105" s="338"/>
      <c r="U105" s="338"/>
      <c r="V105" s="338"/>
      <c r="W105" s="338"/>
      <c r="X105" s="338"/>
      <c r="Y105" s="338"/>
      <c r="Z105" s="338"/>
    </row>
    <row r="106" spans="1:26" s="321" customFormat="1" ht="13.5" customHeight="1" outlineLevel="1">
      <c r="A106" s="338"/>
      <c r="B106" s="1995" t="s">
        <v>526</v>
      </c>
      <c r="C106" s="1998">
        <f>BILAN_SYSCOA!C113</f>
        <v>491301259</v>
      </c>
      <c r="D106" s="1998">
        <f>BILAN_SYSCOA!D113</f>
        <v>638223464</v>
      </c>
      <c r="E106" s="1997">
        <f t="shared" si="124"/>
        <v>-0.23020495686445019</v>
      </c>
      <c r="F106" s="1988">
        <f t="shared" si="57"/>
        <v>638223464</v>
      </c>
      <c r="G106" s="1999">
        <f>BILAN_SYSCOA!E113</f>
        <v>865603805</v>
      </c>
      <c r="H106" s="1997">
        <f t="shared" ref="H106:H109" si="127">F106/G106-1</f>
        <v>-0.26268408212461591</v>
      </c>
      <c r="I106" s="1999">
        <f t="shared" si="125"/>
        <v>865603805</v>
      </c>
      <c r="J106" s="1999">
        <f>BILAN_SYSCOA!F113</f>
        <v>554498628</v>
      </c>
      <c r="K106" s="1997">
        <f t="shared" si="122"/>
        <v>0.56105671193833873</v>
      </c>
      <c r="L106" s="1999">
        <f t="shared" si="126"/>
        <v>554498628</v>
      </c>
      <c r="M106" s="1999">
        <f>BILAN_SYSCOA!G113</f>
        <v>188820264</v>
      </c>
      <c r="N106" s="2000">
        <f t="shared" si="123"/>
        <v>1.9366478801237137</v>
      </c>
      <c r="O106" s="338"/>
      <c r="P106" s="338"/>
      <c r="Q106" s="338"/>
      <c r="R106" s="338"/>
      <c r="S106" s="338"/>
      <c r="T106" s="338"/>
      <c r="U106" s="338"/>
      <c r="V106" s="338"/>
      <c r="W106" s="338"/>
      <c r="X106" s="338"/>
      <c r="Y106" s="338"/>
      <c r="Z106" s="338"/>
    </row>
    <row r="107" spans="1:26" s="321" customFormat="1" ht="13.5" customHeight="1" outlineLevel="1">
      <c r="A107" s="338"/>
      <c r="B107" s="1995" t="s">
        <v>527</v>
      </c>
      <c r="C107" s="1998"/>
      <c r="D107" s="1998"/>
      <c r="E107" s="1997"/>
      <c r="F107" s="1988">
        <f t="shared" si="57"/>
        <v>0</v>
      </c>
      <c r="G107" s="1999"/>
      <c r="H107" s="1997"/>
      <c r="I107" s="1999">
        <f t="shared" si="125"/>
        <v>0</v>
      </c>
      <c r="J107" s="1999">
        <v>0</v>
      </c>
      <c r="K107" s="1997"/>
      <c r="L107" s="1999">
        <f t="shared" si="126"/>
        <v>0</v>
      </c>
      <c r="M107" s="1999"/>
      <c r="N107" s="2000"/>
      <c r="O107" s="338"/>
      <c r="P107" s="338"/>
      <c r="Q107" s="338"/>
      <c r="R107" s="338"/>
      <c r="S107" s="338"/>
      <c r="T107" s="338"/>
      <c r="U107" s="338"/>
      <c r="V107" s="338"/>
      <c r="W107" s="338"/>
      <c r="X107" s="338"/>
      <c r="Y107" s="338"/>
      <c r="Z107" s="338"/>
    </row>
    <row r="108" spans="1:26" s="321" customFormat="1" ht="13.5" customHeight="1" outlineLevel="1">
      <c r="A108" s="338"/>
      <c r="B108" s="1995" t="s">
        <v>528</v>
      </c>
      <c r="C108" s="1998">
        <f>BILAN_SYSCOA!C114</f>
        <v>123113489</v>
      </c>
      <c r="D108" s="1998">
        <f>BILAN_SYSCOA!D114</f>
        <v>109972006</v>
      </c>
      <c r="E108" s="1997">
        <f t="shared" si="124"/>
        <v>0.1194984385389859</v>
      </c>
      <c r="F108" s="1988">
        <f t="shared" si="57"/>
        <v>109972006</v>
      </c>
      <c r="G108" s="1999">
        <f>BILAN_SYSCOA!E114</f>
        <v>150137321</v>
      </c>
      <c r="H108" s="1997">
        <f t="shared" si="127"/>
        <v>-0.26752385571073301</v>
      </c>
      <c r="I108" s="1999">
        <f t="shared" si="125"/>
        <v>150137321</v>
      </c>
      <c r="J108" s="1999">
        <f>BILAN_SYSCOA!F114</f>
        <v>122340646</v>
      </c>
      <c r="K108" s="1997">
        <f t="shared" si="122"/>
        <v>0.22720719490070374</v>
      </c>
      <c r="L108" s="1999">
        <f t="shared" si="126"/>
        <v>122340646</v>
      </c>
      <c r="M108" s="1999">
        <f>BILAN_SYSCOA!G114</f>
        <v>88348040</v>
      </c>
      <c r="N108" s="2000">
        <f t="shared" si="123"/>
        <v>0.38475789615706235</v>
      </c>
      <c r="O108" s="338"/>
      <c r="P108" s="338"/>
      <c r="Q108" s="338"/>
      <c r="R108" s="338"/>
      <c r="S108" s="338"/>
      <c r="T108" s="338"/>
      <c r="U108" s="338"/>
      <c r="V108" s="338"/>
      <c r="W108" s="338"/>
      <c r="X108" s="338"/>
      <c r="Y108" s="338"/>
      <c r="Z108" s="338"/>
    </row>
    <row r="109" spans="1:26" s="655" customFormat="1" ht="13.5" customHeight="1" outlineLevel="1">
      <c r="A109" s="691"/>
      <c r="B109" s="1990" t="s">
        <v>847</v>
      </c>
      <c r="C109" s="1988">
        <f>BILAN_SYSCOA!C117</f>
        <v>2322739</v>
      </c>
      <c r="D109" s="1988">
        <f>BILAN_SYSCOA!D117</f>
        <v>5678780</v>
      </c>
      <c r="E109" s="1991">
        <f t="shared" si="124"/>
        <v>-0.59097922441087691</v>
      </c>
      <c r="F109" s="1988">
        <f t="shared" si="57"/>
        <v>5678780</v>
      </c>
      <c r="G109" s="1988">
        <f>BILAN_SYSCOA!E117</f>
        <v>4778572</v>
      </c>
      <c r="H109" s="1991">
        <f t="shared" si="127"/>
        <v>0.18838431230082953</v>
      </c>
      <c r="I109" s="1988">
        <f t="shared" si="125"/>
        <v>4778572</v>
      </c>
      <c r="J109" s="1988">
        <f>BILAN_SYSCOA!F117</f>
        <v>6795268</v>
      </c>
      <c r="K109" s="1991">
        <f t="shared" si="122"/>
        <v>-0.29677946476871842</v>
      </c>
      <c r="L109" s="1988">
        <f t="shared" si="126"/>
        <v>6795268</v>
      </c>
      <c r="M109" s="1988">
        <f>BILAN_SYSCOA!G117</f>
        <v>6044919</v>
      </c>
      <c r="N109" s="1992">
        <f t="shared" si="123"/>
        <v>0.12412887583770771</v>
      </c>
      <c r="O109" s="691"/>
      <c r="P109" s="691"/>
      <c r="Q109" s="691"/>
      <c r="R109" s="691"/>
      <c r="S109" s="691"/>
      <c r="T109" s="691"/>
      <c r="U109" s="691"/>
      <c r="V109" s="691"/>
      <c r="W109" s="691"/>
      <c r="X109" s="691"/>
      <c r="Y109" s="691"/>
      <c r="Z109" s="691"/>
    </row>
    <row r="110" spans="1:26" s="1971" customFormat="1" ht="13.5" customHeight="1" outlineLevel="1">
      <c r="A110" s="1970"/>
      <c r="B110" s="2222" t="s">
        <v>870</v>
      </c>
      <c r="C110" s="2024">
        <f>BILAN_SYSCOA!C100</f>
        <v>33847240</v>
      </c>
      <c r="D110" s="2024">
        <f>BILAN_SYSCOA!D100</f>
        <v>24828773</v>
      </c>
      <c r="E110" s="2026"/>
      <c r="F110" s="2024">
        <f>D110</f>
        <v>24828773</v>
      </c>
      <c r="G110" s="2024">
        <f>BILAN_SYSCOA!E100</f>
        <v>21971989</v>
      </c>
      <c r="H110" s="2026"/>
      <c r="I110" s="2024">
        <f>G110</f>
        <v>21971989</v>
      </c>
      <c r="J110" s="2024">
        <f>BILAN_SYSCOA!F100</f>
        <v>24509095</v>
      </c>
      <c r="K110" s="2026"/>
      <c r="L110" s="2024">
        <f>J110</f>
        <v>24509095</v>
      </c>
      <c r="M110" s="2024">
        <f>BILAN_SYSCOA!G100</f>
        <v>21632998</v>
      </c>
      <c r="N110" s="2027">
        <f t="shared" si="123"/>
        <v>0.13294953385564034</v>
      </c>
      <c r="O110" s="1970"/>
      <c r="P110" s="1970"/>
      <c r="Q110" s="1970"/>
      <c r="R110" s="1970"/>
      <c r="S110" s="1970"/>
      <c r="T110" s="1970"/>
      <c r="U110" s="1970"/>
      <c r="V110" s="1970"/>
      <c r="W110" s="1970"/>
      <c r="X110" s="1970"/>
      <c r="Y110" s="1970"/>
      <c r="Z110" s="1970"/>
    </row>
    <row r="111" spans="1:26" s="2220" customFormat="1" ht="13.5" customHeight="1" outlineLevel="1">
      <c r="A111" s="2216"/>
      <c r="B111" s="2002" t="s">
        <v>506</v>
      </c>
      <c r="C111" s="2049">
        <f>BILAN_SYSCOA!C118</f>
        <v>0</v>
      </c>
      <c r="D111" s="2049"/>
      <c r="E111" s="2218"/>
      <c r="F111" s="2024">
        <f t="shared" si="57"/>
        <v>0</v>
      </c>
      <c r="G111" s="2049"/>
      <c r="H111" s="2218"/>
      <c r="I111" s="2049">
        <f t="shared" si="125"/>
        <v>0</v>
      </c>
      <c r="J111" s="2049">
        <v>0</v>
      </c>
      <c r="K111" s="2218"/>
      <c r="L111" s="2049">
        <f t="shared" si="126"/>
        <v>0</v>
      </c>
      <c r="M111" s="2049"/>
      <c r="N111" s="2219"/>
      <c r="O111" s="2216"/>
      <c r="P111" s="2216"/>
      <c r="Q111" s="2216"/>
      <c r="R111" s="2216"/>
      <c r="S111" s="2216"/>
      <c r="T111" s="2216"/>
      <c r="U111" s="2216"/>
      <c r="V111" s="2216"/>
      <c r="W111" s="2216"/>
      <c r="X111" s="2216"/>
      <c r="Y111" s="2216"/>
      <c r="Z111" s="2216"/>
    </row>
    <row r="112" spans="1:26" s="655" customFormat="1" ht="13.5" customHeight="1" outlineLevel="1">
      <c r="A112" s="691"/>
      <c r="B112" s="2048"/>
      <c r="C112" s="1988"/>
      <c r="D112" s="1988"/>
      <c r="E112" s="1991"/>
      <c r="F112" s="1988">
        <f t="shared" si="57"/>
        <v>0</v>
      </c>
      <c r="G112" s="1988"/>
      <c r="H112" s="1991"/>
      <c r="I112" s="1988">
        <f t="shared" si="125"/>
        <v>0</v>
      </c>
      <c r="J112" s="1988">
        <v>0</v>
      </c>
      <c r="K112" s="1991"/>
      <c r="L112" s="1988">
        <f t="shared" si="126"/>
        <v>0</v>
      </c>
      <c r="M112" s="1988"/>
      <c r="N112" s="1992"/>
      <c r="O112" s="691"/>
      <c r="P112" s="691"/>
      <c r="Q112" s="691"/>
      <c r="R112" s="691"/>
      <c r="S112" s="691"/>
      <c r="T112" s="691"/>
      <c r="U112" s="691"/>
      <c r="V112" s="691"/>
      <c r="W112" s="691"/>
      <c r="X112" s="691"/>
      <c r="Y112" s="691"/>
      <c r="Z112" s="691"/>
    </row>
    <row r="113" spans="1:26" s="321" customFormat="1" ht="13.5" customHeight="1" outlineLevel="1">
      <c r="A113" s="338"/>
      <c r="B113" s="1995" t="s">
        <v>529</v>
      </c>
      <c r="C113" s="1999">
        <f>'NOTE 16A-DettesFinan&amp;Circulant'!C108</f>
        <v>173527</v>
      </c>
      <c r="D113" s="1999">
        <f>'NOTE 16A-DettesFinan&amp;Circulant'!L108</f>
        <v>205717019</v>
      </c>
      <c r="E113" s="1997"/>
      <c r="F113" s="1988">
        <f t="shared" si="57"/>
        <v>205717019</v>
      </c>
      <c r="G113" s="1999">
        <f>'NOTE 16A-DettesFinan&amp;Circulant'!U108</f>
        <v>187157697</v>
      </c>
      <c r="H113" s="1997"/>
      <c r="I113" s="1999">
        <f t="shared" si="125"/>
        <v>187157697</v>
      </c>
      <c r="J113" s="1999">
        <f>'NOTE 16A-DettesFinan&amp;Circulant'!AD108</f>
        <v>132362548</v>
      </c>
      <c r="K113" s="1997"/>
      <c r="L113" s="1999">
        <f t="shared" si="126"/>
        <v>132362548</v>
      </c>
      <c r="M113" s="1999">
        <f>'NOTE 16A-DettesFinan&amp;Circulant'!AM108</f>
        <v>42587330</v>
      </c>
      <c r="N113" s="2000">
        <f t="shared" si="123"/>
        <v>2.1080264482417657</v>
      </c>
      <c r="O113" s="338"/>
      <c r="P113" s="338"/>
      <c r="Q113" s="338"/>
      <c r="R113" s="338"/>
      <c r="S113" s="338"/>
      <c r="T113" s="338"/>
      <c r="U113" s="338"/>
      <c r="V113" s="338"/>
      <c r="W113" s="338"/>
      <c r="X113" s="338"/>
      <c r="Y113" s="338"/>
      <c r="Z113" s="338"/>
    </row>
    <row r="114" spans="1:26" s="321" customFormat="1" ht="13.5" customHeight="1" outlineLevel="1">
      <c r="A114" s="338"/>
      <c r="B114" s="2002" t="s">
        <v>812</v>
      </c>
      <c r="C114" s="2049">
        <f>C62</f>
        <v>0</v>
      </c>
      <c r="D114" s="2049">
        <f>D62</f>
        <v>-120000000</v>
      </c>
      <c r="E114" s="2231">
        <f>C114/D114-1</f>
        <v>-1</v>
      </c>
      <c r="F114" s="1988">
        <f t="shared" si="57"/>
        <v>-120000000</v>
      </c>
      <c r="G114" s="1999">
        <f>G62</f>
        <v>-130000000</v>
      </c>
      <c r="H114" s="2231">
        <f>F114/G114-1</f>
        <v>-7.6923076923076872E-2</v>
      </c>
      <c r="I114" s="1999">
        <f>I62</f>
        <v>-130000000</v>
      </c>
      <c r="J114" s="1999">
        <f>J62</f>
        <v>-129630000</v>
      </c>
      <c r="K114" s="1997">
        <f t="shared" si="122"/>
        <v>2.8542775592068637E-3</v>
      </c>
      <c r="L114" s="1999">
        <f t="shared" si="126"/>
        <v>-129630000</v>
      </c>
      <c r="M114" s="1999">
        <f>M62</f>
        <v>-123500000</v>
      </c>
      <c r="N114" s="2000">
        <f t="shared" si="123"/>
        <v>4.9635627530364435E-2</v>
      </c>
      <c r="O114" s="338"/>
      <c r="P114" s="338"/>
      <c r="Q114" s="338"/>
      <c r="R114" s="338"/>
      <c r="S114" s="338"/>
      <c r="T114" s="338"/>
      <c r="U114" s="338"/>
      <c r="V114" s="338"/>
      <c r="W114" s="338"/>
      <c r="X114" s="338"/>
      <c r="Y114" s="338"/>
      <c r="Z114" s="338"/>
    </row>
    <row r="115" spans="1:26" s="321" customFormat="1" ht="13.5" customHeight="1">
      <c r="A115" s="338"/>
      <c r="B115" s="1995"/>
      <c r="C115" s="1999"/>
      <c r="D115" s="1999"/>
      <c r="E115" s="1997"/>
      <c r="F115" s="1988">
        <f t="shared" ref="F115:F119" si="128">D115</f>
        <v>0</v>
      </c>
      <c r="G115" s="1999"/>
      <c r="H115" s="1997"/>
      <c r="I115" s="1999"/>
      <c r="J115" s="1999"/>
      <c r="K115" s="1997"/>
      <c r="L115" s="1999"/>
      <c r="M115" s="1999"/>
      <c r="N115" s="2000"/>
      <c r="O115" s="338"/>
      <c r="P115" s="338"/>
      <c r="Q115" s="338"/>
      <c r="R115" s="338"/>
      <c r="S115" s="338"/>
      <c r="T115" s="338"/>
      <c r="U115" s="338"/>
      <c r="V115" s="338"/>
      <c r="W115" s="338"/>
      <c r="X115" s="338"/>
      <c r="Y115" s="338"/>
      <c r="Z115" s="338"/>
    </row>
    <row r="116" spans="1:26" s="321" customFormat="1" ht="13.5" customHeight="1">
      <c r="A116" s="338"/>
      <c r="B116" s="2010" t="s">
        <v>530</v>
      </c>
      <c r="C116" s="2007">
        <f>SUM(C117:C118)</f>
        <v>0</v>
      </c>
      <c r="D116" s="2007">
        <f>SUM(D117:D118)</f>
        <v>0</v>
      </c>
      <c r="E116" s="2007">
        <f>SUM(E117:E118)</f>
        <v>0</v>
      </c>
      <c r="F116" s="1988">
        <f t="shared" si="128"/>
        <v>0</v>
      </c>
      <c r="G116" s="2007">
        <f>SUM(G117:G118)</f>
        <v>0</v>
      </c>
      <c r="H116" s="2007">
        <f>SUM(H117:H118)</f>
        <v>0</v>
      </c>
      <c r="I116" s="2007">
        <f>SUM(I117:I118)</f>
        <v>0</v>
      </c>
      <c r="J116" s="2007">
        <f>SUM(J117:J118)</f>
        <v>0</v>
      </c>
      <c r="K116" s="2050">
        <v>0</v>
      </c>
      <c r="L116" s="1999">
        <f t="shared" ref="L116:L117" si="129">+J116</f>
        <v>0</v>
      </c>
      <c r="M116" s="1999"/>
      <c r="N116" s="2051">
        <v>0</v>
      </c>
      <c r="O116" s="1657">
        <f>-D79</f>
        <v>0</v>
      </c>
      <c r="P116" s="338"/>
      <c r="Q116" s="338"/>
      <c r="R116" s="338"/>
      <c r="S116" s="338"/>
      <c r="T116" s="338"/>
      <c r="U116" s="338"/>
      <c r="V116" s="338"/>
      <c r="W116" s="338"/>
      <c r="X116" s="338"/>
      <c r="Y116" s="338"/>
      <c r="Z116" s="338"/>
    </row>
    <row r="117" spans="1:26" s="321" customFormat="1" ht="13.5" customHeight="1" outlineLevel="1">
      <c r="A117" s="338"/>
      <c r="B117" s="1995" t="s">
        <v>927</v>
      </c>
      <c r="C117" s="1998">
        <f>BILAN_SYSCOA!C124+BILAN_SYSCOA!C125+BILAN_SYSCOA!C126</f>
        <v>0</v>
      </c>
      <c r="D117" s="1998">
        <f>BILAN_SYSCOA!D124+BILAN_SYSCOA!D125+BILAN_SYSCOA!D126</f>
        <v>0</v>
      </c>
      <c r="E117" s="1998">
        <f>BILAN_SYSCOA!E124</f>
        <v>0</v>
      </c>
      <c r="F117" s="1988">
        <f t="shared" si="128"/>
        <v>0</v>
      </c>
      <c r="G117" s="1998">
        <f>BILAN_SYSCOA!E124+BILAN_SYSCOA!E125+BILAN_SYSCOA!E126</f>
        <v>0</v>
      </c>
      <c r="H117" s="1998">
        <f>BILAN_SYSCOA!H124</f>
        <v>0</v>
      </c>
      <c r="I117" s="1998">
        <f>BILAN_SYSCOA!I124</f>
        <v>0</v>
      </c>
      <c r="J117" s="1998">
        <f>BILAN_SYSCOA!F124+BILAN_SYSCOA!F125+BILAN_SYSCOA!F126</f>
        <v>0</v>
      </c>
      <c r="K117" s="1997"/>
      <c r="L117" s="1999">
        <f t="shared" si="129"/>
        <v>0</v>
      </c>
      <c r="M117" s="1998">
        <f>BILAN_SYSCOA!G124+BILAN_SYSCOA!G125+BILAN_SYSCOA!G126</f>
        <v>11947175</v>
      </c>
      <c r="N117" s="2000"/>
      <c r="O117" s="338"/>
      <c r="P117" s="338"/>
      <c r="Q117" s="338"/>
      <c r="R117" s="338"/>
      <c r="S117" s="338"/>
      <c r="T117" s="338"/>
      <c r="U117" s="338"/>
      <c r="V117" s="338"/>
      <c r="W117" s="338"/>
      <c r="X117" s="338"/>
      <c r="Y117" s="338"/>
      <c r="Z117" s="338"/>
    </row>
    <row r="118" spans="1:26" s="321" customFormat="1" ht="13.5" customHeight="1" outlineLevel="1">
      <c r="A118" s="338"/>
      <c r="B118" s="1995"/>
      <c r="C118" s="1998">
        <f>BILAN_SYSCOA!C125</f>
        <v>0</v>
      </c>
      <c r="D118" s="1998">
        <f>BILAN_SYSCOA!D125</f>
        <v>0</v>
      </c>
      <c r="E118" s="1998">
        <f>BILAN_SYSCOA!E125</f>
        <v>0</v>
      </c>
      <c r="F118" s="1988">
        <f t="shared" si="128"/>
        <v>0</v>
      </c>
      <c r="G118" s="1998">
        <f>BILAN_SYSCOA!G125</f>
        <v>0</v>
      </c>
      <c r="H118" s="1998">
        <f>BILAN_SYSCOA!H125</f>
        <v>0</v>
      </c>
      <c r="I118" s="1998">
        <f>BILAN_SYSCOA!I125</f>
        <v>0</v>
      </c>
      <c r="J118" s="1998">
        <f>BILAN_SYSCOA!J125</f>
        <v>0</v>
      </c>
      <c r="K118" s="1997"/>
      <c r="L118" s="1999"/>
      <c r="M118" s="1998"/>
      <c r="N118" s="2000"/>
      <c r="O118" s="338"/>
      <c r="P118" s="338"/>
      <c r="Q118" s="338"/>
      <c r="R118" s="338"/>
      <c r="S118" s="338"/>
      <c r="T118" s="338"/>
      <c r="U118" s="338"/>
      <c r="V118" s="338"/>
      <c r="W118" s="338"/>
      <c r="X118" s="338"/>
      <c r="Y118" s="338"/>
      <c r="Z118" s="338"/>
    </row>
    <row r="119" spans="1:26" ht="18" customHeight="1" thickBot="1">
      <c r="A119" s="671"/>
      <c r="B119" s="2011" t="s">
        <v>531</v>
      </c>
      <c r="C119" s="2052">
        <f>SUM(C50,C77,C94)</f>
        <v>963948480</v>
      </c>
      <c r="D119" s="2052">
        <f>SUM(D50,D77,D94)</f>
        <v>1046786441</v>
      </c>
      <c r="E119" s="2230">
        <f>C119/D119-1</f>
        <v>-7.9135492929068185E-2</v>
      </c>
      <c r="F119" s="2012">
        <f t="shared" si="128"/>
        <v>1046786441</v>
      </c>
      <c r="G119" s="2052">
        <f>SUM(G50,G77,G94)</f>
        <v>1284688898</v>
      </c>
      <c r="H119" s="2230">
        <f>F119/G119-1</f>
        <v>-0.18518293212494163</v>
      </c>
      <c r="I119" s="2052">
        <f>SUM(I50,I77,I94)</f>
        <v>1284688898</v>
      </c>
      <c r="J119" s="2052">
        <f>SUM(J50,J77,J94)</f>
        <v>942069631</v>
      </c>
      <c r="K119" s="2013">
        <f>I119/J119-1</f>
        <v>0.36368783763500812</v>
      </c>
      <c r="L119" s="2052">
        <f>+J119</f>
        <v>942069631</v>
      </c>
      <c r="M119" s="2052">
        <f>M50+M77+M94</f>
        <v>350941228</v>
      </c>
      <c r="N119" s="2014">
        <f>L119/M119-1</f>
        <v>1.6844085443275421</v>
      </c>
      <c r="O119" s="671"/>
      <c r="P119" s="671"/>
      <c r="Q119" s="671"/>
      <c r="R119" s="671"/>
      <c r="S119" s="671"/>
      <c r="T119" s="671"/>
      <c r="U119" s="671"/>
      <c r="V119" s="671"/>
      <c r="W119" s="671"/>
      <c r="X119" s="671"/>
      <c r="Y119" s="671"/>
      <c r="Z119" s="671"/>
    </row>
    <row r="120" spans="1:26" ht="13.5" customHeight="1">
      <c r="A120" s="337"/>
      <c r="B120" s="2017" t="s">
        <v>807</v>
      </c>
      <c r="C120" s="2018">
        <f t="shared" ref="C120:J120" si="130">C47-C119</f>
        <v>0</v>
      </c>
      <c r="D120" s="2018">
        <f t="shared" si="130"/>
        <v>0</v>
      </c>
      <c r="E120" s="2018">
        <f t="shared" si="130"/>
        <v>0</v>
      </c>
      <c r="F120" s="2018">
        <f t="shared" si="130"/>
        <v>0</v>
      </c>
      <c r="G120" s="2018">
        <f t="shared" si="130"/>
        <v>0</v>
      </c>
      <c r="H120" s="2018">
        <f t="shared" si="130"/>
        <v>0</v>
      </c>
      <c r="I120" s="2018">
        <f t="shared" si="130"/>
        <v>0</v>
      </c>
      <c r="J120" s="2018">
        <f t="shared" si="130"/>
        <v>0</v>
      </c>
      <c r="K120" s="337"/>
      <c r="L120" s="337"/>
      <c r="M120" s="337"/>
      <c r="N120" s="337"/>
      <c r="O120" s="337"/>
      <c r="P120" s="337"/>
      <c r="Q120" s="337"/>
      <c r="R120" s="337"/>
      <c r="S120" s="337"/>
      <c r="T120" s="337"/>
      <c r="U120" s="337"/>
      <c r="V120" s="337"/>
      <c r="W120" s="337"/>
      <c r="X120" s="337"/>
      <c r="Y120" s="337"/>
      <c r="Z120" s="337"/>
    </row>
    <row r="121" spans="1:26" ht="13.5" customHeight="1" outlineLevel="1">
      <c r="A121" s="337"/>
      <c r="B121" s="669"/>
      <c r="C121" s="685" t="b">
        <f t="shared" ref="C121:N121" si="131">+C47=C119</f>
        <v>1</v>
      </c>
      <c r="D121" s="685" t="b">
        <f t="shared" si="131"/>
        <v>1</v>
      </c>
      <c r="E121" s="685" t="b">
        <f t="shared" si="131"/>
        <v>1</v>
      </c>
      <c r="F121" s="685" t="b">
        <f t="shared" si="131"/>
        <v>1</v>
      </c>
      <c r="G121" s="685" t="b">
        <f t="shared" si="131"/>
        <v>1</v>
      </c>
      <c r="H121" s="685" t="b">
        <f t="shared" si="131"/>
        <v>1</v>
      </c>
      <c r="I121" s="685" t="b">
        <f t="shared" si="131"/>
        <v>1</v>
      </c>
      <c r="J121" s="685" t="b">
        <f t="shared" si="131"/>
        <v>1</v>
      </c>
      <c r="K121" s="685" t="b">
        <f t="shared" si="131"/>
        <v>1</v>
      </c>
      <c r="L121" s="685" t="b">
        <f t="shared" si="131"/>
        <v>1</v>
      </c>
      <c r="M121" s="685" t="b">
        <f t="shared" si="131"/>
        <v>1</v>
      </c>
      <c r="N121" s="685" t="b">
        <f t="shared" si="131"/>
        <v>1</v>
      </c>
      <c r="O121" s="337"/>
      <c r="P121" s="337"/>
      <c r="Q121" s="337"/>
      <c r="R121" s="337"/>
      <c r="S121" s="337"/>
      <c r="T121" s="337"/>
      <c r="U121" s="337"/>
      <c r="V121" s="337"/>
      <c r="W121" s="337"/>
      <c r="X121" s="337"/>
      <c r="Y121" s="337"/>
      <c r="Z121" s="337"/>
    </row>
    <row r="122" spans="1:26" ht="13.5" customHeight="1" outlineLevel="1">
      <c r="A122" s="337"/>
      <c r="B122" s="669"/>
      <c r="C122" s="686">
        <f>C119-C47</f>
        <v>0</v>
      </c>
      <c r="D122" s="686">
        <f>D119-D47</f>
        <v>0</v>
      </c>
      <c r="E122" s="686"/>
      <c r="F122" s="686">
        <f>F119-F47</f>
        <v>0</v>
      </c>
      <c r="G122" s="686">
        <f>G119-G47</f>
        <v>0</v>
      </c>
      <c r="H122" s="686"/>
      <c r="I122" s="686">
        <f>I119-I47</f>
        <v>0</v>
      </c>
      <c r="J122" s="686">
        <f>J119-J47</f>
        <v>0</v>
      </c>
      <c r="K122" s="686"/>
      <c r="L122" s="686">
        <f>L119-L47</f>
        <v>0</v>
      </c>
      <c r="M122" s="686">
        <f>M119-M47</f>
        <v>0</v>
      </c>
      <c r="N122" s="686"/>
      <c r="O122" s="337"/>
      <c r="P122" s="337"/>
      <c r="Q122" s="337"/>
      <c r="R122" s="337"/>
      <c r="S122" s="337"/>
      <c r="T122" s="337"/>
      <c r="U122" s="337"/>
      <c r="V122" s="337"/>
      <c r="W122" s="337"/>
      <c r="X122" s="337"/>
      <c r="Y122" s="337"/>
      <c r="Z122" s="337"/>
    </row>
    <row r="123" spans="1:26" ht="13.5" customHeight="1" thickBot="1">
      <c r="A123" s="337"/>
      <c r="B123" s="669"/>
      <c r="C123" s="337"/>
      <c r="D123" s="337"/>
      <c r="E123" s="337"/>
      <c r="F123" s="337"/>
      <c r="G123" s="337"/>
      <c r="H123" s="337"/>
      <c r="I123" s="337"/>
      <c r="J123" s="337"/>
      <c r="K123" s="337"/>
      <c r="L123" s="337"/>
      <c r="M123" s="337"/>
      <c r="N123" s="337"/>
      <c r="O123" s="337"/>
      <c r="P123" s="337"/>
      <c r="Q123" s="337"/>
      <c r="R123" s="337"/>
      <c r="S123" s="337"/>
      <c r="T123" s="337"/>
      <c r="U123" s="337"/>
      <c r="V123" s="337"/>
      <c r="W123" s="337"/>
      <c r="X123" s="337"/>
      <c r="Y123" s="337"/>
      <c r="Z123" s="337"/>
    </row>
    <row r="124" spans="1:26" ht="21" customHeight="1" thickBot="1">
      <c r="A124" s="337"/>
      <c r="B124" s="2019" t="s">
        <v>532</v>
      </c>
      <c r="C124" s="2053"/>
      <c r="D124" s="2053"/>
      <c r="E124" s="2053"/>
      <c r="F124" s="2053"/>
      <c r="G124" s="2053"/>
      <c r="H124" s="2053"/>
      <c r="I124" s="2053"/>
      <c r="J124" s="2053"/>
      <c r="K124" s="2053"/>
      <c r="L124" s="2053"/>
      <c r="M124" s="2053"/>
      <c r="N124" s="2053"/>
      <c r="O124" s="2054"/>
      <c r="P124" s="337"/>
      <c r="Q124" s="670" t="s">
        <v>533</v>
      </c>
      <c r="R124" s="337"/>
      <c r="S124" s="337"/>
      <c r="T124" s="337"/>
      <c r="U124" s="337"/>
      <c r="V124" s="337"/>
      <c r="W124" s="337"/>
      <c r="X124" s="337"/>
      <c r="Y124" s="337"/>
      <c r="Z124" s="337"/>
    </row>
    <row r="125" spans="1:26" ht="19.5" customHeight="1">
      <c r="A125" s="337"/>
      <c r="B125" s="1974" t="s">
        <v>397</v>
      </c>
      <c r="C125" s="1976">
        <v>2018</v>
      </c>
      <c r="D125" s="1976">
        <f>C125-1</f>
        <v>2017</v>
      </c>
      <c r="E125" s="1976" t="s">
        <v>398</v>
      </c>
      <c r="F125" s="1976">
        <f>+D125</f>
        <v>2017</v>
      </c>
      <c r="G125" s="1976">
        <f>C125-2</f>
        <v>2016</v>
      </c>
      <c r="H125" s="2055" t="s">
        <v>398</v>
      </c>
      <c r="I125" s="1976">
        <f>+G125</f>
        <v>2016</v>
      </c>
      <c r="J125" s="1976">
        <f>C125-3</f>
        <v>2015</v>
      </c>
      <c r="K125" s="2055" t="s">
        <v>398</v>
      </c>
      <c r="L125" s="1976">
        <f>+J125</f>
        <v>2015</v>
      </c>
      <c r="M125" s="1976">
        <f>C125-4</f>
        <v>2014</v>
      </c>
      <c r="N125" s="2055" t="s">
        <v>398</v>
      </c>
      <c r="O125" s="2056" t="s">
        <v>534</v>
      </c>
      <c r="P125" s="337"/>
      <c r="Q125" s="3147"/>
      <c r="R125" s="337"/>
      <c r="S125" s="337"/>
      <c r="T125" s="337"/>
      <c r="U125" s="337"/>
      <c r="V125" s="337"/>
      <c r="W125" s="337"/>
      <c r="X125" s="337"/>
      <c r="Y125" s="337"/>
      <c r="Z125" s="337"/>
    </row>
    <row r="126" spans="1:26" ht="21" customHeight="1">
      <c r="A126" s="337"/>
      <c r="B126" s="1977" t="s">
        <v>535</v>
      </c>
      <c r="C126" s="2057"/>
      <c r="D126" s="2057"/>
      <c r="E126" s="2058"/>
      <c r="F126" s="2057"/>
      <c r="G126" s="2057"/>
      <c r="H126" s="2058"/>
      <c r="I126" s="2057"/>
      <c r="J126" s="2057"/>
      <c r="K126" s="2058"/>
      <c r="L126" s="2057"/>
      <c r="M126" s="2057"/>
      <c r="N126" s="2058"/>
      <c r="O126" s="2059"/>
      <c r="P126" s="337"/>
      <c r="Q126" s="3143"/>
      <c r="R126" s="337"/>
      <c r="S126" s="337"/>
      <c r="T126" s="337"/>
      <c r="U126" s="337"/>
      <c r="V126" s="337"/>
      <c r="W126" s="337"/>
      <c r="X126" s="337"/>
      <c r="Y126" s="337"/>
      <c r="Z126" s="337"/>
    </row>
    <row r="127" spans="1:26" ht="112.5" customHeight="1">
      <c r="A127" s="337"/>
      <c r="B127" s="2075" t="s">
        <v>536</v>
      </c>
      <c r="C127" s="2076">
        <f>C$50/C$119</f>
        <v>0.2260378376238531</v>
      </c>
      <c r="D127" s="2076">
        <f>D$50/D$119</f>
        <v>6.3280212090557633E-2</v>
      </c>
      <c r="E127" s="2076">
        <f>C127-D127</f>
        <v>0.16275762553329548</v>
      </c>
      <c r="F127" s="2076">
        <f>F$50/F$119</f>
        <v>6.3280212090557633E-2</v>
      </c>
      <c r="G127" s="2076">
        <f>G$50/G$119</f>
        <v>6.0648325148054641E-2</v>
      </c>
      <c r="H127" s="2076">
        <f>F127-G127</f>
        <v>2.6318869425029923E-3</v>
      </c>
      <c r="I127" s="2076">
        <f>I$50/I$119</f>
        <v>6.0648325148054641E-2</v>
      </c>
      <c r="J127" s="2076">
        <f>J$50/J$119</f>
        <v>0.21530540771672535</v>
      </c>
      <c r="K127" s="2076">
        <f>I127-J127</f>
        <v>-0.15465708256867072</v>
      </c>
      <c r="L127" s="2076">
        <f>L$50/L$119</f>
        <v>0.21530540771672535</v>
      </c>
      <c r="M127" s="2076">
        <f>M$50/M$119</f>
        <v>0.22493654692517345</v>
      </c>
      <c r="N127" s="2076">
        <f>L127-M127</f>
        <v>-9.6311392084481029E-3</v>
      </c>
      <c r="O127" s="3145" t="s">
        <v>872</v>
      </c>
      <c r="P127" s="337"/>
      <c r="Q127" s="3143"/>
      <c r="R127" s="337"/>
      <c r="S127" s="337"/>
      <c r="T127" s="337"/>
      <c r="U127" s="337"/>
      <c r="V127" s="337"/>
      <c r="W127" s="337"/>
      <c r="X127" s="337"/>
      <c r="Y127" s="337"/>
      <c r="Z127" s="337"/>
    </row>
    <row r="128" spans="1:26" ht="89.25" customHeight="1">
      <c r="A128" s="337"/>
      <c r="B128" s="2073"/>
      <c r="C128" s="2074"/>
      <c r="D128" s="2074"/>
      <c r="E128" s="2074"/>
      <c r="F128" s="2074"/>
      <c r="G128" s="2074"/>
      <c r="H128" s="2074"/>
      <c r="I128" s="2074"/>
      <c r="J128" s="2074"/>
      <c r="K128" s="2074"/>
      <c r="L128" s="2074"/>
      <c r="M128" s="2074"/>
      <c r="N128" s="2074"/>
      <c r="O128" s="3146"/>
      <c r="P128" s="337"/>
      <c r="Q128" s="3144"/>
      <c r="R128" s="337"/>
      <c r="S128" s="337"/>
      <c r="T128" s="337"/>
      <c r="U128" s="337"/>
      <c r="V128" s="337"/>
      <c r="W128" s="337"/>
      <c r="X128" s="337"/>
      <c r="Y128" s="337"/>
      <c r="Z128" s="337"/>
    </row>
    <row r="129" spans="1:26" ht="18.75" customHeight="1">
      <c r="A129" s="337"/>
      <c r="B129" s="1977" t="s">
        <v>537</v>
      </c>
      <c r="C129" s="2057"/>
      <c r="D129" s="2057"/>
      <c r="E129" s="2058"/>
      <c r="F129" s="2057"/>
      <c r="G129" s="2057"/>
      <c r="H129" s="2058"/>
      <c r="I129" s="2057"/>
      <c r="J129" s="2057"/>
      <c r="K129" s="2058"/>
      <c r="L129" s="2057"/>
      <c r="M129" s="2057"/>
      <c r="N129" s="2058"/>
      <c r="O129" s="2059"/>
      <c r="P129" s="337"/>
      <c r="Q129" s="3147"/>
      <c r="R129" s="337"/>
      <c r="S129" s="337"/>
      <c r="T129" s="337"/>
      <c r="U129" s="337"/>
      <c r="V129" s="337"/>
      <c r="W129" s="337"/>
      <c r="X129" s="337"/>
      <c r="Y129" s="337"/>
      <c r="Z129" s="337"/>
    </row>
    <row r="130" spans="1:26" ht="25.5" customHeight="1">
      <c r="A130" s="337"/>
      <c r="B130" s="51" t="s">
        <v>538</v>
      </c>
      <c r="C130" s="2062"/>
      <c r="D130" s="2062"/>
      <c r="E130" s="2063"/>
      <c r="F130" s="2062"/>
      <c r="G130" s="2062"/>
      <c r="H130" s="2063"/>
      <c r="I130" s="2062"/>
      <c r="J130" s="2062"/>
      <c r="K130" s="2063"/>
      <c r="L130" s="2062"/>
      <c r="M130" s="2062"/>
      <c r="N130" s="2063"/>
      <c r="O130" s="2064"/>
      <c r="P130" s="337"/>
      <c r="Q130" s="3143"/>
      <c r="R130" s="337"/>
      <c r="S130" s="337"/>
      <c r="T130" s="337"/>
      <c r="U130" s="337"/>
      <c r="V130" s="337"/>
      <c r="W130" s="337"/>
      <c r="X130" s="337"/>
      <c r="Y130" s="337"/>
      <c r="Z130" s="337"/>
    </row>
    <row r="131" spans="1:26" ht="18.75" customHeight="1">
      <c r="A131" s="337"/>
      <c r="B131" s="2065" t="s">
        <v>539</v>
      </c>
      <c r="C131" s="2066">
        <f>C$26-C$94</f>
        <v>-225852333</v>
      </c>
      <c r="D131" s="2066">
        <f t="shared" ref="D131:J131" si="132">D$26-D$94</f>
        <v>-103950159</v>
      </c>
      <c r="E131" s="2066">
        <f>C131-D131</f>
        <v>-121902174</v>
      </c>
      <c r="F131" s="2066">
        <f t="shared" si="132"/>
        <v>-103950159</v>
      </c>
      <c r="G131" s="2066">
        <f t="shared" si="132"/>
        <v>-73162867</v>
      </c>
      <c r="H131" s="2066">
        <f>F131-G131</f>
        <v>-30787292</v>
      </c>
      <c r="I131" s="2066">
        <f t="shared" si="132"/>
        <v>-73162867</v>
      </c>
      <c r="J131" s="2066">
        <f t="shared" si="132"/>
        <v>65447297</v>
      </c>
      <c r="K131" s="2066">
        <f>I131-J131</f>
        <v>-138610164</v>
      </c>
      <c r="L131" s="2066">
        <f t="shared" ref="L131:L132" si="133">+J131</f>
        <v>65447297</v>
      </c>
      <c r="M131" s="2066">
        <f>M26-M94</f>
        <v>-65538895</v>
      </c>
      <c r="N131" s="2066">
        <f>L131-M131</f>
        <v>130986192</v>
      </c>
      <c r="O131" s="2064"/>
      <c r="P131" s="337"/>
      <c r="Q131" s="3143"/>
      <c r="R131" s="337"/>
      <c r="S131" s="337"/>
      <c r="T131" s="337"/>
      <c r="U131" s="337"/>
      <c r="V131" s="337"/>
      <c r="W131" s="337"/>
      <c r="X131" s="337"/>
      <c r="Y131" s="337"/>
      <c r="Z131" s="337"/>
    </row>
    <row r="132" spans="1:26" ht="19.5" customHeight="1">
      <c r="A132" s="337"/>
      <c r="B132" s="2065" t="s">
        <v>540</v>
      </c>
      <c r="C132" s="2066">
        <f>C$50+C$77-C$4</f>
        <v>-225852333</v>
      </c>
      <c r="D132" s="2066">
        <f t="shared" ref="D132:J132" si="134">D$50+D$77-D$4</f>
        <v>-103950159</v>
      </c>
      <c r="E132" s="2066">
        <f>C132-D132</f>
        <v>-121902174</v>
      </c>
      <c r="F132" s="2066">
        <f t="shared" si="134"/>
        <v>-103950159</v>
      </c>
      <c r="G132" s="2066">
        <f t="shared" si="134"/>
        <v>-73162867</v>
      </c>
      <c r="H132" s="2066">
        <f>F132-G132</f>
        <v>-30787292</v>
      </c>
      <c r="I132" s="2066">
        <f t="shared" si="134"/>
        <v>-73162867</v>
      </c>
      <c r="J132" s="2066">
        <f t="shared" si="134"/>
        <v>65447297</v>
      </c>
      <c r="K132" s="2066">
        <f t="shared" ref="K132:K134" si="135">I132-J132</f>
        <v>-138610164</v>
      </c>
      <c r="L132" s="2066">
        <f t="shared" si="133"/>
        <v>65447297</v>
      </c>
      <c r="M132" s="2066">
        <f>M50+M77-M4</f>
        <v>-65538895</v>
      </c>
      <c r="N132" s="2066">
        <f t="shared" ref="N132:N134" si="136">L132-M132</f>
        <v>130986192</v>
      </c>
      <c r="O132" s="2064"/>
      <c r="P132" s="337"/>
      <c r="Q132" s="3143"/>
      <c r="R132" s="337"/>
      <c r="S132" s="337"/>
      <c r="T132" s="337"/>
      <c r="U132" s="337"/>
      <c r="V132" s="337"/>
      <c r="W132" s="337"/>
      <c r="X132" s="337"/>
      <c r="Y132" s="337"/>
      <c r="Z132" s="337"/>
    </row>
    <row r="133" spans="1:26" ht="15.75" customHeight="1">
      <c r="A133" s="337"/>
      <c r="B133" s="2065"/>
      <c r="C133" s="2062"/>
      <c r="D133" s="2062"/>
      <c r="E133" s="2063"/>
      <c r="F133" s="2062"/>
      <c r="G133" s="2062"/>
      <c r="H133" s="2062"/>
      <c r="I133" s="2062"/>
      <c r="J133" s="2062"/>
      <c r="K133" s="2066"/>
      <c r="L133" s="2062"/>
      <c r="M133" s="2062"/>
      <c r="N133" s="2066"/>
      <c r="O133" s="2064"/>
      <c r="P133" s="337"/>
      <c r="Q133" s="3143"/>
      <c r="R133" s="337"/>
      <c r="S133" s="337"/>
      <c r="T133" s="337"/>
      <c r="U133" s="337"/>
      <c r="V133" s="337"/>
      <c r="W133" s="337"/>
      <c r="X133" s="337"/>
      <c r="Y133" s="337"/>
      <c r="Z133" s="337"/>
    </row>
    <row r="134" spans="1:26" ht="15.75" customHeight="1">
      <c r="A134" s="337"/>
      <c r="B134" s="2065" t="s">
        <v>541</v>
      </c>
      <c r="C134" s="2062">
        <f>C$26-(C$77+C$94)</f>
        <v>-241502623</v>
      </c>
      <c r="D134" s="2062">
        <f t="shared" ref="D134:J134" si="137">D$26-(D$77+D$94)</f>
        <v>-119117709</v>
      </c>
      <c r="E134" s="2062">
        <f>C134-D134</f>
        <v>-122384914</v>
      </c>
      <c r="F134" s="2062">
        <f t="shared" si="137"/>
        <v>-119117709</v>
      </c>
      <c r="G134" s="2062">
        <f t="shared" si="137"/>
        <v>-113368069</v>
      </c>
      <c r="H134" s="2062">
        <f>F134-G134</f>
        <v>-5749640</v>
      </c>
      <c r="I134" s="2062">
        <f t="shared" si="137"/>
        <v>-113368069</v>
      </c>
      <c r="J134" s="2062">
        <f t="shared" si="137"/>
        <v>65447297</v>
      </c>
      <c r="K134" s="2066">
        <f t="shared" si="135"/>
        <v>-178815366</v>
      </c>
      <c r="L134" s="2062">
        <f>+J134</f>
        <v>65447297</v>
      </c>
      <c r="M134" s="2062">
        <f>M26-(M77+M94)</f>
        <v>-65538895</v>
      </c>
      <c r="N134" s="2066">
        <f t="shared" si="136"/>
        <v>130986192</v>
      </c>
      <c r="O134" s="2064"/>
      <c r="P134" s="337"/>
      <c r="Q134" s="3143"/>
      <c r="R134" s="337"/>
      <c r="S134" s="337"/>
      <c r="T134" s="337"/>
      <c r="U134" s="337"/>
      <c r="V134" s="337"/>
      <c r="W134" s="337"/>
      <c r="X134" s="337"/>
      <c r="Y134" s="337"/>
      <c r="Z134" s="337"/>
    </row>
    <row r="135" spans="1:26" ht="15.75" customHeight="1">
      <c r="A135" s="337"/>
      <c r="B135" s="2065"/>
      <c r="C135" s="2062"/>
      <c r="D135" s="2062"/>
      <c r="E135" s="2063"/>
      <c r="F135" s="2062"/>
      <c r="G135" s="2062"/>
      <c r="H135" s="2250"/>
      <c r="I135" s="2062"/>
      <c r="J135" s="2062"/>
      <c r="K135" s="2063"/>
      <c r="L135" s="2062"/>
      <c r="M135" s="2062"/>
      <c r="N135" s="2063"/>
      <c r="O135" s="2064"/>
      <c r="P135" s="337"/>
      <c r="Q135" s="3144"/>
      <c r="R135" s="337"/>
      <c r="S135" s="337"/>
      <c r="T135" s="337"/>
      <c r="U135" s="337"/>
      <c r="V135" s="337"/>
      <c r="W135" s="337"/>
      <c r="X135" s="337"/>
      <c r="Y135" s="337"/>
      <c r="Z135" s="337"/>
    </row>
    <row r="136" spans="1:26" ht="9.75" customHeight="1">
      <c r="A136" s="337"/>
      <c r="B136" s="51"/>
      <c r="C136" s="2062"/>
      <c r="D136" s="2062"/>
      <c r="E136" s="2063"/>
      <c r="F136" s="2062"/>
      <c r="G136" s="2062"/>
      <c r="H136" s="2250"/>
      <c r="I136" s="2062"/>
      <c r="J136" s="2062"/>
      <c r="K136" s="2063"/>
      <c r="L136" s="2062"/>
      <c r="M136" s="2062"/>
      <c r="N136" s="2063"/>
      <c r="O136" s="2064"/>
      <c r="P136" s="337"/>
      <c r="Q136" s="3147"/>
      <c r="R136" s="337"/>
      <c r="S136" s="337"/>
      <c r="T136" s="337"/>
      <c r="U136" s="337"/>
      <c r="V136" s="337"/>
      <c r="W136" s="337"/>
      <c r="X136" s="337"/>
      <c r="Y136" s="337"/>
      <c r="Z136" s="337"/>
    </row>
    <row r="137" spans="1:26" ht="21" customHeight="1">
      <c r="A137" s="337"/>
      <c r="B137" s="51" t="s">
        <v>542</v>
      </c>
      <c r="C137" s="2062"/>
      <c r="D137" s="2062"/>
      <c r="E137" s="2063"/>
      <c r="F137" s="2062"/>
      <c r="G137" s="2062"/>
      <c r="H137" s="2250"/>
      <c r="I137" s="2062"/>
      <c r="J137" s="2062"/>
      <c r="K137" s="2063"/>
      <c r="L137" s="2062"/>
      <c r="M137" s="2062"/>
      <c r="N137" s="2063"/>
      <c r="O137" s="2064"/>
      <c r="P137" s="337"/>
      <c r="Q137" s="3143"/>
      <c r="R137" s="337"/>
      <c r="S137" s="337"/>
      <c r="T137" s="337"/>
      <c r="U137" s="337"/>
      <c r="V137" s="337"/>
      <c r="W137" s="337"/>
      <c r="X137" s="337"/>
      <c r="Y137" s="337"/>
      <c r="Z137" s="337"/>
    </row>
    <row r="138" spans="1:26" ht="18.75" customHeight="1">
      <c r="A138" s="337"/>
      <c r="B138" s="2065" t="s">
        <v>543</v>
      </c>
      <c r="C138" s="2063">
        <f>C$26/C$94</f>
        <v>0.69078663915259797</v>
      </c>
      <c r="D138" s="2063">
        <f>D$26/D$94</f>
        <v>0.89232180915309689</v>
      </c>
      <c r="E138" s="2060">
        <f>C138-D138</f>
        <v>-0.20153517000049892</v>
      </c>
      <c r="F138" s="2060">
        <f t="shared" ref="F138:J138" si="138">F$26/F$94</f>
        <v>0.89232180915309689</v>
      </c>
      <c r="G138" s="2063">
        <f t="shared" si="138"/>
        <v>0.93728374594711017</v>
      </c>
      <c r="H138" s="2060">
        <f>F138-G138</f>
        <v>-4.496193679401328E-2</v>
      </c>
      <c r="I138" s="2060">
        <f t="shared" si="138"/>
        <v>0.93728374594711017</v>
      </c>
      <c r="J138" s="2063">
        <f t="shared" si="138"/>
        <v>1.0885335851281079</v>
      </c>
      <c r="K138" s="2060">
        <f>I138-J138</f>
        <v>-0.15124983918099777</v>
      </c>
      <c r="L138" s="2060">
        <f>+J138</f>
        <v>1.0885335851281079</v>
      </c>
      <c r="M138" s="2060">
        <f>M26/M94</f>
        <v>0.75904970380334358</v>
      </c>
      <c r="N138" s="2060">
        <f>L138-M138</f>
        <v>0.32948388132476436</v>
      </c>
      <c r="O138" s="2061"/>
      <c r="P138" s="337"/>
      <c r="Q138" s="3143"/>
      <c r="R138" s="337"/>
      <c r="S138" s="337"/>
      <c r="T138" s="337"/>
      <c r="U138" s="337"/>
      <c r="V138" s="337"/>
      <c r="W138" s="337"/>
      <c r="X138" s="337"/>
      <c r="Y138" s="337"/>
      <c r="Z138" s="337"/>
    </row>
    <row r="139" spans="1:26" ht="13.5" customHeight="1">
      <c r="A139" s="337"/>
      <c r="B139" s="2067"/>
      <c r="C139" s="2063"/>
      <c r="D139" s="2063"/>
      <c r="E139" s="2068"/>
      <c r="F139" s="2068"/>
      <c r="G139" s="2063"/>
      <c r="H139" s="2060"/>
      <c r="I139" s="2068"/>
      <c r="J139" s="2063"/>
      <c r="K139" s="2068"/>
      <c r="L139" s="2068"/>
      <c r="M139" s="2068"/>
      <c r="N139" s="2068"/>
      <c r="O139" s="2061"/>
      <c r="P139" s="337"/>
      <c r="Q139" s="3143"/>
      <c r="R139" s="337"/>
      <c r="S139" s="337"/>
      <c r="T139" s="337"/>
      <c r="U139" s="337"/>
      <c r="V139" s="337"/>
      <c r="W139" s="337"/>
      <c r="X139" s="337"/>
      <c r="Y139" s="337"/>
      <c r="Z139" s="337"/>
    </row>
    <row r="140" spans="1:26" ht="15.75" customHeight="1">
      <c r="A140" s="337"/>
      <c r="B140" s="2065" t="s">
        <v>544</v>
      </c>
      <c r="C140" s="2063">
        <f>(C$26-C$27)/C$94</f>
        <v>0.67961134698492909</v>
      </c>
      <c r="D140" s="2063">
        <f t="shared" ref="D140:J140" si="139">(D$26-D$27)/D$94</f>
        <v>0.83050589499487704</v>
      </c>
      <c r="E140" s="2060">
        <f>C140-D140</f>
        <v>-0.15089454800994795</v>
      </c>
      <c r="F140" s="2060">
        <f t="shared" si="139"/>
        <v>0.83050589499487704</v>
      </c>
      <c r="G140" s="2063">
        <f t="shared" si="139"/>
        <v>0.71499993554605856</v>
      </c>
      <c r="H140" s="2060">
        <f t="shared" ref="H140:H145" si="140">F140-G140</f>
        <v>0.11550595944881847</v>
      </c>
      <c r="I140" s="2060">
        <f t="shared" si="139"/>
        <v>0.71499993554605856</v>
      </c>
      <c r="J140" s="2063">
        <f t="shared" si="139"/>
        <v>0.84149005702089197</v>
      </c>
      <c r="K140" s="2060">
        <f>I140-J140</f>
        <v>-0.12649012147483341</v>
      </c>
      <c r="L140" s="2060">
        <f>+J140</f>
        <v>0.84149005702089197</v>
      </c>
      <c r="M140" s="2060">
        <f>(M26-M28-M31)/(M94)</f>
        <v>0.75904970380334358</v>
      </c>
      <c r="N140" s="2060">
        <f>L140-M140</f>
        <v>8.244035321754839E-2</v>
      </c>
      <c r="O140" s="2061"/>
      <c r="P140" s="337"/>
      <c r="Q140" s="3143"/>
      <c r="R140" s="337"/>
      <c r="S140" s="337"/>
      <c r="T140" s="337"/>
      <c r="U140" s="337"/>
      <c r="V140" s="337"/>
      <c r="W140" s="337"/>
      <c r="X140" s="337"/>
      <c r="Y140" s="337"/>
      <c r="Z140" s="337"/>
    </row>
    <row r="141" spans="1:26" ht="15.75" customHeight="1">
      <c r="A141" s="337"/>
      <c r="B141" s="2065"/>
      <c r="C141" s="2063"/>
      <c r="D141" s="2063"/>
      <c r="E141" s="2060"/>
      <c r="F141" s="2060"/>
      <c r="G141" s="2063"/>
      <c r="H141" s="2060"/>
      <c r="I141" s="2060"/>
      <c r="J141" s="2063"/>
      <c r="K141" s="2060"/>
      <c r="L141" s="2060"/>
      <c r="M141" s="2060"/>
      <c r="N141" s="2060"/>
      <c r="O141" s="2061"/>
      <c r="P141" s="337"/>
      <c r="Q141" s="3143"/>
      <c r="R141" s="337"/>
      <c r="S141" s="337"/>
      <c r="T141" s="337"/>
      <c r="U141" s="337"/>
      <c r="V141" s="337"/>
      <c r="W141" s="337"/>
      <c r="X141" s="337"/>
      <c r="Y141" s="337"/>
      <c r="Z141" s="337"/>
    </row>
    <row r="142" spans="1:26" ht="15.75" customHeight="1">
      <c r="A142" s="337"/>
      <c r="B142" s="2065" t="s">
        <v>545</v>
      </c>
      <c r="C142" s="2063">
        <f>C$43/C$94</f>
        <v>0.34038941258912675</v>
      </c>
      <c r="D142" s="2063">
        <f t="shared" ref="D142:J142" si="141">D$43/D$94</f>
        <v>0.46936014204251258</v>
      </c>
      <c r="E142" s="2060">
        <f>C142-D142</f>
        <v>-0.12897072945338584</v>
      </c>
      <c r="F142" s="2060">
        <f t="shared" si="141"/>
        <v>0.46936014204251258</v>
      </c>
      <c r="G142" s="2063">
        <f t="shared" si="141"/>
        <v>0.23572403874318446</v>
      </c>
      <c r="H142" s="2060">
        <f t="shared" si="140"/>
        <v>0.23363610329932813</v>
      </c>
      <c r="I142" s="2060">
        <f t="shared" si="141"/>
        <v>0.23572403874318446</v>
      </c>
      <c r="J142" s="2063">
        <f t="shared" si="141"/>
        <v>0.31713065017333514</v>
      </c>
      <c r="K142" s="2060">
        <f>I142-J142</f>
        <v>-8.1406611430150683E-2</v>
      </c>
      <c r="L142" s="2060">
        <f>+J142</f>
        <v>0.31713065017333514</v>
      </c>
      <c r="M142" s="2060">
        <f>M43/M94</f>
        <v>0</v>
      </c>
      <c r="N142" s="2060">
        <f>L142-M142</f>
        <v>0.31713065017333514</v>
      </c>
      <c r="O142" s="2061"/>
      <c r="P142" s="337"/>
      <c r="Q142" s="3143"/>
      <c r="R142" s="337"/>
      <c r="S142" s="337"/>
      <c r="T142" s="337"/>
      <c r="U142" s="337"/>
      <c r="V142" s="337"/>
      <c r="W142" s="337"/>
      <c r="X142" s="337"/>
      <c r="Y142" s="337"/>
      <c r="Z142" s="337"/>
    </row>
    <row r="143" spans="1:26" ht="15.75" customHeight="1">
      <c r="A143" s="337"/>
      <c r="B143" s="45"/>
      <c r="C143" s="2060"/>
      <c r="D143" s="2060"/>
      <c r="E143" s="2060"/>
      <c r="F143" s="2060"/>
      <c r="G143" s="2060"/>
      <c r="H143" s="2060"/>
      <c r="I143" s="2060"/>
      <c r="J143" s="2060"/>
      <c r="K143" s="2060"/>
      <c r="L143" s="2060"/>
      <c r="M143" s="2060"/>
      <c r="N143" s="2060"/>
      <c r="O143" s="2061"/>
      <c r="P143" s="337"/>
      <c r="Q143" s="3144"/>
      <c r="R143" s="337"/>
      <c r="S143" s="337"/>
      <c r="T143" s="337"/>
      <c r="U143" s="337"/>
      <c r="V143" s="337"/>
      <c r="W143" s="337"/>
      <c r="X143" s="337"/>
      <c r="Y143" s="337"/>
      <c r="Z143" s="337"/>
    </row>
    <row r="144" spans="1:26" ht="15.75" customHeight="1">
      <c r="A144" s="337"/>
      <c r="B144" s="51" t="s">
        <v>546</v>
      </c>
      <c r="C144" s="2060"/>
      <c r="D144" s="2060"/>
      <c r="E144" s="2060"/>
      <c r="F144" s="2060"/>
      <c r="G144" s="2060"/>
      <c r="H144" s="2060"/>
      <c r="I144" s="2060"/>
      <c r="J144" s="2060"/>
      <c r="K144" s="2060"/>
      <c r="L144" s="2060"/>
      <c r="M144" s="2060"/>
      <c r="N144" s="2060"/>
      <c r="O144" s="2061"/>
      <c r="P144" s="337"/>
      <c r="Q144" s="3147"/>
      <c r="R144" s="337"/>
      <c r="S144" s="337"/>
      <c r="T144" s="337"/>
      <c r="U144" s="337"/>
      <c r="V144" s="337"/>
      <c r="W144" s="337"/>
      <c r="X144" s="337"/>
      <c r="Y144" s="337"/>
      <c r="Z144" s="337"/>
    </row>
    <row r="145" spans="1:26" ht="19.5" customHeight="1">
      <c r="A145" s="337"/>
      <c r="B145" s="2065" t="s">
        <v>547</v>
      </c>
      <c r="C145" s="2063">
        <f>C$77/C$50</f>
        <v>7.1826949550373928E-2</v>
      </c>
      <c r="D145" s="2063">
        <f t="shared" ref="D145:J145" si="142">D$77/D$50</f>
        <v>0.22897571330134139</v>
      </c>
      <c r="E145" s="2060">
        <f>C145-D145</f>
        <v>-0.15714876375096748</v>
      </c>
      <c r="F145" s="2060">
        <f t="shared" si="142"/>
        <v>0.22897571330134139</v>
      </c>
      <c r="G145" s="2063">
        <f t="shared" si="142"/>
        <v>0.51601872982637442</v>
      </c>
      <c r="H145" s="2060">
        <f t="shared" si="140"/>
        <v>-0.28704301652503306</v>
      </c>
      <c r="I145" s="2060">
        <f t="shared" si="142"/>
        <v>0.51601872982637442</v>
      </c>
      <c r="J145" s="2063">
        <f t="shared" si="142"/>
        <v>0</v>
      </c>
      <c r="K145" s="2060">
        <f>I145-J145</f>
        <v>0.51601872982637442</v>
      </c>
      <c r="L145" s="2060">
        <f>+J145</f>
        <v>0</v>
      </c>
      <c r="M145" s="2060">
        <f>M80/M50</f>
        <v>0</v>
      </c>
      <c r="N145" s="2060">
        <f>L145-M145</f>
        <v>0</v>
      </c>
      <c r="O145" s="2061"/>
      <c r="P145" s="337"/>
      <c r="Q145" s="3143"/>
      <c r="R145" s="337"/>
      <c r="S145" s="337"/>
      <c r="T145" s="337"/>
      <c r="U145" s="337"/>
      <c r="V145" s="337"/>
      <c r="W145" s="337"/>
      <c r="X145" s="337"/>
      <c r="Y145" s="337"/>
      <c r="Z145" s="337"/>
    </row>
    <row r="146" spans="1:26" ht="15.75" customHeight="1" thickBot="1">
      <c r="A146" s="337"/>
      <c r="B146" s="2069"/>
      <c r="C146" s="2070"/>
      <c r="D146" s="2070"/>
      <c r="E146" s="2071"/>
      <c r="F146" s="2070"/>
      <c r="G146" s="2070"/>
      <c r="H146" s="2071"/>
      <c r="I146" s="2070"/>
      <c r="J146" s="2070"/>
      <c r="K146" s="2071"/>
      <c r="L146" s="2070"/>
      <c r="M146" s="2070"/>
      <c r="N146" s="2071"/>
      <c r="O146" s="2072"/>
      <c r="P146" s="337"/>
      <c r="Q146" s="3144"/>
      <c r="R146" s="337"/>
      <c r="S146" s="337"/>
      <c r="T146" s="337"/>
      <c r="U146" s="337"/>
      <c r="V146" s="337"/>
      <c r="W146" s="337"/>
      <c r="X146" s="337"/>
      <c r="Y146" s="337"/>
      <c r="Z146" s="337"/>
    </row>
    <row r="147" spans="1:26" ht="21.75" customHeight="1">
      <c r="A147" s="337"/>
      <c r="B147" s="669"/>
      <c r="C147" s="337"/>
      <c r="D147" s="337"/>
      <c r="E147" s="337"/>
      <c r="F147" s="337"/>
      <c r="G147" s="337"/>
      <c r="H147" s="337"/>
      <c r="I147" s="337"/>
      <c r="J147" s="337"/>
      <c r="K147" s="337"/>
      <c r="L147" s="337"/>
      <c r="M147" s="337"/>
      <c r="N147" s="337"/>
      <c r="O147" s="337"/>
      <c r="P147" s="337"/>
      <c r="Q147" s="689" t="s">
        <v>548</v>
      </c>
      <c r="R147" s="337"/>
      <c r="S147" s="337"/>
      <c r="T147" s="337"/>
      <c r="U147" s="337"/>
      <c r="V147" s="337"/>
      <c r="W147" s="337"/>
      <c r="X147" s="337"/>
      <c r="Y147" s="337"/>
      <c r="Z147" s="337"/>
    </row>
    <row r="148" spans="1:26" ht="13.5" customHeight="1">
      <c r="A148" s="337"/>
      <c r="B148" s="669"/>
      <c r="C148" s="337"/>
      <c r="D148" s="337"/>
      <c r="E148" s="337"/>
      <c r="F148" s="337"/>
      <c r="G148" s="337"/>
      <c r="H148" s="337"/>
      <c r="I148" s="337"/>
      <c r="J148" s="337"/>
      <c r="K148" s="337"/>
      <c r="L148" s="337"/>
      <c r="M148" s="337"/>
      <c r="N148" s="337"/>
      <c r="O148" s="337"/>
      <c r="P148" s="337"/>
      <c r="Q148" s="3142"/>
      <c r="R148" s="337"/>
      <c r="S148" s="337"/>
      <c r="T148" s="337"/>
      <c r="U148" s="337"/>
      <c r="V148" s="337"/>
      <c r="W148" s="337"/>
      <c r="X148" s="337"/>
      <c r="Y148" s="337"/>
      <c r="Z148" s="337"/>
    </row>
    <row r="149" spans="1:26" ht="16.5" customHeight="1">
      <c r="A149" s="337"/>
      <c r="B149" s="669"/>
      <c r="C149" s="337"/>
      <c r="D149" s="337"/>
      <c r="E149" s="337"/>
      <c r="F149" s="337"/>
      <c r="G149" s="337"/>
      <c r="H149" s="337"/>
      <c r="I149" s="337"/>
      <c r="J149" s="337"/>
      <c r="K149" s="337"/>
      <c r="L149" s="337"/>
      <c r="M149" s="337"/>
      <c r="N149" s="337"/>
      <c r="O149" s="337"/>
      <c r="P149" s="337"/>
      <c r="Q149" s="3143"/>
      <c r="R149" s="337"/>
      <c r="S149" s="337"/>
      <c r="T149" s="337"/>
      <c r="U149" s="337"/>
      <c r="V149" s="337"/>
      <c r="W149" s="337"/>
      <c r="X149" s="337"/>
      <c r="Y149" s="337"/>
      <c r="Z149" s="337"/>
    </row>
    <row r="150" spans="1:26" ht="13.5" customHeight="1">
      <c r="A150" s="337"/>
      <c r="B150" s="669"/>
      <c r="C150" s="337"/>
      <c r="D150" s="337"/>
      <c r="E150" s="337"/>
      <c r="F150" s="337"/>
      <c r="G150" s="337"/>
      <c r="H150" s="337"/>
      <c r="I150" s="337"/>
      <c r="J150" s="337"/>
      <c r="K150" s="337"/>
      <c r="L150" s="337"/>
      <c r="M150" s="337"/>
      <c r="N150" s="337"/>
      <c r="O150" s="337"/>
      <c r="P150" s="337"/>
      <c r="Q150" s="3143"/>
      <c r="R150" s="337"/>
      <c r="S150" s="337"/>
      <c r="T150" s="337"/>
      <c r="U150" s="337"/>
      <c r="V150" s="337"/>
      <c r="W150" s="337"/>
      <c r="X150" s="337"/>
      <c r="Y150" s="337"/>
      <c r="Z150" s="337"/>
    </row>
    <row r="151" spans="1:26" ht="13.5" customHeight="1">
      <c r="A151" s="337"/>
      <c r="B151" s="669"/>
      <c r="C151" s="337"/>
      <c r="D151" s="337"/>
      <c r="E151" s="337"/>
      <c r="F151" s="337"/>
      <c r="G151" s="337"/>
      <c r="H151" s="337"/>
      <c r="I151" s="337"/>
      <c r="J151" s="337"/>
      <c r="K151" s="337"/>
      <c r="L151" s="337"/>
      <c r="M151" s="337"/>
      <c r="N151" s="337"/>
      <c r="O151" s="337"/>
      <c r="P151" s="337"/>
      <c r="Q151" s="3143"/>
      <c r="R151" s="337"/>
      <c r="S151" s="337"/>
      <c r="T151" s="337"/>
      <c r="U151" s="337"/>
      <c r="V151" s="337"/>
      <c r="W151" s="337"/>
      <c r="X151" s="337"/>
      <c r="Y151" s="337"/>
      <c r="Z151" s="337"/>
    </row>
    <row r="152" spans="1:26" ht="13.5" customHeight="1">
      <c r="A152" s="337"/>
      <c r="B152" s="669"/>
      <c r="C152" s="337"/>
      <c r="D152" s="337"/>
      <c r="E152" s="337"/>
      <c r="F152" s="337"/>
      <c r="G152" s="337"/>
      <c r="H152" s="337"/>
      <c r="I152" s="337"/>
      <c r="J152" s="337"/>
      <c r="K152" s="337"/>
      <c r="L152" s="337"/>
      <c r="M152" s="337"/>
      <c r="N152" s="337"/>
      <c r="O152" s="337"/>
      <c r="P152" s="337"/>
      <c r="Q152" s="3144"/>
      <c r="R152" s="337"/>
      <c r="S152" s="337"/>
      <c r="T152" s="337"/>
      <c r="U152" s="337"/>
      <c r="V152" s="337"/>
      <c r="W152" s="337"/>
      <c r="X152" s="337"/>
      <c r="Y152" s="337"/>
      <c r="Z152" s="337"/>
    </row>
    <row r="153" spans="1:26" ht="21.75" customHeight="1">
      <c r="A153" s="337"/>
      <c r="B153" s="669"/>
      <c r="C153" s="337"/>
      <c r="D153" s="337"/>
      <c r="E153" s="337"/>
      <c r="F153" s="337"/>
      <c r="G153" s="337"/>
      <c r="H153" s="337"/>
      <c r="I153" s="337"/>
      <c r="J153" s="337"/>
      <c r="K153" s="337"/>
      <c r="L153" s="337"/>
      <c r="M153" s="337"/>
      <c r="N153" s="337"/>
      <c r="O153" s="337"/>
      <c r="P153" s="337"/>
      <c r="Q153" s="689" t="s">
        <v>555</v>
      </c>
      <c r="R153" s="337"/>
      <c r="S153" s="337"/>
      <c r="T153" s="337"/>
      <c r="U153" s="337"/>
      <c r="V153" s="337"/>
      <c r="W153" s="337"/>
      <c r="X153" s="337"/>
      <c r="Y153" s="337"/>
      <c r="Z153" s="337"/>
    </row>
    <row r="154" spans="1:26" ht="13.5" customHeight="1">
      <c r="A154" s="337"/>
      <c r="B154" s="669"/>
      <c r="C154" s="337"/>
      <c r="D154" s="337"/>
      <c r="E154" s="337"/>
      <c r="F154" s="337"/>
      <c r="G154" s="337"/>
      <c r="H154" s="337"/>
      <c r="I154" s="337"/>
      <c r="J154" s="337"/>
      <c r="K154" s="337"/>
      <c r="L154" s="337"/>
      <c r="M154" s="337"/>
      <c r="N154" s="337"/>
      <c r="O154" s="337"/>
      <c r="P154" s="337"/>
      <c r="Q154" s="690" t="s">
        <v>557</v>
      </c>
      <c r="R154" s="337"/>
      <c r="S154" s="337"/>
      <c r="T154" s="337"/>
      <c r="U154" s="337"/>
      <c r="V154" s="337"/>
      <c r="W154" s="337"/>
      <c r="X154" s="337"/>
      <c r="Y154" s="337"/>
      <c r="Z154" s="337"/>
    </row>
    <row r="155" spans="1:26" ht="13.5" customHeight="1">
      <c r="A155" s="337"/>
      <c r="B155" s="669"/>
      <c r="C155" s="337"/>
      <c r="D155" s="337"/>
      <c r="E155" s="337"/>
      <c r="F155" s="337"/>
      <c r="G155" s="337"/>
      <c r="H155" s="337"/>
      <c r="I155" s="337"/>
      <c r="J155" s="337"/>
      <c r="K155" s="337"/>
      <c r="L155" s="337"/>
      <c r="M155" s="337"/>
      <c r="N155" s="337"/>
      <c r="O155" s="337"/>
      <c r="P155" s="337"/>
      <c r="Q155" s="690" t="s">
        <v>556</v>
      </c>
      <c r="R155" s="337"/>
      <c r="S155" s="337"/>
      <c r="T155" s="337"/>
      <c r="U155" s="337"/>
      <c r="V155" s="337"/>
      <c r="W155" s="337"/>
      <c r="X155" s="337"/>
      <c r="Y155" s="337"/>
      <c r="Z155" s="337"/>
    </row>
    <row r="156" spans="1:26" ht="13.5" customHeight="1">
      <c r="A156" s="337"/>
      <c r="B156" s="669"/>
      <c r="C156" s="337"/>
      <c r="D156" s="337"/>
      <c r="E156" s="337"/>
      <c r="F156" s="337"/>
      <c r="G156" s="337"/>
      <c r="H156" s="337"/>
      <c r="I156" s="337"/>
      <c r="J156" s="337"/>
      <c r="K156" s="337"/>
      <c r="L156" s="337"/>
      <c r="M156" s="337"/>
      <c r="N156" s="337"/>
      <c r="O156" s="337"/>
      <c r="P156" s="337"/>
      <c r="Q156" s="690" t="s">
        <v>557</v>
      </c>
      <c r="R156" s="337"/>
      <c r="S156" s="337"/>
      <c r="T156" s="337"/>
      <c r="U156" s="337"/>
      <c r="V156" s="337"/>
      <c r="W156" s="337"/>
      <c r="X156" s="337"/>
      <c r="Y156" s="337"/>
      <c r="Z156" s="337"/>
    </row>
    <row r="157" spans="1:26" ht="13.5" customHeight="1">
      <c r="A157" s="337"/>
      <c r="B157" s="669"/>
      <c r="C157" s="337"/>
      <c r="D157" s="337"/>
      <c r="E157" s="337"/>
      <c r="F157" s="337"/>
      <c r="G157" s="337"/>
      <c r="H157" s="337"/>
      <c r="I157" s="337"/>
      <c r="J157" s="337"/>
      <c r="K157" s="337"/>
      <c r="L157" s="337"/>
      <c r="M157" s="337"/>
      <c r="N157" s="337"/>
      <c r="O157" s="337"/>
      <c r="P157" s="337"/>
      <c r="Q157" s="690" t="s">
        <v>557</v>
      </c>
      <c r="R157" s="337"/>
      <c r="S157" s="337"/>
      <c r="T157" s="337"/>
      <c r="U157" s="337"/>
      <c r="V157" s="337"/>
      <c r="W157" s="337"/>
      <c r="X157" s="337"/>
      <c r="Y157" s="337"/>
      <c r="Z157" s="337"/>
    </row>
    <row r="158" spans="1:26" ht="13.5" customHeight="1">
      <c r="A158" s="337"/>
      <c r="B158" s="669"/>
      <c r="C158" s="337"/>
      <c r="D158" s="337"/>
      <c r="E158" s="337"/>
      <c r="F158" s="337"/>
      <c r="G158" s="337"/>
      <c r="H158" s="337"/>
      <c r="I158" s="337"/>
      <c r="J158" s="337"/>
      <c r="K158" s="337"/>
      <c r="L158" s="337"/>
      <c r="M158" s="337"/>
      <c r="N158" s="337"/>
      <c r="O158" s="337"/>
      <c r="P158" s="337"/>
      <c r="Q158" s="690" t="s">
        <v>557</v>
      </c>
      <c r="R158" s="337"/>
      <c r="S158" s="337"/>
      <c r="T158" s="337"/>
      <c r="U158" s="337"/>
      <c r="V158" s="337"/>
      <c r="W158" s="337"/>
      <c r="X158" s="337"/>
      <c r="Y158" s="337"/>
      <c r="Z158" s="337"/>
    </row>
    <row r="159" spans="1:26" ht="13.5" customHeight="1">
      <c r="A159" s="337"/>
      <c r="B159" s="669"/>
      <c r="C159" s="337"/>
      <c r="D159" s="337"/>
      <c r="E159" s="337"/>
      <c r="F159" s="337"/>
      <c r="G159" s="337"/>
      <c r="H159" s="337"/>
      <c r="I159" s="337"/>
      <c r="J159" s="337"/>
      <c r="K159" s="337"/>
      <c r="L159" s="337"/>
      <c r="M159" s="337"/>
      <c r="N159" s="337"/>
      <c r="O159" s="337"/>
      <c r="P159" s="337"/>
      <c r="Q159" s="690" t="s">
        <v>556</v>
      </c>
      <c r="R159" s="337"/>
      <c r="S159" s="337"/>
      <c r="T159" s="337"/>
      <c r="U159" s="337"/>
      <c r="V159" s="337"/>
      <c r="W159" s="337"/>
      <c r="X159" s="337"/>
      <c r="Y159" s="337"/>
      <c r="Z159" s="337"/>
    </row>
    <row r="160" spans="1:26" ht="13.5" customHeight="1">
      <c r="A160" s="337"/>
      <c r="B160" s="669"/>
      <c r="C160" s="337"/>
      <c r="D160" s="337"/>
      <c r="E160" s="337"/>
      <c r="F160" s="337"/>
      <c r="G160" s="337"/>
      <c r="H160" s="337"/>
      <c r="I160" s="337"/>
      <c r="J160" s="337"/>
      <c r="K160" s="337"/>
      <c r="L160" s="337"/>
      <c r="M160" s="337"/>
      <c r="N160" s="337"/>
      <c r="O160" s="337"/>
      <c r="P160" s="337"/>
      <c r="Q160" s="212" t="s">
        <v>557</v>
      </c>
      <c r="R160" s="337"/>
      <c r="S160" s="337"/>
      <c r="T160" s="337"/>
      <c r="U160" s="337"/>
      <c r="V160" s="337"/>
      <c r="W160" s="337"/>
      <c r="X160" s="337"/>
      <c r="Y160" s="337"/>
      <c r="Z160" s="337"/>
    </row>
    <row r="161" spans="1:26" ht="13.5" customHeight="1">
      <c r="A161" s="337"/>
      <c r="B161" s="669"/>
      <c r="C161" s="337"/>
      <c r="D161" s="337"/>
      <c r="E161" s="337"/>
      <c r="F161" s="337"/>
      <c r="G161" s="337"/>
      <c r="H161" s="337"/>
      <c r="I161" s="337"/>
      <c r="J161" s="337"/>
      <c r="K161" s="337"/>
      <c r="L161" s="337"/>
      <c r="M161" s="337"/>
      <c r="N161" s="337"/>
      <c r="O161" s="337"/>
      <c r="P161" s="337"/>
      <c r="Q161" s="337"/>
      <c r="R161" s="337"/>
      <c r="S161" s="337"/>
      <c r="T161" s="337"/>
      <c r="U161" s="337"/>
      <c r="V161" s="337"/>
      <c r="W161" s="337"/>
      <c r="X161" s="337"/>
      <c r="Y161" s="337"/>
      <c r="Z161" s="337"/>
    </row>
    <row r="162" spans="1:26" ht="13.5" customHeight="1">
      <c r="A162" s="337"/>
      <c r="B162" s="669"/>
      <c r="C162" s="337"/>
      <c r="D162" s="337"/>
      <c r="E162" s="337"/>
      <c r="F162" s="337"/>
      <c r="G162" s="337"/>
      <c r="H162" s="337"/>
      <c r="I162" s="337"/>
      <c r="J162" s="337"/>
      <c r="K162" s="337"/>
      <c r="L162" s="337"/>
      <c r="M162" s="337"/>
      <c r="N162" s="337"/>
      <c r="O162" s="337"/>
      <c r="P162" s="337"/>
      <c r="Q162" s="337"/>
      <c r="R162" s="337"/>
      <c r="S162" s="337"/>
      <c r="T162" s="337"/>
      <c r="U162" s="337"/>
      <c r="V162" s="337"/>
      <c r="W162" s="337"/>
      <c r="X162" s="337"/>
      <c r="Y162" s="337"/>
      <c r="Z162" s="337"/>
    </row>
    <row r="163" spans="1:26" ht="13.5" customHeight="1">
      <c r="A163" s="337"/>
      <c r="B163" s="669"/>
      <c r="C163" s="337"/>
      <c r="D163" s="337"/>
      <c r="E163" s="337"/>
      <c r="F163" s="337"/>
      <c r="G163" s="337"/>
      <c r="H163" s="337"/>
      <c r="I163" s="337"/>
      <c r="J163" s="337"/>
      <c r="K163" s="337"/>
      <c r="L163" s="337"/>
      <c r="M163" s="337"/>
      <c r="N163" s="337"/>
      <c r="O163" s="337"/>
      <c r="P163" s="337"/>
      <c r="Q163" s="337"/>
      <c r="R163" s="337"/>
      <c r="S163" s="337"/>
      <c r="T163" s="337"/>
      <c r="U163" s="337"/>
      <c r="V163" s="337"/>
      <c r="W163" s="337"/>
      <c r="X163" s="337"/>
      <c r="Y163" s="337"/>
      <c r="Z163" s="337"/>
    </row>
    <row r="164" spans="1:26" ht="13.5" customHeight="1">
      <c r="A164" s="337"/>
      <c r="B164" s="669"/>
      <c r="C164" s="337"/>
      <c r="D164" s="337"/>
      <c r="E164" s="337"/>
      <c r="F164" s="337"/>
      <c r="G164" s="337"/>
      <c r="H164" s="337"/>
      <c r="I164" s="337"/>
      <c r="J164" s="337"/>
      <c r="K164" s="337"/>
      <c r="L164" s="337"/>
      <c r="M164" s="337"/>
      <c r="N164" s="337"/>
      <c r="O164" s="337"/>
      <c r="P164" s="337"/>
      <c r="Q164" s="337"/>
      <c r="R164" s="337"/>
      <c r="S164" s="337"/>
      <c r="T164" s="337"/>
      <c r="U164" s="337"/>
      <c r="V164" s="337"/>
      <c r="W164" s="337"/>
      <c r="X164" s="337"/>
      <c r="Y164" s="337"/>
      <c r="Z164" s="337"/>
    </row>
    <row r="165" spans="1:26" ht="13.5" customHeight="1">
      <c r="A165" s="337"/>
      <c r="B165" s="669"/>
      <c r="C165" s="337"/>
      <c r="D165" s="337"/>
      <c r="E165" s="337"/>
      <c r="F165" s="337"/>
      <c r="G165" s="337"/>
      <c r="H165" s="337"/>
      <c r="I165" s="337"/>
      <c r="J165" s="337"/>
      <c r="K165" s="337"/>
      <c r="L165" s="337"/>
      <c r="M165" s="337"/>
      <c r="N165" s="337"/>
      <c r="O165" s="337"/>
      <c r="P165" s="337"/>
      <c r="Q165" s="337"/>
      <c r="R165" s="337"/>
      <c r="S165" s="337"/>
      <c r="T165" s="337"/>
      <c r="U165" s="337"/>
      <c r="V165" s="337"/>
      <c r="W165" s="337"/>
      <c r="X165" s="337"/>
      <c r="Y165" s="337"/>
      <c r="Z165" s="337"/>
    </row>
    <row r="166" spans="1:26" ht="13.5" customHeight="1">
      <c r="A166" s="337"/>
      <c r="B166" s="669"/>
      <c r="C166" s="337"/>
      <c r="D166" s="337"/>
      <c r="E166" s="337"/>
      <c r="F166" s="337"/>
      <c r="G166" s="337"/>
      <c r="H166" s="337"/>
      <c r="I166" s="337"/>
      <c r="J166" s="337"/>
      <c r="K166" s="337"/>
      <c r="L166" s="337"/>
      <c r="M166" s="337"/>
      <c r="N166" s="337"/>
      <c r="O166" s="337"/>
      <c r="P166" s="337"/>
      <c r="Q166" s="337"/>
      <c r="R166" s="337"/>
      <c r="S166" s="337"/>
      <c r="T166" s="337"/>
      <c r="U166" s="337"/>
      <c r="V166" s="337"/>
      <c r="W166" s="337"/>
      <c r="X166" s="337"/>
      <c r="Y166" s="337"/>
      <c r="Z166" s="337"/>
    </row>
    <row r="167" spans="1:26" ht="13.5" customHeight="1">
      <c r="A167" s="337"/>
      <c r="B167" s="669"/>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spans="1:26" ht="13.5" customHeight="1">
      <c r="A168" s="337"/>
      <c r="B168" s="669"/>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spans="1:26" ht="13.5" customHeight="1">
      <c r="A169" s="337"/>
      <c r="B169" s="669"/>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spans="1:26" ht="13.5" customHeight="1">
      <c r="A170" s="337"/>
      <c r="B170" s="669"/>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spans="1:26" ht="13.5" customHeight="1">
      <c r="A171" s="337"/>
      <c r="B171" s="669"/>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spans="1:26" ht="13.5" customHeight="1">
      <c r="A172" s="337"/>
      <c r="B172" s="669"/>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spans="1:26" ht="13.5" customHeight="1">
      <c r="A173" s="337"/>
      <c r="B173" s="669"/>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spans="1:26" ht="13.5" customHeight="1">
      <c r="A174" s="337"/>
      <c r="B174" s="669"/>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spans="1:26" ht="13.5" customHeight="1">
      <c r="A175" s="337"/>
      <c r="B175" s="669"/>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spans="1:26" ht="13.5" customHeight="1">
      <c r="A176" s="337"/>
      <c r="B176" s="669"/>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spans="1:26" ht="13.5" customHeight="1">
      <c r="A177" s="337"/>
      <c r="B177" s="669"/>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spans="1:26" ht="13.5" customHeight="1">
      <c r="A178" s="337"/>
      <c r="B178" s="669"/>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spans="1:26" ht="13.5" customHeight="1">
      <c r="A179" s="337"/>
      <c r="B179" s="669"/>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spans="1:26" ht="13.5" customHeight="1">
      <c r="A180" s="337"/>
      <c r="B180" s="669"/>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spans="1:26" ht="13.5" customHeight="1">
      <c r="A181" s="337"/>
      <c r="B181" s="669"/>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spans="1:26" ht="13.5" customHeight="1">
      <c r="A182" s="337"/>
      <c r="B182" s="669"/>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spans="1:26" ht="13.5" customHeight="1">
      <c r="A183" s="337"/>
      <c r="B183" s="669"/>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spans="1:26" ht="13.5" customHeight="1">
      <c r="A184" s="337"/>
      <c r="B184" s="669"/>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spans="1:26" ht="13.5" customHeight="1">
      <c r="A185" s="337"/>
      <c r="B185" s="669"/>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spans="1:26" ht="13.5" customHeight="1">
      <c r="A186" s="337"/>
      <c r="B186" s="669"/>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spans="1:26" ht="13.5" customHeight="1">
      <c r="A187" s="337"/>
      <c r="B187" s="669"/>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spans="1:26" ht="13.5" customHeight="1">
      <c r="A188" s="337"/>
      <c r="B188" s="669"/>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spans="1:26" ht="13.5" customHeight="1">
      <c r="A189" s="337"/>
      <c r="B189" s="669"/>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spans="1:26" ht="13.5" customHeight="1">
      <c r="A190" s="337"/>
      <c r="B190" s="669"/>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spans="1:26" ht="13.5" customHeight="1">
      <c r="A191" s="337"/>
      <c r="B191" s="669"/>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spans="1:26" ht="13.5" customHeight="1">
      <c r="A192" s="337"/>
      <c r="B192" s="669"/>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spans="1:26" ht="13.5" customHeight="1">
      <c r="A193" s="337"/>
      <c r="B193" s="669"/>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spans="1:26" ht="13.5" customHeight="1">
      <c r="A194" s="337"/>
      <c r="B194" s="669"/>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spans="1:26" ht="13.5" customHeight="1">
      <c r="A195" s="337"/>
      <c r="B195" s="669"/>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spans="1:26" ht="13.5" customHeight="1">
      <c r="A196" s="337"/>
      <c r="B196" s="669"/>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spans="1:26" ht="13.5" customHeight="1">
      <c r="A197" s="337"/>
      <c r="B197" s="669"/>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spans="1:26" ht="13.5" customHeight="1">
      <c r="A198" s="337"/>
      <c r="B198" s="669"/>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spans="1:26" ht="13.5" customHeight="1">
      <c r="A199" s="337"/>
      <c r="B199" s="669"/>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spans="1:26" ht="13.5" customHeight="1">
      <c r="A200" s="337"/>
      <c r="B200" s="669"/>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spans="1:26" ht="13.5" customHeight="1">
      <c r="A201" s="337"/>
      <c r="B201" s="669"/>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spans="1:26" ht="13.5" customHeight="1">
      <c r="A202" s="337"/>
      <c r="B202" s="669"/>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spans="1:26" ht="13.5" customHeight="1">
      <c r="A203" s="337"/>
      <c r="B203" s="669"/>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spans="1:26" ht="13.5" customHeight="1">
      <c r="A204" s="337"/>
      <c r="B204" s="669"/>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spans="1:26" ht="13.5" customHeight="1">
      <c r="A205" s="337"/>
      <c r="B205" s="669"/>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spans="1:26" ht="13.5" customHeight="1">
      <c r="A206" s="337"/>
      <c r="B206" s="669"/>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spans="1:26" ht="13.5" customHeight="1">
      <c r="A207" s="337"/>
      <c r="B207" s="669"/>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spans="1:26" ht="13.5" customHeight="1">
      <c r="A208" s="337"/>
      <c r="B208" s="669"/>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spans="1:26" ht="13.5" customHeight="1">
      <c r="A209" s="337"/>
      <c r="B209" s="669"/>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spans="1:26" ht="13.5" customHeight="1">
      <c r="A210" s="337"/>
      <c r="B210" s="669"/>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spans="1:26" ht="13.5" customHeight="1">
      <c r="A211" s="337"/>
      <c r="B211" s="669"/>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spans="1:26" ht="13.5" customHeight="1">
      <c r="A212" s="337"/>
      <c r="B212" s="669"/>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spans="1:26" ht="13.5" customHeight="1">
      <c r="A213" s="337"/>
      <c r="B213" s="669"/>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spans="1:26" ht="13.5" customHeight="1">
      <c r="A214" s="337"/>
      <c r="B214" s="669"/>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spans="1:26" ht="13.5" customHeight="1">
      <c r="A215" s="337"/>
      <c r="B215" s="669"/>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spans="1:26" ht="13.5" customHeight="1">
      <c r="A216" s="337"/>
      <c r="B216" s="669"/>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spans="1:26" ht="13.5" customHeight="1">
      <c r="A217" s="337"/>
      <c r="B217" s="669"/>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spans="1:26" ht="13.5" customHeight="1">
      <c r="A218" s="337"/>
      <c r="B218" s="669"/>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spans="1:26" ht="13.5" customHeight="1">
      <c r="A219" s="337"/>
      <c r="B219" s="669"/>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spans="1:26" ht="13.5" customHeight="1">
      <c r="A220" s="337"/>
      <c r="B220" s="669"/>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spans="1:26" ht="13.5" customHeight="1">
      <c r="A221" s="337"/>
      <c r="B221" s="669"/>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spans="1:26" ht="13.5" customHeight="1">
      <c r="A222" s="337"/>
      <c r="B222" s="669"/>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spans="1:26" ht="13.5" customHeight="1">
      <c r="A223" s="337"/>
      <c r="B223" s="669"/>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spans="1:26" ht="13.5" customHeight="1">
      <c r="A224" s="337"/>
      <c r="B224" s="669"/>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spans="1:26" ht="13.5" customHeight="1">
      <c r="A225" s="337"/>
      <c r="B225" s="669"/>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spans="1:26" ht="13.5" customHeight="1">
      <c r="A226" s="337"/>
      <c r="B226" s="669"/>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spans="1:26" ht="13.5" customHeight="1">
      <c r="A227" s="337"/>
      <c r="B227" s="669"/>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spans="1:26" ht="13.5" customHeight="1">
      <c r="A228" s="337"/>
      <c r="B228" s="669"/>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spans="1:26" ht="13.5" customHeight="1">
      <c r="A229" s="337"/>
      <c r="B229" s="669"/>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spans="1:26" ht="13.5" customHeight="1">
      <c r="A230" s="337"/>
      <c r="B230" s="669"/>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spans="1:26" ht="13.5" customHeight="1">
      <c r="A231" s="337"/>
      <c r="B231" s="669"/>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spans="1:26" ht="13.5" customHeight="1">
      <c r="A232" s="337"/>
      <c r="B232" s="669"/>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spans="1:26" ht="13.5" customHeight="1">
      <c r="A233" s="337"/>
      <c r="B233" s="669"/>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spans="1:26" ht="13.5" customHeight="1">
      <c r="A234" s="337"/>
      <c r="B234" s="669"/>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spans="1:26" ht="13.5" customHeight="1">
      <c r="A235" s="337"/>
      <c r="B235" s="669"/>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spans="1:26" ht="13.5" customHeight="1">
      <c r="A236" s="337"/>
      <c r="B236" s="669"/>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spans="1:26" ht="13.5" customHeight="1">
      <c r="A237" s="337"/>
      <c r="B237" s="669"/>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spans="1:26" ht="13.5" customHeight="1">
      <c r="A238" s="337"/>
      <c r="B238" s="669"/>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spans="1:26" ht="13.5" customHeight="1">
      <c r="A239" s="337"/>
      <c r="B239" s="669"/>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spans="1:26" ht="13.5" customHeight="1">
      <c r="A240" s="337"/>
      <c r="B240" s="669"/>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spans="1:26" ht="13.5" customHeight="1">
      <c r="A241" s="337"/>
      <c r="B241" s="669"/>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spans="1:26" ht="13.5" customHeight="1">
      <c r="A242" s="337"/>
      <c r="B242" s="669"/>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spans="1:26" ht="13.5" customHeight="1">
      <c r="A243" s="337"/>
      <c r="B243" s="669"/>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spans="1:26" ht="13.5" customHeight="1">
      <c r="A244" s="337"/>
      <c r="B244" s="669"/>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spans="1:26" ht="13.5" customHeight="1">
      <c r="A245" s="337"/>
      <c r="B245" s="669"/>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spans="1:26" ht="13.5" customHeight="1">
      <c r="A246" s="337"/>
      <c r="B246" s="669"/>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spans="1:26" ht="13.5" customHeight="1">
      <c r="A247" s="337"/>
      <c r="B247" s="669"/>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spans="1:26" ht="13.5" customHeight="1">
      <c r="A248" s="337"/>
      <c r="B248" s="669"/>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spans="1:26" ht="13.5" customHeight="1">
      <c r="A249" s="337"/>
      <c r="B249" s="669"/>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spans="1:26" ht="13.5" customHeight="1">
      <c r="A250" s="337"/>
      <c r="B250" s="669"/>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spans="1:26" ht="13.5" customHeight="1">
      <c r="A251" s="337"/>
      <c r="B251" s="669"/>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spans="1:26" ht="13.5" customHeight="1">
      <c r="A252" s="337"/>
      <c r="B252" s="669"/>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spans="1:26" ht="13.5" customHeight="1">
      <c r="A253" s="337"/>
      <c r="B253" s="669"/>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spans="1:26" ht="13.5" customHeight="1">
      <c r="A254" s="337"/>
      <c r="B254" s="669"/>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spans="1:26" ht="13.5" customHeight="1">
      <c r="A255" s="337"/>
      <c r="B255" s="669"/>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spans="1:26" ht="13.5" customHeight="1">
      <c r="A256" s="337"/>
      <c r="B256" s="669"/>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spans="1:26" ht="13.5" customHeight="1">
      <c r="A257" s="337"/>
      <c r="B257" s="669"/>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spans="1:26" ht="13.5" customHeight="1">
      <c r="A258" s="337"/>
      <c r="B258" s="669"/>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spans="1:26" ht="13.5" customHeight="1">
      <c r="A259" s="337"/>
      <c r="B259" s="669"/>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spans="1:26" ht="13.5" customHeight="1">
      <c r="A260" s="337"/>
      <c r="B260" s="669"/>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spans="1:26" ht="13.5" customHeight="1">
      <c r="A261" s="337"/>
      <c r="B261" s="669"/>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spans="1:26" ht="13.5" customHeight="1">
      <c r="A262" s="337"/>
      <c r="B262" s="669"/>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spans="1:26" ht="13.5" customHeight="1">
      <c r="A263" s="337"/>
      <c r="B263" s="669"/>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spans="1:26" ht="13.5" customHeight="1">
      <c r="A264" s="337"/>
      <c r="B264" s="669"/>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spans="1:26" ht="13.5" customHeight="1">
      <c r="A265" s="337"/>
      <c r="B265" s="669"/>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spans="1:26" ht="13.5" customHeight="1">
      <c r="A266" s="337"/>
      <c r="B266" s="669"/>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spans="1:26" ht="13.5" customHeight="1">
      <c r="A267" s="337"/>
      <c r="B267" s="669"/>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spans="1:26" ht="13.5" customHeight="1">
      <c r="A268" s="337"/>
      <c r="B268" s="669"/>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spans="1:26" ht="13.5" customHeight="1">
      <c r="A269" s="337"/>
      <c r="B269" s="669"/>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spans="1:26" ht="13.5" customHeight="1">
      <c r="A270" s="337"/>
      <c r="B270" s="669"/>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spans="1:26" ht="13.5" customHeight="1">
      <c r="A271" s="337"/>
      <c r="B271" s="669"/>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spans="1:26" ht="13.5" customHeight="1">
      <c r="A272" s="337"/>
      <c r="B272" s="669"/>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spans="1:26" ht="13.5" customHeight="1">
      <c r="A273" s="337"/>
      <c r="B273" s="669"/>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spans="1:26" ht="13.5" customHeight="1">
      <c r="A274" s="337"/>
      <c r="B274" s="669"/>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spans="1:26" ht="13.5" customHeight="1">
      <c r="A275" s="337"/>
      <c r="B275" s="669"/>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spans="1:26" ht="13.5" customHeight="1">
      <c r="A276" s="337"/>
      <c r="B276" s="669"/>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spans="1:26" ht="13.5" customHeight="1">
      <c r="A277" s="337"/>
      <c r="B277" s="669"/>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spans="1:26" ht="13.5" customHeight="1">
      <c r="A278" s="337"/>
      <c r="B278" s="669"/>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spans="1:26" ht="13.5" customHeight="1">
      <c r="A279" s="337"/>
      <c r="B279" s="669"/>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spans="1:26" ht="13.5" customHeight="1">
      <c r="A280" s="337"/>
      <c r="B280" s="669"/>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spans="1:26" ht="13.5" customHeight="1">
      <c r="A281" s="337"/>
      <c r="B281" s="669"/>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spans="1:26" ht="13.5" customHeight="1">
      <c r="A282" s="337"/>
      <c r="B282" s="669"/>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spans="1:26" ht="13.5" customHeight="1">
      <c r="A283" s="337"/>
      <c r="B283" s="669"/>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spans="1:26" ht="13.5" customHeight="1">
      <c r="A284" s="337"/>
      <c r="B284" s="669"/>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spans="1:26" ht="13.5" customHeight="1">
      <c r="A285" s="337"/>
      <c r="B285" s="669"/>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spans="1:26" ht="13.5" customHeight="1">
      <c r="A286" s="337"/>
      <c r="B286" s="669"/>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spans="1:26" ht="13.5" customHeight="1">
      <c r="A287" s="337"/>
      <c r="B287" s="669"/>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spans="1:26" ht="13.5" customHeight="1">
      <c r="A288" s="337"/>
      <c r="B288" s="669"/>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spans="1:26" ht="13.5" customHeight="1">
      <c r="A289" s="337"/>
      <c r="B289" s="669"/>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spans="1:26" ht="13.5" customHeight="1">
      <c r="A290" s="337"/>
      <c r="B290" s="669"/>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spans="1:26" ht="13.5" customHeight="1">
      <c r="A291" s="337"/>
      <c r="B291" s="669"/>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spans="1:26" ht="13.5" customHeight="1">
      <c r="A292" s="337"/>
      <c r="B292" s="669"/>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spans="1:26" ht="13.5" customHeight="1">
      <c r="A293" s="337"/>
      <c r="B293" s="669"/>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spans="1:26" ht="13.5" customHeight="1">
      <c r="A294" s="337"/>
      <c r="B294" s="669"/>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spans="1:26" ht="13.5" customHeight="1">
      <c r="A295" s="337"/>
      <c r="B295" s="669"/>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spans="1:26" ht="13.5" customHeight="1">
      <c r="A296" s="337"/>
      <c r="B296" s="669"/>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spans="1:26" ht="13.5" customHeight="1">
      <c r="A297" s="337"/>
      <c r="B297" s="669"/>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spans="1:26" ht="13.5" customHeight="1">
      <c r="A298" s="337"/>
      <c r="B298" s="669"/>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spans="1:26" ht="13.5" customHeight="1">
      <c r="A299" s="337"/>
      <c r="B299" s="669"/>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spans="1:26" ht="13.5" customHeight="1">
      <c r="A300" s="337"/>
      <c r="B300" s="669"/>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spans="1:26" ht="13.5" customHeight="1">
      <c r="A301" s="337"/>
      <c r="B301" s="669"/>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spans="1:26" ht="13.5" customHeight="1">
      <c r="A302" s="337"/>
      <c r="B302" s="669"/>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spans="1:26" ht="13.5" customHeight="1">
      <c r="A303" s="337"/>
      <c r="B303" s="669"/>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spans="1:26" ht="13.5" customHeight="1">
      <c r="A304" s="337"/>
      <c r="B304" s="669"/>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spans="1:26" ht="13.5" customHeight="1">
      <c r="A305" s="337"/>
      <c r="B305" s="669"/>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spans="1:26" ht="13.5" customHeight="1">
      <c r="A306" s="337"/>
      <c r="B306" s="669"/>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spans="1:26" ht="13.5" customHeight="1">
      <c r="A307" s="337"/>
      <c r="B307" s="669"/>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spans="1:26" ht="13.5" customHeight="1">
      <c r="A308" s="337"/>
      <c r="B308" s="669"/>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spans="1:26" ht="13.5" customHeight="1">
      <c r="A309" s="337"/>
      <c r="B309" s="669"/>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spans="1:26" ht="13.5" customHeight="1">
      <c r="A310" s="337"/>
      <c r="B310" s="669"/>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spans="1:26" ht="13.5" customHeight="1">
      <c r="A311" s="337"/>
      <c r="B311" s="669"/>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spans="1:26" ht="13.5" customHeight="1">
      <c r="A312" s="337"/>
      <c r="B312" s="669"/>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spans="1:26" ht="13.5" customHeight="1">
      <c r="A313" s="337"/>
      <c r="B313" s="669"/>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spans="1:26" ht="13.5" customHeight="1">
      <c r="A314" s="337"/>
      <c r="B314" s="669"/>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spans="1:26" ht="13.5" customHeight="1">
      <c r="A315" s="337"/>
      <c r="B315" s="669"/>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spans="1:26" ht="13.5" customHeight="1">
      <c r="A316" s="337"/>
      <c r="B316" s="669"/>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spans="1:26" ht="13.5" customHeight="1">
      <c r="A317" s="337"/>
      <c r="B317" s="669"/>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spans="1:26" ht="13.5" customHeight="1">
      <c r="A318" s="337"/>
      <c r="B318" s="669"/>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spans="1:26" ht="13.5" customHeight="1">
      <c r="A319" s="337"/>
      <c r="B319" s="669"/>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spans="1:26" ht="13.5" customHeight="1">
      <c r="A320" s="337"/>
      <c r="B320" s="669"/>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spans="1:26" ht="13.5" customHeight="1">
      <c r="A321" s="337"/>
      <c r="B321" s="669"/>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spans="1:26" ht="13.5" customHeight="1">
      <c r="A322" s="337"/>
      <c r="B322" s="669"/>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spans="1:26" ht="13.5" customHeight="1">
      <c r="A323" s="337"/>
      <c r="B323" s="669"/>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spans="1:26" ht="13.5" customHeight="1">
      <c r="A324" s="337"/>
      <c r="B324" s="669"/>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spans="1:26" ht="13.5" customHeight="1">
      <c r="A325" s="337"/>
      <c r="B325" s="669"/>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spans="1:26" ht="13.5" customHeight="1">
      <c r="A326" s="337"/>
      <c r="B326" s="669"/>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spans="1:26" ht="13.5" customHeight="1">
      <c r="A327" s="337"/>
      <c r="B327" s="669"/>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spans="1:26" ht="13.5" customHeight="1">
      <c r="A328" s="337"/>
      <c r="B328" s="669"/>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spans="1:26" ht="13.5" customHeight="1">
      <c r="A329" s="337"/>
      <c r="B329" s="669"/>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spans="1:26" ht="13.5" customHeight="1">
      <c r="A330" s="337"/>
      <c r="B330" s="669"/>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spans="1:26" ht="13.5" customHeight="1">
      <c r="A331" s="337"/>
      <c r="B331" s="669"/>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spans="1:26" ht="13.5" customHeight="1">
      <c r="A332" s="337"/>
      <c r="B332" s="669"/>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spans="1:26" ht="13.5" customHeight="1">
      <c r="A333" s="337"/>
      <c r="B333" s="669"/>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spans="1:26" ht="13.5" customHeight="1">
      <c r="A334" s="337"/>
      <c r="B334" s="669"/>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spans="1:26" ht="13.5" customHeight="1">
      <c r="A335" s="337"/>
      <c r="B335" s="669"/>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spans="1:26" ht="13.5" customHeight="1">
      <c r="A336" s="337"/>
      <c r="B336" s="669"/>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spans="1:26" ht="13.5" customHeight="1">
      <c r="A337" s="337"/>
      <c r="B337" s="669"/>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spans="1:26" ht="13.5" customHeight="1">
      <c r="A338" s="337"/>
      <c r="B338" s="669"/>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spans="1:26" ht="13.5" customHeight="1">
      <c r="A339" s="337"/>
      <c r="B339" s="669"/>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spans="1:26" ht="13.5" customHeight="1">
      <c r="A340" s="337"/>
      <c r="B340" s="669"/>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spans="1:26" ht="13.5" customHeight="1">
      <c r="A341" s="337"/>
      <c r="B341" s="669"/>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spans="1:26" ht="13.5" customHeight="1">
      <c r="A342" s="337"/>
      <c r="B342" s="669"/>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spans="1:26" ht="13.5" customHeight="1">
      <c r="A343" s="337"/>
      <c r="B343" s="669"/>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spans="1:26" ht="13.5" customHeight="1">
      <c r="A344" s="337"/>
      <c r="B344" s="669"/>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spans="1:26" ht="13.5" customHeight="1">
      <c r="A345" s="337"/>
      <c r="B345" s="669"/>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spans="1:26" ht="13.5" customHeight="1">
      <c r="A346" s="337"/>
      <c r="B346" s="669"/>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spans="1:26" ht="13.5" customHeight="1">
      <c r="A347" s="337"/>
      <c r="B347" s="669"/>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spans="1:26" ht="13.5" customHeight="1">
      <c r="A348" s="337"/>
      <c r="B348" s="669"/>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spans="1:26" ht="13.5" customHeight="1">
      <c r="A349" s="337"/>
      <c r="B349" s="669"/>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spans="1:26" ht="13.5" customHeight="1">
      <c r="A350" s="337"/>
      <c r="B350" s="669"/>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spans="1:26" ht="13.5" customHeight="1">
      <c r="A351" s="337"/>
      <c r="B351" s="669"/>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spans="1:26" ht="13.5" customHeight="1">
      <c r="A352" s="337"/>
      <c r="B352" s="669"/>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spans="1:26" ht="13.5" customHeight="1">
      <c r="A353" s="337"/>
      <c r="B353" s="669"/>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spans="1:26" ht="13.5" customHeight="1">
      <c r="A354" s="337"/>
      <c r="B354" s="669"/>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spans="1:26" ht="13.5" customHeight="1">
      <c r="A355" s="337"/>
      <c r="B355" s="669"/>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spans="1:26" ht="13.5" customHeight="1">
      <c r="A356" s="337"/>
      <c r="B356" s="669"/>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spans="1:26" ht="13.5" customHeight="1">
      <c r="A357" s="337"/>
      <c r="B357" s="669"/>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spans="1:26" ht="13.5" customHeight="1">
      <c r="A358" s="337"/>
      <c r="B358" s="669"/>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spans="1:26" ht="13.5" customHeight="1">
      <c r="A359" s="337"/>
      <c r="B359" s="669"/>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spans="1:26" ht="13.5" customHeight="1">
      <c r="A360" s="337"/>
      <c r="B360" s="669"/>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spans="1:26" ht="15.75" customHeight="1"/>
    <row r="362" spans="1:26" ht="15.75" customHeight="1"/>
    <row r="363" spans="1:26" ht="15.75" customHeight="1"/>
    <row r="364" spans="1:26" ht="15.75" customHeight="1"/>
    <row r="365" spans="1:26" ht="15.75" customHeight="1"/>
    <row r="366" spans="1:26" ht="15.75" customHeight="1"/>
    <row r="367" spans="1:26" ht="15.75" customHeight="1"/>
    <row r="368" spans="1:2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6">
    <mergeCell ref="Q148:Q152"/>
    <mergeCell ref="O127:O128"/>
    <mergeCell ref="Q125:Q128"/>
    <mergeCell ref="Q129:Q135"/>
    <mergeCell ref="Q136:Q143"/>
    <mergeCell ref="Q144:Q146"/>
  </mergeCells>
  <pageMargins left="0.75" right="0.75" top="1" bottom="1" header="0" footer="0"/>
  <pageSetup paperSize="9" orientation="portrait"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Z1005"/>
  <sheetViews>
    <sheetView showGridLines="0" zoomScale="80" zoomScaleNormal="80" workbookViewId="0">
      <pane xSplit="2" ySplit="3" topLeftCell="C4" activePane="bottomRight" state="frozen"/>
      <selection pane="topRight" activeCell="C1" sqref="C1"/>
      <selection pane="bottomLeft" activeCell="A4" sqref="A4"/>
      <selection pane="bottomRight" activeCell="B164" sqref="B164"/>
    </sheetView>
  </sheetViews>
  <sheetFormatPr baseColWidth="10" defaultColWidth="19.85546875" defaultRowHeight="15" customHeight="1" outlineLevelRow="1" outlineLevelCol="3"/>
  <cols>
    <col min="1" max="1" width="19.85546875" style="693"/>
    <col min="2" max="2" width="79.5703125" style="693" customWidth="1"/>
    <col min="3" max="3" width="38.42578125" style="693" customWidth="1"/>
    <col min="4" max="4" width="31" style="693" customWidth="1"/>
    <col min="5" max="5" width="32.140625" style="693" customWidth="1" outlineLevel="1"/>
    <col min="6" max="6" width="31.85546875" style="693" customWidth="1" outlineLevel="1"/>
    <col min="7" max="7" width="37.85546875" style="693" customWidth="1"/>
    <col min="8" max="8" width="35" style="693" customWidth="1" outlineLevel="1"/>
    <col min="9" max="9" width="31.85546875" style="693" customWidth="1" outlineLevel="1"/>
    <col min="10" max="10" width="33.5703125" style="693" customWidth="1"/>
    <col min="11" max="11" width="27" style="693" customWidth="1" outlineLevel="3"/>
    <col min="12" max="12" width="35" style="693" customWidth="1" outlineLevel="3"/>
    <col min="13" max="13" width="29.28515625" style="693" customWidth="1" outlineLevel="1"/>
    <col min="14" max="14" width="33.28515625" style="693" customWidth="1" outlineLevel="1"/>
    <col min="15" max="15" width="28.42578125" style="693" customWidth="1"/>
    <col min="16" max="16" width="19.85546875" style="693"/>
    <col min="17" max="17" width="129.5703125" style="693" customWidth="1"/>
    <col min="18" max="16384" width="19.85546875" style="693"/>
  </cols>
  <sheetData>
    <row r="1" spans="1:26" ht="13.5" customHeight="1" thickBot="1">
      <c r="A1" s="337"/>
      <c r="B1" s="669"/>
      <c r="C1" s="337"/>
      <c r="D1" s="337"/>
      <c r="E1" s="337"/>
      <c r="F1" s="337"/>
      <c r="G1" s="337"/>
      <c r="H1" s="337"/>
      <c r="I1" s="337"/>
      <c r="J1" s="337"/>
      <c r="K1" s="337"/>
      <c r="L1" s="337"/>
      <c r="M1" s="337"/>
      <c r="N1" s="337"/>
      <c r="O1" s="337"/>
      <c r="P1" s="337"/>
      <c r="Q1" s="337"/>
      <c r="R1" s="337"/>
      <c r="S1" s="337"/>
      <c r="T1" s="337"/>
      <c r="U1" s="337"/>
      <c r="V1" s="337"/>
      <c r="W1" s="337"/>
      <c r="X1" s="337"/>
      <c r="Y1" s="337"/>
      <c r="Z1" s="337"/>
    </row>
    <row r="2" spans="1:26" ht="37.5" customHeight="1" thickBot="1">
      <c r="A2" s="337"/>
      <c r="B2" s="2015" t="s">
        <v>396</v>
      </c>
      <c r="C2" s="2015"/>
      <c r="D2" s="2015"/>
      <c r="E2" s="2015"/>
      <c r="F2" s="2015"/>
      <c r="G2" s="2015"/>
      <c r="H2" s="2015"/>
      <c r="I2" s="2015"/>
      <c r="J2" s="2015"/>
      <c r="K2" s="1660"/>
      <c r="L2" s="1660"/>
      <c r="M2" s="1660"/>
      <c r="N2" s="294"/>
      <c r="O2" s="337"/>
      <c r="P2" s="337"/>
      <c r="Q2" s="337"/>
      <c r="R2" s="337"/>
      <c r="S2" s="337"/>
      <c r="T2" s="337"/>
      <c r="U2" s="337"/>
      <c r="V2" s="337"/>
      <c r="W2" s="337"/>
      <c r="X2" s="337"/>
      <c r="Y2" s="337"/>
      <c r="Z2" s="337"/>
    </row>
    <row r="3" spans="1:26" ht="21.75" thickBot="1">
      <c r="A3" s="337"/>
      <c r="B3" s="2016" t="s">
        <v>397</v>
      </c>
      <c r="C3" s="1689">
        <v>2018</v>
      </c>
      <c r="D3" s="1690">
        <f>C3-1</f>
        <v>2017</v>
      </c>
      <c r="E3" s="1691" t="s">
        <v>398</v>
      </c>
      <c r="F3" s="1690">
        <v>2017</v>
      </c>
      <c r="G3" s="1690">
        <f>C3-2</f>
        <v>2016</v>
      </c>
      <c r="H3" s="2962" t="s">
        <v>399</v>
      </c>
      <c r="I3" s="1690">
        <v>2016</v>
      </c>
      <c r="J3" s="1690">
        <f>C3-3</f>
        <v>2015</v>
      </c>
      <c r="K3" s="2961" t="s">
        <v>398</v>
      </c>
      <c r="L3" s="295">
        <v>2015</v>
      </c>
      <c r="M3" s="295">
        <v>2014</v>
      </c>
      <c r="N3" s="2961" t="s">
        <v>398</v>
      </c>
      <c r="O3" s="337"/>
      <c r="P3" s="337"/>
      <c r="Q3" s="337"/>
      <c r="R3" s="337"/>
      <c r="S3" s="337"/>
      <c r="T3" s="337"/>
      <c r="U3" s="337"/>
      <c r="V3" s="337"/>
      <c r="W3" s="337"/>
      <c r="X3" s="337"/>
      <c r="Y3" s="337"/>
      <c r="Z3" s="337"/>
    </row>
    <row r="4" spans="1:26" ht="21.75" thickBot="1">
      <c r="A4" s="337"/>
      <c r="B4" s="1977" t="str">
        <f>'bilan patrimonial'!B4</f>
        <v>Actif realisable à +1 an (A)</v>
      </c>
      <c r="C4" s="1693">
        <f>'bilan patrimonial'!C4</f>
        <v>459391453</v>
      </c>
      <c r="D4" s="1694">
        <f>'bilan patrimonial'!D4</f>
        <v>185358577</v>
      </c>
      <c r="E4" s="1695">
        <f>'bilan patrimonial'!E4</f>
        <v>1.4783932874063876</v>
      </c>
      <c r="F4" s="1696">
        <f>'bilan patrimonial'!F4</f>
        <v>185358577</v>
      </c>
      <c r="G4" s="1694">
        <f>'bilan patrimonial'!G4</f>
        <v>191282299</v>
      </c>
      <c r="H4" s="1695">
        <f>'bilan patrimonial'!H4</f>
        <v>-3.0968479733715415E-2</v>
      </c>
      <c r="I4" s="1693">
        <f>'bilan patrimonial'!I4</f>
        <v>191282299</v>
      </c>
      <c r="J4" s="1694">
        <f>'bilan patrimonial'!J4</f>
        <v>137385389</v>
      </c>
      <c r="K4" s="1831">
        <f>'bilan patrimonial'!K4</f>
        <v>0.39230452664802651</v>
      </c>
      <c r="L4" s="1832">
        <f>'bilan patrimonial'!L4</f>
        <v>137385389</v>
      </c>
      <c r="M4" s="1833">
        <f>'bilan patrimonial'!M4</f>
        <v>144478403</v>
      </c>
      <c r="N4" s="1831">
        <f>'bilan patrimonial'!N4</f>
        <v>-4.9093939666539632E-2</v>
      </c>
      <c r="O4" s="337"/>
      <c r="P4" s="337"/>
      <c r="Q4" s="337"/>
      <c r="R4" s="337"/>
      <c r="S4" s="337"/>
      <c r="T4" s="337"/>
      <c r="U4" s="337"/>
      <c r="V4" s="337"/>
      <c r="W4" s="337"/>
      <c r="X4" s="337"/>
      <c r="Y4" s="337"/>
      <c r="Z4" s="337"/>
    </row>
    <row r="5" spans="1:26" ht="21">
      <c r="A5" s="671"/>
      <c r="B5" s="1697" t="str">
        <f>'bilan patrimonial'!B5</f>
        <v>Immobilisations incorporelles</v>
      </c>
      <c r="C5" s="1698">
        <f>'bilan patrimonial'!C5</f>
        <v>1087616</v>
      </c>
      <c r="D5" s="1699">
        <f>'bilan patrimonial'!D5</f>
        <v>3013712</v>
      </c>
      <c r="E5" s="1700">
        <f>'bilan patrimonial'!E5</f>
        <v>-0.63911083739919405</v>
      </c>
      <c r="F5" s="1701">
        <f>'bilan patrimonial'!F5</f>
        <v>3013712</v>
      </c>
      <c r="G5" s="1699">
        <f>'bilan patrimonial'!G5</f>
        <v>2661013</v>
      </c>
      <c r="H5" s="1700">
        <f>'bilan patrimonial'!H5</f>
        <v>0.13254313300987253</v>
      </c>
      <c r="I5" s="1698">
        <f>'bilan patrimonial'!I5</f>
        <v>2661013</v>
      </c>
      <c r="J5" s="1702">
        <f>'bilan patrimonial'!J5</f>
        <v>3538768</v>
      </c>
      <c r="K5" s="301">
        <f>'bilan patrimonial'!K5</f>
        <v>-0.24803971325613883</v>
      </c>
      <c r="L5" s="299">
        <f>'bilan patrimonial'!L5</f>
        <v>3538768</v>
      </c>
      <c r="M5" s="300">
        <f>'bilan patrimonial'!M5</f>
        <v>0</v>
      </c>
      <c r="N5" s="301">
        <f>'bilan patrimonial'!N5</f>
        <v>0</v>
      </c>
      <c r="O5" s="671"/>
      <c r="P5" s="671"/>
      <c r="Q5" s="671"/>
      <c r="R5" s="671"/>
      <c r="S5" s="671"/>
      <c r="T5" s="671"/>
      <c r="U5" s="671"/>
      <c r="V5" s="671"/>
      <c r="W5" s="671"/>
      <c r="X5" s="671"/>
      <c r="Y5" s="671"/>
      <c r="Z5" s="671"/>
    </row>
    <row r="6" spans="1:26" ht="21" outlineLevel="1">
      <c r="A6" s="337"/>
      <c r="B6" s="1703" t="str">
        <f>'bilan patrimonial'!B6</f>
        <v>brevets,licences</v>
      </c>
      <c r="C6" s="1704">
        <f>'bilan patrimonial'!C6</f>
        <v>1087616</v>
      </c>
      <c r="D6" s="1705">
        <f>'bilan patrimonial'!D6</f>
        <v>3013712</v>
      </c>
      <c r="E6" s="1706">
        <f>'bilan patrimonial'!E6</f>
        <v>-0.63911083739919405</v>
      </c>
      <c r="F6" s="1707">
        <f>'bilan patrimonial'!F6</f>
        <v>3013712</v>
      </c>
      <c r="G6" s="1708">
        <f>'bilan patrimonial'!G6</f>
        <v>2661013</v>
      </c>
      <c r="H6" s="1706">
        <f>'bilan patrimonial'!H6</f>
        <v>0.13254313300987253</v>
      </c>
      <c r="I6" s="1704">
        <f>'bilan patrimonial'!I6</f>
        <v>2661013</v>
      </c>
      <c r="J6" s="1708">
        <f>'bilan patrimonial'!J6</f>
        <v>3538768</v>
      </c>
      <c r="K6" s="304">
        <f>'bilan patrimonial'!K6</f>
        <v>-0.24803971325613883</v>
      </c>
      <c r="L6" s="302">
        <f>'bilan patrimonial'!L6</f>
        <v>3538768</v>
      </c>
      <c r="M6" s="303">
        <f>'bilan patrimonial'!M6</f>
        <v>1078667</v>
      </c>
      <c r="N6" s="304">
        <f>'bilan patrimonial'!N6</f>
        <v>2.2806862544232835</v>
      </c>
      <c r="O6" s="337"/>
      <c r="P6" s="337"/>
      <c r="Q6" s="337"/>
      <c r="R6" s="337"/>
      <c r="S6" s="337"/>
      <c r="T6" s="337"/>
      <c r="U6" s="337"/>
      <c r="V6" s="337"/>
      <c r="W6" s="337"/>
      <c r="X6" s="337"/>
      <c r="Y6" s="337"/>
      <c r="Z6" s="337"/>
    </row>
    <row r="7" spans="1:26" ht="21" outlineLevel="1">
      <c r="A7" s="337"/>
      <c r="B7" s="1703" t="str">
        <f>'bilan patrimonial'!B7</f>
        <v>frais de developpement et de prospection</v>
      </c>
      <c r="C7" s="1704">
        <f>'bilan patrimonial'!C7</f>
        <v>0</v>
      </c>
      <c r="D7" s="1705">
        <f>'bilan patrimonial'!D7</f>
        <v>0</v>
      </c>
      <c r="E7" s="1706">
        <f>'bilan patrimonial'!E7</f>
        <v>0</v>
      </c>
      <c r="F7" s="1707">
        <f>'bilan patrimonial'!F7</f>
        <v>0</v>
      </c>
      <c r="G7" s="1708">
        <f>'bilan patrimonial'!G7</f>
        <v>0</v>
      </c>
      <c r="H7" s="1706">
        <f>'bilan patrimonial'!H7</f>
        <v>0</v>
      </c>
      <c r="I7" s="1704">
        <f>'bilan patrimonial'!I7</f>
        <v>0</v>
      </c>
      <c r="J7" s="1708">
        <f>'bilan patrimonial'!J7</f>
        <v>0</v>
      </c>
      <c r="K7" s="304">
        <f>'bilan patrimonial'!K7</f>
        <v>0</v>
      </c>
      <c r="L7" s="302">
        <f>'bilan patrimonial'!L7</f>
        <v>0</v>
      </c>
      <c r="M7" s="303">
        <f>'bilan patrimonial'!M7</f>
        <v>0</v>
      </c>
      <c r="N7" s="304">
        <f>'bilan patrimonial'!N7</f>
        <v>0</v>
      </c>
      <c r="O7" s="337"/>
      <c r="P7" s="337"/>
      <c r="Q7" s="337"/>
      <c r="R7" s="337"/>
      <c r="S7" s="337"/>
      <c r="T7" s="337"/>
      <c r="U7" s="337"/>
      <c r="V7" s="337"/>
      <c r="W7" s="337"/>
      <c r="X7" s="337"/>
      <c r="Y7" s="337"/>
      <c r="Z7" s="337"/>
    </row>
    <row r="8" spans="1:26" ht="21" outlineLevel="1">
      <c r="A8" s="337"/>
      <c r="B8" s="1703" t="str">
        <f>'bilan patrimonial'!B8</f>
        <v>fonds commercial et droit au bail liquidable</v>
      </c>
      <c r="C8" s="1704">
        <f>'bilan patrimonial'!C8</f>
        <v>0</v>
      </c>
      <c r="D8" s="1705">
        <f>'bilan patrimonial'!D8</f>
        <v>0</v>
      </c>
      <c r="E8" s="1706">
        <f>'bilan patrimonial'!E8</f>
        <v>0</v>
      </c>
      <c r="F8" s="1707">
        <f>'bilan patrimonial'!F8</f>
        <v>0</v>
      </c>
      <c r="G8" s="1708">
        <f>'bilan patrimonial'!G8</f>
        <v>0</v>
      </c>
      <c r="H8" s="1706">
        <f>'bilan patrimonial'!H8</f>
        <v>0</v>
      </c>
      <c r="I8" s="1704">
        <f>'bilan patrimonial'!I8</f>
        <v>0</v>
      </c>
      <c r="J8" s="1708">
        <f>'bilan patrimonial'!J8</f>
        <v>0</v>
      </c>
      <c r="K8" s="304">
        <f>'bilan patrimonial'!K8</f>
        <v>0</v>
      </c>
      <c r="L8" s="302">
        <f>'bilan patrimonial'!L8</f>
        <v>0</v>
      </c>
      <c r="M8" s="303">
        <f>'bilan patrimonial'!M8</f>
        <v>0</v>
      </c>
      <c r="N8" s="304">
        <f>'bilan patrimonial'!N8</f>
        <v>0</v>
      </c>
      <c r="O8" s="337"/>
      <c r="P8" s="337"/>
      <c r="Q8" s="337"/>
      <c r="R8" s="337"/>
      <c r="S8" s="337"/>
      <c r="T8" s="337"/>
      <c r="U8" s="337"/>
      <c r="V8" s="337"/>
      <c r="W8" s="337"/>
      <c r="X8" s="337"/>
      <c r="Y8" s="337"/>
      <c r="Z8" s="337"/>
    </row>
    <row r="9" spans="1:26" ht="21">
      <c r="A9" s="337"/>
      <c r="B9" s="1703"/>
      <c r="C9" s="1704">
        <f>'bilan patrimonial'!C9</f>
        <v>0</v>
      </c>
      <c r="D9" s="1705">
        <f>'bilan patrimonial'!D9</f>
        <v>0</v>
      </c>
      <c r="E9" s="1706">
        <f>'bilan patrimonial'!E9</f>
        <v>0</v>
      </c>
      <c r="F9" s="1707">
        <f>'bilan patrimonial'!F9</f>
        <v>0</v>
      </c>
      <c r="G9" s="1705">
        <f>'bilan patrimonial'!G9</f>
        <v>0</v>
      </c>
      <c r="H9" s="1706">
        <f>'bilan patrimonial'!H9</f>
        <v>0</v>
      </c>
      <c r="I9" s="1704">
        <f>'bilan patrimonial'!I9</f>
        <v>0</v>
      </c>
      <c r="J9" s="1705">
        <f>'bilan patrimonial'!J9</f>
        <v>0</v>
      </c>
      <c r="K9" s="304">
        <f>'bilan patrimonial'!K9</f>
        <v>0</v>
      </c>
      <c r="L9" s="302">
        <f>'bilan patrimonial'!L9</f>
        <v>0</v>
      </c>
      <c r="M9" s="303">
        <f>'bilan patrimonial'!M9</f>
        <v>0</v>
      </c>
      <c r="N9" s="304">
        <f>'bilan patrimonial'!N9</f>
        <v>0</v>
      </c>
      <c r="O9" s="337"/>
      <c r="P9" s="337"/>
      <c r="Q9" s="337"/>
      <c r="R9" s="337"/>
      <c r="S9" s="337"/>
      <c r="T9" s="337"/>
      <c r="U9" s="337"/>
      <c r="V9" s="337"/>
      <c r="W9" s="337"/>
      <c r="X9" s="337"/>
      <c r="Y9" s="337"/>
      <c r="Z9" s="337"/>
    </row>
    <row r="10" spans="1:26" ht="21">
      <c r="A10" s="671"/>
      <c r="B10" s="1709" t="str">
        <f>'bilan patrimonial'!B10</f>
        <v>Immobilisations corporelles</v>
      </c>
      <c r="C10" s="1710">
        <f>'bilan patrimonial'!C10</f>
        <v>191957612</v>
      </c>
      <c r="D10" s="1711">
        <f>'bilan patrimonial'!D10</f>
        <v>176513272</v>
      </c>
      <c r="E10" s="1712">
        <f>'bilan patrimonial'!E10</f>
        <v>-0.63297707177593998</v>
      </c>
      <c r="F10" s="1713">
        <f>'bilan patrimonial'!F10</f>
        <v>176513272</v>
      </c>
      <c r="G10" s="1711">
        <f>'bilan patrimonial'!G10</f>
        <v>183541705</v>
      </c>
      <c r="H10" s="1712">
        <f>'bilan patrimonial'!H10</f>
        <v>-3.8293384056773405E-2</v>
      </c>
      <c r="I10" s="1710">
        <f>'bilan patrimonial'!I10</f>
        <v>183541705</v>
      </c>
      <c r="J10" s="1711">
        <f>'bilan patrimonial'!J10</f>
        <v>129114547</v>
      </c>
      <c r="K10" s="308">
        <f>'bilan patrimonial'!K10</f>
        <v>0.42154164085012047</v>
      </c>
      <c r="L10" s="306">
        <f>'bilan patrimonial'!L10</f>
        <v>129114547</v>
      </c>
      <c r="M10" s="307">
        <f>'bilan patrimonial'!M10</f>
        <v>139405401</v>
      </c>
      <c r="N10" s="308">
        <f>'bilan patrimonial'!N10</f>
        <v>-7.3819621952810888E-2</v>
      </c>
      <c r="O10" s="671"/>
      <c r="P10" s="671"/>
      <c r="Q10" s="671"/>
      <c r="R10" s="671"/>
      <c r="S10" s="671"/>
      <c r="T10" s="671"/>
      <c r="U10" s="671"/>
      <c r="V10" s="671"/>
      <c r="W10" s="671"/>
      <c r="X10" s="671"/>
      <c r="Y10" s="671"/>
      <c r="Z10" s="671"/>
    </row>
    <row r="11" spans="1:26" ht="21" outlineLevel="1">
      <c r="A11" s="337"/>
      <c r="B11" s="1703" t="str">
        <f>'bilan patrimonial'!B11</f>
        <v>terrains</v>
      </c>
      <c r="C11" s="1704">
        <f>'bilan patrimonial'!C11</f>
        <v>0</v>
      </c>
      <c r="D11" s="1705">
        <f>'bilan patrimonial'!D11</f>
        <v>0</v>
      </c>
      <c r="E11" s="1706">
        <f>'bilan patrimonial'!E11</f>
        <v>0</v>
      </c>
      <c r="F11" s="1707">
        <f>'bilan patrimonial'!F11</f>
        <v>0</v>
      </c>
      <c r="G11" s="1708">
        <f>'bilan patrimonial'!G11</f>
        <v>0</v>
      </c>
      <c r="H11" s="1706">
        <f>'bilan patrimonial'!H11</f>
        <v>0</v>
      </c>
      <c r="I11" s="1704">
        <f>'bilan patrimonial'!I11</f>
        <v>0</v>
      </c>
      <c r="J11" s="1708">
        <f>'bilan patrimonial'!J11</f>
        <v>0</v>
      </c>
      <c r="K11" s="304">
        <f>'bilan patrimonial'!K11</f>
        <v>0</v>
      </c>
      <c r="L11" s="302">
        <f>'bilan patrimonial'!L11</f>
        <v>0</v>
      </c>
      <c r="M11" s="303">
        <f>'bilan patrimonial'!M11</f>
        <v>0</v>
      </c>
      <c r="N11" s="304">
        <f>'bilan patrimonial'!N11</f>
        <v>0</v>
      </c>
      <c r="O11" s="337"/>
      <c r="P11" s="337"/>
      <c r="Q11" s="337"/>
      <c r="R11" s="337"/>
      <c r="S11" s="337"/>
      <c r="T11" s="337"/>
      <c r="U11" s="337"/>
      <c r="V11" s="337"/>
      <c r="W11" s="337"/>
      <c r="X11" s="337"/>
      <c r="Y11" s="337"/>
      <c r="Z11" s="337"/>
    </row>
    <row r="12" spans="1:26" ht="21" outlineLevel="1">
      <c r="A12" s="337"/>
      <c r="B12" s="1703" t="str">
        <f>'bilan patrimonial'!B12</f>
        <v>batiments</v>
      </c>
      <c r="C12" s="1704">
        <f>'bilan patrimonial'!C12</f>
        <v>0</v>
      </c>
      <c r="D12" s="1705">
        <f>'bilan patrimonial'!D12</f>
        <v>-1230454</v>
      </c>
      <c r="E12" s="1706">
        <f>'bilan patrimonial'!E12</f>
        <v>-1</v>
      </c>
      <c r="F12" s="1707">
        <f>'bilan patrimonial'!F12</f>
        <v>-1230454</v>
      </c>
      <c r="G12" s="1708">
        <f>'bilan patrimonial'!G12</f>
        <v>0</v>
      </c>
      <c r="H12" s="1706">
        <f>'bilan patrimonial'!H12</f>
        <v>0</v>
      </c>
      <c r="I12" s="1704">
        <f>'bilan patrimonial'!I12</f>
        <v>0</v>
      </c>
      <c r="J12" s="1708">
        <f>'bilan patrimonial'!J12</f>
        <v>0</v>
      </c>
      <c r="K12" s="304">
        <f>'bilan patrimonial'!K12</f>
        <v>0</v>
      </c>
      <c r="L12" s="302">
        <f>'bilan patrimonial'!L12</f>
        <v>0</v>
      </c>
      <c r="M12" s="303">
        <f>'bilan patrimonial'!M12</f>
        <v>0</v>
      </c>
      <c r="N12" s="304">
        <f>'bilan patrimonial'!N12</f>
        <v>0</v>
      </c>
      <c r="O12" s="337"/>
      <c r="P12" s="337"/>
      <c r="Q12" s="337"/>
      <c r="R12" s="337"/>
      <c r="S12" s="337"/>
      <c r="T12" s="337"/>
      <c r="U12" s="337"/>
      <c r="V12" s="337"/>
      <c r="W12" s="337"/>
      <c r="X12" s="337"/>
      <c r="Y12" s="337"/>
      <c r="Z12" s="337"/>
    </row>
    <row r="13" spans="1:26" ht="21" outlineLevel="1">
      <c r="A13" s="337"/>
      <c r="B13" s="1703" t="str">
        <f>'bilan patrimonial'!B13</f>
        <v>installations et amenagements</v>
      </c>
      <c r="C13" s="1704">
        <f>'bilan patrimonial'!C13</f>
        <v>6233453</v>
      </c>
      <c r="D13" s="1705">
        <f>'bilan patrimonial'!D13</f>
        <v>8523207</v>
      </c>
      <c r="E13" s="1706">
        <f>'bilan patrimonial'!E13</f>
        <v>-0.26864934759885573</v>
      </c>
      <c r="F13" s="1707">
        <f>'bilan patrimonial'!F13</f>
        <v>8523207</v>
      </c>
      <c r="G13" s="1708">
        <f>'bilan patrimonial'!G13</f>
        <v>11326650</v>
      </c>
      <c r="H13" s="1706">
        <f>'bilan patrimonial'!H13</f>
        <v>-0.24750857490961586</v>
      </c>
      <c r="I13" s="1704">
        <f>'bilan patrimonial'!I13</f>
        <v>11326650</v>
      </c>
      <c r="J13" s="1708">
        <f>'bilan patrimonial'!J13</f>
        <v>10653805</v>
      </c>
      <c r="K13" s="304">
        <f>'bilan patrimonial'!K13</f>
        <v>6.3155370311358316E-2</v>
      </c>
      <c r="L13" s="302">
        <f>'bilan patrimonial'!L13</f>
        <v>10653805</v>
      </c>
      <c r="M13" s="303">
        <f>'bilan patrimonial'!M13</f>
        <v>5113752</v>
      </c>
      <c r="N13" s="304">
        <f>'bilan patrimonial'!N13</f>
        <v>1.0833636437590246</v>
      </c>
      <c r="O13" s="337"/>
      <c r="P13" s="337"/>
      <c r="Q13" s="337"/>
      <c r="R13" s="337"/>
      <c r="S13" s="337"/>
      <c r="T13" s="337"/>
      <c r="U13" s="337"/>
      <c r="V13" s="337"/>
      <c r="W13" s="337"/>
      <c r="X13" s="337"/>
      <c r="Y13" s="337"/>
      <c r="Z13" s="337"/>
    </row>
    <row r="14" spans="1:26" ht="21" outlineLevel="1">
      <c r="A14" s="337"/>
      <c r="B14" s="1703" t="str">
        <f>'bilan patrimonial'!B14</f>
        <v>materiel industriel</v>
      </c>
      <c r="C14" s="1704">
        <f>'bilan patrimonial'!C14</f>
        <v>92782456</v>
      </c>
      <c r="D14" s="1705">
        <f>'bilan patrimonial'!D14</f>
        <v>119174651</v>
      </c>
      <c r="E14" s="1706">
        <f>'bilan patrimonial'!E14</f>
        <v>-0.22145812703072232</v>
      </c>
      <c r="F14" s="1707">
        <f>'bilan patrimonial'!F14</f>
        <v>119174651</v>
      </c>
      <c r="G14" s="1708">
        <f>'bilan patrimonial'!G14</f>
        <v>88941115</v>
      </c>
      <c r="H14" s="1706">
        <f>'bilan patrimonial'!H14</f>
        <v>0.33992755768802763</v>
      </c>
      <c r="I14" s="1704">
        <f>'bilan patrimonial'!I14</f>
        <v>88941115</v>
      </c>
      <c r="J14" s="1708">
        <f>'bilan patrimonial'!J14</f>
        <v>54827496</v>
      </c>
      <c r="K14" s="304">
        <f>'bilan patrimonial'!K14</f>
        <v>0.62219910608356077</v>
      </c>
      <c r="L14" s="302">
        <f>'bilan patrimonial'!L14</f>
        <v>54827496</v>
      </c>
      <c r="M14" s="303">
        <f>'bilan patrimonial'!M14</f>
        <v>50370096</v>
      </c>
      <c r="N14" s="304">
        <f>'bilan patrimonial'!N14</f>
        <v>8.8492982026478595E-2</v>
      </c>
      <c r="O14" s="337"/>
      <c r="P14" s="337"/>
      <c r="Q14" s="337"/>
      <c r="R14" s="337"/>
      <c r="S14" s="337"/>
      <c r="T14" s="337"/>
      <c r="U14" s="337"/>
      <c r="V14" s="337"/>
      <c r="W14" s="337"/>
      <c r="X14" s="337"/>
      <c r="Y14" s="337"/>
      <c r="Z14" s="337"/>
    </row>
    <row r="15" spans="1:26" ht="21" outlineLevel="1">
      <c r="A15" s="337"/>
      <c r="B15" s="1703" t="str">
        <f>'bilan patrimonial'!B15</f>
        <v>materiel de transport</v>
      </c>
      <c r="C15" s="1704">
        <f>'bilan patrimonial'!C15</f>
        <v>92941703</v>
      </c>
      <c r="D15" s="1705">
        <f>'bilan patrimonial'!D15</f>
        <v>50045868</v>
      </c>
      <c r="E15" s="1706">
        <f>'bilan patrimonial'!E15</f>
        <v>0.85713040285363817</v>
      </c>
      <c r="F15" s="1707">
        <f>'bilan patrimonial'!F15</f>
        <v>50045868</v>
      </c>
      <c r="G15" s="1708">
        <f>'bilan patrimonial'!G15</f>
        <v>83273940</v>
      </c>
      <c r="H15" s="1706">
        <f>'bilan patrimonial'!H15</f>
        <v>-0.39902125442845626</v>
      </c>
      <c r="I15" s="1704">
        <f>'bilan patrimonial'!I15</f>
        <v>83273940</v>
      </c>
      <c r="J15" s="1708">
        <f>'bilan patrimonial'!J15</f>
        <v>63633246</v>
      </c>
      <c r="K15" s="304">
        <f>'bilan patrimonial'!K15</f>
        <v>0.30865459857257638</v>
      </c>
      <c r="L15" s="302">
        <f>'bilan patrimonial'!L15</f>
        <v>63633246</v>
      </c>
      <c r="M15" s="303">
        <f>'bilan patrimonial'!M15</f>
        <v>83921553</v>
      </c>
      <c r="N15" s="304">
        <f>'bilan patrimonial'!N15</f>
        <v>-0.24175323590591802</v>
      </c>
      <c r="O15" s="337"/>
      <c r="P15" s="337"/>
      <c r="Q15" s="337"/>
      <c r="R15" s="337"/>
      <c r="S15" s="337"/>
      <c r="T15" s="337"/>
      <c r="U15" s="337"/>
      <c r="V15" s="337"/>
      <c r="W15" s="337"/>
      <c r="X15" s="337"/>
      <c r="Y15" s="337"/>
      <c r="Z15" s="337"/>
    </row>
    <row r="16" spans="1:26" ht="21" outlineLevel="1">
      <c r="A16" s="337"/>
      <c r="B16" s="1703" t="str">
        <f>'bilan patrimonial'!B16</f>
        <v>avances et accomptes sur immobilisations</v>
      </c>
      <c r="C16" s="1704">
        <f>'bilan patrimonial'!C16</f>
        <v>0</v>
      </c>
      <c r="D16" s="1705">
        <f>'bilan patrimonial'!D16</f>
        <v>0</v>
      </c>
      <c r="E16" s="1706">
        <f>'bilan patrimonial'!E16</f>
        <v>0</v>
      </c>
      <c r="F16" s="1707">
        <f>'bilan patrimonial'!F16</f>
        <v>0</v>
      </c>
      <c r="G16" s="1708">
        <f>'bilan patrimonial'!G16</f>
        <v>0</v>
      </c>
      <c r="H16" s="1706">
        <f>'bilan patrimonial'!H16</f>
        <v>0</v>
      </c>
      <c r="I16" s="1704">
        <f>'bilan patrimonial'!I16</f>
        <v>0</v>
      </c>
      <c r="J16" s="1708">
        <f>'bilan patrimonial'!J16</f>
        <v>0</v>
      </c>
      <c r="K16" s="304">
        <f>'bilan patrimonial'!K16</f>
        <v>0</v>
      </c>
      <c r="L16" s="302">
        <f>'bilan patrimonial'!L16</f>
        <v>0</v>
      </c>
      <c r="M16" s="303">
        <f>'bilan patrimonial'!M16</f>
        <v>0</v>
      </c>
      <c r="N16" s="304">
        <f>'bilan patrimonial'!N16</f>
        <v>0</v>
      </c>
      <c r="O16" s="337"/>
      <c r="P16" s="337"/>
      <c r="Q16" s="337"/>
      <c r="R16" s="337"/>
      <c r="S16" s="337"/>
      <c r="T16" s="337"/>
      <c r="U16" s="337"/>
      <c r="V16" s="337"/>
      <c r="W16" s="337"/>
      <c r="X16" s="337"/>
      <c r="Y16" s="337"/>
      <c r="Z16" s="337"/>
    </row>
    <row r="17" spans="1:26" ht="21">
      <c r="A17" s="337"/>
      <c r="B17" s="1703"/>
      <c r="C17" s="1704">
        <f>'bilan patrimonial'!C17</f>
        <v>0</v>
      </c>
      <c r="D17" s="1705">
        <f>'bilan patrimonial'!D17</f>
        <v>0</v>
      </c>
      <c r="E17" s="1706">
        <f>'bilan patrimonial'!E17</f>
        <v>0</v>
      </c>
      <c r="F17" s="1707">
        <f>'bilan patrimonial'!F17</f>
        <v>0</v>
      </c>
      <c r="G17" s="1705">
        <f>'bilan patrimonial'!G17</f>
        <v>0</v>
      </c>
      <c r="H17" s="1706">
        <f>'bilan patrimonial'!H17</f>
        <v>0</v>
      </c>
      <c r="I17" s="1704">
        <f>'bilan patrimonial'!I17</f>
        <v>0</v>
      </c>
      <c r="J17" s="1705">
        <f>'bilan patrimonial'!J17</f>
        <v>0</v>
      </c>
      <c r="K17" s="304">
        <f>'bilan patrimonial'!K17</f>
        <v>0</v>
      </c>
      <c r="L17" s="302">
        <f>'bilan patrimonial'!L17</f>
        <v>0</v>
      </c>
      <c r="M17" s="303">
        <f>'bilan patrimonial'!M17</f>
        <v>0</v>
      </c>
      <c r="N17" s="304">
        <f>'bilan patrimonial'!N17</f>
        <v>0</v>
      </c>
      <c r="O17" s="337"/>
      <c r="P17" s="337"/>
      <c r="Q17" s="337"/>
      <c r="R17" s="337"/>
      <c r="S17" s="337"/>
      <c r="T17" s="337"/>
      <c r="U17" s="337"/>
      <c r="V17" s="337"/>
      <c r="W17" s="337"/>
      <c r="X17" s="337"/>
      <c r="Y17" s="337"/>
      <c r="Z17" s="337"/>
    </row>
    <row r="18" spans="1:26" ht="21">
      <c r="A18" s="671"/>
      <c r="B18" s="1714" t="str">
        <f>'bilan patrimonial'!B18</f>
        <v>Immobilisations financières à +1 an</v>
      </c>
      <c r="C18" s="1710">
        <f>'bilan patrimonial'!C18</f>
        <v>266346225</v>
      </c>
      <c r="D18" s="1711">
        <f>'bilan patrimonial'!D18</f>
        <v>5831593</v>
      </c>
      <c r="E18" s="1712">
        <f>'bilan patrimonial'!E18</f>
        <v>44.672979064211098</v>
      </c>
      <c r="F18" s="1713">
        <f>'bilan patrimonial'!F18</f>
        <v>5831593</v>
      </c>
      <c r="G18" s="1711">
        <f>'bilan patrimonial'!G18</f>
        <v>5079581</v>
      </c>
      <c r="H18" s="1712">
        <f>'bilan patrimonial'!H18</f>
        <v>0.14804606915412899</v>
      </c>
      <c r="I18" s="1710">
        <f>'bilan patrimonial'!I18</f>
        <v>5079581</v>
      </c>
      <c r="J18" s="1711">
        <f>'bilan patrimonial'!J18</f>
        <v>4732074</v>
      </c>
      <c r="K18" s="308">
        <f>'bilan patrimonial'!K18</f>
        <v>7.3436510079935458E-2</v>
      </c>
      <c r="L18" s="306">
        <f>'bilan patrimonial'!L18</f>
        <v>4732074</v>
      </c>
      <c r="M18" s="307">
        <f>'bilan patrimonial'!M18</f>
        <v>5073002</v>
      </c>
      <c r="N18" s="308">
        <f>'bilan patrimonial'!N18</f>
        <v>-6.7204389038285406E-2</v>
      </c>
      <c r="O18" s="671"/>
      <c r="P18" s="671"/>
      <c r="Q18" s="671"/>
      <c r="R18" s="671"/>
      <c r="S18" s="671"/>
      <c r="T18" s="671"/>
      <c r="U18" s="671"/>
      <c r="V18" s="671"/>
      <c r="W18" s="671"/>
      <c r="X18" s="671"/>
      <c r="Y18" s="671"/>
      <c r="Z18" s="671"/>
    </row>
    <row r="19" spans="1:26" ht="21" outlineLevel="1">
      <c r="A19" s="337"/>
      <c r="B19" s="1703" t="str">
        <f>'bilan patrimonial'!B19</f>
        <v>titre de participation</v>
      </c>
      <c r="C19" s="1704">
        <f>'bilan patrimonial'!C19</f>
        <v>0</v>
      </c>
      <c r="D19" s="1705">
        <f>'bilan patrimonial'!D19</f>
        <v>0</v>
      </c>
      <c r="E19" s="1706">
        <f>'bilan patrimonial'!E19</f>
        <v>0</v>
      </c>
      <c r="F19" s="1707">
        <f>'bilan patrimonial'!F19</f>
        <v>0</v>
      </c>
      <c r="G19" s="1708">
        <f>'bilan patrimonial'!G19</f>
        <v>0</v>
      </c>
      <c r="H19" s="1706">
        <f>'bilan patrimonial'!H19</f>
        <v>0</v>
      </c>
      <c r="I19" s="1704">
        <f>'bilan patrimonial'!I19</f>
        <v>0</v>
      </c>
      <c r="J19" s="1708">
        <f>'bilan patrimonial'!J19</f>
        <v>0</v>
      </c>
      <c r="K19" s="304">
        <f>'bilan patrimonial'!K19</f>
        <v>0</v>
      </c>
      <c r="L19" s="302">
        <f>'bilan patrimonial'!L19</f>
        <v>0</v>
      </c>
      <c r="M19" s="303">
        <f>'bilan patrimonial'!M19</f>
        <v>0</v>
      </c>
      <c r="N19" s="304">
        <f>'bilan patrimonial'!N19</f>
        <v>0</v>
      </c>
      <c r="O19" s="337"/>
      <c r="P19" s="337"/>
      <c r="Q19" s="337"/>
      <c r="R19" s="337"/>
      <c r="S19" s="337"/>
      <c r="T19" s="337"/>
      <c r="U19" s="337"/>
      <c r="V19" s="337"/>
      <c r="W19" s="337"/>
      <c r="X19" s="337"/>
      <c r="Y19" s="337"/>
      <c r="Z19" s="337"/>
    </row>
    <row r="20" spans="1:26" ht="21" outlineLevel="1">
      <c r="A20" s="337"/>
      <c r="B20" s="1703" t="str">
        <f>'bilan patrimonial'!B20</f>
        <v>autres immobilisations financieres</v>
      </c>
      <c r="C20" s="1704">
        <f>'bilan patrimonial'!C20</f>
        <v>266346225</v>
      </c>
      <c r="D20" s="1705">
        <f>'bilan patrimonial'!D20</f>
        <v>5831593</v>
      </c>
      <c r="E20" s="1706">
        <f>'bilan patrimonial'!E20</f>
        <v>44.672979064211098</v>
      </c>
      <c r="F20" s="1707">
        <f>'bilan patrimonial'!F20</f>
        <v>5831593</v>
      </c>
      <c r="G20" s="1708">
        <f>'bilan patrimonial'!G20</f>
        <v>5079581</v>
      </c>
      <c r="H20" s="1706">
        <f>'bilan patrimonial'!H20</f>
        <v>0.14804606915412905</v>
      </c>
      <c r="I20" s="1704">
        <f>'bilan patrimonial'!I20</f>
        <v>5079581</v>
      </c>
      <c r="J20" s="1708">
        <f>'bilan patrimonial'!J20</f>
        <v>4732074</v>
      </c>
      <c r="K20" s="304">
        <f>'bilan patrimonial'!K20</f>
        <v>7.3436510079935458E-2</v>
      </c>
      <c r="L20" s="302">
        <f>'bilan patrimonial'!L20</f>
        <v>4732074</v>
      </c>
      <c r="M20" s="303">
        <f>'bilan patrimonial'!M20</f>
        <v>5073002</v>
      </c>
      <c r="N20" s="304">
        <f>'bilan patrimonial'!N20</f>
        <v>-6.7204389038285406E-2</v>
      </c>
      <c r="O20" s="337"/>
      <c r="P20" s="337"/>
      <c r="Q20" s="337"/>
      <c r="R20" s="337"/>
      <c r="S20" s="337"/>
      <c r="T20" s="337"/>
      <c r="U20" s="337"/>
      <c r="V20" s="337"/>
      <c r="W20" s="337"/>
      <c r="X20" s="337"/>
      <c r="Y20" s="337"/>
      <c r="Z20" s="337"/>
    </row>
    <row r="21" spans="1:26" ht="21">
      <c r="A21" s="337"/>
      <c r="B21" s="1703"/>
      <c r="C21" s="1715">
        <f>'bilan patrimonial'!C21</f>
        <v>0</v>
      </c>
      <c r="D21" s="1707">
        <f>'bilan patrimonial'!D21</f>
        <v>0</v>
      </c>
      <c r="E21" s="1706">
        <f>'bilan patrimonial'!E21</f>
        <v>0</v>
      </c>
      <c r="F21" s="1716">
        <f>'bilan patrimonial'!F21</f>
        <v>0</v>
      </c>
      <c r="G21" s="1707">
        <f>'bilan patrimonial'!G21</f>
        <v>0</v>
      </c>
      <c r="H21" s="1706">
        <f>'bilan patrimonial'!H21</f>
        <v>0</v>
      </c>
      <c r="I21" s="1715">
        <f>'bilan patrimonial'!I21</f>
        <v>0</v>
      </c>
      <c r="J21" s="1707">
        <f>'bilan patrimonial'!J21</f>
        <v>0</v>
      </c>
      <c r="K21" s="304">
        <f>'bilan patrimonial'!K21</f>
        <v>0</v>
      </c>
      <c r="L21" s="310">
        <f>'bilan patrimonial'!L21</f>
        <v>0</v>
      </c>
      <c r="M21" s="305">
        <f>'bilan patrimonial'!M21</f>
        <v>0</v>
      </c>
      <c r="N21" s="304">
        <f>'bilan patrimonial'!N21</f>
        <v>0</v>
      </c>
      <c r="O21" s="337"/>
      <c r="P21" s="337"/>
      <c r="Q21" s="337"/>
      <c r="R21" s="337"/>
      <c r="S21" s="337"/>
      <c r="T21" s="337"/>
      <c r="U21" s="337"/>
      <c r="V21" s="337"/>
      <c r="W21" s="337"/>
      <c r="X21" s="337"/>
      <c r="Y21" s="337"/>
      <c r="Z21" s="337"/>
    </row>
    <row r="22" spans="1:26" ht="21">
      <c r="A22" s="671"/>
      <c r="B22" s="1709" t="str">
        <f>'bilan patrimonial'!B22</f>
        <v>Stocks realisable à +1 an</v>
      </c>
      <c r="C22" s="1710">
        <f>'bilan patrimonial'!C22</f>
        <v>0</v>
      </c>
      <c r="D22" s="1713">
        <f>'bilan patrimonial'!D22</f>
        <v>0</v>
      </c>
      <c r="E22" s="1712">
        <f>'bilan patrimonial'!E22</f>
        <v>0</v>
      </c>
      <c r="F22" s="1713">
        <f>'bilan patrimonial'!F22</f>
        <v>0</v>
      </c>
      <c r="G22" s="1713">
        <f>'bilan patrimonial'!G22</f>
        <v>0</v>
      </c>
      <c r="H22" s="1712">
        <f>'bilan patrimonial'!H22</f>
        <v>0</v>
      </c>
      <c r="I22" s="1710">
        <f>'bilan patrimonial'!I22</f>
        <v>0</v>
      </c>
      <c r="J22" s="1713">
        <f>'bilan patrimonial'!J22</f>
        <v>0</v>
      </c>
      <c r="K22" s="308">
        <f>'bilan patrimonial'!K22</f>
        <v>0</v>
      </c>
      <c r="L22" s="306">
        <f>'bilan patrimonial'!L22</f>
        <v>0</v>
      </c>
      <c r="M22" s="309">
        <f>'bilan patrimonial'!M22</f>
        <v>0</v>
      </c>
      <c r="N22" s="308">
        <f>'bilan patrimonial'!N22</f>
        <v>0</v>
      </c>
      <c r="O22" s="671"/>
      <c r="P22" s="671"/>
      <c r="Q22" s="671"/>
      <c r="R22" s="671"/>
      <c r="S22" s="671"/>
      <c r="T22" s="671"/>
      <c r="U22" s="671"/>
      <c r="V22" s="671"/>
      <c r="W22" s="671"/>
      <c r="X22" s="671"/>
      <c r="Y22" s="671"/>
      <c r="Z22" s="671"/>
    </row>
    <row r="23" spans="1:26" ht="21" outlineLevel="1">
      <c r="A23" s="337"/>
      <c r="B23" s="1717" t="str">
        <f>'bilan patrimonial'!B23</f>
        <v>stocks realisables à +1 an</v>
      </c>
      <c r="C23" s="1718">
        <f>'bilan patrimonial'!C23</f>
        <v>0</v>
      </c>
      <c r="D23" s="1719">
        <f>'bilan patrimonial'!D23</f>
        <v>0</v>
      </c>
      <c r="E23" s="1720">
        <f>'bilan patrimonial'!E23</f>
        <v>0</v>
      </c>
      <c r="F23" s="1721">
        <f>'bilan patrimonial'!F23</f>
        <v>0</v>
      </c>
      <c r="G23" s="1719">
        <f>'bilan patrimonial'!G23</f>
        <v>0</v>
      </c>
      <c r="H23" s="1720">
        <f>'bilan patrimonial'!H23</f>
        <v>0</v>
      </c>
      <c r="I23" s="1718">
        <f>'bilan patrimonial'!I23</f>
        <v>0</v>
      </c>
      <c r="J23" s="1722">
        <f>'bilan patrimonial'!J23</f>
        <v>0</v>
      </c>
      <c r="K23" s="313">
        <f>'bilan patrimonial'!K23</f>
        <v>0</v>
      </c>
      <c r="L23" s="311">
        <f>'bilan patrimonial'!L23</f>
        <v>0</v>
      </c>
      <c r="M23" s="312">
        <f>'bilan patrimonial'!M23</f>
        <v>0</v>
      </c>
      <c r="N23" s="313">
        <f>'bilan patrimonial'!N23</f>
        <v>0</v>
      </c>
      <c r="O23" s="337"/>
      <c r="P23" s="337"/>
      <c r="Q23" s="337"/>
      <c r="R23" s="337"/>
      <c r="S23" s="337"/>
      <c r="T23" s="337"/>
      <c r="U23" s="337"/>
      <c r="V23" s="337"/>
      <c r="W23" s="337"/>
      <c r="X23" s="337"/>
      <c r="Y23" s="337"/>
      <c r="Z23" s="337"/>
    </row>
    <row r="24" spans="1:26" ht="21" outlineLevel="1">
      <c r="A24" s="337"/>
      <c r="B24" s="1723">
        <f>'bilan patrimonial'!B24</f>
        <v>0</v>
      </c>
      <c r="C24" s="1724">
        <f>'bilan patrimonial'!C24</f>
        <v>0</v>
      </c>
      <c r="D24" s="1725">
        <f>'bilan patrimonial'!D24</f>
        <v>0</v>
      </c>
      <c r="E24" s="1726">
        <f>'bilan patrimonial'!E24</f>
        <v>0</v>
      </c>
      <c r="F24" s="1727">
        <f>'bilan patrimonial'!F24</f>
        <v>0</v>
      </c>
      <c r="G24" s="1725">
        <f>'bilan patrimonial'!G24</f>
        <v>0</v>
      </c>
      <c r="H24" s="1726">
        <f>'bilan patrimonial'!H24</f>
        <v>0</v>
      </c>
      <c r="I24" s="1724">
        <f>'bilan patrimonial'!I24</f>
        <v>0</v>
      </c>
      <c r="J24" s="1725">
        <f>'bilan patrimonial'!J24</f>
        <v>0</v>
      </c>
      <c r="K24" s="315">
        <f>'bilan patrimonial'!K24</f>
        <v>0</v>
      </c>
      <c r="L24" s="314">
        <f>'bilan patrimonial'!L24</f>
        <v>0</v>
      </c>
      <c r="M24" s="1661">
        <f>'bilan patrimonial'!M24</f>
        <v>0</v>
      </c>
      <c r="N24" s="315">
        <f>'bilan patrimonial'!N24</f>
        <v>0</v>
      </c>
      <c r="O24" s="337"/>
      <c r="P24" s="337"/>
      <c r="Q24" s="337"/>
      <c r="R24" s="337"/>
      <c r="S24" s="337"/>
      <c r="T24" s="337"/>
      <c r="U24" s="337"/>
      <c r="V24" s="337"/>
      <c r="W24" s="337"/>
      <c r="X24" s="337"/>
      <c r="Y24" s="337"/>
      <c r="Z24" s="337"/>
    </row>
    <row r="25" spans="1:26" ht="21.75" thickBot="1">
      <c r="A25" s="337"/>
      <c r="B25" s="1723"/>
      <c r="C25" s="1724">
        <f>'bilan patrimonial'!C25</f>
        <v>0</v>
      </c>
      <c r="D25" s="1725">
        <f>'bilan patrimonial'!D25</f>
        <v>0</v>
      </c>
      <c r="E25" s="1726">
        <f>'bilan patrimonial'!E25</f>
        <v>0</v>
      </c>
      <c r="F25" s="1727">
        <f>'bilan patrimonial'!F25</f>
        <v>0</v>
      </c>
      <c r="G25" s="1725">
        <f>'bilan patrimonial'!G25</f>
        <v>0</v>
      </c>
      <c r="H25" s="1726">
        <f>'bilan patrimonial'!H25</f>
        <v>0</v>
      </c>
      <c r="I25" s="1724">
        <f>'bilan patrimonial'!I25</f>
        <v>0</v>
      </c>
      <c r="J25" s="1725">
        <f>'bilan patrimonial'!J25</f>
        <v>0</v>
      </c>
      <c r="K25" s="315">
        <f>'bilan patrimonial'!K25</f>
        <v>0</v>
      </c>
      <c r="L25" s="314">
        <f>'bilan patrimonial'!L25</f>
        <v>0</v>
      </c>
      <c r="M25" s="1661">
        <f>'bilan patrimonial'!M25</f>
        <v>0</v>
      </c>
      <c r="N25" s="315">
        <f>'bilan patrimonial'!N25</f>
        <v>0</v>
      </c>
      <c r="O25" s="337"/>
      <c r="P25" s="337"/>
      <c r="Q25" s="337"/>
      <c r="R25" s="337"/>
      <c r="S25" s="337"/>
      <c r="T25" s="337"/>
      <c r="U25" s="337"/>
      <c r="V25" s="337"/>
      <c r="W25" s="337"/>
      <c r="X25" s="337"/>
      <c r="Y25" s="337"/>
      <c r="Z25" s="337"/>
    </row>
    <row r="26" spans="1:26" ht="21.75" thickBot="1">
      <c r="A26" s="671"/>
      <c r="B26" s="1692" t="str">
        <f>'bilan patrimonial'!B26</f>
        <v>Actif realisable à - 1 an (B)</v>
      </c>
      <c r="C26" s="1693">
        <f>'bilan patrimonial'!C26</f>
        <v>504557027</v>
      </c>
      <c r="D26" s="1694">
        <f>'bilan patrimonial'!D26</f>
        <v>861427864</v>
      </c>
      <c r="E26" s="1695">
        <f>'bilan patrimonial'!E26</f>
        <v>-1.7406213487597391</v>
      </c>
      <c r="F26" s="1693">
        <f>'bilan patrimonial'!F26</f>
        <v>861427864</v>
      </c>
      <c r="G26" s="1694">
        <f>'bilan patrimonial'!G26</f>
        <v>1093406599</v>
      </c>
      <c r="H26" s="1695">
        <f>'bilan patrimonial'!H26</f>
        <v>0.12210834700009987</v>
      </c>
      <c r="I26" s="1693">
        <f>'bilan patrimonial'!I26</f>
        <v>1093406599</v>
      </c>
      <c r="J26" s="1694">
        <f>'bilan patrimonial'!J26</f>
        <v>804684242</v>
      </c>
      <c r="K26" s="298">
        <f>'bilan patrimonial'!K26</f>
        <v>0.35880205169967772</v>
      </c>
      <c r="L26" s="296">
        <f>'bilan patrimonial'!L26</f>
        <v>804684242</v>
      </c>
      <c r="M26" s="297">
        <f>'bilan patrimonial'!M26</f>
        <v>206462825</v>
      </c>
      <c r="N26" s="298">
        <f>'bilan patrimonial'!N26</f>
        <v>2.8974776306582068</v>
      </c>
      <c r="O26" s="671"/>
      <c r="P26" s="671"/>
      <c r="Q26" s="671"/>
      <c r="R26" s="671"/>
      <c r="S26" s="671"/>
      <c r="T26" s="671"/>
      <c r="U26" s="671"/>
      <c r="V26" s="671"/>
      <c r="W26" s="671"/>
      <c r="X26" s="671"/>
      <c r="Y26" s="671"/>
      <c r="Z26" s="671"/>
    </row>
    <row r="27" spans="1:26" s="321" customFormat="1" ht="21">
      <c r="A27" s="316"/>
      <c r="B27" s="1728" t="str">
        <f>'bilan patrimonial'!B27</f>
        <v>Stocks à moins 1 an</v>
      </c>
      <c r="C27" s="1729">
        <f>'bilan patrimonial'!C27</f>
        <v>8162538</v>
      </c>
      <c r="D27" s="1730">
        <f>'bilan patrimonial'!D27</f>
        <v>59675725</v>
      </c>
      <c r="E27" s="1731">
        <f>'bilan patrimonial'!E27</f>
        <v>-1</v>
      </c>
      <c r="F27" s="1732">
        <f>'bilan patrimonial'!F27</f>
        <v>59675725</v>
      </c>
      <c r="G27" s="1730">
        <f>'bilan patrimonial'!G27</f>
        <v>259309506</v>
      </c>
      <c r="H27" s="1731">
        <f>'bilan patrimonial'!H27</f>
        <v>-0.14920123120313589</v>
      </c>
      <c r="I27" s="1729">
        <f>'bilan patrimonial'!I27</f>
        <v>259309506</v>
      </c>
      <c r="J27" s="1730">
        <f>'bilan patrimonial'!J27</f>
        <v>182623703</v>
      </c>
      <c r="K27" s="320">
        <f>'bilan patrimonial'!K27</f>
        <v>0.41991155441635097</v>
      </c>
      <c r="L27" s="318">
        <f>'bilan patrimonial'!L27</f>
        <v>182623703</v>
      </c>
      <c r="M27" s="319">
        <f>'bilan patrimonial'!M27</f>
        <v>0</v>
      </c>
      <c r="N27" s="320">
        <f>'bilan patrimonial'!N27</f>
        <v>0</v>
      </c>
      <c r="O27" s="316"/>
      <c r="P27" s="316"/>
      <c r="Q27" s="316"/>
      <c r="R27" s="316"/>
      <c r="S27" s="316"/>
      <c r="T27" s="316"/>
      <c r="U27" s="316"/>
      <c r="V27" s="316"/>
      <c r="W27" s="316"/>
      <c r="X27" s="316"/>
      <c r="Y27" s="316"/>
      <c r="Z27" s="316"/>
    </row>
    <row r="28" spans="1:26" ht="21">
      <c r="A28" s="671"/>
      <c r="B28" s="1703" t="str">
        <f>'bilan patrimonial'!B28</f>
        <v>marchandises</v>
      </c>
      <c r="C28" s="1698">
        <f>'bilan patrimonial'!C28</f>
        <v>0</v>
      </c>
      <c r="D28" s="1699">
        <f>'bilan patrimonial'!D28</f>
        <v>0</v>
      </c>
      <c r="E28" s="1700">
        <f>'bilan patrimonial'!E28</f>
        <v>0</v>
      </c>
      <c r="F28" s="1701">
        <f>'bilan patrimonial'!F28</f>
        <v>0</v>
      </c>
      <c r="G28" s="1699">
        <f>'bilan patrimonial'!G28</f>
        <v>0</v>
      </c>
      <c r="H28" s="1700">
        <f>'bilan patrimonial'!H28</f>
        <v>0</v>
      </c>
      <c r="I28" s="1698">
        <f>'bilan patrimonial'!I28</f>
        <v>0</v>
      </c>
      <c r="J28" s="1699">
        <f>'bilan patrimonial'!J28</f>
        <v>0</v>
      </c>
      <c r="K28" s="301">
        <f>'bilan patrimonial'!K28</f>
        <v>0</v>
      </c>
      <c r="L28" s="299">
        <f>'bilan patrimonial'!L28</f>
        <v>0</v>
      </c>
      <c r="M28" s="300">
        <f>'bilan patrimonial'!M28</f>
        <v>0</v>
      </c>
      <c r="N28" s="301">
        <f>'bilan patrimonial'!N28</f>
        <v>0</v>
      </c>
      <c r="O28" s="671"/>
      <c r="P28" s="671"/>
      <c r="Q28" s="671"/>
      <c r="R28" s="671"/>
      <c r="S28" s="671"/>
      <c r="T28" s="671"/>
      <c r="U28" s="671"/>
      <c r="V28" s="671"/>
      <c r="W28" s="671"/>
      <c r="X28" s="671"/>
      <c r="Y28" s="671"/>
      <c r="Z28" s="671"/>
    </row>
    <row r="29" spans="1:26" ht="21" outlineLevel="1">
      <c r="A29" s="337"/>
      <c r="B29" s="1703" t="str">
        <f>'bilan patrimonial'!B29</f>
        <v>matieres premieres et autre appro</v>
      </c>
      <c r="C29" s="1733">
        <f>'bilan patrimonial'!C29</f>
        <v>0</v>
      </c>
      <c r="D29" s="1734">
        <f>'bilan patrimonial'!D29</f>
        <v>59675725</v>
      </c>
      <c r="E29" s="1706">
        <f>'bilan patrimonial'!E29</f>
        <v>-1</v>
      </c>
      <c r="F29" s="1707">
        <f>'bilan patrimonial'!F29</f>
        <v>59675725</v>
      </c>
      <c r="G29" s="1708">
        <f>'bilan patrimonial'!G29</f>
        <v>70140822</v>
      </c>
      <c r="H29" s="1706">
        <f>'bilan patrimonial'!H29</f>
        <v>-0.14920123120313589</v>
      </c>
      <c r="I29" s="1704">
        <f>'bilan patrimonial'!I29</f>
        <v>70140822</v>
      </c>
      <c r="J29" s="1708">
        <f>'bilan patrimonial'!J29</f>
        <v>29575162</v>
      </c>
      <c r="K29" s="304">
        <f>'bilan patrimonial'!K29</f>
        <v>1.3716124361381352</v>
      </c>
      <c r="L29" s="302">
        <f>'bilan patrimonial'!L29</f>
        <v>29575162</v>
      </c>
      <c r="M29" s="303">
        <f>'bilan patrimonial'!M29</f>
        <v>6264065</v>
      </c>
      <c r="N29" s="304">
        <f>'bilan patrimonial'!N29</f>
        <v>3.7214008794608615</v>
      </c>
      <c r="O29" s="337"/>
      <c r="P29" s="337"/>
      <c r="Q29" s="337"/>
      <c r="R29" s="337"/>
      <c r="S29" s="337"/>
      <c r="T29" s="337"/>
      <c r="U29" s="337"/>
      <c r="V29" s="337"/>
      <c r="W29" s="337"/>
      <c r="X29" s="337"/>
      <c r="Y29" s="337"/>
      <c r="Z29" s="337"/>
    </row>
    <row r="30" spans="1:26" ht="21" outlineLevel="1">
      <c r="A30" s="337"/>
      <c r="B30" s="1703" t="str">
        <f>'bilan patrimonial'!B30</f>
        <v>en-cours</v>
      </c>
      <c r="C30" s="1735">
        <f>'bilan patrimonial'!C30</f>
        <v>8162538</v>
      </c>
      <c r="D30" s="1736">
        <f>'bilan patrimonial'!D30</f>
        <v>0</v>
      </c>
      <c r="E30" s="1706">
        <f>'bilan patrimonial'!E30</f>
        <v>0</v>
      </c>
      <c r="F30" s="1707">
        <f>'bilan patrimonial'!F30</f>
        <v>0</v>
      </c>
      <c r="G30" s="1708">
        <f>'bilan patrimonial'!G30</f>
        <v>189168684</v>
      </c>
      <c r="H30" s="1706">
        <f>'bilan patrimonial'!H30</f>
        <v>0</v>
      </c>
      <c r="I30" s="1704">
        <f>'bilan patrimonial'!I30</f>
        <v>189168684</v>
      </c>
      <c r="J30" s="1708">
        <f>'bilan patrimonial'!J30</f>
        <v>153048541</v>
      </c>
      <c r="K30" s="304">
        <f>'bilan patrimonial'!K30</f>
        <v>0.2360044908889396</v>
      </c>
      <c r="L30" s="302">
        <f>'bilan patrimonial'!L30</f>
        <v>153048541</v>
      </c>
      <c r="M30" s="303">
        <f>'bilan patrimonial'!M30</f>
        <v>17607763</v>
      </c>
      <c r="N30" s="304">
        <f>'bilan patrimonial'!N30</f>
        <v>7.6921059194174752</v>
      </c>
      <c r="O30" s="337"/>
      <c r="P30" s="337"/>
      <c r="Q30" s="337"/>
      <c r="R30" s="337"/>
      <c r="S30" s="337"/>
      <c r="T30" s="337"/>
      <c r="U30" s="337"/>
      <c r="V30" s="337"/>
      <c r="W30" s="337"/>
      <c r="X30" s="337"/>
      <c r="Y30" s="337"/>
      <c r="Z30" s="337"/>
    </row>
    <row r="31" spans="1:26" ht="21" outlineLevel="1">
      <c r="A31" s="337"/>
      <c r="B31" s="1703" t="str">
        <f>'bilan patrimonial'!B31</f>
        <v>produits fabriqués</v>
      </c>
      <c r="C31" s="1737">
        <f>'bilan patrimonial'!C31</f>
        <v>0</v>
      </c>
      <c r="D31" s="1736">
        <f>'bilan patrimonial'!D31</f>
        <v>0</v>
      </c>
      <c r="E31" s="1706">
        <f>'bilan patrimonial'!E31</f>
        <v>0</v>
      </c>
      <c r="F31" s="1707">
        <f>'bilan patrimonial'!F31</f>
        <v>0</v>
      </c>
      <c r="G31" s="1708">
        <f>'bilan patrimonial'!G31</f>
        <v>0</v>
      </c>
      <c r="H31" s="1706">
        <f>'bilan patrimonial'!H31</f>
        <v>0</v>
      </c>
      <c r="I31" s="1704">
        <f>'bilan patrimonial'!I31</f>
        <v>0</v>
      </c>
      <c r="J31" s="1708">
        <f>'bilan patrimonial'!J31</f>
        <v>0</v>
      </c>
      <c r="K31" s="304">
        <f>'bilan patrimonial'!K31</f>
        <v>0</v>
      </c>
      <c r="L31" s="302">
        <f>'bilan patrimonial'!L31</f>
        <v>0</v>
      </c>
      <c r="M31" s="303">
        <f>'bilan patrimonial'!M31</f>
        <v>0</v>
      </c>
      <c r="N31" s="304">
        <f>'bilan patrimonial'!N31</f>
        <v>0</v>
      </c>
      <c r="O31" s="337"/>
      <c r="P31" s="337"/>
      <c r="Q31" s="337"/>
      <c r="R31" s="337"/>
      <c r="S31" s="337"/>
      <c r="T31" s="337"/>
      <c r="U31" s="337"/>
      <c r="V31" s="337"/>
      <c r="W31" s="337"/>
      <c r="X31" s="337"/>
      <c r="Y31" s="337"/>
      <c r="Z31" s="337"/>
    </row>
    <row r="32" spans="1:26" ht="21" outlineLevel="1">
      <c r="A32" s="337"/>
      <c r="B32" s="1703" t="str">
        <f>'bilan patrimonial'!B32</f>
        <v>(-) stocks réalisables à -1an</v>
      </c>
      <c r="C32" s="1735">
        <f>'bilan patrimonial'!C32</f>
        <v>0</v>
      </c>
      <c r="D32" s="1738">
        <f>'bilan patrimonial'!D32</f>
        <v>0</v>
      </c>
      <c r="E32" s="1706">
        <f>'bilan patrimonial'!E32</f>
        <v>0</v>
      </c>
      <c r="F32" s="1707">
        <f>'bilan patrimonial'!F32</f>
        <v>0</v>
      </c>
      <c r="G32" s="1708">
        <f>'bilan patrimonial'!G32</f>
        <v>0</v>
      </c>
      <c r="H32" s="1706">
        <f>'bilan patrimonial'!H32</f>
        <v>0</v>
      </c>
      <c r="I32" s="1704">
        <f>'bilan patrimonial'!I32</f>
        <v>0</v>
      </c>
      <c r="J32" s="1708">
        <f>'bilan patrimonial'!J32</f>
        <v>0</v>
      </c>
      <c r="K32" s="304">
        <f>'bilan patrimonial'!K32</f>
        <v>0</v>
      </c>
      <c r="L32" s="302">
        <f>'bilan patrimonial'!L32</f>
        <v>0</v>
      </c>
      <c r="M32" s="303">
        <f>'bilan patrimonial'!M32</f>
        <v>0</v>
      </c>
      <c r="N32" s="304">
        <f>'bilan patrimonial'!N32</f>
        <v>0</v>
      </c>
      <c r="O32" s="337"/>
      <c r="P32" s="337"/>
      <c r="Q32" s="337"/>
      <c r="R32" s="337"/>
      <c r="S32" s="337"/>
      <c r="T32" s="337"/>
      <c r="U32" s="337"/>
      <c r="V32" s="337"/>
      <c r="W32" s="337"/>
      <c r="X32" s="337"/>
      <c r="Y32" s="337"/>
      <c r="Z32" s="337"/>
    </row>
    <row r="33" spans="1:26" ht="21" outlineLevel="1">
      <c r="A33" s="337"/>
      <c r="B33" s="1703"/>
      <c r="C33" s="1737">
        <f>'bilan patrimonial'!C33</f>
        <v>0</v>
      </c>
      <c r="D33" s="1736">
        <f>'bilan patrimonial'!D33</f>
        <v>0</v>
      </c>
      <c r="E33" s="1706">
        <f>'bilan patrimonial'!E33</f>
        <v>0</v>
      </c>
      <c r="F33" s="1707">
        <f>'bilan patrimonial'!F33</f>
        <v>0</v>
      </c>
      <c r="G33" s="1708">
        <f>'bilan patrimonial'!G33</f>
        <v>0</v>
      </c>
      <c r="H33" s="1706">
        <f>'bilan patrimonial'!H33</f>
        <v>0</v>
      </c>
      <c r="I33" s="1704">
        <f>'bilan patrimonial'!I33</f>
        <v>0</v>
      </c>
      <c r="J33" s="1708">
        <f>'bilan patrimonial'!J33</f>
        <v>0</v>
      </c>
      <c r="K33" s="304">
        <f>'bilan patrimonial'!K33</f>
        <v>0</v>
      </c>
      <c r="L33" s="302">
        <f>'bilan patrimonial'!L33</f>
        <v>0</v>
      </c>
      <c r="M33" s="303">
        <f>'bilan patrimonial'!M33</f>
        <v>0</v>
      </c>
      <c r="N33" s="304">
        <f>'bilan patrimonial'!N33</f>
        <v>0</v>
      </c>
      <c r="O33" s="337"/>
      <c r="P33" s="337"/>
      <c r="Q33" s="337"/>
      <c r="R33" s="337"/>
      <c r="S33" s="337"/>
      <c r="T33" s="337"/>
      <c r="U33" s="337"/>
      <c r="V33" s="337"/>
      <c r="W33" s="337"/>
      <c r="X33" s="337"/>
      <c r="Y33" s="337"/>
      <c r="Z33" s="337"/>
    </row>
    <row r="34" spans="1:26" s="604" customFormat="1" ht="27.75" customHeight="1">
      <c r="A34" s="671"/>
      <c r="B34" s="1728" t="str">
        <f>'bilan patrimonial'!B34</f>
        <v>Creances à moins 1 an</v>
      </c>
      <c r="C34" s="1710">
        <f>'bilan patrimonial'!C34</f>
        <v>247770876</v>
      </c>
      <c r="D34" s="1711">
        <f>'bilan patrimonial'!D34</f>
        <v>348642173</v>
      </c>
      <c r="E34" s="1712">
        <f>'bilan patrimonial'!E34</f>
        <v>-0.2893261481593622</v>
      </c>
      <c r="F34" s="1713">
        <f>'bilan patrimonial'!F34</f>
        <v>348642173</v>
      </c>
      <c r="G34" s="1711">
        <f>'bilan patrimonial'!G34</f>
        <v>559108627</v>
      </c>
      <c r="H34" s="1712">
        <f>'bilan patrimonial'!H34</f>
        <v>-0.37643213471646186</v>
      </c>
      <c r="I34" s="1710">
        <f>'bilan patrimonial'!I34</f>
        <v>559108627</v>
      </c>
      <c r="J34" s="1711">
        <f>'bilan patrimonial'!J34</f>
        <v>387625846</v>
      </c>
      <c r="K34" s="308">
        <f>'bilan patrimonial'!K34</f>
        <v>0.44239253591980554</v>
      </c>
      <c r="L34" s="306">
        <f>'bilan patrimonial'!L34</f>
        <v>387625846</v>
      </c>
      <c r="M34" s="307">
        <f>'bilan patrimonial'!M34</f>
        <v>206462825</v>
      </c>
      <c r="N34" s="308">
        <f>'bilan patrimonial'!N34</f>
        <v>0.87746072931047037</v>
      </c>
      <c r="O34" s="671"/>
      <c r="P34" s="671"/>
      <c r="Q34" s="671"/>
      <c r="R34" s="671"/>
      <c r="S34" s="671"/>
      <c r="T34" s="671"/>
      <c r="U34" s="671"/>
      <c r="V34" s="671"/>
      <c r="W34" s="671"/>
      <c r="X34" s="671"/>
      <c r="Y34" s="671"/>
      <c r="Z34" s="671"/>
    </row>
    <row r="35" spans="1:26" ht="21">
      <c r="A35" s="671"/>
      <c r="B35" s="1703" t="str">
        <f>'bilan patrimonial'!B35</f>
        <v>Fournisseurs, Avances versés</v>
      </c>
      <c r="C35" s="1704">
        <f>'bilan patrimonial'!C35</f>
        <v>13500</v>
      </c>
      <c r="D35" s="1711">
        <f>'bilan patrimonial'!D35</f>
        <v>0</v>
      </c>
      <c r="E35" s="1712">
        <f>'bilan patrimonial'!E35</f>
        <v>0</v>
      </c>
      <c r="F35" s="1713">
        <f>'bilan patrimonial'!F35</f>
        <v>0</v>
      </c>
      <c r="G35" s="1711">
        <f>'bilan patrimonial'!G35</f>
        <v>0</v>
      </c>
      <c r="H35" s="1712">
        <f>'bilan patrimonial'!H35</f>
        <v>0</v>
      </c>
      <c r="I35" s="1710">
        <f>'bilan patrimonial'!I35</f>
        <v>0</v>
      </c>
      <c r="J35" s="1711">
        <f>'bilan patrimonial'!J35</f>
        <v>0</v>
      </c>
      <c r="K35" s="308">
        <f>'bilan patrimonial'!K35</f>
        <v>0</v>
      </c>
      <c r="L35" s="306">
        <f>'bilan patrimonial'!L35</f>
        <v>0</v>
      </c>
      <c r="M35" s="307">
        <f>'bilan patrimonial'!M35</f>
        <v>0</v>
      </c>
      <c r="N35" s="308">
        <f>'bilan patrimonial'!N35</f>
        <v>0</v>
      </c>
      <c r="O35" s="671"/>
      <c r="P35" s="671"/>
      <c r="Q35" s="671"/>
      <c r="R35" s="671"/>
      <c r="S35" s="671"/>
      <c r="T35" s="671"/>
      <c r="U35" s="671"/>
      <c r="V35" s="671"/>
      <c r="W35" s="671"/>
      <c r="X35" s="671"/>
      <c r="Y35" s="671"/>
      <c r="Z35" s="671"/>
    </row>
    <row r="36" spans="1:26" ht="21" outlineLevel="1">
      <c r="A36" s="337"/>
      <c r="B36" s="1703" t="str">
        <f>'bilan patrimonial'!B36</f>
        <v>Créances clients</v>
      </c>
      <c r="C36" s="1739">
        <f>'bilan patrimonial'!C36</f>
        <v>167544970</v>
      </c>
      <c r="D36" s="1708">
        <f>'bilan patrimonial'!D36</f>
        <v>270764574</v>
      </c>
      <c r="E36" s="1706">
        <f>'bilan patrimonial'!E36</f>
        <v>-0.38121532102645006</v>
      </c>
      <c r="F36" s="1707">
        <f>'bilan patrimonial'!F36</f>
        <v>270764574</v>
      </c>
      <c r="G36" s="1708">
        <f>'bilan patrimonial'!G36</f>
        <v>407366743</v>
      </c>
      <c r="H36" s="1706">
        <f>'bilan patrimonial'!H36</f>
        <v>-0.33532970314172161</v>
      </c>
      <c r="I36" s="1704">
        <f>'bilan patrimonial'!I36</f>
        <v>407366743</v>
      </c>
      <c r="J36" s="1708">
        <f>'bilan patrimonial'!J36</f>
        <v>310667013</v>
      </c>
      <c r="K36" s="304">
        <f>'bilan patrimonial'!K36</f>
        <v>0.31126487832166472</v>
      </c>
      <c r="L36" s="302">
        <f>'bilan patrimonial'!L36</f>
        <v>310667013</v>
      </c>
      <c r="M36" s="303">
        <f>'bilan patrimonial'!M36</f>
        <v>166429064</v>
      </c>
      <c r="N36" s="304">
        <f>'bilan patrimonial'!N36</f>
        <v>0.8666632229572595</v>
      </c>
      <c r="O36" s="337"/>
      <c r="P36" s="337"/>
      <c r="Q36" s="337"/>
      <c r="R36" s="337"/>
      <c r="S36" s="337"/>
      <c r="T36" s="337"/>
      <c r="U36" s="337"/>
      <c r="V36" s="337"/>
      <c r="W36" s="337"/>
      <c r="X36" s="337"/>
      <c r="Y36" s="337"/>
      <c r="Z36" s="337"/>
    </row>
    <row r="37" spans="1:26" ht="21" outlineLevel="1">
      <c r="A37" s="337"/>
      <c r="B37" s="1703" t="str">
        <f>'bilan patrimonial'!B37</f>
        <v>(-) Ecart de conversion-passif  sur creances</v>
      </c>
      <c r="C37" s="1739">
        <f>'bilan patrimonial'!C37</f>
        <v>0</v>
      </c>
      <c r="D37" s="1708">
        <f>'bilan patrimonial'!D37</f>
        <v>0</v>
      </c>
      <c r="E37" s="1706">
        <f>'bilan patrimonial'!E37</f>
        <v>0</v>
      </c>
      <c r="F37" s="1707">
        <f>'bilan patrimonial'!F37</f>
        <v>0</v>
      </c>
      <c r="G37" s="1708">
        <f>'bilan patrimonial'!G37</f>
        <v>0</v>
      </c>
      <c r="H37" s="1706">
        <f>'bilan patrimonial'!H37</f>
        <v>0</v>
      </c>
      <c r="I37" s="1704">
        <f>'bilan patrimonial'!I37</f>
        <v>0</v>
      </c>
      <c r="J37" s="1708">
        <f>'bilan patrimonial'!J37</f>
        <v>0</v>
      </c>
      <c r="K37" s="304">
        <f>'bilan patrimonial'!K37</f>
        <v>0</v>
      </c>
      <c r="L37" s="302">
        <f>'bilan patrimonial'!L37</f>
        <v>0</v>
      </c>
      <c r="M37" s="303">
        <f>'bilan patrimonial'!M37</f>
        <v>0</v>
      </c>
      <c r="N37" s="304">
        <f>'bilan patrimonial'!N37</f>
        <v>0</v>
      </c>
      <c r="O37" s="337"/>
      <c r="P37" s="337"/>
      <c r="Q37" s="337"/>
      <c r="R37" s="337"/>
      <c r="S37" s="337"/>
      <c r="T37" s="337"/>
      <c r="U37" s="337"/>
      <c r="V37" s="337"/>
      <c r="W37" s="337"/>
      <c r="X37" s="337"/>
      <c r="Y37" s="337"/>
      <c r="Z37" s="337"/>
    </row>
    <row r="38" spans="1:26" ht="21" outlineLevel="1">
      <c r="A38" s="337"/>
      <c r="B38" s="1703" t="str">
        <f>'bilan patrimonial'!B38</f>
        <v xml:space="preserve">autres creances </v>
      </c>
      <c r="C38" s="1739">
        <f>'bilan patrimonial'!C38</f>
        <v>80212406</v>
      </c>
      <c r="D38" s="1708">
        <f>'bilan patrimonial'!D38</f>
        <v>76877599</v>
      </c>
      <c r="E38" s="1706">
        <f>'bilan patrimonial'!E38</f>
        <v>4.3378136718343674E-2</v>
      </c>
      <c r="F38" s="1707">
        <f>'bilan patrimonial'!F38</f>
        <v>76877599</v>
      </c>
      <c r="G38" s="1708">
        <f>'bilan patrimonial'!G38</f>
        <v>151741884</v>
      </c>
      <c r="H38" s="1706">
        <f>'bilan patrimonial'!H38</f>
        <v>-0.49336599115903956</v>
      </c>
      <c r="I38" s="1704">
        <f>'bilan patrimonial'!I38</f>
        <v>151741884</v>
      </c>
      <c r="J38" s="1708">
        <f>'bilan patrimonial'!J38</f>
        <v>76958833</v>
      </c>
      <c r="K38" s="304">
        <f>'bilan patrimonial'!K38</f>
        <v>0.97172797565680336</v>
      </c>
      <c r="L38" s="302">
        <f>'bilan patrimonial'!L38</f>
        <v>76958833</v>
      </c>
      <c r="M38" s="303">
        <f>'bilan patrimonial'!M38</f>
        <v>40033761</v>
      </c>
      <c r="N38" s="304">
        <f>'bilan patrimonial'!N38</f>
        <v>0.92234831496346303</v>
      </c>
      <c r="O38" s="337"/>
      <c r="P38" s="337"/>
      <c r="Q38" s="337"/>
      <c r="R38" s="337"/>
      <c r="S38" s="337"/>
      <c r="T38" s="337"/>
      <c r="U38" s="337"/>
      <c r="V38" s="337"/>
      <c r="W38" s="337"/>
      <c r="X38" s="337"/>
      <c r="Y38" s="337"/>
      <c r="Z38" s="337"/>
    </row>
    <row r="39" spans="1:26" ht="21" outlineLevel="1">
      <c r="A39" s="337"/>
      <c r="B39" s="1703" t="str">
        <f>'bilan patrimonial'!B39</f>
        <v>(-)  Charge constatées d'avance</v>
      </c>
      <c r="C39" s="1739">
        <f>'bilan patrimonial'!C39</f>
        <v>0</v>
      </c>
      <c r="D39" s="1708">
        <f>'bilan patrimonial'!D39</f>
        <v>0</v>
      </c>
      <c r="E39" s="1706">
        <f>'bilan patrimonial'!E39</f>
        <v>0</v>
      </c>
      <c r="F39" s="1707">
        <f>'bilan patrimonial'!F39</f>
        <v>0</v>
      </c>
      <c r="G39" s="1708">
        <f>'bilan patrimonial'!G39</f>
        <v>0</v>
      </c>
      <c r="H39" s="1706">
        <f>'bilan patrimonial'!H39</f>
        <v>0</v>
      </c>
      <c r="I39" s="1704">
        <f>'bilan patrimonial'!I39</f>
        <v>0</v>
      </c>
      <c r="J39" s="1708">
        <f>'bilan patrimonial'!J39</f>
        <v>0</v>
      </c>
      <c r="K39" s="304">
        <f>'bilan patrimonial'!K39</f>
        <v>0</v>
      </c>
      <c r="L39" s="302">
        <f>'bilan patrimonial'!L39</f>
        <v>0</v>
      </c>
      <c r="M39" s="303">
        <f>'bilan patrimonial'!M39</f>
        <v>0</v>
      </c>
      <c r="N39" s="304">
        <f>'bilan patrimonial'!N39</f>
        <v>0</v>
      </c>
      <c r="O39" s="337"/>
      <c r="P39" s="337"/>
      <c r="Q39" s="337"/>
      <c r="R39" s="337"/>
      <c r="S39" s="337"/>
      <c r="T39" s="337"/>
      <c r="U39" s="337"/>
      <c r="V39" s="337"/>
      <c r="W39" s="337"/>
      <c r="X39" s="337"/>
      <c r="Y39" s="337"/>
      <c r="Z39" s="337"/>
    </row>
    <row r="40" spans="1:26" ht="21" outlineLevel="1">
      <c r="A40" s="337"/>
      <c r="B40" s="1703" t="str">
        <f>'bilan patrimonial'!B40</f>
        <v>Créances de cession d'immobilisation ( actif circulant HAO )</v>
      </c>
      <c r="C40" s="1739">
        <f>'bilan patrimonial'!C40</f>
        <v>0</v>
      </c>
      <c r="D40" s="1708">
        <f>'bilan patrimonial'!D40</f>
        <v>1000000</v>
      </c>
      <c r="E40" s="1706">
        <f>'bilan patrimonial'!E40</f>
        <v>0</v>
      </c>
      <c r="F40" s="1707">
        <f>'bilan patrimonial'!F40</f>
        <v>1000000</v>
      </c>
      <c r="G40" s="1708">
        <f>'bilan patrimonial'!G40</f>
        <v>0</v>
      </c>
      <c r="H40" s="1706">
        <f>'bilan patrimonial'!H40</f>
        <v>0</v>
      </c>
      <c r="I40" s="1704">
        <f>'bilan patrimonial'!I40</f>
        <v>0</v>
      </c>
      <c r="J40" s="1708">
        <f>'bilan patrimonial'!J40</f>
        <v>0</v>
      </c>
      <c r="K40" s="304">
        <f>'bilan patrimonial'!K40</f>
        <v>0</v>
      </c>
      <c r="L40" s="302">
        <f>'bilan patrimonial'!L40</f>
        <v>0</v>
      </c>
      <c r="M40" s="303">
        <f>'bilan patrimonial'!M40</f>
        <v>0</v>
      </c>
      <c r="N40" s="304">
        <f>'bilan patrimonial'!N40</f>
        <v>0</v>
      </c>
      <c r="O40" s="337"/>
      <c r="P40" s="337"/>
      <c r="Q40" s="337"/>
      <c r="R40" s="337"/>
      <c r="S40" s="337"/>
      <c r="T40" s="337"/>
      <c r="U40" s="337"/>
      <c r="V40" s="337"/>
      <c r="W40" s="337"/>
      <c r="X40" s="337"/>
      <c r="Y40" s="337"/>
      <c r="Z40" s="337"/>
    </row>
    <row r="41" spans="1:26" ht="21" outlineLevel="1">
      <c r="A41" s="337"/>
      <c r="B41" s="1703" t="str">
        <f>'bilan patrimonial'!B41</f>
        <v>Prêts à court terme</v>
      </c>
      <c r="C41" s="1739">
        <f>'bilan patrimonial'!C41</f>
        <v>0</v>
      </c>
      <c r="D41" s="1708">
        <f>'bilan patrimonial'!D41</f>
        <v>0</v>
      </c>
      <c r="E41" s="1706">
        <f>'bilan patrimonial'!E41</f>
        <v>0</v>
      </c>
      <c r="F41" s="1707">
        <f>'bilan patrimonial'!F41</f>
        <v>0</v>
      </c>
      <c r="G41" s="1708">
        <f>'bilan patrimonial'!G41</f>
        <v>0</v>
      </c>
      <c r="H41" s="1706">
        <f>'bilan patrimonial'!H41</f>
        <v>0</v>
      </c>
      <c r="I41" s="1704">
        <f>'bilan patrimonial'!I41</f>
        <v>0</v>
      </c>
      <c r="J41" s="1708">
        <f>'bilan patrimonial'!J41</f>
        <v>0</v>
      </c>
      <c r="K41" s="304">
        <f>'bilan patrimonial'!K41</f>
        <v>0</v>
      </c>
      <c r="L41" s="302">
        <f>'bilan patrimonial'!L41</f>
        <v>0</v>
      </c>
      <c r="M41" s="303">
        <f>'bilan patrimonial'!M41</f>
        <v>0</v>
      </c>
      <c r="N41" s="304">
        <f>'bilan patrimonial'!N41</f>
        <v>0</v>
      </c>
      <c r="O41" s="337"/>
      <c r="P41" s="337"/>
      <c r="Q41" s="337"/>
      <c r="R41" s="337"/>
      <c r="S41" s="337"/>
      <c r="T41" s="337"/>
      <c r="U41" s="337"/>
      <c r="V41" s="337"/>
      <c r="W41" s="337"/>
      <c r="X41" s="337"/>
      <c r="Y41" s="337"/>
      <c r="Z41" s="337"/>
    </row>
    <row r="42" spans="1:26" ht="21" outlineLevel="1">
      <c r="A42" s="337"/>
      <c r="B42" s="1703" t="str">
        <f>'bilan patrimonial'!B42</f>
        <v>(-) Ecart de conversion-actif  sur creances d'exploitation</v>
      </c>
      <c r="C42" s="1739">
        <f>'bilan patrimonial'!C42</f>
        <v>0</v>
      </c>
      <c r="D42" s="1708">
        <f>'bilan patrimonial'!D42</f>
        <v>0</v>
      </c>
      <c r="E42" s="1706">
        <f>'bilan patrimonial'!E42</f>
        <v>0</v>
      </c>
      <c r="F42" s="1707">
        <f>'bilan patrimonial'!F42</f>
        <v>0</v>
      </c>
      <c r="G42" s="1708">
        <f>'bilan patrimonial'!G42</f>
        <v>0</v>
      </c>
      <c r="H42" s="1706">
        <f>'bilan patrimonial'!H42</f>
        <v>0</v>
      </c>
      <c r="I42" s="1704">
        <f>'bilan patrimonial'!I42</f>
        <v>0</v>
      </c>
      <c r="J42" s="1708">
        <f>'bilan patrimonial'!J42</f>
        <v>0</v>
      </c>
      <c r="K42" s="304">
        <f>'bilan patrimonial'!K42</f>
        <v>0</v>
      </c>
      <c r="L42" s="302">
        <f>'bilan patrimonial'!L42</f>
        <v>0</v>
      </c>
      <c r="M42" s="303">
        <f>'bilan patrimonial'!M42</f>
        <v>0</v>
      </c>
      <c r="N42" s="304">
        <f>'bilan patrimonial'!N42</f>
        <v>0</v>
      </c>
      <c r="O42" s="337"/>
      <c r="P42" s="337"/>
      <c r="Q42" s="337"/>
      <c r="R42" s="337"/>
      <c r="S42" s="337"/>
      <c r="T42" s="337"/>
      <c r="U42" s="337"/>
      <c r="V42" s="337"/>
      <c r="W42" s="337"/>
      <c r="X42" s="337"/>
      <c r="Y42" s="337"/>
      <c r="Z42" s="337"/>
    </row>
    <row r="43" spans="1:26" ht="21" outlineLevel="1">
      <c r="A43" s="337"/>
      <c r="B43" s="1740"/>
      <c r="C43" s="1739"/>
      <c r="D43" s="1708"/>
      <c r="E43" s="1706"/>
      <c r="F43" s="1707"/>
      <c r="G43" s="1708"/>
      <c r="H43" s="1706"/>
      <c r="I43" s="1704"/>
      <c r="J43" s="1708"/>
      <c r="K43" s="304"/>
      <c r="L43" s="302"/>
      <c r="M43" s="303"/>
      <c r="N43" s="304"/>
      <c r="O43" s="337"/>
      <c r="P43" s="337"/>
      <c r="Q43" s="337"/>
      <c r="R43" s="337"/>
      <c r="S43" s="337"/>
      <c r="T43" s="337"/>
      <c r="U43" s="337"/>
      <c r="V43" s="337"/>
      <c r="W43" s="337"/>
      <c r="X43" s="337"/>
      <c r="Y43" s="337"/>
      <c r="Z43" s="337"/>
    </row>
    <row r="44" spans="1:26" s="604" customFormat="1" ht="21">
      <c r="A44" s="671"/>
      <c r="B44" s="1728" t="str">
        <f>'bilan patrimonial'!B43</f>
        <v>Tresorerie actif</v>
      </c>
      <c r="C44" s="1710">
        <f>'bilan patrimonial'!C43</f>
        <v>248623613</v>
      </c>
      <c r="D44" s="1710">
        <f>'bilan patrimonial'!D43</f>
        <v>453109966</v>
      </c>
      <c r="E44" s="2511">
        <f>'bilan patrimonial'!E43</f>
        <v>-0.45129520060037698</v>
      </c>
      <c r="F44" s="1710">
        <f>'bilan patrimonial'!F43</f>
        <v>453109966</v>
      </c>
      <c r="G44" s="1710">
        <f>'bilan patrimonial'!G43</f>
        <v>274988466</v>
      </c>
      <c r="H44" s="2511">
        <f>'bilan patrimonial'!H43</f>
        <v>0.64774171291969762</v>
      </c>
      <c r="I44" s="1710">
        <f>'bilan patrimonial'!I43</f>
        <v>274988466</v>
      </c>
      <c r="J44" s="1710">
        <f>'bilan patrimonial'!J43</f>
        <v>234434693</v>
      </c>
      <c r="K44" s="308">
        <f>'bilan patrimonial'!K43</f>
        <v>0.17298537379874923</v>
      </c>
      <c r="L44" s="306">
        <f>'bilan patrimonial'!L43</f>
        <v>234434693</v>
      </c>
      <c r="M44" s="307">
        <f>'bilan patrimonial'!M43</f>
        <v>0</v>
      </c>
      <c r="N44" s="308">
        <f>'bilan patrimonial'!N43</f>
        <v>0</v>
      </c>
      <c r="O44" s="671"/>
      <c r="P44" s="671"/>
      <c r="Q44" s="671"/>
      <c r="R44" s="671"/>
      <c r="S44" s="671"/>
      <c r="T44" s="671"/>
      <c r="U44" s="671"/>
      <c r="V44" s="671"/>
      <c r="W44" s="671"/>
      <c r="X44" s="671"/>
      <c r="Y44" s="671"/>
      <c r="Z44" s="671"/>
    </row>
    <row r="45" spans="1:26" ht="21" outlineLevel="1">
      <c r="A45" s="337"/>
      <c r="B45" s="1703" t="str">
        <f>'bilan patrimonial'!B44</f>
        <v xml:space="preserve">  Titres de placement</v>
      </c>
      <c r="C45" s="1704">
        <f>'bilan patrimonial'!C44</f>
        <v>153488917</v>
      </c>
      <c r="D45" s="1704">
        <f>'bilan patrimonial'!D44</f>
        <v>276756486</v>
      </c>
      <c r="E45" s="2512">
        <f>'bilan patrimonial'!E44</f>
        <v>-0.44540083154546195</v>
      </c>
      <c r="F45" s="1704">
        <f>'bilan patrimonial'!F44</f>
        <v>276756486</v>
      </c>
      <c r="G45" s="1704">
        <f>'bilan patrimonial'!G44</f>
        <v>100000000</v>
      </c>
      <c r="H45" s="2512">
        <f>'bilan patrimonial'!H44</f>
        <v>1.7675648599999998</v>
      </c>
      <c r="I45" s="1704">
        <f>'bilan patrimonial'!I44</f>
        <v>100000000</v>
      </c>
      <c r="J45" s="1704">
        <f>'bilan patrimonial'!J44</f>
        <v>100000000</v>
      </c>
      <c r="K45" s="322">
        <f>'bilan patrimonial'!K44</f>
        <v>0</v>
      </c>
      <c r="L45" s="322">
        <f>'bilan patrimonial'!L44</f>
        <v>100000000</v>
      </c>
      <c r="M45" s="322">
        <f>'bilan patrimonial'!M44</f>
        <v>0</v>
      </c>
      <c r="N45" s="2526">
        <f>'bilan patrimonial'!N44</f>
        <v>0</v>
      </c>
      <c r="O45" s="337"/>
      <c r="P45" s="337"/>
      <c r="Q45" s="337"/>
      <c r="R45" s="337"/>
      <c r="S45" s="337"/>
      <c r="T45" s="337"/>
      <c r="U45" s="337"/>
      <c r="V45" s="337"/>
      <c r="W45" s="337"/>
      <c r="X45" s="337"/>
      <c r="Y45" s="337"/>
      <c r="Z45" s="337"/>
    </row>
    <row r="46" spans="1:26" ht="21" outlineLevel="1">
      <c r="A46" s="337"/>
      <c r="B46" s="1703" t="str">
        <f>'bilan patrimonial'!B45</f>
        <v xml:space="preserve">  Valeurs à encaisser</v>
      </c>
      <c r="C46" s="1704">
        <f>'bilan patrimonial'!C45</f>
        <v>0</v>
      </c>
      <c r="D46" s="1704">
        <f>'bilan patrimonial'!D45</f>
        <v>0</v>
      </c>
      <c r="E46" s="2512">
        <f>'bilan patrimonial'!E45</f>
        <v>0</v>
      </c>
      <c r="F46" s="1704">
        <f>'bilan patrimonial'!F45</f>
        <v>0</v>
      </c>
      <c r="G46" s="1704">
        <f>'bilan patrimonial'!G45</f>
        <v>0</v>
      </c>
      <c r="H46" s="2512">
        <f>'bilan patrimonial'!H45</f>
        <v>0</v>
      </c>
      <c r="I46" s="1704">
        <f>'bilan patrimonial'!I45</f>
        <v>0</v>
      </c>
      <c r="J46" s="1704">
        <f>'bilan patrimonial'!J45</f>
        <v>0</v>
      </c>
      <c r="K46" s="322">
        <f>'bilan patrimonial'!K45</f>
        <v>0</v>
      </c>
      <c r="L46" s="322">
        <f>'bilan patrimonial'!L45</f>
        <v>0</v>
      </c>
      <c r="M46" s="322">
        <f>'bilan patrimonial'!M45</f>
        <v>0</v>
      </c>
      <c r="N46" s="2526">
        <f>'bilan patrimonial'!N45</f>
        <v>0</v>
      </c>
      <c r="O46" s="337"/>
      <c r="P46" s="337"/>
      <c r="Q46" s="337"/>
      <c r="R46" s="337"/>
      <c r="S46" s="337"/>
      <c r="T46" s="337"/>
      <c r="U46" s="337"/>
      <c r="V46" s="337"/>
      <c r="W46" s="337"/>
      <c r="X46" s="337"/>
      <c r="Y46" s="337"/>
      <c r="Z46" s="337"/>
    </row>
    <row r="47" spans="1:26" ht="21.75" outlineLevel="1" thickBot="1">
      <c r="A47" s="337"/>
      <c r="B47" s="1717" t="str">
        <f>'bilan patrimonial'!B46</f>
        <v xml:space="preserve">  Banques, chèques postaux, caisse</v>
      </c>
      <c r="C47" s="1718">
        <f>'bilan patrimonial'!C46</f>
        <v>95134696</v>
      </c>
      <c r="D47" s="1718">
        <f>'bilan patrimonial'!D46</f>
        <v>176353480</v>
      </c>
      <c r="E47" s="2513">
        <f>'bilan patrimonial'!E46</f>
        <v>-0.46054540006809053</v>
      </c>
      <c r="F47" s="1718">
        <f>'bilan patrimonial'!F46</f>
        <v>176353480</v>
      </c>
      <c r="G47" s="1718">
        <f>'bilan patrimonial'!G46</f>
        <v>174988466</v>
      </c>
      <c r="H47" s="2513">
        <f>'bilan patrimonial'!H46</f>
        <v>7.8005941260150813E-3</v>
      </c>
      <c r="I47" s="1718">
        <f>'bilan patrimonial'!I46</f>
        <v>174988466</v>
      </c>
      <c r="J47" s="1718">
        <f>'bilan patrimonial'!J46</f>
        <v>134434693</v>
      </c>
      <c r="K47" s="2523">
        <f>I47/J47-1</f>
        <v>0.30166151381771678</v>
      </c>
      <c r="L47" s="1678">
        <f>'bilan patrimonial'!L46</f>
        <v>134434693</v>
      </c>
      <c r="M47" s="1678">
        <f>'bilan patrimonial'!M46</f>
        <v>190809350</v>
      </c>
      <c r="N47" s="2527">
        <f>'bilan patrimonial'!N46</f>
        <v>-0.29545018103148513</v>
      </c>
      <c r="O47" s="337"/>
      <c r="P47" s="337"/>
      <c r="Q47" s="337"/>
      <c r="R47" s="337"/>
      <c r="S47" s="337"/>
      <c r="T47" s="337"/>
      <c r="U47" s="337"/>
      <c r="V47" s="337"/>
      <c r="W47" s="337"/>
      <c r="X47" s="337"/>
      <c r="Y47" s="337"/>
      <c r="Z47" s="337"/>
    </row>
    <row r="48" spans="1:26" s="604" customFormat="1" ht="21.75" thickBot="1">
      <c r="A48" s="671"/>
      <c r="B48" s="1741" t="str">
        <f>'bilan patrimonial'!B47</f>
        <v>TOTAL ACTIF REDRESSE</v>
      </c>
      <c r="C48" s="1742">
        <f>'bilan patrimonial'!C47</f>
        <v>963948480</v>
      </c>
      <c r="D48" s="1742">
        <f>'bilan patrimonial'!D47</f>
        <v>1046786441</v>
      </c>
      <c r="E48" s="2514">
        <f>'bilan patrimonial'!E47</f>
        <v>-7.9135492929068185E-2</v>
      </c>
      <c r="F48" s="1742">
        <f>'bilan patrimonial'!F47</f>
        <v>1046786441</v>
      </c>
      <c r="G48" s="1742">
        <f>'bilan patrimonial'!G47</f>
        <v>1284688898</v>
      </c>
      <c r="H48" s="2514">
        <f>'bilan patrimonial'!H47</f>
        <v>-0.18518293212494163</v>
      </c>
      <c r="I48" s="1742">
        <f>'bilan patrimonial'!I47</f>
        <v>1284688898</v>
      </c>
      <c r="J48" s="1742">
        <f>'bilan patrimonial'!J47</f>
        <v>942069631</v>
      </c>
      <c r="K48" s="1688">
        <f>'bilan patrimonial'!K47</f>
        <v>0.36368783763500812</v>
      </c>
      <c r="L48" s="1686">
        <f>'bilan patrimonial'!L47</f>
        <v>942069631</v>
      </c>
      <c r="M48" s="1687">
        <f>'bilan patrimonial'!M47</f>
        <v>350941228</v>
      </c>
      <c r="N48" s="1688">
        <f>'bilan patrimonial'!N47</f>
        <v>1.6844085443275421</v>
      </c>
      <c r="O48" s="671"/>
      <c r="P48" s="671"/>
      <c r="Q48" s="671"/>
      <c r="R48" s="671"/>
      <c r="S48" s="671"/>
      <c r="T48" s="671"/>
      <c r="U48" s="671"/>
      <c r="V48" s="671"/>
      <c r="W48" s="671"/>
      <c r="X48" s="671"/>
      <c r="Y48" s="671"/>
      <c r="Z48" s="671"/>
    </row>
    <row r="49" spans="1:26" ht="18.75">
      <c r="A49" s="337"/>
      <c r="B49" s="2528"/>
      <c r="C49" s="1674"/>
      <c r="D49" s="1675"/>
      <c r="E49" s="1676"/>
      <c r="F49" s="1675"/>
      <c r="G49" s="1675"/>
      <c r="H49" s="1677"/>
      <c r="I49" s="1675"/>
      <c r="J49" s="1675"/>
      <c r="K49" s="1677"/>
      <c r="L49" s="1675"/>
      <c r="M49" s="1675"/>
      <c r="N49" s="1676"/>
      <c r="O49" s="337"/>
      <c r="P49" s="337"/>
      <c r="Q49" s="337"/>
      <c r="R49" s="337"/>
      <c r="S49" s="337"/>
      <c r="T49" s="337"/>
      <c r="U49" s="337"/>
      <c r="V49" s="337"/>
      <c r="W49" s="337"/>
      <c r="X49" s="337"/>
      <c r="Y49" s="337"/>
      <c r="Z49" s="337"/>
    </row>
    <row r="50" spans="1:26" ht="18.75">
      <c r="A50" s="337"/>
      <c r="B50" s="2528"/>
      <c r="C50" s="1674"/>
      <c r="D50" s="1675"/>
      <c r="E50" s="1676"/>
      <c r="F50" s="1675"/>
      <c r="G50" s="1675"/>
      <c r="H50" s="1677"/>
      <c r="I50" s="1675"/>
      <c r="J50" s="1675"/>
      <c r="K50" s="1677"/>
      <c r="L50" s="1675"/>
      <c r="M50" s="1675"/>
      <c r="N50" s="1676"/>
      <c r="O50" s="337"/>
      <c r="P50" s="337"/>
      <c r="Q50" s="337"/>
      <c r="R50" s="337"/>
      <c r="S50" s="337"/>
      <c r="T50" s="337"/>
      <c r="U50" s="337"/>
      <c r="V50" s="337"/>
      <c r="W50" s="337"/>
      <c r="X50" s="337"/>
      <c r="Y50" s="337"/>
      <c r="Z50" s="337"/>
    </row>
    <row r="51" spans="1:26" ht="13.5" customHeight="1" thickBot="1">
      <c r="A51" s="337"/>
      <c r="B51" s="2529"/>
      <c r="C51" s="673"/>
      <c r="D51" s="674"/>
      <c r="E51" s="165"/>
      <c r="F51" s="674"/>
      <c r="G51" s="674"/>
      <c r="H51" s="675"/>
      <c r="I51" s="674"/>
      <c r="J51" s="674"/>
      <c r="K51" s="675"/>
      <c r="L51" s="674"/>
      <c r="M51" s="674"/>
      <c r="N51" s="165"/>
      <c r="O51" s="337"/>
      <c r="P51" s="337"/>
      <c r="Q51" s="337"/>
      <c r="R51" s="337"/>
      <c r="S51" s="337"/>
      <c r="T51" s="337"/>
      <c r="U51" s="337"/>
      <c r="V51" s="337"/>
      <c r="W51" s="337"/>
      <c r="X51" s="337"/>
      <c r="Y51" s="337"/>
      <c r="Z51" s="337"/>
    </row>
    <row r="52" spans="1:26" ht="19.5" customHeight="1" thickBot="1">
      <c r="A52" s="337"/>
      <c r="B52" s="1692" t="str">
        <f>'bilan patrimonial'!B50</f>
        <v>capitaux propres redressés ( C )</v>
      </c>
      <c r="C52" s="1693">
        <f>'bilan patrimonial'!C50</f>
        <v>217888830</v>
      </c>
      <c r="D52" s="1693">
        <f>'bilan patrimonial'!D50</f>
        <v>66240868</v>
      </c>
      <c r="E52" s="2515">
        <f>'bilan patrimonial'!E50</f>
        <v>-1.5711425567871657</v>
      </c>
      <c r="F52" s="1743">
        <f>'bilan patrimonial'!F50</f>
        <v>66240868</v>
      </c>
      <c r="G52" s="1693">
        <f>'bilan patrimonial'!G50</f>
        <v>77914230</v>
      </c>
      <c r="H52" s="2515">
        <f>'bilan patrimonial'!H50</f>
        <v>-0.41713210508124543</v>
      </c>
      <c r="I52" s="1693">
        <f>'bilan patrimonial'!I50</f>
        <v>77914230</v>
      </c>
      <c r="J52" s="1693">
        <f>'bilan patrimonial'!J50</f>
        <v>202832686</v>
      </c>
      <c r="K52" s="1693">
        <f>'bilan patrimonial'!K50</f>
        <v>0</v>
      </c>
      <c r="L52" s="1693">
        <f>'bilan patrimonial'!L50</f>
        <v>202832686</v>
      </c>
      <c r="M52" s="1693">
        <f>'bilan patrimonial'!M50</f>
        <v>78939508</v>
      </c>
      <c r="N52" s="1743"/>
      <c r="O52" s="337"/>
      <c r="P52" s="337"/>
      <c r="Q52" s="337"/>
      <c r="R52" s="337"/>
      <c r="S52" s="337"/>
      <c r="T52" s="337"/>
      <c r="U52" s="337"/>
      <c r="V52" s="337"/>
      <c r="W52" s="337"/>
      <c r="X52" s="337"/>
      <c r="Y52" s="337"/>
      <c r="Z52" s="337"/>
    </row>
    <row r="53" spans="1:26" ht="36" customHeight="1">
      <c r="A53" s="671"/>
      <c r="B53" s="1744" t="str">
        <f>'bilan patrimonial'!B51</f>
        <v>Capital social</v>
      </c>
      <c r="C53" s="1698">
        <f>'bilan patrimonial'!C51</f>
        <v>10000000</v>
      </c>
      <c r="D53" s="1698">
        <f>'bilan patrimonial'!D51</f>
        <v>10000000</v>
      </c>
      <c r="E53" s="2516">
        <f>'bilan patrimonial'!E51</f>
        <v>0</v>
      </c>
      <c r="F53" s="1698">
        <f>'bilan patrimonial'!F51</f>
        <v>10000000</v>
      </c>
      <c r="G53" s="1698">
        <f>'bilan patrimonial'!G51</f>
        <v>10000000</v>
      </c>
      <c r="H53" s="1698">
        <f>'bilan patrimonial'!H51</f>
        <v>0</v>
      </c>
      <c r="I53" s="1698">
        <f>'bilan patrimonial'!I51</f>
        <v>10000000</v>
      </c>
      <c r="J53" s="1698">
        <f>'bilan patrimonial'!J51</f>
        <v>10000000</v>
      </c>
      <c r="K53" s="1698">
        <f>'bilan patrimonial'!K51</f>
        <v>0</v>
      </c>
      <c r="L53" s="1698">
        <f>'bilan patrimonial'!L51</f>
        <v>10000000</v>
      </c>
      <c r="M53" s="1698">
        <f>'bilan patrimonial'!M51</f>
        <v>10000000</v>
      </c>
      <c r="N53" s="2530"/>
      <c r="O53" s="671"/>
      <c r="P53" s="671"/>
      <c r="Q53" s="671"/>
      <c r="R53" s="671"/>
      <c r="S53" s="671"/>
      <c r="T53" s="671"/>
      <c r="U53" s="671"/>
      <c r="V53" s="671"/>
      <c r="W53" s="671"/>
      <c r="X53" s="671"/>
      <c r="Y53" s="671"/>
      <c r="Z53" s="671"/>
    </row>
    <row r="54" spans="1:26" ht="21">
      <c r="A54" s="671"/>
      <c r="B54" s="1745" t="str">
        <f>'bilan patrimonial'!B52</f>
        <v>capital</v>
      </c>
      <c r="C54" s="1698">
        <f>'bilan patrimonial'!C52</f>
        <v>10000000</v>
      </c>
      <c r="D54" s="1699">
        <f>'bilan patrimonial'!D52</f>
        <v>10000000</v>
      </c>
      <c r="E54" s="1700">
        <f>'bilan patrimonial'!E52</f>
        <v>0</v>
      </c>
      <c r="F54" s="1701">
        <f>'bilan patrimonial'!F52</f>
        <v>10000000</v>
      </c>
      <c r="G54" s="1699">
        <f>'bilan patrimonial'!G52</f>
        <v>10000000</v>
      </c>
      <c r="H54" s="1700">
        <f>'bilan patrimonial'!H52</f>
        <v>0</v>
      </c>
      <c r="I54" s="1698">
        <f>'bilan patrimonial'!I52</f>
        <v>10000000</v>
      </c>
      <c r="J54" s="1699">
        <f>'bilan patrimonial'!J52</f>
        <v>10000000</v>
      </c>
      <c r="K54" s="1700">
        <f>'bilan patrimonial'!K52</f>
        <v>0</v>
      </c>
      <c r="L54" s="1698">
        <f>'bilan patrimonial'!L52</f>
        <v>10000000</v>
      </c>
      <c r="M54" s="1699">
        <f>'bilan patrimonial'!M52</f>
        <v>10000000</v>
      </c>
      <c r="N54" s="1700"/>
      <c r="O54" s="671"/>
      <c r="P54" s="671"/>
      <c r="Q54" s="671"/>
      <c r="R54" s="671"/>
      <c r="S54" s="671"/>
      <c r="T54" s="671"/>
      <c r="U54" s="671"/>
      <c r="V54" s="671"/>
      <c r="W54" s="671"/>
      <c r="X54" s="671"/>
      <c r="Y54" s="671"/>
      <c r="Z54" s="671"/>
    </row>
    <row r="55" spans="1:26" s="323" customFormat="1" ht="21" outlineLevel="1">
      <c r="A55" s="683"/>
      <c r="B55" s="1745" t="str">
        <f>'bilan patrimonial'!B53</f>
        <v>(-) actionnaires,capital non appelé</v>
      </c>
      <c r="C55" s="1735">
        <f>'bilan patrimonial'!C53</f>
        <v>0</v>
      </c>
      <c r="D55" s="1746">
        <f>'bilan patrimonial'!D53</f>
        <v>0</v>
      </c>
      <c r="E55" s="1747">
        <f>'bilan patrimonial'!E53</f>
        <v>0</v>
      </c>
      <c r="F55" s="1748">
        <f>'bilan patrimonial'!F53</f>
        <v>0</v>
      </c>
      <c r="G55" s="1746">
        <f>'bilan patrimonial'!G53</f>
        <v>0</v>
      </c>
      <c r="H55" s="1747">
        <f>'bilan patrimonial'!H53</f>
        <v>0</v>
      </c>
      <c r="I55" s="1749">
        <f>'bilan patrimonial'!I53</f>
        <v>0</v>
      </c>
      <c r="J55" s="1738">
        <f>'bilan patrimonial'!J53</f>
        <v>0</v>
      </c>
      <c r="K55" s="1747">
        <f>'bilan patrimonial'!K53</f>
        <v>0</v>
      </c>
      <c r="L55" s="1749">
        <f>'bilan patrimonial'!L53</f>
        <v>0</v>
      </c>
      <c r="M55" s="1746">
        <f>'bilan patrimonial'!M53</f>
        <v>0</v>
      </c>
      <c r="N55" s="1747"/>
      <c r="O55" s="683"/>
      <c r="P55" s="683"/>
      <c r="Q55" s="683"/>
      <c r="R55" s="683"/>
      <c r="S55" s="683"/>
      <c r="T55" s="683"/>
      <c r="U55" s="683"/>
      <c r="V55" s="683"/>
      <c r="W55" s="683"/>
      <c r="X55" s="683"/>
      <c r="Y55" s="683"/>
      <c r="Z55" s="683"/>
    </row>
    <row r="56" spans="1:26" s="323" customFormat="1" ht="21" outlineLevel="1">
      <c r="A56" s="683"/>
      <c r="B56" s="1745" t="str">
        <f>'bilan patrimonial'!B54</f>
        <v xml:space="preserve">ecart de réévaluation du bilan </v>
      </c>
      <c r="C56" s="1735">
        <f>'bilan patrimonial'!C54</f>
        <v>0</v>
      </c>
      <c r="D56" s="1746">
        <f>'bilan patrimonial'!D54</f>
        <v>0</v>
      </c>
      <c r="E56" s="1747">
        <f>'bilan patrimonial'!E54</f>
        <v>0</v>
      </c>
      <c r="F56" s="1748">
        <f>'bilan patrimonial'!F54</f>
        <v>0</v>
      </c>
      <c r="G56" s="1738">
        <f>'bilan patrimonial'!G54</f>
        <v>0</v>
      </c>
      <c r="H56" s="1747">
        <f>'bilan patrimonial'!H54</f>
        <v>0</v>
      </c>
      <c r="I56" s="1749">
        <f>'bilan patrimonial'!I54</f>
        <v>0</v>
      </c>
      <c r="J56" s="1738">
        <f>'bilan patrimonial'!J54</f>
        <v>0</v>
      </c>
      <c r="K56" s="1747">
        <f>'bilan patrimonial'!K54</f>
        <v>0</v>
      </c>
      <c r="L56" s="1749">
        <f>'bilan patrimonial'!L54</f>
        <v>0</v>
      </c>
      <c r="M56" s="1746">
        <f>'bilan patrimonial'!M54</f>
        <v>0</v>
      </c>
      <c r="N56" s="1747"/>
      <c r="O56" s="683"/>
      <c r="P56" s="683"/>
      <c r="Q56" s="683"/>
      <c r="R56" s="683"/>
      <c r="S56" s="683"/>
      <c r="T56" s="683"/>
      <c r="U56" s="683"/>
      <c r="V56" s="683"/>
      <c r="W56" s="683"/>
      <c r="X56" s="683"/>
      <c r="Y56" s="683"/>
      <c r="Z56" s="683"/>
    </row>
    <row r="57" spans="1:26" s="323" customFormat="1" ht="21" outlineLevel="1">
      <c r="A57" s="683"/>
      <c r="B57" s="1745"/>
      <c r="C57" s="1735">
        <f>'bilan patrimonial'!C55</f>
        <v>0</v>
      </c>
      <c r="D57" s="1746">
        <f>'bilan patrimonial'!D55</f>
        <v>0</v>
      </c>
      <c r="E57" s="1747">
        <f>'bilan patrimonial'!E55</f>
        <v>0</v>
      </c>
      <c r="F57" s="1748">
        <f>'bilan patrimonial'!C55</f>
        <v>0</v>
      </c>
      <c r="G57" s="1748">
        <f>'bilan patrimonial'!D55</f>
        <v>0</v>
      </c>
      <c r="H57" s="1748">
        <f>'bilan patrimonial'!E55</f>
        <v>0</v>
      </c>
      <c r="I57" s="1748">
        <f>'bilan patrimonial'!F55</f>
        <v>0</v>
      </c>
      <c r="J57" s="1748">
        <f>'bilan patrimonial'!G55</f>
        <v>0</v>
      </c>
      <c r="K57" s="1748">
        <f>'bilan patrimonial'!H55</f>
        <v>0</v>
      </c>
      <c r="L57" s="1748">
        <f>'bilan patrimonial'!I55</f>
        <v>0</v>
      </c>
      <c r="M57" s="1748">
        <f>'bilan patrimonial'!J55</f>
        <v>0</v>
      </c>
      <c r="N57" s="2531">
        <f>'bilan patrimonial'!K55</f>
        <v>0</v>
      </c>
      <c r="O57" s="683"/>
      <c r="P57" s="683"/>
      <c r="Q57" s="683"/>
      <c r="R57" s="683"/>
      <c r="S57" s="683"/>
      <c r="T57" s="683"/>
      <c r="U57" s="683"/>
      <c r="V57" s="683"/>
      <c r="W57" s="683"/>
      <c r="X57" s="683"/>
      <c r="Y57" s="683"/>
      <c r="Z57" s="683"/>
    </row>
    <row r="58" spans="1:26" s="323" customFormat="1" ht="21">
      <c r="A58" s="683"/>
      <c r="B58" s="1744" t="str">
        <f>'bilan patrimonial'!B56</f>
        <v>Reserves et Report à nouveeau</v>
      </c>
      <c r="C58" s="1749">
        <f>'bilan patrimonial'!C56</f>
        <v>56540868</v>
      </c>
      <c r="D58" s="1746">
        <f>'bilan patrimonial'!D56</f>
        <v>68214230</v>
      </c>
      <c r="E58" s="1747">
        <f>'bilan patrimonial'!E56</f>
        <v>-0.97105641730963488</v>
      </c>
      <c r="F58" s="1748">
        <f>'bilan patrimonial'!F56</f>
        <v>68214230</v>
      </c>
      <c r="G58" s="1746">
        <f>'bilan patrimonial'!G56</f>
        <v>66235234</v>
      </c>
      <c r="H58" s="1747">
        <f>'bilan patrimonial'!H56</f>
        <v>-0.1609959812578875</v>
      </c>
      <c r="I58" s="1749">
        <f>'bilan patrimonial'!I56</f>
        <v>66235234</v>
      </c>
      <c r="J58" s="1746">
        <f>'bilan patrimonial'!J56</f>
        <v>195536960</v>
      </c>
      <c r="K58" s="1747">
        <f>'bilan patrimonial'!K56</f>
        <v>-0.66126488823391749</v>
      </c>
      <c r="L58" s="1749">
        <f>'bilan patrimonial'!L56</f>
        <v>195536960</v>
      </c>
      <c r="M58" s="1746">
        <f>'bilan patrimonial'!M56</f>
        <v>110541536</v>
      </c>
      <c r="N58" s="1747"/>
      <c r="O58" s="683"/>
      <c r="P58" s="683"/>
      <c r="Q58" s="683"/>
      <c r="R58" s="683"/>
      <c r="S58" s="683"/>
      <c r="T58" s="683"/>
      <c r="U58" s="683"/>
      <c r="V58" s="683"/>
      <c r="W58" s="683"/>
      <c r="X58" s="683"/>
      <c r="Y58" s="683"/>
      <c r="Z58" s="683"/>
    </row>
    <row r="59" spans="1:26" s="323" customFormat="1" ht="21">
      <c r="A59" s="1662"/>
      <c r="B59" s="1745" t="str">
        <f>'bilan patrimonial'!B57</f>
        <v>reserves indisponibles</v>
      </c>
      <c r="C59" s="1750">
        <f>'bilan patrimonial'!C57</f>
        <v>2000000</v>
      </c>
      <c r="D59" s="1751">
        <f>'bilan patrimonial'!D57</f>
        <v>2000000</v>
      </c>
      <c r="E59" s="1752">
        <f>'bilan patrimonial'!E57</f>
        <v>0</v>
      </c>
      <c r="F59" s="1753">
        <f>'bilan patrimonial'!F57</f>
        <v>2000000</v>
      </c>
      <c r="G59" s="1751">
        <f>'bilan patrimonial'!G57</f>
        <v>2000000</v>
      </c>
      <c r="H59" s="1752">
        <f>'bilan patrimonial'!H57</f>
        <v>0</v>
      </c>
      <c r="I59" s="1750">
        <f>'bilan patrimonial'!I57</f>
        <v>2000000</v>
      </c>
      <c r="J59" s="1751">
        <f>'bilan patrimonial'!J57</f>
        <v>2000000</v>
      </c>
      <c r="K59" s="1752">
        <f>'bilan patrimonial'!K57</f>
        <v>0</v>
      </c>
      <c r="L59" s="1750">
        <f>'bilan patrimonial'!L57</f>
        <v>2000000</v>
      </c>
      <c r="M59" s="1751">
        <f>'bilan patrimonial'!M57</f>
        <v>2000000</v>
      </c>
      <c r="N59" s="1752"/>
      <c r="O59" s="1662"/>
      <c r="P59" s="1662"/>
      <c r="Q59" s="1662"/>
      <c r="R59" s="1662"/>
      <c r="S59" s="1662"/>
      <c r="T59" s="1662"/>
      <c r="U59" s="1662"/>
      <c r="V59" s="1662"/>
      <c r="W59" s="1662"/>
      <c r="X59" s="1662"/>
      <c r="Y59" s="1662"/>
      <c r="Z59" s="1662"/>
    </row>
    <row r="60" spans="1:26" s="323" customFormat="1" ht="21" outlineLevel="1">
      <c r="A60" s="683"/>
      <c r="B60" s="1745" t="str">
        <f>'bilan patrimonial'!B58</f>
        <v>reserves  libres(facultatifs)</v>
      </c>
      <c r="C60" s="1735">
        <f>'bilan patrimonial'!C58</f>
        <v>54540000</v>
      </c>
      <c r="D60" s="1746">
        <f>'bilan patrimonial'!D58</f>
        <v>66210000</v>
      </c>
      <c r="E60" s="1747">
        <f>'bilan patrimonial'!E58</f>
        <v>-0.17625736293611238</v>
      </c>
      <c r="F60" s="1748">
        <f>'bilan patrimonial'!F58</f>
        <v>66210000</v>
      </c>
      <c r="G60" s="1738">
        <f>'bilan patrimonial'!G58</f>
        <v>64230000</v>
      </c>
      <c r="H60" s="1747">
        <f>'bilan patrimonial'!H58</f>
        <v>3.0826716487622585E-2</v>
      </c>
      <c r="I60" s="1749">
        <f>'bilan patrimonial'!I58</f>
        <v>64230000</v>
      </c>
      <c r="J60" s="1738">
        <f>'bilan patrimonial'!J58</f>
        <v>66630000</v>
      </c>
      <c r="K60" s="1747">
        <f>'bilan patrimonial'!K58</f>
        <v>-3.6019810895992821E-2</v>
      </c>
      <c r="L60" s="1749">
        <f>'bilan patrimonial'!L58</f>
        <v>66630000</v>
      </c>
      <c r="M60" s="1746">
        <f>'bilan patrimonial'!M58</f>
        <v>108540000</v>
      </c>
      <c r="N60" s="1747"/>
      <c r="O60" s="683"/>
      <c r="P60" s="683"/>
      <c r="Q60" s="683"/>
      <c r="R60" s="683"/>
      <c r="S60" s="683"/>
      <c r="T60" s="683"/>
      <c r="U60" s="683"/>
      <c r="V60" s="683"/>
      <c r="W60" s="683"/>
      <c r="X60" s="683"/>
      <c r="Y60" s="683"/>
      <c r="Z60" s="683"/>
    </row>
    <row r="61" spans="1:26" s="323" customFormat="1" ht="21" outlineLevel="1">
      <c r="A61" s="683"/>
      <c r="B61" s="1745" t="str">
        <f>'bilan patrimonial'!B59</f>
        <v>report à nouveau</v>
      </c>
      <c r="C61" s="1735">
        <f>'bilan patrimonial'!C59</f>
        <v>868</v>
      </c>
      <c r="D61" s="1746">
        <f>'bilan patrimonial'!D59</f>
        <v>4230</v>
      </c>
      <c r="E61" s="1747">
        <f>'bilan patrimonial'!E59</f>
        <v>-0.7947990543735225</v>
      </c>
      <c r="F61" s="1748">
        <f>'bilan patrimonial'!F59</f>
        <v>4230</v>
      </c>
      <c r="G61" s="1738">
        <f>'bilan patrimonial'!G59</f>
        <v>5234</v>
      </c>
      <c r="H61" s="1747">
        <f>'bilan patrimonial'!H59</f>
        <v>-0.19182269774551008</v>
      </c>
      <c r="I61" s="1749">
        <f>'bilan patrimonial'!I59</f>
        <v>5234</v>
      </c>
      <c r="J61" s="1738">
        <f>'bilan patrimonial'!J59</f>
        <v>9508</v>
      </c>
      <c r="K61" s="1747">
        <f>'bilan patrimonial'!K59</f>
        <v>-0.44951619688683209</v>
      </c>
      <c r="L61" s="1749">
        <f>'bilan patrimonial'!L59</f>
        <v>9508</v>
      </c>
      <c r="M61" s="1746">
        <f>'bilan patrimonial'!M59</f>
        <v>1536</v>
      </c>
      <c r="N61" s="1747"/>
      <c r="O61" s="683"/>
      <c r="P61" s="683"/>
      <c r="Q61" s="683"/>
      <c r="R61" s="683"/>
      <c r="S61" s="683"/>
      <c r="T61" s="683"/>
      <c r="U61" s="683"/>
      <c r="V61" s="683"/>
      <c r="W61" s="683"/>
      <c r="X61" s="683"/>
      <c r="Y61" s="683"/>
      <c r="Z61" s="683"/>
    </row>
    <row r="62" spans="1:26" s="323" customFormat="1" ht="21" outlineLevel="1">
      <c r="A62" s="683"/>
      <c r="B62" s="1745" t="str">
        <f>'bilan patrimonial'!B60</f>
        <v>prime d'emission, d'apport et fusion</v>
      </c>
      <c r="C62" s="1735">
        <f>'bilan patrimonial'!C60</f>
        <v>0</v>
      </c>
      <c r="D62" s="1746">
        <f>'bilan patrimonial'!D60</f>
        <v>0</v>
      </c>
      <c r="E62" s="1747">
        <f>'bilan patrimonial'!E60</f>
        <v>0</v>
      </c>
      <c r="F62" s="1748">
        <f>'bilan patrimonial'!F60</f>
        <v>0</v>
      </c>
      <c r="G62" s="1738">
        <f>'bilan patrimonial'!G60</f>
        <v>0</v>
      </c>
      <c r="H62" s="1747">
        <f>'bilan patrimonial'!H60</f>
        <v>0</v>
      </c>
      <c r="I62" s="1749">
        <f>'bilan patrimonial'!I60</f>
        <v>0</v>
      </c>
      <c r="J62" s="1738">
        <f>'bilan patrimonial'!J60</f>
        <v>126897452</v>
      </c>
      <c r="K62" s="1747">
        <f>'bilan patrimonial'!K60</f>
        <v>0</v>
      </c>
      <c r="L62" s="1749">
        <f>'bilan patrimonial'!L60</f>
        <v>0</v>
      </c>
      <c r="M62" s="1746">
        <f>'bilan patrimonial'!M60</f>
        <v>0</v>
      </c>
      <c r="N62" s="1747">
        <f>'bilan patrimonial'!N60</f>
        <v>0</v>
      </c>
      <c r="O62" s="683"/>
      <c r="P62" s="683"/>
      <c r="Q62" s="683"/>
      <c r="R62" s="683"/>
      <c r="S62" s="683"/>
      <c r="T62" s="683"/>
      <c r="U62" s="683"/>
      <c r="V62" s="683"/>
      <c r="W62" s="683"/>
      <c r="X62" s="683"/>
      <c r="Y62" s="683"/>
      <c r="Z62" s="683"/>
    </row>
    <row r="63" spans="1:26" s="323" customFormat="1" ht="21">
      <c r="A63" s="683"/>
      <c r="B63" s="1744" t="str">
        <f>'bilan patrimonial'!B61</f>
        <v>Resultat net de l'exercice</v>
      </c>
      <c r="C63" s="1749">
        <f>'bilan patrimonial'!C61</f>
        <v>151647962</v>
      </c>
      <c r="D63" s="1746">
        <f>'bilan patrimonial'!D61</f>
        <v>108326638</v>
      </c>
      <c r="E63" s="1747">
        <f>'bilan patrimonial'!E61</f>
        <v>0.39991386052246902</v>
      </c>
      <c r="F63" s="1748">
        <f>'bilan patrimonial'!F61</f>
        <v>108326638</v>
      </c>
      <c r="G63" s="1746">
        <f>'bilan patrimonial'!G61</f>
        <v>131978996</v>
      </c>
      <c r="H63" s="1747">
        <f>'bilan patrimonial'!H61</f>
        <v>-0.17921304690028106</v>
      </c>
      <c r="I63" s="1749">
        <f>'bilan patrimonial'!I61</f>
        <v>131978996</v>
      </c>
      <c r="J63" s="1746">
        <f>'bilan patrimonial'!J61</f>
        <v>127225726</v>
      </c>
      <c r="K63" s="1747">
        <f>'bilan patrimonial'!K61</f>
        <v>3.7360918655712672E-2</v>
      </c>
      <c r="L63" s="1749">
        <f>'bilan patrimonial'!L61</f>
        <v>127225726</v>
      </c>
      <c r="M63" s="1746">
        <f>'bilan patrimonial'!M61</f>
        <v>81597972</v>
      </c>
      <c r="N63" s="1747"/>
      <c r="O63" s="683"/>
      <c r="P63" s="683"/>
      <c r="Q63" s="683"/>
      <c r="R63" s="683"/>
      <c r="S63" s="683"/>
      <c r="T63" s="683"/>
      <c r="U63" s="683"/>
      <c r="V63" s="683"/>
      <c r="W63" s="683"/>
      <c r="X63" s="683"/>
      <c r="Y63" s="683"/>
      <c r="Z63" s="683"/>
    </row>
    <row r="64" spans="1:26" s="323" customFormat="1" ht="21">
      <c r="A64" s="1662"/>
      <c r="B64" s="1744" t="str">
        <f>'bilan patrimonial'!B62</f>
        <v>(-) Dividendes prelevées</v>
      </c>
      <c r="C64" s="1750">
        <f>'bilan patrimonial'!C62</f>
        <v>0</v>
      </c>
      <c r="D64" s="1751">
        <f>'bilan patrimonial'!D62</f>
        <v>-120000000</v>
      </c>
      <c r="E64" s="1752">
        <f>'bilan patrimonial'!E62</f>
        <v>-1</v>
      </c>
      <c r="F64" s="1753">
        <f>'bilan patrimonial'!F62</f>
        <v>-120000000</v>
      </c>
      <c r="G64" s="1751">
        <f>'bilan patrimonial'!G62</f>
        <v>-130000000</v>
      </c>
      <c r="H64" s="1752">
        <f>'bilan patrimonial'!H62</f>
        <v>-7.6923076923076872E-2</v>
      </c>
      <c r="I64" s="1750">
        <f>'bilan patrimonial'!I62</f>
        <v>-130000000</v>
      </c>
      <c r="J64" s="1751">
        <f>'bilan patrimonial'!J62</f>
        <v>-129630000</v>
      </c>
      <c r="K64" s="1752">
        <f>'bilan patrimonial'!K62</f>
        <v>2.8542775592068637E-3</v>
      </c>
      <c r="L64" s="1750">
        <f>'bilan patrimonial'!L62</f>
        <v>-129630000</v>
      </c>
      <c r="M64" s="1751">
        <f>'bilan patrimonial'!M62</f>
        <v>-123500000</v>
      </c>
      <c r="N64" s="1752"/>
      <c r="O64" s="1662"/>
      <c r="P64" s="1662"/>
      <c r="Q64" s="1662"/>
      <c r="R64" s="1662"/>
      <c r="S64" s="1662"/>
      <c r="T64" s="1662"/>
      <c r="U64" s="1662"/>
      <c r="V64" s="1662"/>
      <c r="W64" s="1662"/>
      <c r="X64" s="1662"/>
      <c r="Y64" s="1662"/>
      <c r="Z64" s="1662"/>
    </row>
    <row r="65" spans="1:26" s="323" customFormat="1" ht="21">
      <c r="A65" s="683"/>
      <c r="B65" s="1744"/>
      <c r="C65" s="1749">
        <f>'bilan patrimonial'!C63</f>
        <v>0</v>
      </c>
      <c r="D65" s="1746">
        <f>'bilan patrimonial'!D63</f>
        <v>0</v>
      </c>
      <c r="E65" s="1747">
        <f>'bilan patrimonial'!E63</f>
        <v>0</v>
      </c>
      <c r="F65" s="1748">
        <f>'bilan patrimonial'!F63</f>
        <v>0</v>
      </c>
      <c r="G65" s="1746">
        <f>'bilan patrimonial'!G63</f>
        <v>0</v>
      </c>
      <c r="H65" s="1747">
        <f>'bilan patrimonial'!H63</f>
        <v>0</v>
      </c>
      <c r="I65" s="1749">
        <f>'bilan patrimonial'!I63</f>
        <v>0</v>
      </c>
      <c r="J65" s="1746">
        <f>'bilan patrimonial'!J63</f>
        <v>0</v>
      </c>
      <c r="K65" s="1747">
        <f>'bilan patrimonial'!K63</f>
        <v>0</v>
      </c>
      <c r="L65" s="1749">
        <f>'bilan patrimonial'!L63</f>
        <v>0</v>
      </c>
      <c r="M65" s="1746">
        <f>'bilan patrimonial'!M63</f>
        <v>0</v>
      </c>
      <c r="N65" s="1747">
        <f>'bilan patrimonial'!N63</f>
        <v>0</v>
      </c>
      <c r="O65" s="683"/>
      <c r="P65" s="683"/>
      <c r="Q65" s="683"/>
      <c r="R65" s="683"/>
      <c r="S65" s="683"/>
      <c r="T65" s="683"/>
      <c r="U65" s="683"/>
      <c r="V65" s="683"/>
      <c r="W65" s="683"/>
      <c r="X65" s="683"/>
      <c r="Y65" s="683"/>
      <c r="Z65" s="683"/>
    </row>
    <row r="66" spans="1:26" s="323" customFormat="1" ht="21">
      <c r="A66" s="683"/>
      <c r="B66" s="1744" t="str">
        <f>'bilan patrimonial'!B64</f>
        <v>Autres capitaux propres nets</v>
      </c>
      <c r="C66" s="1749">
        <f>'bilan patrimonial'!C64</f>
        <v>0</v>
      </c>
      <c r="D66" s="1746">
        <f>'bilan patrimonial'!D64</f>
        <v>0</v>
      </c>
      <c r="E66" s="1747">
        <f>'bilan patrimonial'!E64</f>
        <v>0</v>
      </c>
      <c r="F66" s="1748">
        <f>'bilan patrimonial'!F64</f>
        <v>0</v>
      </c>
      <c r="G66" s="1746">
        <f>'bilan patrimonial'!G64</f>
        <v>0</v>
      </c>
      <c r="H66" s="1747">
        <f>'bilan patrimonial'!H64</f>
        <v>0</v>
      </c>
      <c r="I66" s="1749">
        <f>'bilan patrimonial'!I64</f>
        <v>0</v>
      </c>
      <c r="J66" s="1746">
        <f>'bilan patrimonial'!J64</f>
        <v>0</v>
      </c>
      <c r="K66" s="1747" t="e">
        <f>'bilan patrimonial'!K64</f>
        <v>#DIV/0!</v>
      </c>
      <c r="L66" s="1749">
        <f>'bilan patrimonial'!L64</f>
        <v>0</v>
      </c>
      <c r="M66" s="1746">
        <f>'bilan patrimonial'!M64</f>
        <v>0</v>
      </c>
      <c r="N66" s="1747"/>
      <c r="O66" s="683"/>
      <c r="P66" s="683"/>
      <c r="Q66" s="683"/>
      <c r="R66" s="683"/>
      <c r="S66" s="683"/>
      <c r="T66" s="683"/>
      <c r="U66" s="683"/>
      <c r="V66" s="683"/>
      <c r="W66" s="683"/>
      <c r="X66" s="683"/>
      <c r="Y66" s="683"/>
      <c r="Z66" s="683"/>
    </row>
    <row r="67" spans="1:26" s="323" customFormat="1" ht="21">
      <c r="A67" s="1662"/>
      <c r="B67" s="1745" t="str">
        <f>'bilan patrimonial'!B65</f>
        <v>subvention d'investissement</v>
      </c>
      <c r="C67" s="1750">
        <f>'bilan patrimonial'!C65</f>
        <v>0</v>
      </c>
      <c r="D67" s="1751">
        <f>'bilan patrimonial'!D65</f>
        <v>0</v>
      </c>
      <c r="E67" s="1752">
        <f>'bilan patrimonial'!E65</f>
        <v>0</v>
      </c>
      <c r="F67" s="1750">
        <f>'bilan patrimonial'!F65</f>
        <v>0</v>
      </c>
      <c r="G67" s="1751">
        <f>'bilan patrimonial'!G65</f>
        <v>0</v>
      </c>
      <c r="H67" s="1752">
        <f>'bilan patrimonial'!H65</f>
        <v>0</v>
      </c>
      <c r="I67" s="1750">
        <f>'bilan patrimonial'!I65</f>
        <v>0</v>
      </c>
      <c r="J67" s="1751">
        <f>'bilan patrimonial'!J65</f>
        <v>0</v>
      </c>
      <c r="K67" s="1752">
        <f>'bilan patrimonial'!K65</f>
        <v>0</v>
      </c>
      <c r="L67" s="1750">
        <f>'bilan patrimonial'!L65</f>
        <v>0</v>
      </c>
      <c r="M67" s="1751">
        <f>'bilan patrimonial'!M65</f>
        <v>0</v>
      </c>
      <c r="N67" s="1752"/>
      <c r="O67" s="1662"/>
      <c r="P67" s="1662"/>
      <c r="Q67" s="1662"/>
      <c r="R67" s="1662"/>
      <c r="S67" s="1662"/>
      <c r="T67" s="1662"/>
      <c r="U67" s="1662"/>
      <c r="V67" s="1662"/>
      <c r="W67" s="1662"/>
      <c r="X67" s="1662"/>
      <c r="Y67" s="1662"/>
      <c r="Z67" s="1662"/>
    </row>
    <row r="68" spans="1:26" s="323" customFormat="1" ht="21" outlineLevel="1">
      <c r="A68" s="683"/>
      <c r="B68" s="1745" t="str">
        <f>'bilan patrimonial'!B66</f>
        <v>(-) impot latent sur subvention d'investissement</v>
      </c>
      <c r="C68" s="1735">
        <f>'bilan patrimonial'!C66</f>
        <v>0</v>
      </c>
      <c r="D68" s="1738">
        <f>'bilan patrimonial'!D66</f>
        <v>0</v>
      </c>
      <c r="E68" s="1747">
        <f>'bilan patrimonial'!E66</f>
        <v>0</v>
      </c>
      <c r="F68" s="1748">
        <f>'bilan patrimonial'!F66</f>
        <v>0</v>
      </c>
      <c r="G68" s="1738">
        <f>'bilan patrimonial'!G66</f>
        <v>0</v>
      </c>
      <c r="H68" s="1747">
        <f>'bilan patrimonial'!H66</f>
        <v>0</v>
      </c>
      <c r="I68" s="1749">
        <f>'bilan patrimonial'!I66</f>
        <v>0</v>
      </c>
      <c r="J68" s="1738">
        <f>'bilan patrimonial'!J66</f>
        <v>0</v>
      </c>
      <c r="K68" s="1747">
        <f>'bilan patrimonial'!K66</f>
        <v>0</v>
      </c>
      <c r="L68" s="1749">
        <f>'bilan patrimonial'!L66</f>
        <v>0</v>
      </c>
      <c r="M68" s="1746">
        <f>'bilan patrimonial'!M66</f>
        <v>0</v>
      </c>
      <c r="N68" s="1747"/>
      <c r="O68" s="683"/>
      <c r="P68" s="683"/>
      <c r="Q68" s="683"/>
      <c r="R68" s="683"/>
      <c r="S68" s="683"/>
      <c r="T68" s="683"/>
      <c r="U68" s="683"/>
      <c r="V68" s="683"/>
      <c r="W68" s="683"/>
      <c r="X68" s="683"/>
      <c r="Y68" s="683"/>
      <c r="Z68" s="683"/>
    </row>
    <row r="69" spans="1:26" s="323" customFormat="1" ht="21" outlineLevel="1">
      <c r="A69" s="683"/>
      <c r="B69" s="1745" t="str">
        <f>'bilan patrimonial'!B67</f>
        <v>provisions reglementées et fonds assimilés</v>
      </c>
      <c r="C69" s="1735">
        <f>'bilan patrimonial'!C67</f>
        <v>0</v>
      </c>
      <c r="D69" s="1738">
        <f>'bilan patrimonial'!D67</f>
        <v>0</v>
      </c>
      <c r="E69" s="1747">
        <f>'bilan patrimonial'!E67</f>
        <v>0</v>
      </c>
      <c r="F69" s="1748">
        <f>'bilan patrimonial'!F67</f>
        <v>0</v>
      </c>
      <c r="G69" s="1738">
        <f>'bilan patrimonial'!G67</f>
        <v>0</v>
      </c>
      <c r="H69" s="1747">
        <f>'bilan patrimonial'!H67</f>
        <v>0</v>
      </c>
      <c r="I69" s="1749">
        <f>'bilan patrimonial'!I67</f>
        <v>0</v>
      </c>
      <c r="J69" s="1738">
        <f>'bilan patrimonial'!J67</f>
        <v>0</v>
      </c>
      <c r="K69" s="1747">
        <f>'bilan patrimonial'!K67</f>
        <v>0</v>
      </c>
      <c r="L69" s="1749">
        <f>'bilan patrimonial'!L67</f>
        <v>0</v>
      </c>
      <c r="M69" s="1746">
        <f>'bilan patrimonial'!M67</f>
        <v>0</v>
      </c>
      <c r="N69" s="1747"/>
      <c r="O69" s="683"/>
      <c r="P69" s="683"/>
      <c r="Q69" s="683"/>
      <c r="R69" s="683"/>
      <c r="S69" s="683"/>
      <c r="T69" s="683"/>
      <c r="U69" s="683"/>
      <c r="V69" s="683"/>
      <c r="W69" s="683"/>
      <c r="X69" s="683"/>
      <c r="Y69" s="683"/>
      <c r="Z69" s="683"/>
    </row>
    <row r="70" spans="1:26" s="323" customFormat="1" ht="21" outlineLevel="1">
      <c r="A70" s="1663">
        <v>0.3</v>
      </c>
      <c r="B70" s="1745" t="str">
        <f>'bilan patrimonial'!B68</f>
        <v>(-) impot latent sur provision reglementées</v>
      </c>
      <c r="C70" s="1735">
        <f>'bilan patrimonial'!C68</f>
        <v>0</v>
      </c>
      <c r="D70" s="1738">
        <f>'bilan patrimonial'!D68</f>
        <v>0</v>
      </c>
      <c r="E70" s="1747">
        <f>'bilan patrimonial'!E68</f>
        <v>0</v>
      </c>
      <c r="F70" s="1748">
        <f>'bilan patrimonial'!F68</f>
        <v>0</v>
      </c>
      <c r="G70" s="1738">
        <f>'bilan patrimonial'!G68</f>
        <v>0</v>
      </c>
      <c r="H70" s="1747">
        <f>'bilan patrimonial'!H68</f>
        <v>0</v>
      </c>
      <c r="I70" s="1749">
        <f>'bilan patrimonial'!I68</f>
        <v>0</v>
      </c>
      <c r="J70" s="1738">
        <f>'bilan patrimonial'!J68</f>
        <v>0</v>
      </c>
      <c r="K70" s="1747">
        <f>'bilan patrimonial'!K68</f>
        <v>0</v>
      </c>
      <c r="L70" s="1749">
        <f>'bilan patrimonial'!L68</f>
        <v>0</v>
      </c>
      <c r="M70" s="1746">
        <f>'bilan patrimonial'!M68</f>
        <v>0</v>
      </c>
      <c r="N70" s="1747"/>
      <c r="O70" s="683"/>
      <c r="P70" s="683"/>
      <c r="Q70" s="683"/>
      <c r="R70" s="683"/>
      <c r="S70" s="683"/>
      <c r="T70" s="683"/>
      <c r="U70" s="683"/>
      <c r="V70" s="683"/>
      <c r="W70" s="683"/>
      <c r="X70" s="683"/>
      <c r="Y70" s="683"/>
      <c r="Z70" s="683"/>
    </row>
    <row r="71" spans="1:26" s="323" customFormat="1" ht="21" outlineLevel="1">
      <c r="A71" s="1683"/>
      <c r="B71" s="1745"/>
      <c r="C71" s="1735">
        <f>'bilan patrimonial'!C69</f>
        <v>0</v>
      </c>
      <c r="D71" s="1738">
        <f>'bilan patrimonial'!D69</f>
        <v>0</v>
      </c>
      <c r="E71" s="1747">
        <f>'bilan patrimonial'!E69</f>
        <v>0</v>
      </c>
      <c r="F71" s="1748">
        <f>'bilan patrimonial'!F69</f>
        <v>0</v>
      </c>
      <c r="G71" s="1738">
        <f>'bilan patrimonial'!G69</f>
        <v>0</v>
      </c>
      <c r="H71" s="1747">
        <f>'bilan patrimonial'!H69</f>
        <v>0</v>
      </c>
      <c r="I71" s="1749">
        <f>'bilan patrimonial'!I69</f>
        <v>0</v>
      </c>
      <c r="J71" s="1738">
        <f>'bilan patrimonial'!J69</f>
        <v>0</v>
      </c>
      <c r="K71" s="1747">
        <f>'bilan patrimonial'!K69</f>
        <v>0</v>
      </c>
      <c r="L71" s="1749">
        <f>'bilan patrimonial'!L69</f>
        <v>0</v>
      </c>
      <c r="M71" s="1746">
        <f>'bilan patrimonial'!M69</f>
        <v>0</v>
      </c>
      <c r="N71" s="1747">
        <f>'bilan patrimonial'!N69</f>
        <v>0</v>
      </c>
      <c r="O71" s="683"/>
      <c r="P71" s="683"/>
      <c r="Q71" s="683"/>
      <c r="R71" s="683"/>
      <c r="S71" s="683"/>
      <c r="T71" s="683"/>
      <c r="U71" s="683"/>
      <c r="V71" s="683"/>
      <c r="W71" s="683"/>
      <c r="X71" s="683"/>
      <c r="Y71" s="683"/>
      <c r="Z71" s="683"/>
    </row>
    <row r="72" spans="1:26" s="321" customFormat="1" ht="21">
      <c r="A72" s="338"/>
      <c r="B72" s="1744" t="str">
        <f>'bilan patrimonial'!B70</f>
        <v>Reéquilibrage des non valeurs de l'actif</v>
      </c>
      <c r="C72" s="1704">
        <f>'bilan patrimonial'!C70</f>
        <v>-300000</v>
      </c>
      <c r="D72" s="1705">
        <f>'bilan patrimonial'!D70</f>
        <v>-300000</v>
      </c>
      <c r="E72" s="1706">
        <f>'bilan patrimonial'!E70</f>
        <v>0</v>
      </c>
      <c r="F72" s="1707">
        <f>'bilan patrimonial'!F70</f>
        <v>-300000</v>
      </c>
      <c r="G72" s="1705">
        <f>'bilan patrimonial'!G70</f>
        <v>-300000</v>
      </c>
      <c r="H72" s="1706">
        <f>'bilan patrimonial'!H70</f>
        <v>0</v>
      </c>
      <c r="I72" s="1704">
        <f>'bilan patrimonial'!I70</f>
        <v>300000</v>
      </c>
      <c r="J72" s="1705">
        <f>'bilan patrimonial'!J70</f>
        <v>-300000</v>
      </c>
      <c r="K72" s="1706">
        <f>'bilan patrimonial'!K70</f>
        <v>-2</v>
      </c>
      <c r="L72" s="1704">
        <f>'bilan patrimonial'!L70</f>
        <v>-300000</v>
      </c>
      <c r="M72" s="1705">
        <f>'bilan patrimonial'!M70</f>
        <v>300000</v>
      </c>
      <c r="N72" s="1706"/>
      <c r="O72" s="338"/>
      <c r="P72" s="338"/>
      <c r="Q72" s="338"/>
      <c r="R72" s="338"/>
      <c r="S72" s="338"/>
      <c r="T72" s="338"/>
      <c r="U72" s="338"/>
      <c r="V72" s="338"/>
      <c r="W72" s="338"/>
      <c r="X72" s="338"/>
      <c r="Y72" s="338"/>
      <c r="Z72" s="338"/>
    </row>
    <row r="73" spans="1:26" s="321" customFormat="1" ht="21">
      <c r="A73" s="338"/>
      <c r="B73" s="1754" t="str">
        <f>'bilan patrimonial'!B71</f>
        <v>(-) Charges immobilisées</v>
      </c>
      <c r="C73" s="1710">
        <f>'bilan patrimonial'!C71</f>
        <v>0</v>
      </c>
      <c r="D73" s="1711">
        <f>'bilan patrimonial'!D71</f>
        <v>0</v>
      </c>
      <c r="E73" s="1706">
        <f>'bilan patrimonial'!E71</f>
        <v>0</v>
      </c>
      <c r="F73" s="1707">
        <f>'bilan patrimonial'!F71</f>
        <v>0</v>
      </c>
      <c r="G73" s="1711">
        <f>'bilan patrimonial'!G71</f>
        <v>0</v>
      </c>
      <c r="H73" s="1706">
        <f>'bilan patrimonial'!H71</f>
        <v>0</v>
      </c>
      <c r="I73" s="1704">
        <f>'bilan patrimonial'!I71</f>
        <v>0</v>
      </c>
      <c r="J73" s="1711">
        <f>'bilan patrimonial'!J71</f>
        <v>0</v>
      </c>
      <c r="K73" s="1706">
        <f>'bilan patrimonial'!K71</f>
        <v>0</v>
      </c>
      <c r="L73" s="1704">
        <f>'bilan patrimonial'!L71</f>
        <v>0</v>
      </c>
      <c r="M73" s="1711">
        <f>'bilan patrimonial'!M71</f>
        <v>0</v>
      </c>
      <c r="N73" s="1706"/>
      <c r="O73" s="338"/>
      <c r="P73" s="338"/>
      <c r="Q73" s="338"/>
      <c r="R73" s="338"/>
      <c r="S73" s="338"/>
      <c r="T73" s="338"/>
      <c r="U73" s="338"/>
      <c r="V73" s="338"/>
      <c r="W73" s="338"/>
      <c r="X73" s="338"/>
      <c r="Y73" s="338"/>
      <c r="Z73" s="338"/>
    </row>
    <row r="74" spans="1:26" s="321" customFormat="1" ht="21" outlineLevel="1">
      <c r="A74" s="338"/>
      <c r="B74" s="1754" t="str">
        <f>'bilan patrimonial'!B72</f>
        <v>(-) frais de recherche et de developpement</v>
      </c>
      <c r="C74" s="1739">
        <f>'bilan patrimonial'!C72</f>
        <v>0</v>
      </c>
      <c r="D74" s="1708">
        <f>'bilan patrimonial'!D72</f>
        <v>0</v>
      </c>
      <c r="E74" s="1706">
        <f>'bilan patrimonial'!E72</f>
        <v>0</v>
      </c>
      <c r="F74" s="1707">
        <f>'bilan patrimonial'!F72</f>
        <v>0</v>
      </c>
      <c r="G74" s="1708">
        <f>'bilan patrimonial'!G72</f>
        <v>0</v>
      </c>
      <c r="H74" s="1706">
        <f>'bilan patrimonial'!H72</f>
        <v>0</v>
      </c>
      <c r="I74" s="1704">
        <f>'bilan patrimonial'!I72</f>
        <v>0</v>
      </c>
      <c r="J74" s="1708">
        <f>'bilan patrimonial'!J72</f>
        <v>0</v>
      </c>
      <c r="K74" s="1706">
        <f>'bilan patrimonial'!K72</f>
        <v>0</v>
      </c>
      <c r="L74" s="1704">
        <f>'bilan patrimonial'!L72</f>
        <v>0</v>
      </c>
      <c r="M74" s="1705">
        <f>'bilan patrimonial'!M72</f>
        <v>0</v>
      </c>
      <c r="N74" s="1706"/>
      <c r="O74" s="338"/>
      <c r="P74" s="338"/>
      <c r="Q74" s="338"/>
      <c r="R74" s="338"/>
      <c r="S74" s="338"/>
      <c r="T74" s="338"/>
      <c r="U74" s="338"/>
      <c r="V74" s="338"/>
      <c r="W74" s="338"/>
      <c r="X74" s="338"/>
      <c r="Y74" s="338"/>
      <c r="Z74" s="338"/>
    </row>
    <row r="75" spans="1:26" s="321" customFormat="1" ht="21" outlineLevel="1">
      <c r="A75" s="338"/>
      <c r="B75" s="1754" t="str">
        <f>'bilan patrimonial'!B73</f>
        <v>(-) fonds commercial et droit au bail non liquidable</v>
      </c>
      <c r="C75" s="1739">
        <f>'bilan patrimonial'!C73</f>
        <v>-300000</v>
      </c>
      <c r="D75" s="1708">
        <f>'bilan patrimonial'!D73</f>
        <v>-300000</v>
      </c>
      <c r="E75" s="1706">
        <f>'bilan patrimonial'!E73</f>
        <v>0</v>
      </c>
      <c r="F75" s="1707">
        <f>'bilan patrimonial'!F73</f>
        <v>-300000</v>
      </c>
      <c r="G75" s="1708">
        <f>'bilan patrimonial'!G73</f>
        <v>-300000</v>
      </c>
      <c r="H75" s="1706">
        <f>'bilan patrimonial'!H73</f>
        <v>0</v>
      </c>
      <c r="I75" s="1704">
        <f>'bilan patrimonial'!I73</f>
        <v>300000</v>
      </c>
      <c r="J75" s="1708">
        <f>'bilan patrimonial'!J73</f>
        <v>-300000</v>
      </c>
      <c r="K75" s="1706">
        <f>'bilan patrimonial'!K73</f>
        <v>-2</v>
      </c>
      <c r="L75" s="1704">
        <f>'bilan patrimonial'!L73</f>
        <v>-300000</v>
      </c>
      <c r="M75" s="1705">
        <f>'bilan patrimonial'!M73</f>
        <v>300000</v>
      </c>
      <c r="N75" s="1706"/>
      <c r="O75" s="338"/>
      <c r="P75" s="338"/>
      <c r="Q75" s="338"/>
      <c r="R75" s="338"/>
      <c r="S75" s="338"/>
      <c r="T75" s="338"/>
      <c r="U75" s="338"/>
      <c r="V75" s="338"/>
      <c r="W75" s="338"/>
      <c r="X75" s="338"/>
      <c r="Y75" s="338"/>
      <c r="Z75" s="338"/>
    </row>
    <row r="76" spans="1:26" s="321" customFormat="1" ht="21" outlineLevel="1">
      <c r="A76" s="338"/>
      <c r="B76" s="1754" t="str">
        <f>'bilan patrimonial'!B74</f>
        <v>(-) retraitement sur charges constatées d'avance</v>
      </c>
      <c r="C76" s="1739">
        <f>'bilan patrimonial'!C74</f>
        <v>0</v>
      </c>
      <c r="D76" s="1708">
        <f>'bilan patrimonial'!D74</f>
        <v>0</v>
      </c>
      <c r="E76" s="1706">
        <f>'bilan patrimonial'!E74</f>
        <v>0</v>
      </c>
      <c r="F76" s="1707">
        <f>'bilan patrimonial'!F74</f>
        <v>0</v>
      </c>
      <c r="G76" s="1708">
        <f>'bilan patrimonial'!G74</f>
        <v>0</v>
      </c>
      <c r="H76" s="1706">
        <f>'bilan patrimonial'!H74</f>
        <v>0</v>
      </c>
      <c r="I76" s="1704">
        <f>'bilan patrimonial'!I74</f>
        <v>0</v>
      </c>
      <c r="J76" s="1708">
        <f>'bilan patrimonial'!J74</f>
        <v>0</v>
      </c>
      <c r="K76" s="1706">
        <f>'bilan patrimonial'!K74</f>
        <v>0</v>
      </c>
      <c r="L76" s="1704">
        <f>'bilan patrimonial'!L74</f>
        <v>0</v>
      </c>
      <c r="M76" s="1705">
        <f>'bilan patrimonial'!M74</f>
        <v>0</v>
      </c>
      <c r="N76" s="1706"/>
      <c r="O76" s="338"/>
      <c r="P76" s="338"/>
      <c r="Q76" s="338"/>
      <c r="R76" s="338"/>
      <c r="S76" s="338"/>
      <c r="T76" s="338"/>
      <c r="U76" s="338"/>
      <c r="V76" s="338"/>
      <c r="W76" s="338"/>
      <c r="X76" s="338"/>
      <c r="Y76" s="338"/>
      <c r="Z76" s="338"/>
    </row>
    <row r="77" spans="1:26" s="321" customFormat="1" ht="21" outlineLevel="1">
      <c r="A77" s="338"/>
      <c r="B77" s="1754"/>
      <c r="C77" s="1739">
        <f>'bilan patrimonial'!C75</f>
        <v>0</v>
      </c>
      <c r="D77" s="1708">
        <f>'bilan patrimonial'!D75</f>
        <v>0</v>
      </c>
      <c r="E77" s="1706">
        <f>'bilan patrimonial'!E75</f>
        <v>0</v>
      </c>
      <c r="F77" s="1707">
        <f>'bilan patrimonial'!F75</f>
        <v>0</v>
      </c>
      <c r="G77" s="1708">
        <f>'bilan patrimonial'!G75</f>
        <v>0</v>
      </c>
      <c r="H77" s="1706">
        <f>'bilan patrimonial'!H75</f>
        <v>0</v>
      </c>
      <c r="I77" s="1704">
        <f>'bilan patrimonial'!I75</f>
        <v>0</v>
      </c>
      <c r="J77" s="1708">
        <f>'bilan patrimonial'!J75</f>
        <v>0</v>
      </c>
      <c r="K77" s="1706">
        <f>'bilan patrimonial'!K75</f>
        <v>0</v>
      </c>
      <c r="L77" s="1704">
        <f>'bilan patrimonial'!L75</f>
        <v>0</v>
      </c>
      <c r="M77" s="1705">
        <f>'bilan patrimonial'!M75</f>
        <v>0</v>
      </c>
      <c r="N77" s="1706">
        <f>'bilan patrimonial'!N75</f>
        <v>0</v>
      </c>
      <c r="O77" s="338"/>
      <c r="P77" s="338"/>
      <c r="Q77" s="338"/>
      <c r="R77" s="338"/>
      <c r="S77" s="338"/>
      <c r="T77" s="338"/>
      <c r="U77" s="338"/>
      <c r="V77" s="338"/>
      <c r="W77" s="338"/>
      <c r="X77" s="338"/>
      <c r="Y77" s="338"/>
      <c r="Z77" s="338"/>
    </row>
    <row r="78" spans="1:26" s="321" customFormat="1" ht="21.75" outlineLevel="1" thickBot="1">
      <c r="A78" s="338"/>
      <c r="B78" s="1755"/>
      <c r="C78" s="1724">
        <f>'bilan patrimonial'!C76</f>
        <v>0</v>
      </c>
      <c r="D78" s="1725">
        <f>'bilan patrimonial'!D76</f>
        <v>0</v>
      </c>
      <c r="E78" s="1726">
        <f>'bilan patrimonial'!E76</f>
        <v>0</v>
      </c>
      <c r="F78" s="1727">
        <f>'bilan patrimonial'!F76</f>
        <v>0</v>
      </c>
      <c r="G78" s="1725">
        <f>'bilan patrimonial'!G76</f>
        <v>0</v>
      </c>
      <c r="H78" s="1726">
        <f>'bilan patrimonial'!H76</f>
        <v>0</v>
      </c>
      <c r="I78" s="1724">
        <f>'bilan patrimonial'!I76</f>
        <v>0</v>
      </c>
      <c r="J78" s="1725">
        <f>'bilan patrimonial'!J76</f>
        <v>0</v>
      </c>
      <c r="K78" s="1726">
        <f>'bilan patrimonial'!K76</f>
        <v>0</v>
      </c>
      <c r="L78" s="1724">
        <f>'bilan patrimonial'!L76</f>
        <v>0</v>
      </c>
      <c r="M78" s="1725">
        <f>'bilan patrimonial'!M76</f>
        <v>0</v>
      </c>
      <c r="N78" s="1726">
        <f>'bilan patrimonial'!N76</f>
        <v>0</v>
      </c>
      <c r="O78" s="338"/>
      <c r="P78" s="338"/>
      <c r="Q78" s="338"/>
      <c r="R78" s="338"/>
      <c r="S78" s="338"/>
      <c r="T78" s="338"/>
      <c r="U78" s="338"/>
      <c r="V78" s="338"/>
      <c r="W78" s="338"/>
      <c r="X78" s="338"/>
      <c r="Y78" s="338"/>
      <c r="Z78" s="338"/>
    </row>
    <row r="79" spans="1:26" ht="30" customHeight="1" thickBot="1">
      <c r="A79" s="337"/>
      <c r="B79" s="1692" t="str">
        <f>'bilan patrimonial'!B77</f>
        <v>Dettes exigibles à plus d'un an (D)</v>
      </c>
      <c r="C79" s="1742">
        <f>'bilan patrimonial'!C77</f>
        <v>15650290</v>
      </c>
      <c r="D79" s="1756">
        <f>'bilan patrimonial'!D77</f>
        <v>15167550</v>
      </c>
      <c r="E79" s="1757">
        <f>'bilan patrimonial'!E77</f>
        <v>-1</v>
      </c>
      <c r="F79" s="1758">
        <f>'bilan patrimonial'!F77</f>
        <v>15167550</v>
      </c>
      <c r="G79" s="1759">
        <f>'bilan patrimonial'!G77</f>
        <v>40205202</v>
      </c>
      <c r="H79" s="1760">
        <f>'bilan patrimonial'!H77</f>
        <v>-0.55757785473789456</v>
      </c>
      <c r="I79" s="1761">
        <f>'bilan patrimonial'!I77</f>
        <v>40205202</v>
      </c>
      <c r="J79" s="1762">
        <f>'bilan patrimonial'!J77</f>
        <v>0</v>
      </c>
      <c r="K79" s="1758">
        <f>'bilan patrimonial'!K77</f>
        <v>0</v>
      </c>
      <c r="L79" s="1759">
        <f>'bilan patrimonial'!L77</f>
        <v>0</v>
      </c>
      <c r="M79" s="1760">
        <f>'bilan patrimonial'!M77</f>
        <v>0</v>
      </c>
      <c r="N79" s="1820"/>
      <c r="O79" s="337"/>
      <c r="P79" s="337"/>
      <c r="Q79" s="337"/>
      <c r="R79" s="337"/>
      <c r="S79" s="337"/>
      <c r="T79" s="337"/>
      <c r="U79" s="337"/>
      <c r="V79" s="337"/>
      <c r="W79" s="337"/>
      <c r="X79" s="337"/>
      <c r="Y79" s="337"/>
      <c r="Z79" s="337"/>
    </row>
    <row r="80" spans="1:26" ht="34.5" customHeight="1">
      <c r="A80" s="680"/>
      <c r="B80" s="1763" t="str">
        <f>'bilan patrimonial'!B78</f>
        <v>Emprunts et engagements auprès des établissements de crédits à MLT</v>
      </c>
      <c r="C80" s="1790">
        <f>'bilan patrimonial'!C78</f>
        <v>15650290</v>
      </c>
      <c r="D80" s="1791">
        <f>'bilan patrimonial'!D78</f>
        <v>15167550</v>
      </c>
      <c r="E80" s="1792">
        <f>'bilan patrimonial'!E78</f>
        <v>-1</v>
      </c>
      <c r="F80" s="1790">
        <f>'bilan patrimonial'!F78</f>
        <v>15167550</v>
      </c>
      <c r="G80" s="1791">
        <f>'bilan patrimonial'!G78</f>
        <v>40205202</v>
      </c>
      <c r="H80" s="1792">
        <f>'bilan patrimonial'!H78</f>
        <v>-0.55757785473789456</v>
      </c>
      <c r="I80" s="1790">
        <f>'bilan patrimonial'!I78</f>
        <v>40205202</v>
      </c>
      <c r="J80" s="1791">
        <f>'bilan patrimonial'!J78</f>
        <v>0</v>
      </c>
      <c r="K80" s="1792">
        <f>'bilan patrimonial'!K78</f>
        <v>0</v>
      </c>
      <c r="L80" s="1790">
        <f>'bilan patrimonial'!L78</f>
        <v>0</v>
      </c>
      <c r="M80" s="1791">
        <f>'bilan patrimonial'!M78</f>
        <v>0</v>
      </c>
      <c r="N80" s="1731"/>
      <c r="O80" s="680"/>
      <c r="P80" s="680"/>
      <c r="Q80" s="680"/>
      <c r="R80" s="680"/>
      <c r="S80" s="680"/>
      <c r="T80" s="680"/>
      <c r="U80" s="680"/>
      <c r="V80" s="680"/>
      <c r="W80" s="680"/>
      <c r="X80" s="680"/>
      <c r="Y80" s="680"/>
      <c r="Z80" s="680"/>
    </row>
    <row r="81" spans="1:26" s="321" customFormat="1" ht="21">
      <c r="A81" s="324"/>
      <c r="B81" s="1745" t="str">
        <f>'bilan patrimonial'!B79</f>
        <v>emprunts obligataires</v>
      </c>
      <c r="C81" s="1817">
        <f>'bilan patrimonial'!C79</f>
        <v>0</v>
      </c>
      <c r="D81" s="1818">
        <f>'bilan patrimonial'!D79</f>
        <v>0</v>
      </c>
      <c r="E81" s="1819">
        <f>'bilan patrimonial'!E79</f>
        <v>0</v>
      </c>
      <c r="F81" s="1817">
        <f>'bilan patrimonial'!F79</f>
        <v>0</v>
      </c>
      <c r="G81" s="1818">
        <f>'bilan patrimonial'!G79</f>
        <v>0</v>
      </c>
      <c r="H81" s="1819">
        <f>'bilan patrimonial'!H79</f>
        <v>0</v>
      </c>
      <c r="I81" s="1817">
        <f>'bilan patrimonial'!I79</f>
        <v>0</v>
      </c>
      <c r="J81" s="1818">
        <f>'bilan patrimonial'!J79</f>
        <v>0</v>
      </c>
      <c r="K81" s="1819">
        <f>'bilan patrimonial'!K79</f>
        <v>0</v>
      </c>
      <c r="L81" s="1817">
        <f>'bilan patrimonial'!L79</f>
        <v>0</v>
      </c>
      <c r="M81" s="1818">
        <f>'bilan patrimonial'!M79</f>
        <v>0</v>
      </c>
      <c r="N81" s="1819"/>
      <c r="O81" s="324"/>
      <c r="P81" s="324"/>
      <c r="Q81" s="324"/>
      <c r="R81" s="324"/>
      <c r="S81" s="324"/>
      <c r="T81" s="324"/>
      <c r="U81" s="324"/>
      <c r="V81" s="324"/>
      <c r="W81" s="324"/>
      <c r="X81" s="324"/>
      <c r="Y81" s="324"/>
      <c r="Z81" s="324"/>
    </row>
    <row r="82" spans="1:26" ht="21">
      <c r="A82" s="681"/>
      <c r="B82" s="1764" t="str">
        <f>'bilan patrimonial'!B80</f>
        <v>emprunts aupres des etablissements de credit + un an</v>
      </c>
      <c r="C82" s="1815">
        <f>'bilan patrimonial'!C80</f>
        <v>15634206</v>
      </c>
      <c r="D82" s="1798">
        <f>'bilan patrimonial'!D80</f>
        <v>0</v>
      </c>
      <c r="E82" s="1816">
        <f>'bilan patrimonial'!E80</f>
        <v>0</v>
      </c>
      <c r="F82" s="1815">
        <f>'bilan patrimonial'!F80</f>
        <v>0</v>
      </c>
      <c r="G82" s="1798">
        <f>'bilan patrimonial'!G80</f>
        <v>5922221</v>
      </c>
      <c r="H82" s="1816">
        <f>'bilan patrimonial'!H80</f>
        <v>0</v>
      </c>
      <c r="I82" s="1815">
        <f>'bilan patrimonial'!I80</f>
        <v>5922221</v>
      </c>
      <c r="J82" s="1798">
        <f>'bilan patrimonial'!J80</f>
        <v>0</v>
      </c>
      <c r="K82" s="1816">
        <f>'bilan patrimonial'!K80</f>
        <v>0</v>
      </c>
      <c r="L82" s="1815">
        <f>'bilan patrimonial'!L80</f>
        <v>0</v>
      </c>
      <c r="M82" s="1798">
        <f>'bilan patrimonial'!M80</f>
        <v>0</v>
      </c>
      <c r="N82" s="1816"/>
      <c r="O82" s="682"/>
      <c r="P82" s="682"/>
      <c r="Q82" s="682"/>
      <c r="R82" s="682"/>
      <c r="S82" s="682"/>
      <c r="T82" s="682"/>
      <c r="U82" s="682"/>
      <c r="V82" s="682"/>
      <c r="W82" s="682"/>
      <c r="X82" s="682"/>
      <c r="Y82" s="682"/>
      <c r="Z82" s="682"/>
    </row>
    <row r="83" spans="1:26" s="323" customFormat="1" ht="21" outlineLevel="1">
      <c r="A83" s="683"/>
      <c r="B83" s="1764" t="str">
        <f>'bilan patrimonial'!B81</f>
        <v>(-) interets courus non echus (ICNE) sur emprunt</v>
      </c>
      <c r="C83" s="1765">
        <f>'bilan patrimonial'!C81</f>
        <v>0</v>
      </c>
      <c r="D83" s="1766">
        <f>'bilan patrimonial'!D81</f>
        <v>0</v>
      </c>
      <c r="E83" s="1767">
        <f>'bilan patrimonial'!E81</f>
        <v>0</v>
      </c>
      <c r="F83" s="1768">
        <f>'bilan patrimonial'!F81</f>
        <v>0</v>
      </c>
      <c r="G83" s="1769">
        <f>'bilan patrimonial'!G81</f>
        <v>0</v>
      </c>
      <c r="H83" s="1767">
        <f>'bilan patrimonial'!H81</f>
        <v>0</v>
      </c>
      <c r="I83" s="1770">
        <f>'bilan patrimonial'!I81</f>
        <v>0</v>
      </c>
      <c r="J83" s="1769">
        <f>'bilan patrimonial'!J81</f>
        <v>0</v>
      </c>
      <c r="K83" s="1767">
        <f>'bilan patrimonial'!K81</f>
        <v>0</v>
      </c>
      <c r="L83" s="1770">
        <f>'bilan patrimonial'!L81</f>
        <v>0</v>
      </c>
      <c r="M83" s="1766">
        <f>'bilan patrimonial'!M81</f>
        <v>0</v>
      </c>
      <c r="N83" s="1767"/>
      <c r="O83" s="683"/>
      <c r="P83" s="683"/>
      <c r="Q83" s="683"/>
      <c r="R83" s="683"/>
      <c r="S83" s="683"/>
      <c r="T83" s="683"/>
      <c r="U83" s="683"/>
      <c r="V83" s="683"/>
      <c r="W83" s="683"/>
      <c r="X83" s="683"/>
      <c r="Y83" s="683"/>
      <c r="Z83" s="683"/>
    </row>
    <row r="84" spans="1:26" s="323" customFormat="1" ht="21" outlineLevel="1">
      <c r="A84" s="683"/>
      <c r="B84" s="1745" t="str">
        <f>'bilan patrimonial'!B82</f>
        <v>solde emprunt fictif sur loyer credit bail à plus d'un an</v>
      </c>
      <c r="C84" s="1735">
        <f>'bilan patrimonial'!C82</f>
        <v>0</v>
      </c>
      <c r="D84" s="1746">
        <f>'bilan patrimonial'!D82</f>
        <v>15167550</v>
      </c>
      <c r="E84" s="1747">
        <f>'bilan patrimonial'!E82</f>
        <v>-1</v>
      </c>
      <c r="F84" s="1748">
        <f>'bilan patrimonial'!F82</f>
        <v>15167550</v>
      </c>
      <c r="G84" s="1738">
        <f>'bilan patrimonial'!G82</f>
        <v>34282981</v>
      </c>
      <c r="H84" s="1747">
        <f>'bilan patrimonial'!H82</f>
        <v>-0.55757785473789456</v>
      </c>
      <c r="I84" s="1749">
        <f>'bilan patrimonial'!I82</f>
        <v>34282981</v>
      </c>
      <c r="J84" s="1738">
        <f>'bilan patrimonial'!J82</f>
        <v>0</v>
      </c>
      <c r="K84" s="1747">
        <f>'bilan patrimonial'!K82</f>
        <v>0</v>
      </c>
      <c r="L84" s="1749">
        <f>'bilan patrimonial'!L82</f>
        <v>0</v>
      </c>
      <c r="M84" s="1746">
        <f>'bilan patrimonial'!M82</f>
        <v>0</v>
      </c>
      <c r="N84" s="1747"/>
      <c r="O84" s="683"/>
      <c r="P84" s="683"/>
      <c r="Q84" s="683"/>
      <c r="R84" s="683"/>
      <c r="S84" s="683"/>
      <c r="T84" s="683"/>
      <c r="U84" s="683"/>
      <c r="V84" s="683"/>
      <c r="W84" s="683"/>
      <c r="X84" s="683"/>
      <c r="Y84" s="683"/>
      <c r="Z84" s="683"/>
    </row>
    <row r="85" spans="1:26" s="323" customFormat="1" ht="21" outlineLevel="1">
      <c r="A85" s="683"/>
      <c r="B85" s="1745" t="str">
        <f>'bilan patrimonial'!B83</f>
        <v>dettes financieres diverses</v>
      </c>
      <c r="C85" s="1735">
        <f>'bilan patrimonial'!C83</f>
        <v>16084</v>
      </c>
      <c r="D85" s="1746">
        <f>'bilan patrimonial'!D83</f>
        <v>0</v>
      </c>
      <c r="E85" s="1747">
        <f>'bilan patrimonial'!E83</f>
        <v>0</v>
      </c>
      <c r="F85" s="1748">
        <f>'bilan patrimonial'!F83</f>
        <v>0</v>
      </c>
      <c r="G85" s="1738">
        <f>'bilan patrimonial'!G83</f>
        <v>0</v>
      </c>
      <c r="H85" s="1747">
        <f>'bilan patrimonial'!H83</f>
        <v>0</v>
      </c>
      <c r="I85" s="1749">
        <f>'bilan patrimonial'!I83</f>
        <v>0</v>
      </c>
      <c r="J85" s="1738">
        <f>'bilan patrimonial'!J83</f>
        <v>0</v>
      </c>
      <c r="K85" s="1747">
        <f>'bilan patrimonial'!K83</f>
        <v>0</v>
      </c>
      <c r="L85" s="1749">
        <f>'bilan patrimonial'!L83</f>
        <v>0</v>
      </c>
      <c r="M85" s="1746">
        <f>'bilan patrimonial'!M83</f>
        <v>0</v>
      </c>
      <c r="N85" s="1747"/>
      <c r="O85" s="683"/>
      <c r="P85" s="683"/>
      <c r="Q85" s="683"/>
      <c r="R85" s="683"/>
      <c r="S85" s="683"/>
      <c r="T85" s="683"/>
      <c r="U85" s="683"/>
      <c r="V85" s="683"/>
      <c r="W85" s="683"/>
      <c r="X85" s="683"/>
      <c r="Y85" s="683"/>
      <c r="Z85" s="683"/>
    </row>
    <row r="86" spans="1:26" s="323" customFormat="1" ht="21" outlineLevel="1">
      <c r="A86" s="683"/>
      <c r="B86" s="1771"/>
      <c r="C86" s="1735">
        <f>'bilan patrimonial'!C84</f>
        <v>0</v>
      </c>
      <c r="D86" s="1746">
        <f>'bilan patrimonial'!D84</f>
        <v>0</v>
      </c>
      <c r="E86" s="1747">
        <f>'bilan patrimonial'!E84</f>
        <v>0</v>
      </c>
      <c r="F86" s="1748">
        <f>'bilan patrimonial'!F84</f>
        <v>0</v>
      </c>
      <c r="G86" s="1738">
        <f>'bilan patrimonial'!G84</f>
        <v>0</v>
      </c>
      <c r="H86" s="1747">
        <f>'bilan patrimonial'!H84</f>
        <v>0</v>
      </c>
      <c r="I86" s="1749">
        <f>'bilan patrimonial'!I84</f>
        <v>0</v>
      </c>
      <c r="J86" s="1738">
        <f>'bilan patrimonial'!J84</f>
        <v>0</v>
      </c>
      <c r="K86" s="1747">
        <f>'bilan patrimonial'!K84</f>
        <v>0</v>
      </c>
      <c r="L86" s="1749">
        <f>'bilan patrimonial'!L84</f>
        <v>0</v>
      </c>
      <c r="M86" s="1746">
        <f>'bilan patrimonial'!M84</f>
        <v>0</v>
      </c>
      <c r="N86" s="1747">
        <f>'bilan patrimonial'!N84</f>
        <v>0</v>
      </c>
      <c r="O86" s="683"/>
      <c r="P86" s="683"/>
      <c r="Q86" s="683"/>
      <c r="R86" s="683"/>
      <c r="S86" s="683"/>
      <c r="T86" s="683"/>
      <c r="U86" s="683"/>
      <c r="V86" s="683"/>
      <c r="W86" s="683"/>
      <c r="X86" s="683"/>
      <c r="Y86" s="683"/>
      <c r="Z86" s="683"/>
    </row>
    <row r="87" spans="1:26" s="323" customFormat="1" ht="21" outlineLevel="1">
      <c r="A87" s="683"/>
      <c r="B87" s="1772" t="str">
        <f>'bilan patrimonial'!B85</f>
        <v>Provisions pour risque &amp; charges nettes</v>
      </c>
      <c r="C87" s="1735">
        <f>'bilan patrimonial'!C85</f>
        <v>0</v>
      </c>
      <c r="D87" s="1746">
        <f>'bilan patrimonial'!D85</f>
        <v>0</v>
      </c>
      <c r="E87" s="1747">
        <f>'bilan patrimonial'!E85</f>
        <v>0</v>
      </c>
      <c r="F87" s="1748">
        <f>'bilan patrimonial'!F85</f>
        <v>0</v>
      </c>
      <c r="G87" s="1738">
        <f>'bilan patrimonial'!G85</f>
        <v>0</v>
      </c>
      <c r="H87" s="1747">
        <f>'bilan patrimonial'!H85</f>
        <v>0</v>
      </c>
      <c r="I87" s="1749">
        <f>'bilan patrimonial'!I85</f>
        <v>0</v>
      </c>
      <c r="J87" s="1738">
        <f>'bilan patrimonial'!J85</f>
        <v>0</v>
      </c>
      <c r="K87" s="1747">
        <f>'bilan patrimonial'!K85</f>
        <v>0</v>
      </c>
      <c r="L87" s="1749">
        <f>'bilan patrimonial'!L85</f>
        <v>0</v>
      </c>
      <c r="M87" s="1746">
        <f>'bilan patrimonial'!M85</f>
        <v>0</v>
      </c>
      <c r="N87" s="1747"/>
      <c r="O87" s="683"/>
      <c r="P87" s="683"/>
      <c r="Q87" s="683"/>
      <c r="R87" s="683"/>
      <c r="S87" s="683"/>
      <c r="T87" s="683"/>
      <c r="U87" s="683"/>
      <c r="V87" s="683"/>
      <c r="W87" s="683"/>
      <c r="X87" s="683"/>
      <c r="Y87" s="683"/>
      <c r="Z87" s="683"/>
    </row>
    <row r="88" spans="1:26" s="323" customFormat="1" ht="21">
      <c r="A88" s="683"/>
      <c r="B88" s="1745"/>
      <c r="C88" s="1749">
        <f>'bilan patrimonial'!C86</f>
        <v>0</v>
      </c>
      <c r="D88" s="1746">
        <f>'bilan patrimonial'!D86</f>
        <v>0</v>
      </c>
      <c r="E88" s="1747">
        <f>'bilan patrimonial'!E86</f>
        <v>0</v>
      </c>
      <c r="F88" s="1748">
        <f>'bilan patrimonial'!F86</f>
        <v>0</v>
      </c>
      <c r="G88" s="1746">
        <f>'bilan patrimonial'!G86</f>
        <v>0</v>
      </c>
      <c r="H88" s="1747">
        <f>'bilan patrimonial'!H86</f>
        <v>0</v>
      </c>
      <c r="I88" s="1749">
        <f>'bilan patrimonial'!I86</f>
        <v>0</v>
      </c>
      <c r="J88" s="1746">
        <f>'bilan patrimonial'!J86</f>
        <v>0</v>
      </c>
      <c r="K88" s="1747">
        <f>'bilan patrimonial'!K86</f>
        <v>0</v>
      </c>
      <c r="L88" s="1749">
        <f>'bilan patrimonial'!L86</f>
        <v>0</v>
      </c>
      <c r="M88" s="1746">
        <f>'bilan patrimonial'!M86</f>
        <v>0</v>
      </c>
      <c r="N88" s="1747"/>
      <c r="O88" s="683"/>
      <c r="P88" s="683"/>
      <c r="Q88" s="683"/>
      <c r="R88" s="683"/>
      <c r="S88" s="683"/>
      <c r="T88" s="683"/>
      <c r="U88" s="683"/>
      <c r="V88" s="683"/>
      <c r="W88" s="683"/>
      <c r="X88" s="683"/>
      <c r="Y88" s="683"/>
      <c r="Z88" s="683"/>
    </row>
    <row r="89" spans="1:26" s="323" customFormat="1" ht="21">
      <c r="A89" s="683"/>
      <c r="B89" s="1764" t="str">
        <f>'bilan patrimonial'!B87</f>
        <v>(-) Ecarts de conversion-Actif sur dettes financières</v>
      </c>
      <c r="C89" s="1750">
        <f>'bilan patrimonial'!C87</f>
        <v>0</v>
      </c>
      <c r="D89" s="1751">
        <f>'bilan patrimonial'!D87</f>
        <v>0</v>
      </c>
      <c r="E89" s="1752">
        <f>'bilan patrimonial'!E87</f>
        <v>0</v>
      </c>
      <c r="F89" s="1753">
        <f>'bilan patrimonial'!F87</f>
        <v>0</v>
      </c>
      <c r="G89" s="1751">
        <f>'bilan patrimonial'!G87</f>
        <v>0</v>
      </c>
      <c r="H89" s="1752">
        <f>'bilan patrimonial'!H87</f>
        <v>0</v>
      </c>
      <c r="I89" s="1750">
        <f>'bilan patrimonial'!I87</f>
        <v>0</v>
      </c>
      <c r="J89" s="1751">
        <f>'bilan patrimonial'!J87</f>
        <v>0</v>
      </c>
      <c r="K89" s="1752">
        <f>'bilan patrimonial'!K87</f>
        <v>0</v>
      </c>
      <c r="L89" s="1750">
        <f>'bilan patrimonial'!L87</f>
        <v>0</v>
      </c>
      <c r="M89" s="1751">
        <f>'bilan patrimonial'!M87</f>
        <v>0</v>
      </c>
      <c r="N89" s="1752"/>
      <c r="O89" s="683"/>
      <c r="P89" s="683"/>
      <c r="Q89" s="683"/>
      <c r="R89" s="683"/>
      <c r="S89" s="683"/>
      <c r="T89" s="683"/>
      <c r="U89" s="683"/>
      <c r="V89" s="683"/>
      <c r="W89" s="683"/>
      <c r="X89" s="683"/>
      <c r="Y89" s="683"/>
      <c r="Z89" s="683"/>
    </row>
    <row r="90" spans="1:26" s="323" customFormat="1" ht="21" outlineLevel="1">
      <c r="A90" s="683"/>
      <c r="B90" s="1764" t="str">
        <f>'bilan patrimonial'!B88</f>
        <v xml:space="preserve">(-) Ecarts de conversion-Actif sur créances d'exploitation </v>
      </c>
      <c r="C90" s="1765">
        <f>'bilan patrimonial'!C88</f>
        <v>0</v>
      </c>
      <c r="D90" s="1769">
        <f>'bilan patrimonial'!D88</f>
        <v>0</v>
      </c>
      <c r="E90" s="1767">
        <f>'bilan patrimonial'!E88</f>
        <v>0</v>
      </c>
      <c r="F90" s="1768">
        <f>'bilan patrimonial'!F88</f>
        <v>0</v>
      </c>
      <c r="G90" s="1769">
        <f>'bilan patrimonial'!G88</f>
        <v>0</v>
      </c>
      <c r="H90" s="1767">
        <f>'bilan patrimonial'!H88</f>
        <v>0</v>
      </c>
      <c r="I90" s="1770">
        <f>'bilan patrimonial'!I88</f>
        <v>0</v>
      </c>
      <c r="J90" s="1769">
        <f>'bilan patrimonial'!J88</f>
        <v>0</v>
      </c>
      <c r="K90" s="1767">
        <f>'bilan patrimonial'!K88</f>
        <v>0</v>
      </c>
      <c r="L90" s="1770">
        <f>'bilan patrimonial'!L88</f>
        <v>0</v>
      </c>
      <c r="M90" s="1766">
        <f>'bilan patrimonial'!M88</f>
        <v>0</v>
      </c>
      <c r="N90" s="1767"/>
      <c r="O90" s="683"/>
      <c r="P90" s="683"/>
      <c r="Q90" s="683"/>
      <c r="R90" s="683"/>
      <c r="S90" s="683"/>
      <c r="T90" s="683"/>
      <c r="U90" s="683"/>
      <c r="V90" s="683"/>
      <c r="W90" s="683"/>
      <c r="X90" s="683"/>
      <c r="Y90" s="683"/>
      <c r="Z90" s="683"/>
    </row>
    <row r="91" spans="1:26" s="323" customFormat="1" ht="21" outlineLevel="1">
      <c r="A91" s="683"/>
      <c r="B91" s="1773"/>
      <c r="C91" s="1735">
        <f>'bilan patrimonial'!C89</f>
        <v>0</v>
      </c>
      <c r="D91" s="1738">
        <f>'bilan patrimonial'!D89</f>
        <v>0</v>
      </c>
      <c r="E91" s="1747">
        <f>'bilan patrimonial'!E89</f>
        <v>0</v>
      </c>
      <c r="F91" s="1748">
        <f>'bilan patrimonial'!F89</f>
        <v>0</v>
      </c>
      <c r="G91" s="1738">
        <f>'bilan patrimonial'!G89</f>
        <v>0</v>
      </c>
      <c r="H91" s="1747">
        <f>'bilan patrimonial'!H89</f>
        <v>0</v>
      </c>
      <c r="I91" s="1749">
        <f>'bilan patrimonial'!I89</f>
        <v>0</v>
      </c>
      <c r="J91" s="1738">
        <f>'bilan patrimonial'!J89</f>
        <v>0</v>
      </c>
      <c r="K91" s="1747">
        <f>'bilan patrimonial'!K89</f>
        <v>0</v>
      </c>
      <c r="L91" s="1749">
        <f>'bilan patrimonial'!L89</f>
        <v>0</v>
      </c>
      <c r="M91" s="1746">
        <f>'bilan patrimonial'!M89</f>
        <v>0</v>
      </c>
      <c r="N91" s="1747">
        <f>'bilan patrimonial'!N89</f>
        <v>0</v>
      </c>
      <c r="O91" s="683"/>
      <c r="P91" s="683"/>
      <c r="Q91" s="683"/>
      <c r="R91" s="683"/>
      <c r="S91" s="683"/>
      <c r="T91" s="683"/>
      <c r="U91" s="683"/>
      <c r="V91" s="683"/>
      <c r="W91" s="683"/>
      <c r="X91" s="683"/>
      <c r="Y91" s="683"/>
      <c r="Z91" s="683"/>
    </row>
    <row r="92" spans="1:26" s="323" customFormat="1" ht="21" outlineLevel="1">
      <c r="A92" s="683"/>
      <c r="B92" s="1774" t="str">
        <f>'bilan patrimonial'!B90</f>
        <v>Fiscaité latente à plus d'un an</v>
      </c>
      <c r="C92" s="1775">
        <f>'bilan patrimonial'!C90</f>
        <v>0</v>
      </c>
      <c r="D92" s="1776">
        <f>'bilan patrimonial'!D90</f>
        <v>0</v>
      </c>
      <c r="E92" s="1777">
        <f>'bilan patrimonial'!E90</f>
        <v>0</v>
      </c>
      <c r="F92" s="1778">
        <f>'bilan patrimonial'!F90</f>
        <v>0</v>
      </c>
      <c r="G92" s="1776">
        <f>'bilan patrimonial'!G90</f>
        <v>0</v>
      </c>
      <c r="H92" s="1777">
        <f>'bilan patrimonial'!H90</f>
        <v>0</v>
      </c>
      <c r="I92" s="1779">
        <f>'bilan patrimonial'!I90</f>
        <v>0</v>
      </c>
      <c r="J92" s="1776">
        <f>'bilan patrimonial'!J90</f>
        <v>0</v>
      </c>
      <c r="K92" s="1777">
        <f>'bilan patrimonial'!K90</f>
        <v>0</v>
      </c>
      <c r="L92" s="1779">
        <f>'bilan patrimonial'!L90</f>
        <v>0</v>
      </c>
      <c r="M92" s="1780">
        <f>'bilan patrimonial'!M90</f>
        <v>0</v>
      </c>
      <c r="N92" s="1777"/>
      <c r="O92" s="683"/>
      <c r="P92" s="683"/>
      <c r="Q92" s="683"/>
      <c r="R92" s="683"/>
      <c r="S92" s="683"/>
      <c r="T92" s="683"/>
      <c r="U92" s="683"/>
      <c r="V92" s="683"/>
      <c r="W92" s="683"/>
      <c r="X92" s="683"/>
      <c r="Y92" s="683"/>
      <c r="Z92" s="683"/>
    </row>
    <row r="93" spans="1:26" s="323" customFormat="1" ht="21">
      <c r="A93" s="683"/>
      <c r="B93" s="1745" t="str">
        <f>'bilan patrimonial'!B91</f>
        <v>(+) impot latent sur provisions réglementées à + 1 an</v>
      </c>
      <c r="C93" s="1749">
        <f>'bilan patrimonial'!C91</f>
        <v>0</v>
      </c>
      <c r="D93" s="1746">
        <f>'bilan patrimonial'!D91</f>
        <v>0</v>
      </c>
      <c r="E93" s="1747">
        <f>'bilan patrimonial'!E91</f>
        <v>0</v>
      </c>
      <c r="F93" s="1748">
        <f>'bilan patrimonial'!F91</f>
        <v>0</v>
      </c>
      <c r="G93" s="1746">
        <f>'bilan patrimonial'!G91</f>
        <v>0</v>
      </c>
      <c r="H93" s="1747">
        <f>'bilan patrimonial'!H91</f>
        <v>0</v>
      </c>
      <c r="I93" s="1749">
        <f>'bilan patrimonial'!I91</f>
        <v>0</v>
      </c>
      <c r="J93" s="1746">
        <f>'bilan patrimonial'!J91</f>
        <v>0</v>
      </c>
      <c r="K93" s="1747">
        <f>'bilan patrimonial'!K91</f>
        <v>0</v>
      </c>
      <c r="L93" s="1749">
        <f>'bilan patrimonial'!L91</f>
        <v>0</v>
      </c>
      <c r="M93" s="1746">
        <f>'bilan patrimonial'!M91</f>
        <v>0</v>
      </c>
      <c r="N93" s="1747"/>
      <c r="O93" s="683"/>
      <c r="P93" s="683"/>
      <c r="Q93" s="683"/>
      <c r="R93" s="683"/>
      <c r="S93" s="683"/>
      <c r="T93" s="683"/>
      <c r="U93" s="683"/>
      <c r="V93" s="683"/>
      <c r="W93" s="683"/>
      <c r="X93" s="683"/>
      <c r="Y93" s="683"/>
      <c r="Z93" s="683"/>
    </row>
    <row r="94" spans="1:26" s="323" customFormat="1" ht="21">
      <c r="A94" s="683"/>
      <c r="B94" s="1745" t="str">
        <f>'bilan patrimonial'!B92</f>
        <v>(+) impot latent sur subv d'invest à + 1 an</v>
      </c>
      <c r="C94" s="1750">
        <f>'bilan patrimonial'!C92</f>
        <v>0</v>
      </c>
      <c r="D94" s="1751">
        <f>'bilan patrimonial'!D92</f>
        <v>0</v>
      </c>
      <c r="E94" s="1752">
        <f>'bilan patrimonial'!E92</f>
        <v>0</v>
      </c>
      <c r="F94" s="1753">
        <f>'bilan patrimonial'!F92</f>
        <v>0</v>
      </c>
      <c r="G94" s="1751">
        <f>'bilan patrimonial'!G92</f>
        <v>0</v>
      </c>
      <c r="H94" s="1752">
        <f>'bilan patrimonial'!H92</f>
        <v>0</v>
      </c>
      <c r="I94" s="1750">
        <f>'bilan patrimonial'!I92</f>
        <v>0</v>
      </c>
      <c r="J94" s="1751">
        <f>'bilan patrimonial'!J92</f>
        <v>0</v>
      </c>
      <c r="K94" s="1752">
        <f>'bilan patrimonial'!K92</f>
        <v>0</v>
      </c>
      <c r="L94" s="1750">
        <f>'bilan patrimonial'!L92</f>
        <v>0</v>
      </c>
      <c r="M94" s="1751">
        <f>'bilan patrimonial'!M92</f>
        <v>0</v>
      </c>
      <c r="N94" s="1752"/>
      <c r="O94" s="683"/>
      <c r="P94" s="683"/>
      <c r="Q94" s="683"/>
      <c r="R94" s="683"/>
      <c r="S94" s="683"/>
      <c r="T94" s="683"/>
      <c r="U94" s="683"/>
      <c r="V94" s="683"/>
      <c r="W94" s="683"/>
      <c r="X94" s="683"/>
      <c r="Y94" s="683"/>
      <c r="Z94" s="683"/>
    </row>
    <row r="95" spans="1:26" s="323" customFormat="1" ht="21.75" outlineLevel="1" thickBot="1">
      <c r="A95" s="683"/>
      <c r="B95" s="1771"/>
      <c r="C95" s="1781">
        <f>'bilan patrimonial'!C93</f>
        <v>0</v>
      </c>
      <c r="D95" s="1782">
        <f>'bilan patrimonial'!D93</f>
        <v>0</v>
      </c>
      <c r="E95" s="1777">
        <f>'bilan patrimonial'!E93</f>
        <v>0</v>
      </c>
      <c r="F95" s="1778">
        <f>'bilan patrimonial'!F93</f>
        <v>0</v>
      </c>
      <c r="G95" s="1780">
        <f>'bilan patrimonial'!G93</f>
        <v>0</v>
      </c>
      <c r="H95" s="1777">
        <f>'bilan patrimonial'!H93</f>
        <v>0</v>
      </c>
      <c r="I95" s="1779">
        <f>'bilan patrimonial'!I93</f>
        <v>0</v>
      </c>
      <c r="J95" s="1776">
        <f>'bilan patrimonial'!J93</f>
        <v>0</v>
      </c>
      <c r="K95" s="1777">
        <f>'bilan patrimonial'!K93</f>
        <v>0</v>
      </c>
      <c r="L95" s="1779">
        <f>'bilan patrimonial'!L93</f>
        <v>0</v>
      </c>
      <c r="M95" s="1780">
        <f>'bilan patrimonial'!M93</f>
        <v>0</v>
      </c>
      <c r="N95" s="1777">
        <f>'bilan patrimonial'!N93</f>
        <v>0</v>
      </c>
      <c r="O95" s="683"/>
      <c r="P95" s="683"/>
      <c r="Q95" s="683"/>
      <c r="R95" s="683"/>
      <c r="S95" s="683"/>
      <c r="T95" s="683"/>
      <c r="U95" s="683"/>
      <c r="V95" s="683"/>
      <c r="W95" s="683"/>
      <c r="X95" s="683"/>
      <c r="Y95" s="683"/>
      <c r="Z95" s="683"/>
    </row>
    <row r="96" spans="1:26" s="323" customFormat="1" ht="27" customHeight="1" outlineLevel="1" thickBot="1">
      <c r="A96" s="683"/>
      <c r="B96" s="1692" t="str">
        <f>'bilan patrimonial'!B94</f>
        <v>Dettes exigibles à moins d'un an ( E )</v>
      </c>
      <c r="C96" s="1783">
        <f>'bilan patrimonial'!C94</f>
        <v>730409360</v>
      </c>
      <c r="D96" s="1784">
        <f>'bilan patrimonial'!D94</f>
        <v>965378023</v>
      </c>
      <c r="E96" s="1785">
        <f>'bilan patrimonial'!E94</f>
        <v>-0.24339549627389845</v>
      </c>
      <c r="F96" s="1786">
        <f>'bilan patrimonial'!F94</f>
        <v>965378023</v>
      </c>
      <c r="G96" s="1787">
        <f>'bilan patrimonial'!G94</f>
        <v>1166569466</v>
      </c>
      <c r="H96" s="1785">
        <f>'bilan patrimonial'!H94</f>
        <v>-0.17246417711399276</v>
      </c>
      <c r="I96" s="1788">
        <f>'bilan patrimonial'!I94</f>
        <v>1166569466</v>
      </c>
      <c r="J96" s="1789">
        <f>'bilan patrimonial'!J94</f>
        <v>739236945</v>
      </c>
      <c r="K96" s="1785">
        <f>'bilan patrimonial'!K94</f>
        <v>0.57807246227391951</v>
      </c>
      <c r="L96" s="1788">
        <f>'bilan patrimonial'!L94</f>
        <v>739236945</v>
      </c>
      <c r="M96" s="1787">
        <f>'bilan patrimonial'!M94</f>
        <v>272001720</v>
      </c>
      <c r="N96" s="1785"/>
      <c r="O96" s="683"/>
      <c r="P96" s="683"/>
      <c r="Q96" s="683"/>
      <c r="R96" s="683"/>
      <c r="S96" s="683"/>
      <c r="T96" s="683"/>
      <c r="U96" s="683"/>
      <c r="V96" s="683"/>
      <c r="W96" s="683"/>
      <c r="X96" s="683"/>
      <c r="Y96" s="683"/>
      <c r="Z96" s="683"/>
    </row>
    <row r="97" spans="1:26" ht="25.5" customHeight="1">
      <c r="A97" s="337"/>
      <c r="B97" s="1774" t="str">
        <f>'bilan patrimonial'!B95</f>
        <v>Emprunts et engagements auprès des établissements de crédits à CT</v>
      </c>
      <c r="C97" s="1724">
        <f>'bilan patrimonial'!C95</f>
        <v>12976106</v>
      </c>
      <c r="D97" s="1725">
        <f>'bilan patrimonial'!D95</f>
        <v>34282981</v>
      </c>
      <c r="E97" s="1726">
        <f>'bilan patrimonial'!E95</f>
        <v>-0.40314346038025506</v>
      </c>
      <c r="F97" s="1727">
        <f>'bilan patrimonial'!F95</f>
        <v>34282981</v>
      </c>
      <c r="G97" s="1725">
        <f>'bilan patrimonial'!G95</f>
        <v>66920082</v>
      </c>
      <c r="H97" s="1726">
        <f>'bilan patrimonial'!H95</f>
        <v>-0.41430364786382223</v>
      </c>
      <c r="I97" s="1724">
        <f>'bilan patrimonial'!I95</f>
        <v>66920082</v>
      </c>
      <c r="J97" s="1725">
        <f>'bilan patrimonial'!J95</f>
        <v>28360760</v>
      </c>
      <c r="K97" s="1726">
        <f>'bilan patrimonial'!K95</f>
        <v>0</v>
      </c>
      <c r="L97" s="1724">
        <f>'bilan patrimonial'!L95</f>
        <v>28360760</v>
      </c>
      <c r="M97" s="1725">
        <f>'bilan patrimonial'!M95</f>
        <v>48068169</v>
      </c>
      <c r="N97" s="1726">
        <f>'bilan patrimonial'!N95</f>
        <v>0</v>
      </c>
      <c r="O97" s="337"/>
      <c r="P97" s="337"/>
      <c r="Q97" s="337"/>
      <c r="R97" s="337"/>
      <c r="S97" s="337"/>
      <c r="T97" s="337"/>
      <c r="U97" s="337"/>
      <c r="V97" s="337"/>
      <c r="W97" s="337"/>
      <c r="X97" s="337"/>
      <c r="Y97" s="337"/>
      <c r="Z97" s="337"/>
    </row>
    <row r="98" spans="1:26" ht="21">
      <c r="A98" s="684"/>
      <c r="B98" s="1764" t="str">
        <f>'bilan patrimonial'!B96</f>
        <v>Emprunts auprès des établissements de crédit à 1 an au plus</v>
      </c>
      <c r="C98" s="1822">
        <f>'bilan patrimonial'!C96</f>
        <v>11409170</v>
      </c>
      <c r="D98" s="1823">
        <f>'bilan patrimonial'!D96</f>
        <v>19115431</v>
      </c>
      <c r="E98" s="1821">
        <f>'bilan patrimonial'!E96</f>
        <v>-0.40314346038025506</v>
      </c>
      <c r="F98" s="1824">
        <f>'bilan patrimonial'!F96</f>
        <v>19115431</v>
      </c>
      <c r="G98" s="1823">
        <f>'bilan patrimonial'!G96</f>
        <v>32637101</v>
      </c>
      <c r="H98" s="1821">
        <f>'bilan patrimonial'!H96</f>
        <v>-0.41430364786382223</v>
      </c>
      <c r="I98" s="1822">
        <f>'bilan patrimonial'!I96</f>
        <v>32637101</v>
      </c>
      <c r="J98" s="1823">
        <f>'bilan patrimonial'!J96</f>
        <v>0</v>
      </c>
      <c r="K98" s="1819">
        <f>'bilan patrimonial'!K96</f>
        <v>0</v>
      </c>
      <c r="L98" s="1817">
        <f>'bilan patrimonial'!L96</f>
        <v>0</v>
      </c>
      <c r="M98" s="1818">
        <f>'bilan patrimonial'!M96</f>
        <v>0</v>
      </c>
      <c r="N98" s="1819"/>
      <c r="O98" s="671"/>
      <c r="P98" s="671"/>
      <c r="Q98" s="671"/>
      <c r="R98" s="671"/>
      <c r="S98" s="671"/>
      <c r="T98" s="671"/>
      <c r="U98" s="671"/>
      <c r="V98" s="671"/>
      <c r="W98" s="671"/>
      <c r="X98" s="671"/>
      <c r="Y98" s="671"/>
      <c r="Z98" s="671"/>
    </row>
    <row r="99" spans="1:26" ht="21">
      <c r="A99" s="681"/>
      <c r="B99" s="1764" t="str">
        <f>'bilan patrimonial'!B97</f>
        <v xml:space="preserve">Solde emprunt fictif sur loyer crédit-bail à 1 an au plus </v>
      </c>
      <c r="C99" s="1793">
        <f>'bilan patrimonial'!C97</f>
        <v>1565658</v>
      </c>
      <c r="D99" s="1794">
        <f>'bilan patrimonial'!D97</f>
        <v>15167550</v>
      </c>
      <c r="E99" s="1795">
        <f>'bilan patrimonial'!E97</f>
        <v>0</v>
      </c>
      <c r="F99" s="1796">
        <f>'bilan patrimonial'!F97</f>
        <v>15167550</v>
      </c>
      <c r="G99" s="1794">
        <f>'bilan patrimonial'!G97</f>
        <v>34282981</v>
      </c>
      <c r="H99" s="1795">
        <f>'bilan patrimonial'!H97</f>
        <v>0</v>
      </c>
      <c r="I99" s="1793">
        <f>'bilan patrimonial'!I97</f>
        <v>34282981</v>
      </c>
      <c r="J99" s="1794">
        <f>'bilan patrimonial'!J97</f>
        <v>28360760</v>
      </c>
      <c r="K99" s="2524">
        <f>'bilan patrimonial'!K97</f>
        <v>0.20881742943419002</v>
      </c>
      <c r="L99" s="1815">
        <f>'bilan patrimonial'!L97</f>
        <v>28360760</v>
      </c>
      <c r="M99" s="1798">
        <f>'bilan patrimonial'!M97</f>
        <v>48068169</v>
      </c>
      <c r="N99" s="1797"/>
      <c r="O99" s="682"/>
      <c r="P99" s="682"/>
      <c r="Q99" s="682"/>
      <c r="R99" s="682"/>
      <c r="S99" s="682"/>
      <c r="T99" s="682"/>
      <c r="U99" s="682"/>
      <c r="V99" s="682"/>
      <c r="W99" s="682"/>
      <c r="X99" s="682"/>
      <c r="Y99" s="682"/>
      <c r="Z99" s="682"/>
    </row>
    <row r="100" spans="1:26" s="323" customFormat="1" ht="21" outlineLevel="1">
      <c r="A100" s="683"/>
      <c r="B100" s="1764" t="str">
        <f>'bilan patrimonial'!B98</f>
        <v>(+) ICNE sur emprunts</v>
      </c>
      <c r="C100" s="1770">
        <f>'bilan patrimonial'!C98</f>
        <v>1278</v>
      </c>
      <c r="D100" s="1766">
        <f>'bilan patrimonial'!D98</f>
        <v>0</v>
      </c>
      <c r="E100" s="1767">
        <f>'bilan patrimonial'!E98</f>
        <v>0</v>
      </c>
      <c r="F100" s="1768">
        <f>'bilan patrimonial'!F98</f>
        <v>0</v>
      </c>
      <c r="G100" s="1766">
        <f>'bilan patrimonial'!G98</f>
        <v>0</v>
      </c>
      <c r="H100" s="1767">
        <f>'bilan patrimonial'!H98</f>
        <v>0</v>
      </c>
      <c r="I100" s="1770">
        <f>'bilan patrimonial'!I98</f>
        <v>0</v>
      </c>
      <c r="J100" s="1766">
        <f>'bilan patrimonial'!J98</f>
        <v>0</v>
      </c>
      <c r="K100" s="1767">
        <f>'bilan patrimonial'!K98</f>
        <v>0</v>
      </c>
      <c r="L100" s="1770">
        <f>'bilan patrimonial'!L98</f>
        <v>0</v>
      </c>
      <c r="M100" s="1766">
        <f>'bilan patrimonial'!M98</f>
        <v>0</v>
      </c>
      <c r="N100" s="1767"/>
      <c r="O100" s="683"/>
      <c r="P100" s="683"/>
      <c r="Q100" s="683"/>
      <c r="R100" s="683"/>
      <c r="S100" s="683"/>
      <c r="T100" s="683"/>
      <c r="U100" s="683"/>
      <c r="V100" s="683"/>
      <c r="W100" s="683"/>
      <c r="X100" s="683"/>
      <c r="Y100" s="683"/>
      <c r="Z100" s="683"/>
    </row>
    <row r="101" spans="1:26" s="323" customFormat="1" ht="21" outlineLevel="1">
      <c r="A101" s="683"/>
      <c r="B101" s="1771"/>
      <c r="C101" s="1749">
        <f>'bilan patrimonial'!C99</f>
        <v>0</v>
      </c>
      <c r="D101" s="1746">
        <f>'bilan patrimonial'!D99</f>
        <v>0</v>
      </c>
      <c r="E101" s="1747">
        <f>'bilan patrimonial'!E99</f>
        <v>0</v>
      </c>
      <c r="F101" s="1748">
        <f>'bilan patrimonial'!F99</f>
        <v>0</v>
      </c>
      <c r="G101" s="1746">
        <f>'bilan patrimonial'!G99</f>
        <v>0</v>
      </c>
      <c r="H101" s="1747">
        <f>'bilan patrimonial'!H99</f>
        <v>0</v>
      </c>
      <c r="I101" s="1749">
        <f>'bilan patrimonial'!I99</f>
        <v>0</v>
      </c>
      <c r="J101" s="1746">
        <f>'bilan patrimonial'!J99</f>
        <v>0</v>
      </c>
      <c r="K101" s="1747">
        <f>'bilan patrimonial'!K99</f>
        <v>0</v>
      </c>
      <c r="L101" s="1749">
        <f>'bilan patrimonial'!L99</f>
        <v>0</v>
      </c>
      <c r="M101" s="1746">
        <f>'bilan patrimonial'!M99</f>
        <v>0</v>
      </c>
      <c r="N101" s="1747">
        <f>'bilan patrimonial'!N99</f>
        <v>0</v>
      </c>
      <c r="O101" s="683"/>
      <c r="P101" s="683"/>
      <c r="Q101" s="683"/>
      <c r="R101" s="683"/>
      <c r="S101" s="683"/>
      <c r="T101" s="683"/>
      <c r="U101" s="683"/>
      <c r="V101" s="683"/>
      <c r="W101" s="683"/>
      <c r="X101" s="683"/>
      <c r="Y101" s="683"/>
      <c r="Z101" s="683"/>
    </row>
    <row r="102" spans="1:26" s="323" customFormat="1" ht="21" outlineLevel="1">
      <c r="A102" s="683"/>
      <c r="B102" s="1799" t="str">
        <f>'bilan patrimonial'!B100</f>
        <v>Fiscalité latente à 1 an au plus</v>
      </c>
      <c r="C102" s="1749">
        <f>'bilan patrimonial'!C100</f>
        <v>0</v>
      </c>
      <c r="D102" s="1746">
        <f>'bilan patrimonial'!D100</f>
        <v>0</v>
      </c>
      <c r="E102" s="1747">
        <f>'bilan patrimonial'!E100</f>
        <v>0</v>
      </c>
      <c r="F102" s="1748">
        <f>'bilan patrimonial'!F100</f>
        <v>0</v>
      </c>
      <c r="G102" s="1746">
        <f>'bilan patrimonial'!G100</f>
        <v>0</v>
      </c>
      <c r="H102" s="1747">
        <f>'bilan patrimonial'!H100</f>
        <v>0</v>
      </c>
      <c r="I102" s="1749">
        <f>'bilan patrimonial'!I100</f>
        <v>0</v>
      </c>
      <c r="J102" s="1746">
        <f>'bilan patrimonial'!J100</f>
        <v>0</v>
      </c>
      <c r="K102" s="1747">
        <f>'bilan patrimonial'!K100</f>
        <v>0</v>
      </c>
      <c r="L102" s="1749">
        <f>'bilan patrimonial'!L100</f>
        <v>0</v>
      </c>
      <c r="M102" s="1746">
        <f>'bilan patrimonial'!M100</f>
        <v>0</v>
      </c>
      <c r="N102" s="1747">
        <f>'bilan patrimonial'!N100</f>
        <v>0</v>
      </c>
      <c r="O102" s="683"/>
      <c r="P102" s="683"/>
      <c r="Q102" s="683"/>
      <c r="R102" s="683"/>
      <c r="S102" s="683"/>
      <c r="T102" s="683"/>
      <c r="U102" s="683"/>
      <c r="V102" s="683"/>
      <c r="W102" s="683"/>
      <c r="X102" s="683"/>
      <c r="Y102" s="683"/>
      <c r="Z102" s="683"/>
    </row>
    <row r="103" spans="1:26" s="323" customFormat="1" ht="21">
      <c r="A103" s="683"/>
      <c r="B103" s="1800" t="str">
        <f>'bilan patrimonial'!B101</f>
        <v>(+) impôt latent sur provisions réglementées  à 1an au plus</v>
      </c>
      <c r="C103" s="1749">
        <f>'bilan patrimonial'!C101</f>
        <v>0</v>
      </c>
      <c r="D103" s="1746">
        <f>'bilan patrimonial'!D101</f>
        <v>0</v>
      </c>
      <c r="E103" s="1747">
        <f>'bilan patrimonial'!E101</f>
        <v>0</v>
      </c>
      <c r="F103" s="1748">
        <f>'bilan patrimonial'!F101</f>
        <v>0</v>
      </c>
      <c r="G103" s="1746">
        <f>'bilan patrimonial'!G101</f>
        <v>0</v>
      </c>
      <c r="H103" s="1747">
        <f>'bilan patrimonial'!H101</f>
        <v>0</v>
      </c>
      <c r="I103" s="1749">
        <f>'bilan patrimonial'!I101</f>
        <v>0</v>
      </c>
      <c r="J103" s="1746">
        <f>'bilan patrimonial'!J101</f>
        <v>0</v>
      </c>
      <c r="K103" s="1747">
        <f>'bilan patrimonial'!K101</f>
        <v>0</v>
      </c>
      <c r="L103" s="1749">
        <f>'bilan patrimonial'!L101</f>
        <v>0</v>
      </c>
      <c r="M103" s="1746">
        <f>'bilan patrimonial'!M101</f>
        <v>0</v>
      </c>
      <c r="N103" s="1747"/>
      <c r="O103" s="683"/>
      <c r="P103" s="683"/>
      <c r="Q103" s="683"/>
      <c r="R103" s="683"/>
      <c r="S103" s="683"/>
      <c r="T103" s="683"/>
      <c r="U103" s="683"/>
      <c r="V103" s="683"/>
      <c r="W103" s="683"/>
      <c r="X103" s="683"/>
      <c r="Y103" s="683"/>
      <c r="Z103" s="683"/>
    </row>
    <row r="104" spans="1:26" s="323" customFormat="1" ht="21">
      <c r="A104" s="683"/>
      <c r="B104" s="1800" t="str">
        <f>'bilan patrimonial'!B102</f>
        <v xml:space="preserve">(+) impôt latent  sur subvention d'investissement à 1 an au plus </v>
      </c>
      <c r="C104" s="1801">
        <f>'bilan patrimonial'!C102</f>
        <v>0</v>
      </c>
      <c r="D104" s="1751">
        <f>'bilan patrimonial'!D102</f>
        <v>0</v>
      </c>
      <c r="E104" s="1802">
        <f>'bilan patrimonial'!E102</f>
        <v>0</v>
      </c>
      <c r="F104" s="1803">
        <f>'bilan patrimonial'!F102</f>
        <v>0</v>
      </c>
      <c r="G104" s="1751">
        <f>'bilan patrimonial'!G102</f>
        <v>0</v>
      </c>
      <c r="H104" s="1802">
        <f>'bilan patrimonial'!H102</f>
        <v>0</v>
      </c>
      <c r="I104" s="1803">
        <f>'bilan patrimonial'!I102</f>
        <v>0</v>
      </c>
      <c r="J104" s="1751">
        <f>'bilan patrimonial'!J102</f>
        <v>0</v>
      </c>
      <c r="K104" s="1802">
        <f>'bilan patrimonial'!K102</f>
        <v>0</v>
      </c>
      <c r="L104" s="1803">
        <f>'bilan patrimonial'!L102</f>
        <v>0</v>
      </c>
      <c r="M104" s="1751">
        <f>'bilan patrimonial'!M102</f>
        <v>0</v>
      </c>
      <c r="N104" s="1802"/>
      <c r="O104" s="683"/>
      <c r="P104" s="683"/>
      <c r="Q104" s="683"/>
      <c r="R104" s="683"/>
      <c r="S104" s="683"/>
      <c r="T104" s="683"/>
      <c r="U104" s="683"/>
      <c r="V104" s="683"/>
      <c r="W104" s="683"/>
      <c r="X104" s="683"/>
      <c r="Y104" s="683"/>
      <c r="Z104" s="683"/>
    </row>
    <row r="105" spans="1:26" s="323" customFormat="1" ht="21" outlineLevel="1">
      <c r="A105" s="683"/>
      <c r="B105" s="1804"/>
      <c r="C105" s="1749">
        <f>'bilan patrimonial'!C103</f>
        <v>0</v>
      </c>
      <c r="D105" s="1746">
        <f>'bilan patrimonial'!D103</f>
        <v>0</v>
      </c>
      <c r="E105" s="1747">
        <f>'bilan patrimonial'!E103</f>
        <v>0</v>
      </c>
      <c r="F105" s="1748">
        <f>'bilan patrimonial'!F103</f>
        <v>0</v>
      </c>
      <c r="G105" s="1746">
        <f>'bilan patrimonial'!G103</f>
        <v>0</v>
      </c>
      <c r="H105" s="1747">
        <f>'bilan patrimonial'!H103</f>
        <v>0</v>
      </c>
      <c r="I105" s="1749">
        <f>'bilan patrimonial'!I103</f>
        <v>0</v>
      </c>
      <c r="J105" s="1746">
        <f>'bilan patrimonial'!J103</f>
        <v>0</v>
      </c>
      <c r="K105" s="1747">
        <f>'bilan patrimonial'!K103</f>
        <v>0</v>
      </c>
      <c r="L105" s="1749">
        <f>'bilan patrimonial'!L103</f>
        <v>0</v>
      </c>
      <c r="M105" s="1746">
        <f>'bilan patrimonial'!M103</f>
        <v>0</v>
      </c>
      <c r="N105" s="1747">
        <f>'bilan patrimonial'!N103</f>
        <v>0</v>
      </c>
      <c r="O105" s="683"/>
      <c r="P105" s="683"/>
      <c r="Q105" s="683"/>
      <c r="R105" s="683"/>
      <c r="S105" s="683"/>
      <c r="T105" s="683"/>
      <c r="U105" s="683"/>
      <c r="V105" s="683"/>
      <c r="W105" s="683"/>
      <c r="X105" s="683"/>
      <c r="Y105" s="683"/>
      <c r="Z105" s="683"/>
    </row>
    <row r="106" spans="1:26" s="323" customFormat="1" ht="21" outlineLevel="1">
      <c r="A106" s="683"/>
      <c r="B106" s="1805" t="str">
        <f>'bilan patrimonial'!B104</f>
        <v>Passif circulant d'exploitation</v>
      </c>
      <c r="C106" s="1749">
        <f>'bilan patrimonial'!C104</f>
        <v>717433254</v>
      </c>
      <c r="D106" s="1746">
        <f>'bilan patrimonial'!D104</f>
        <v>931095042</v>
      </c>
      <c r="E106" s="1747">
        <f>'bilan patrimonial'!E104</f>
        <v>-1.7016857427363412</v>
      </c>
      <c r="F106" s="1748">
        <f>'bilan patrimonial'!F104</f>
        <v>931095042</v>
      </c>
      <c r="G106" s="1746">
        <f>'bilan patrimonial'!G104</f>
        <v>1099649384</v>
      </c>
      <c r="H106" s="1747">
        <f>'bilan patrimonial'!H104</f>
        <v>0</v>
      </c>
      <c r="I106" s="1749">
        <f>'bilan patrimonial'!I104</f>
        <v>1099649384</v>
      </c>
      <c r="J106" s="1746">
        <f>'bilan patrimonial'!J104</f>
        <v>710876185</v>
      </c>
      <c r="K106" s="1747">
        <f>'bilan patrimonial'!K104</f>
        <v>0.54689298530938979</v>
      </c>
      <c r="L106" s="1749">
        <f>'bilan patrimonial'!L104</f>
        <v>710876185</v>
      </c>
      <c r="M106" s="1746">
        <f>'bilan patrimonial'!M104</f>
        <v>223933551</v>
      </c>
      <c r="N106" s="1747"/>
      <c r="O106" s="683"/>
      <c r="P106" s="683"/>
      <c r="Q106" s="683"/>
      <c r="R106" s="683"/>
      <c r="S106" s="683"/>
      <c r="T106" s="683"/>
      <c r="U106" s="683"/>
      <c r="V106" s="683"/>
      <c r="W106" s="683"/>
      <c r="X106" s="683"/>
      <c r="Y106" s="683"/>
      <c r="Z106" s="683"/>
    </row>
    <row r="107" spans="1:26" s="323" customFormat="1" ht="21">
      <c r="A107" s="683"/>
      <c r="B107" s="1804" t="str">
        <f>'bilan patrimonial'!B105</f>
        <v xml:space="preserve">Clients, avances reçues </v>
      </c>
      <c r="C107" s="1749">
        <f>'bilan patrimonial'!C105</f>
        <v>66675000</v>
      </c>
      <c r="D107" s="1746">
        <f>'bilan patrimonial'!D105</f>
        <v>66675000</v>
      </c>
      <c r="E107" s="1747">
        <f>'bilan patrimonial'!E105</f>
        <v>0</v>
      </c>
      <c r="F107" s="1748">
        <f>'bilan patrimonial'!F105</f>
        <v>66675000</v>
      </c>
      <c r="G107" s="1746">
        <f>'bilan patrimonial'!G105</f>
        <v>0</v>
      </c>
      <c r="H107" s="1747">
        <f>'bilan patrimonial'!H105</f>
        <v>0</v>
      </c>
      <c r="I107" s="1749">
        <f>'bilan patrimonial'!I105</f>
        <v>0</v>
      </c>
      <c r="J107" s="1746">
        <f>'bilan patrimonial'!J105</f>
        <v>0</v>
      </c>
      <c r="K107" s="1747">
        <f>'bilan patrimonial'!K105</f>
        <v>0</v>
      </c>
      <c r="L107" s="1749">
        <f>'bilan patrimonial'!L105</f>
        <v>0</v>
      </c>
      <c r="M107" s="1746">
        <f>'bilan patrimonial'!M105</f>
        <v>0</v>
      </c>
      <c r="N107" s="1747"/>
      <c r="O107" s="683"/>
      <c r="P107" s="683"/>
      <c r="Q107" s="683"/>
      <c r="R107" s="683"/>
      <c r="S107" s="683"/>
      <c r="T107" s="683"/>
      <c r="U107" s="683"/>
      <c r="V107" s="683"/>
      <c r="W107" s="683"/>
      <c r="X107" s="683"/>
      <c r="Y107" s="683"/>
      <c r="Z107" s="683"/>
    </row>
    <row r="108" spans="1:26" s="323" customFormat="1" ht="21">
      <c r="A108" s="683"/>
      <c r="B108" s="1804" t="str">
        <f>'bilan patrimonial'!B106</f>
        <v xml:space="preserve">Fournisseurs d'exploitation </v>
      </c>
      <c r="C108" s="1801">
        <f>'bilan patrimonial'!C106</f>
        <v>491301259</v>
      </c>
      <c r="D108" s="1751">
        <f>'bilan patrimonial'!D106</f>
        <v>638223464</v>
      </c>
      <c r="E108" s="1752">
        <f>'bilan patrimonial'!E106</f>
        <v>-0.23020495686445019</v>
      </c>
      <c r="F108" s="1803">
        <f>'bilan patrimonial'!F106</f>
        <v>638223464</v>
      </c>
      <c r="G108" s="1751">
        <f>'bilan patrimonial'!G106</f>
        <v>865603805</v>
      </c>
      <c r="H108" s="1752">
        <f>'bilan patrimonial'!H106</f>
        <v>-0.26268408212461591</v>
      </c>
      <c r="I108" s="1803">
        <f>'bilan patrimonial'!I106</f>
        <v>865603805</v>
      </c>
      <c r="J108" s="1751">
        <f>'bilan patrimonial'!J106</f>
        <v>554498628</v>
      </c>
      <c r="K108" s="1752">
        <f>'bilan patrimonial'!K106</f>
        <v>0.56105671193833873</v>
      </c>
      <c r="L108" s="1803">
        <f>'bilan patrimonial'!L106</f>
        <v>554498628</v>
      </c>
      <c r="M108" s="1751">
        <f>'bilan patrimonial'!M106</f>
        <v>188820264</v>
      </c>
      <c r="N108" s="1752"/>
      <c r="O108" s="683"/>
      <c r="P108" s="683"/>
      <c r="Q108" s="683"/>
      <c r="R108" s="683"/>
      <c r="S108" s="683"/>
      <c r="T108" s="683"/>
      <c r="U108" s="683"/>
      <c r="V108" s="683"/>
      <c r="W108" s="683"/>
      <c r="X108" s="683"/>
      <c r="Y108" s="683"/>
      <c r="Z108" s="683"/>
    </row>
    <row r="109" spans="1:26" s="323" customFormat="1" ht="21" outlineLevel="1">
      <c r="A109" s="683"/>
      <c r="B109" s="1745" t="str">
        <f>'bilan patrimonial'!B107</f>
        <v>(+) Ecarts de conversion-passif sur dettes d'exploitation</v>
      </c>
      <c r="C109" s="1735">
        <f>'bilan patrimonial'!C107</f>
        <v>0</v>
      </c>
      <c r="D109" s="1738">
        <f>'bilan patrimonial'!D107</f>
        <v>0</v>
      </c>
      <c r="E109" s="1747">
        <f>'bilan patrimonial'!E107</f>
        <v>0</v>
      </c>
      <c r="F109" s="1748">
        <f>'bilan patrimonial'!F107</f>
        <v>0</v>
      </c>
      <c r="G109" s="1738">
        <f>'bilan patrimonial'!G107</f>
        <v>0</v>
      </c>
      <c r="H109" s="1747">
        <f>'bilan patrimonial'!H107</f>
        <v>0</v>
      </c>
      <c r="I109" s="1749">
        <f>'bilan patrimonial'!I107</f>
        <v>0</v>
      </c>
      <c r="J109" s="1738">
        <f>'bilan patrimonial'!J107</f>
        <v>0</v>
      </c>
      <c r="K109" s="1747">
        <f>'bilan patrimonial'!K107</f>
        <v>0</v>
      </c>
      <c r="L109" s="1749">
        <f>'bilan patrimonial'!L107</f>
        <v>0</v>
      </c>
      <c r="M109" s="1738">
        <f>'bilan patrimonial'!M107</f>
        <v>0</v>
      </c>
      <c r="N109" s="1747"/>
      <c r="O109" s="683"/>
      <c r="P109" s="683"/>
      <c r="Q109" s="683"/>
      <c r="R109" s="683"/>
      <c r="S109" s="683"/>
      <c r="T109" s="683"/>
      <c r="U109" s="683"/>
      <c r="V109" s="683"/>
      <c r="W109" s="683"/>
      <c r="X109" s="683"/>
      <c r="Y109" s="683"/>
      <c r="Z109" s="683"/>
    </row>
    <row r="110" spans="1:26" s="323" customFormat="1" ht="21" outlineLevel="1">
      <c r="A110" s="683"/>
      <c r="B110" s="1745" t="str">
        <f>'bilan patrimonial'!B108</f>
        <v>Dettes fiscales &amp; Sociales</v>
      </c>
      <c r="C110" s="1735">
        <f>'bilan patrimonial'!C108</f>
        <v>123113489</v>
      </c>
      <c r="D110" s="1738">
        <f>'bilan patrimonial'!D108</f>
        <v>109972006</v>
      </c>
      <c r="E110" s="1747">
        <f>'bilan patrimonial'!E108</f>
        <v>0.1194984385389859</v>
      </c>
      <c r="F110" s="1748">
        <f>'bilan patrimonial'!F108</f>
        <v>109972006</v>
      </c>
      <c r="G110" s="1746">
        <f>'bilan patrimonial'!G108</f>
        <v>150137321</v>
      </c>
      <c r="H110" s="1747">
        <f>'bilan patrimonial'!H108</f>
        <v>-0.26752385571073301</v>
      </c>
      <c r="I110" s="1749">
        <f>'bilan patrimonial'!I108</f>
        <v>150137321</v>
      </c>
      <c r="J110" s="1746">
        <f>'bilan patrimonial'!J108</f>
        <v>122340646</v>
      </c>
      <c r="K110" s="1747">
        <f>'bilan patrimonial'!K108</f>
        <v>0.22720719490070374</v>
      </c>
      <c r="L110" s="1749">
        <f>'bilan patrimonial'!L108</f>
        <v>122340646</v>
      </c>
      <c r="M110" s="1746">
        <f>'bilan patrimonial'!M108</f>
        <v>88348040</v>
      </c>
      <c r="N110" s="1747"/>
      <c r="O110" s="683"/>
      <c r="P110" s="683"/>
      <c r="Q110" s="683"/>
      <c r="R110" s="683"/>
      <c r="S110" s="683"/>
      <c r="T110" s="683"/>
      <c r="U110" s="683"/>
      <c r="V110" s="683"/>
      <c r="W110" s="683"/>
      <c r="X110" s="683"/>
      <c r="Y110" s="683"/>
      <c r="Z110" s="683"/>
    </row>
    <row r="111" spans="1:26" s="323" customFormat="1" ht="21" outlineLevel="1">
      <c r="A111" s="683"/>
      <c r="B111" s="1745" t="str">
        <f>'bilan patrimonial'!B109</f>
        <v>Autres dettes</v>
      </c>
      <c r="C111" s="1735">
        <f>'bilan patrimonial'!C109</f>
        <v>2322739</v>
      </c>
      <c r="D111" s="1738">
        <f>'bilan patrimonial'!D109</f>
        <v>5678780</v>
      </c>
      <c r="E111" s="1747">
        <f>'bilan patrimonial'!E109</f>
        <v>-0.59097922441087691</v>
      </c>
      <c r="F111" s="1748">
        <f>'bilan patrimonial'!F109</f>
        <v>5678780</v>
      </c>
      <c r="G111" s="1746">
        <f>'bilan patrimonial'!G109</f>
        <v>4778572</v>
      </c>
      <c r="H111" s="1747">
        <f>'bilan patrimonial'!H109</f>
        <v>0.18838431230082953</v>
      </c>
      <c r="I111" s="1749">
        <f>'bilan patrimonial'!I109</f>
        <v>4778572</v>
      </c>
      <c r="J111" s="1746">
        <f>'bilan patrimonial'!J109</f>
        <v>6795268</v>
      </c>
      <c r="K111" s="1747">
        <f>'bilan patrimonial'!K109</f>
        <v>-0.29677946476871842</v>
      </c>
      <c r="L111" s="1749">
        <f>'bilan patrimonial'!L109</f>
        <v>6795268</v>
      </c>
      <c r="M111" s="1746">
        <f>'bilan patrimonial'!M109</f>
        <v>6044919</v>
      </c>
      <c r="N111" s="1747"/>
      <c r="O111" s="683"/>
      <c r="P111" s="683"/>
      <c r="Q111" s="683"/>
      <c r="R111" s="683"/>
      <c r="S111" s="683"/>
      <c r="T111" s="683"/>
      <c r="U111" s="683"/>
      <c r="V111" s="683"/>
      <c r="W111" s="683"/>
      <c r="X111" s="683"/>
      <c r="Y111" s="683"/>
      <c r="Z111" s="683"/>
    </row>
    <row r="112" spans="1:26" s="1685" customFormat="1" ht="21" outlineLevel="1">
      <c r="A112" s="683"/>
      <c r="B112" s="1806" t="str">
        <f>'bilan patrimonial'!B111</f>
        <v>(-) Ecarts de conversion-Actif sur dettes financières</v>
      </c>
      <c r="C112" s="1807">
        <f>'bilan patrimonial'!C111</f>
        <v>0</v>
      </c>
      <c r="D112" s="1808">
        <f>'bilan patrimonial'!D111</f>
        <v>0</v>
      </c>
      <c r="E112" s="1809">
        <f>'bilan patrimonial'!E111</f>
        <v>0</v>
      </c>
      <c r="F112" s="1810">
        <f>'bilan patrimonial'!F111</f>
        <v>0</v>
      </c>
      <c r="G112" s="1811">
        <f>'bilan patrimonial'!G111</f>
        <v>0</v>
      </c>
      <c r="H112" s="1809">
        <f>'bilan patrimonial'!H111</f>
        <v>0</v>
      </c>
      <c r="I112" s="1812">
        <f>'bilan patrimonial'!I111</f>
        <v>0</v>
      </c>
      <c r="J112" s="1811">
        <f>'bilan patrimonial'!J111</f>
        <v>0</v>
      </c>
      <c r="K112" s="1809">
        <f>'bilan patrimonial'!K111</f>
        <v>0</v>
      </c>
      <c r="L112" s="1812">
        <f>'bilan patrimonial'!L111</f>
        <v>0</v>
      </c>
      <c r="M112" s="1811">
        <f>'bilan patrimonial'!M111</f>
        <v>0</v>
      </c>
      <c r="N112" s="1809"/>
      <c r="O112" s="683"/>
      <c r="P112" s="683"/>
      <c r="Q112" s="683"/>
      <c r="R112" s="683"/>
      <c r="S112" s="683"/>
      <c r="T112" s="683"/>
      <c r="U112" s="683"/>
      <c r="V112" s="683"/>
      <c r="W112" s="683"/>
      <c r="X112" s="683"/>
      <c r="Y112" s="1684"/>
      <c r="Z112" s="1684"/>
    </row>
    <row r="113" spans="1:26" s="1683" customFormat="1" ht="21" outlineLevel="1">
      <c r="A113" s="683"/>
      <c r="B113" s="1764"/>
      <c r="C113" s="1770">
        <f>'bilan patrimonial'!C112</f>
        <v>0</v>
      </c>
      <c r="D113" s="1766">
        <f>'bilan patrimonial'!D112</f>
        <v>0</v>
      </c>
      <c r="E113" s="1767">
        <f>'bilan patrimonial'!E112</f>
        <v>0</v>
      </c>
      <c r="F113" s="1768">
        <f>'bilan patrimonial'!F112</f>
        <v>0</v>
      </c>
      <c r="G113" s="1766">
        <f>'bilan patrimonial'!G112</f>
        <v>0</v>
      </c>
      <c r="H113" s="1767">
        <f>'bilan patrimonial'!H112</f>
        <v>0</v>
      </c>
      <c r="I113" s="1770">
        <f>'bilan patrimonial'!I112</f>
        <v>0</v>
      </c>
      <c r="J113" s="1766">
        <f>'bilan patrimonial'!J112</f>
        <v>0</v>
      </c>
      <c r="K113" s="1767">
        <f>'bilan patrimonial'!K112</f>
        <v>0</v>
      </c>
      <c r="L113" s="1770">
        <f>'bilan patrimonial'!L112</f>
        <v>0</v>
      </c>
      <c r="M113" s="1766">
        <f>'bilan patrimonial'!M112</f>
        <v>0</v>
      </c>
      <c r="N113" s="1767"/>
      <c r="O113" s="683"/>
      <c r="P113" s="683"/>
      <c r="Q113" s="683"/>
      <c r="R113" s="683"/>
      <c r="S113" s="683"/>
      <c r="T113" s="683"/>
      <c r="U113" s="683"/>
      <c r="V113" s="683"/>
      <c r="W113" s="683"/>
      <c r="X113" s="683"/>
      <c r="Y113" s="683"/>
      <c r="Z113" s="683"/>
    </row>
    <row r="114" spans="1:26" s="323" customFormat="1" ht="21" outlineLevel="1">
      <c r="A114" s="683"/>
      <c r="B114" s="1745" t="str">
        <f>'bilan patrimonial'!B113</f>
        <v xml:space="preserve">Provisions pour risque à court terme </v>
      </c>
      <c r="C114" s="1749">
        <f>'bilan patrimonial'!C113</f>
        <v>173527</v>
      </c>
      <c r="D114" s="1746">
        <f>'bilan patrimonial'!D113</f>
        <v>205717019</v>
      </c>
      <c r="E114" s="1747">
        <f>'bilan patrimonial'!E113</f>
        <v>0</v>
      </c>
      <c r="F114" s="1748">
        <f>'bilan patrimonial'!F113</f>
        <v>205717019</v>
      </c>
      <c r="G114" s="1746">
        <f>'bilan patrimonial'!G113</f>
        <v>187157697</v>
      </c>
      <c r="H114" s="1747">
        <f>'bilan patrimonial'!H113</f>
        <v>0</v>
      </c>
      <c r="I114" s="1749">
        <f>'bilan patrimonial'!I113</f>
        <v>187157697</v>
      </c>
      <c r="J114" s="1746">
        <f>'bilan patrimonial'!J113</f>
        <v>132362548</v>
      </c>
      <c r="K114" s="1747">
        <f>'bilan patrimonial'!K113</f>
        <v>0</v>
      </c>
      <c r="L114" s="1749">
        <f>'bilan patrimonial'!L113</f>
        <v>132362548</v>
      </c>
      <c r="M114" s="1746">
        <f>'bilan patrimonial'!M113</f>
        <v>42587330</v>
      </c>
      <c r="N114" s="1747"/>
      <c r="O114" s="683"/>
      <c r="P114" s="683"/>
      <c r="Q114" s="683"/>
      <c r="R114" s="683"/>
      <c r="S114" s="683"/>
      <c r="T114" s="683"/>
      <c r="U114" s="683"/>
      <c r="V114" s="683"/>
      <c r="W114" s="683"/>
      <c r="X114" s="683"/>
      <c r="Y114" s="683"/>
      <c r="Z114" s="683"/>
    </row>
    <row r="115" spans="1:26" s="323" customFormat="1" ht="21" outlineLevel="1">
      <c r="A115" s="683"/>
      <c r="B115" s="1745" t="str">
        <f>'bilan patrimonial'!B114</f>
        <v>(+) Dividendes prélevées(distribuées)</v>
      </c>
      <c r="C115" s="1749">
        <f>'bilan patrimonial'!C114</f>
        <v>0</v>
      </c>
      <c r="D115" s="1746">
        <f>'bilan patrimonial'!D114</f>
        <v>-120000000</v>
      </c>
      <c r="E115" s="1747">
        <f>'bilan patrimonial'!E114</f>
        <v>-1</v>
      </c>
      <c r="F115" s="1748">
        <f>'bilan patrimonial'!F114</f>
        <v>-120000000</v>
      </c>
      <c r="G115" s="1746">
        <f>'bilan patrimonial'!G114</f>
        <v>-130000000</v>
      </c>
      <c r="H115" s="1747">
        <f>'bilan patrimonial'!H114</f>
        <v>-7.6923076923076872E-2</v>
      </c>
      <c r="I115" s="1749">
        <f>'bilan patrimonial'!I114</f>
        <v>-130000000</v>
      </c>
      <c r="J115" s="1746">
        <f>'bilan patrimonial'!J114</f>
        <v>-129630000</v>
      </c>
      <c r="K115" s="1747">
        <f>'bilan patrimonial'!K114</f>
        <v>2.8542775592068637E-3</v>
      </c>
      <c r="L115" s="1749">
        <f>'bilan patrimonial'!L114</f>
        <v>-129630000</v>
      </c>
      <c r="M115" s="1746">
        <f>'bilan patrimonial'!M114</f>
        <v>-123500000</v>
      </c>
      <c r="N115" s="1747"/>
      <c r="O115" s="683"/>
      <c r="P115" s="683"/>
      <c r="Q115" s="683"/>
      <c r="R115" s="683"/>
      <c r="S115" s="683"/>
      <c r="T115" s="683"/>
      <c r="U115" s="683"/>
      <c r="V115" s="683"/>
      <c r="W115" s="683"/>
      <c r="X115" s="683"/>
      <c r="Y115" s="683"/>
      <c r="Z115" s="683"/>
    </row>
    <row r="116" spans="1:26" s="323" customFormat="1" ht="21" outlineLevel="1">
      <c r="A116" s="683"/>
      <c r="B116" s="1764"/>
      <c r="C116" s="1770">
        <f>'bilan patrimonial'!C115</f>
        <v>0</v>
      </c>
      <c r="D116" s="1766">
        <f>'bilan patrimonial'!D115</f>
        <v>0</v>
      </c>
      <c r="E116" s="1767">
        <f>'bilan patrimonial'!E115</f>
        <v>0</v>
      </c>
      <c r="F116" s="1768">
        <f>'bilan patrimonial'!F115</f>
        <v>0</v>
      </c>
      <c r="G116" s="1766">
        <f>'bilan patrimonial'!G115</f>
        <v>0</v>
      </c>
      <c r="H116" s="1767">
        <f>'bilan patrimonial'!H115</f>
        <v>0</v>
      </c>
      <c r="I116" s="1770">
        <f>'bilan patrimonial'!I115</f>
        <v>0</v>
      </c>
      <c r="J116" s="1766">
        <f>'bilan patrimonial'!J115</f>
        <v>0</v>
      </c>
      <c r="K116" s="1767">
        <f>'bilan patrimonial'!K115</f>
        <v>0</v>
      </c>
      <c r="L116" s="1770">
        <f>'bilan patrimonial'!L115</f>
        <v>0</v>
      </c>
      <c r="M116" s="1766">
        <f>'bilan patrimonial'!M115</f>
        <v>0</v>
      </c>
      <c r="N116" s="1767">
        <f>'bilan patrimonial'!N115</f>
        <v>0</v>
      </c>
      <c r="O116" s="683"/>
      <c r="P116" s="683"/>
      <c r="Q116" s="683"/>
      <c r="R116" s="683"/>
      <c r="S116" s="683"/>
      <c r="T116" s="683"/>
      <c r="U116" s="683"/>
      <c r="V116" s="683"/>
      <c r="W116" s="683"/>
      <c r="X116" s="683"/>
      <c r="Y116" s="683"/>
      <c r="Z116" s="683"/>
    </row>
    <row r="117" spans="1:26" s="323" customFormat="1" ht="21" outlineLevel="1">
      <c r="A117" s="683"/>
      <c r="B117" s="1813" t="str">
        <f>'bilan patrimonial'!B116</f>
        <v>Trésorerie passif</v>
      </c>
      <c r="C117" s="1749">
        <f>'bilan patrimonial'!C116</f>
        <v>0</v>
      </c>
      <c r="D117" s="1746">
        <f>'bilan patrimonial'!D116</f>
        <v>0</v>
      </c>
      <c r="E117" s="1747">
        <f>'bilan patrimonial'!E116</f>
        <v>0</v>
      </c>
      <c r="F117" s="1748">
        <f>'bilan patrimonial'!F116</f>
        <v>0</v>
      </c>
      <c r="G117" s="1746">
        <f>'bilan patrimonial'!G116</f>
        <v>0</v>
      </c>
      <c r="H117" s="1747">
        <f>'bilan patrimonial'!H116</f>
        <v>0</v>
      </c>
      <c r="I117" s="1749">
        <f>'bilan patrimonial'!I116</f>
        <v>0</v>
      </c>
      <c r="J117" s="1746">
        <f>'bilan patrimonial'!J116</f>
        <v>0</v>
      </c>
      <c r="K117" s="1747">
        <f>'bilan patrimonial'!K116</f>
        <v>0</v>
      </c>
      <c r="L117" s="1749">
        <f>'bilan patrimonial'!L116</f>
        <v>0</v>
      </c>
      <c r="M117" s="1746">
        <f>'bilan patrimonial'!M116</f>
        <v>0</v>
      </c>
      <c r="N117" s="1747">
        <f>'bilan patrimonial'!N116</f>
        <v>0</v>
      </c>
      <c r="O117" s="683"/>
      <c r="P117" s="683"/>
      <c r="Q117" s="683"/>
      <c r="R117" s="683"/>
      <c r="S117" s="683"/>
      <c r="T117" s="683"/>
      <c r="U117" s="683"/>
      <c r="V117" s="683"/>
      <c r="W117" s="683"/>
      <c r="X117" s="683"/>
      <c r="Y117" s="683"/>
      <c r="Z117" s="683"/>
    </row>
    <row r="118" spans="1:26" s="323" customFormat="1" ht="21">
      <c r="A118" s="683"/>
      <c r="B118" s="1745" t="str">
        <f>'bilan patrimonial'!B117</f>
        <v>Concours bancairs courants</v>
      </c>
      <c r="C118" s="1749">
        <f>'bilan patrimonial'!C117</f>
        <v>0</v>
      </c>
      <c r="D118" s="1746">
        <f>'bilan patrimonial'!D117</f>
        <v>0</v>
      </c>
      <c r="E118" s="1747">
        <f>'bilan patrimonial'!E117</f>
        <v>0</v>
      </c>
      <c r="F118" s="1748">
        <f>'bilan patrimonial'!F117</f>
        <v>0</v>
      </c>
      <c r="G118" s="1746">
        <f>'bilan patrimonial'!G117</f>
        <v>0</v>
      </c>
      <c r="H118" s="1747">
        <f>'bilan patrimonial'!H117</f>
        <v>0</v>
      </c>
      <c r="I118" s="1749">
        <f>'bilan patrimonial'!I117</f>
        <v>0</v>
      </c>
      <c r="J118" s="1746">
        <f>'bilan patrimonial'!J117</f>
        <v>0</v>
      </c>
      <c r="K118" s="1747">
        <f>'bilan patrimonial'!K117</f>
        <v>0</v>
      </c>
      <c r="L118" s="1749">
        <f>'bilan patrimonial'!L117</f>
        <v>0</v>
      </c>
      <c r="M118" s="1746">
        <f>'bilan patrimonial'!M117</f>
        <v>11947175</v>
      </c>
      <c r="N118" s="1747"/>
      <c r="O118" s="683"/>
      <c r="P118" s="683"/>
      <c r="Q118" s="683"/>
      <c r="R118" s="683"/>
      <c r="S118" s="683"/>
      <c r="T118" s="683"/>
      <c r="U118" s="683"/>
      <c r="V118" s="683"/>
      <c r="W118" s="683"/>
      <c r="X118" s="683"/>
      <c r="Y118" s="683"/>
      <c r="Z118" s="683"/>
    </row>
    <row r="119" spans="1:26" s="323" customFormat="1" ht="21.75" thickBot="1">
      <c r="A119" s="683"/>
      <c r="B119" s="1771"/>
      <c r="C119" s="1750">
        <f>'bilan patrimonial'!C118</f>
        <v>0</v>
      </c>
      <c r="D119" s="1751">
        <f>'bilan patrimonial'!D118</f>
        <v>0</v>
      </c>
      <c r="E119" s="1814">
        <f>'bilan patrimonial'!E118</f>
        <v>0</v>
      </c>
      <c r="F119" s="1748">
        <f>'bilan patrimonial'!F118</f>
        <v>0</v>
      </c>
      <c r="G119" s="1746">
        <f>'bilan patrimonial'!G118</f>
        <v>0</v>
      </c>
      <c r="H119" s="1814">
        <f>'bilan patrimonial'!H118</f>
        <v>0</v>
      </c>
      <c r="I119" s="1749">
        <f>'bilan patrimonial'!I118</f>
        <v>0</v>
      </c>
      <c r="J119" s="1746">
        <f>'bilan patrimonial'!J118</f>
        <v>0</v>
      </c>
      <c r="K119" s="1814">
        <f>'bilan patrimonial'!K118</f>
        <v>0</v>
      </c>
      <c r="L119" s="1749">
        <f>'bilan patrimonial'!L118</f>
        <v>0</v>
      </c>
      <c r="M119" s="1746">
        <f>'bilan patrimonial'!M118</f>
        <v>0</v>
      </c>
      <c r="N119" s="1814">
        <f>'bilan patrimonial'!N118</f>
        <v>0</v>
      </c>
      <c r="O119" s="683"/>
      <c r="P119" s="683"/>
      <c r="Q119" s="683"/>
      <c r="R119" s="683"/>
      <c r="S119" s="683"/>
      <c r="T119" s="683"/>
      <c r="U119" s="683"/>
      <c r="V119" s="683"/>
      <c r="W119" s="683"/>
      <c r="X119" s="683"/>
      <c r="Y119" s="683"/>
      <c r="Z119" s="683"/>
    </row>
    <row r="120" spans="1:26" ht="22.5" customHeight="1" thickBot="1">
      <c r="A120" s="337"/>
      <c r="B120" s="1741" t="str">
        <f>'bilan patrimonial'!B119</f>
        <v>TOTAL PASSIF REDRESSE</v>
      </c>
      <c r="C120" s="1826">
        <f>'bilan patrimonial'!C119</f>
        <v>963948480</v>
      </c>
      <c r="D120" s="1827">
        <f>'bilan patrimonial'!D119</f>
        <v>1046786441</v>
      </c>
      <c r="E120" s="1820">
        <f>'bilan patrimonial'!E119</f>
        <v>-7.9135492929068185E-2</v>
      </c>
      <c r="F120" s="1828">
        <f>'bilan patrimonial'!F119</f>
        <v>1046786441</v>
      </c>
      <c r="G120" s="1827">
        <f>'bilan patrimonial'!G119</f>
        <v>1284688898</v>
      </c>
      <c r="H120" s="1820">
        <f>'bilan patrimonial'!H119</f>
        <v>-0.18518293212494163</v>
      </c>
      <c r="I120" s="1826">
        <f>'bilan patrimonial'!I119</f>
        <v>1284688898</v>
      </c>
      <c r="J120" s="1827">
        <f>'bilan patrimonial'!J119</f>
        <v>942069631</v>
      </c>
      <c r="K120" s="1820">
        <f>'bilan patrimonial'!K119</f>
        <v>0.36368783763500812</v>
      </c>
      <c r="L120" s="1826">
        <f>'bilan patrimonial'!L119</f>
        <v>942069631</v>
      </c>
      <c r="M120" s="1827">
        <f>'bilan patrimonial'!M119</f>
        <v>350941228</v>
      </c>
      <c r="N120" s="1820"/>
      <c r="O120" s="337"/>
      <c r="P120" s="337"/>
      <c r="Q120" s="337"/>
      <c r="R120" s="337"/>
      <c r="S120" s="337"/>
      <c r="T120" s="337"/>
      <c r="U120" s="337"/>
      <c r="V120" s="337"/>
      <c r="W120" s="337"/>
      <c r="X120" s="181"/>
      <c r="Y120" s="181"/>
      <c r="Z120" s="181"/>
    </row>
    <row r="121" spans="1:26" s="1682" customFormat="1" ht="25.5" customHeight="1">
      <c r="A121" s="1679"/>
      <c r="B121" s="1680" t="str">
        <f>'bilan patrimonial'!B120</f>
        <v>Verification Total Actif redresse - Total Passif redresse</v>
      </c>
      <c r="C121" s="1681">
        <f>'bilan patrimonial'!C120</f>
        <v>0</v>
      </c>
      <c r="D121" s="1825">
        <f>'bilan patrimonial'!D120</f>
        <v>0</v>
      </c>
      <c r="E121" s="1825">
        <f>'bilan patrimonial'!E120</f>
        <v>0</v>
      </c>
      <c r="F121" s="1825">
        <f>'bilan patrimonial'!F120</f>
        <v>0</v>
      </c>
      <c r="G121" s="1825">
        <f>'bilan patrimonial'!G120</f>
        <v>0</v>
      </c>
      <c r="H121" s="1825">
        <f>'bilan patrimonial'!H120</f>
        <v>0</v>
      </c>
      <c r="I121" s="1825">
        <f>'bilan patrimonial'!I120</f>
        <v>0</v>
      </c>
      <c r="J121" s="1825">
        <f>'bilan patrimonial'!J120</f>
        <v>0</v>
      </c>
      <c r="K121" s="1825">
        <f>'bilan patrimonial'!K120</f>
        <v>0</v>
      </c>
      <c r="L121" s="1825">
        <f>'bilan patrimonial'!L120</f>
        <v>0</v>
      </c>
      <c r="M121" s="1825">
        <f>'bilan patrimonial'!M120</f>
        <v>0</v>
      </c>
      <c r="N121" s="1825">
        <f>'bilan patrimonial'!N120</f>
        <v>0</v>
      </c>
      <c r="O121" s="1679"/>
      <c r="P121" s="1679"/>
      <c r="Q121" s="1679"/>
      <c r="R121" s="1679"/>
      <c r="S121" s="1679"/>
      <c r="T121" s="1679"/>
      <c r="U121" s="1679"/>
      <c r="V121" s="1679"/>
      <c r="W121" s="1679"/>
      <c r="X121" s="1679"/>
      <c r="Y121" s="1679"/>
      <c r="Z121" s="1679"/>
    </row>
    <row r="122" spans="1:26" ht="13.5" customHeight="1">
      <c r="A122" s="337"/>
      <c r="B122" s="669"/>
      <c r="C122" s="337" t="b">
        <f>'bilan patrimonial'!C121</f>
        <v>1</v>
      </c>
      <c r="D122" s="337" t="b">
        <f>'bilan patrimonial'!D121</f>
        <v>1</v>
      </c>
      <c r="E122" s="337" t="b">
        <f>'bilan patrimonial'!E121</f>
        <v>1</v>
      </c>
      <c r="F122" s="337" t="b">
        <f>'bilan patrimonial'!F121</f>
        <v>1</v>
      </c>
      <c r="G122" s="337" t="b">
        <f>'bilan patrimonial'!G121</f>
        <v>1</v>
      </c>
      <c r="H122" s="337" t="b">
        <f>'bilan patrimonial'!H121</f>
        <v>1</v>
      </c>
      <c r="I122" s="691" t="b">
        <f>'bilan patrimonial'!I121</f>
        <v>1</v>
      </c>
      <c r="J122" s="691" t="b">
        <f>'bilan patrimonial'!J121</f>
        <v>1</v>
      </c>
      <c r="K122" s="691" t="b">
        <f>'bilan patrimonial'!K121</f>
        <v>1</v>
      </c>
      <c r="L122" s="691" t="b">
        <f>'bilan patrimonial'!L121</f>
        <v>1</v>
      </c>
      <c r="M122" s="691" t="b">
        <f>'bilan patrimonial'!M121</f>
        <v>1</v>
      </c>
      <c r="N122" s="691"/>
      <c r="O122" s="337"/>
      <c r="P122" s="337"/>
      <c r="Q122" s="337"/>
      <c r="R122" s="337"/>
      <c r="S122" s="337"/>
      <c r="T122" s="337"/>
      <c r="U122" s="337"/>
      <c r="V122" s="337"/>
      <c r="W122" s="337"/>
      <c r="X122" s="337"/>
      <c r="Y122" s="337"/>
      <c r="Z122" s="337"/>
    </row>
    <row r="123" spans="1:26" ht="13.5" customHeight="1" outlineLevel="1">
      <c r="A123" s="337"/>
      <c r="B123" s="669"/>
      <c r="C123" s="1829"/>
      <c r="D123" s="1829"/>
      <c r="E123" s="1829"/>
      <c r="F123" s="1829"/>
      <c r="G123" s="1829"/>
      <c r="H123" s="1829"/>
      <c r="I123" s="1829"/>
      <c r="J123" s="1829"/>
      <c r="K123" s="1829"/>
      <c r="L123" s="1829"/>
      <c r="M123" s="1829"/>
      <c r="N123" s="1829"/>
      <c r="O123" s="691"/>
      <c r="P123" s="691"/>
      <c r="Q123" s="691"/>
      <c r="R123" s="691"/>
      <c r="S123" s="691"/>
      <c r="T123" s="337"/>
      <c r="U123" s="337"/>
      <c r="V123" s="337"/>
      <c r="W123" s="337"/>
      <c r="X123" s="337"/>
      <c r="Y123" s="337"/>
      <c r="Z123" s="337"/>
    </row>
    <row r="124" spans="1:26" ht="9.75" customHeight="1" outlineLevel="1">
      <c r="A124" s="337"/>
      <c r="B124" s="669"/>
      <c r="C124" s="1830"/>
      <c r="D124" s="1830"/>
      <c r="E124" s="691"/>
      <c r="F124" s="1830"/>
      <c r="G124" s="1830"/>
      <c r="H124" s="691"/>
      <c r="I124" s="1830"/>
      <c r="J124" s="1830"/>
      <c r="K124" s="691"/>
      <c r="L124" s="1830"/>
      <c r="M124" s="1830"/>
      <c r="N124" s="691"/>
      <c r="O124" s="691"/>
      <c r="P124" s="691"/>
      <c r="Q124" s="691"/>
      <c r="R124" s="691"/>
      <c r="S124" s="691"/>
      <c r="T124" s="337"/>
      <c r="U124" s="337"/>
      <c r="V124" s="337"/>
      <c r="W124" s="337"/>
      <c r="X124" s="337"/>
      <c r="Y124" s="337"/>
      <c r="Z124" s="337"/>
    </row>
    <row r="125" spans="1:26" ht="13.5" hidden="1" customHeight="1">
      <c r="A125" s="337"/>
      <c r="B125" s="669"/>
      <c r="C125" s="691"/>
      <c r="D125" s="691"/>
      <c r="E125" s="691"/>
      <c r="F125" s="691"/>
      <c r="G125" s="691"/>
      <c r="H125" s="691"/>
      <c r="I125" s="691"/>
      <c r="J125" s="691"/>
      <c r="K125" s="691"/>
      <c r="L125" s="691"/>
      <c r="M125" s="691"/>
      <c r="N125" s="691"/>
      <c r="O125" s="691"/>
      <c r="P125" s="691"/>
      <c r="Q125" s="691"/>
      <c r="R125" s="691"/>
      <c r="S125" s="691"/>
      <c r="T125" s="337"/>
      <c r="U125" s="337"/>
      <c r="V125" s="337"/>
      <c r="W125" s="337"/>
      <c r="X125" s="337"/>
      <c r="Y125" s="337"/>
      <c r="Z125" s="337"/>
    </row>
    <row r="126" spans="1:26" ht="24.75" customHeight="1">
      <c r="A126" s="337"/>
      <c r="B126" s="3148"/>
      <c r="C126" s="3148" t="e">
        <f>C123-#REF!</f>
        <v>#REF!</v>
      </c>
      <c r="D126" s="3148" t="e">
        <f>D123-#REF!</f>
        <v>#REF!</v>
      </c>
      <c r="E126" s="3148"/>
      <c r="F126" s="3148" t="e">
        <f>F123-#REF!</f>
        <v>#REF!</v>
      </c>
      <c r="G126" s="3148" t="e">
        <f>G123-#REF!</f>
        <v>#REF!</v>
      </c>
      <c r="H126" s="3148"/>
      <c r="I126" s="3148" t="e">
        <f>I123-#REF!</f>
        <v>#REF!</v>
      </c>
      <c r="J126" s="3148" t="e">
        <f>J123-#REF!</f>
        <v>#REF!</v>
      </c>
      <c r="K126" s="1840"/>
      <c r="L126" s="1840"/>
      <c r="M126" s="1840"/>
      <c r="N126" s="1840"/>
      <c r="O126" s="1840"/>
      <c r="P126" s="337"/>
      <c r="Q126" s="2958" t="s">
        <v>533</v>
      </c>
      <c r="R126" s="337"/>
      <c r="S126" s="337"/>
      <c r="T126" s="337"/>
      <c r="U126" s="337"/>
      <c r="V126" s="337"/>
      <c r="W126" s="337"/>
      <c r="X126" s="337"/>
      <c r="Y126" s="337"/>
      <c r="Z126" s="337"/>
    </row>
    <row r="127" spans="1:26" ht="35.25" customHeight="1" thickBot="1">
      <c r="A127" s="337"/>
      <c r="B127" s="1837"/>
      <c r="C127" s="1838"/>
      <c r="D127" s="1838"/>
      <c r="E127" s="1838"/>
      <c r="F127" s="1838"/>
      <c r="G127" s="1838"/>
      <c r="H127" s="1839"/>
      <c r="I127" s="1838"/>
      <c r="J127" s="1838"/>
      <c r="K127" s="2721"/>
      <c r="L127" s="2722"/>
      <c r="M127" s="2722"/>
      <c r="N127" s="2721"/>
      <c r="O127" s="2723"/>
      <c r="P127" s="337"/>
      <c r="Q127" s="3149" t="s">
        <v>939</v>
      </c>
      <c r="R127" s="337"/>
      <c r="S127" s="337"/>
      <c r="T127" s="337"/>
      <c r="U127" s="337"/>
      <c r="V127" s="337"/>
      <c r="W127" s="337"/>
      <c r="X127" s="337"/>
      <c r="Y127" s="337"/>
      <c r="Z127" s="337"/>
    </row>
    <row r="128" spans="1:26" ht="36" customHeight="1" thickBot="1">
      <c r="A128" s="337"/>
      <c r="B128" s="1834" t="s">
        <v>532</v>
      </c>
      <c r="C128" s="329"/>
      <c r="D128" s="1835"/>
      <c r="E128" s="331"/>
      <c r="F128" s="329"/>
      <c r="G128" s="1835"/>
      <c r="H128" s="331"/>
      <c r="I128" s="329"/>
      <c r="J128" s="1835"/>
      <c r="K128" s="188"/>
      <c r="L128" s="186"/>
      <c r="M128" s="1836"/>
      <c r="N128" s="188"/>
      <c r="O128" s="182"/>
      <c r="P128" s="337"/>
      <c r="Q128" s="3150" t="s">
        <v>533</v>
      </c>
      <c r="R128" s="337"/>
      <c r="S128" s="337"/>
      <c r="T128" s="337"/>
      <c r="U128" s="337"/>
      <c r="V128" s="337"/>
      <c r="W128" s="337"/>
      <c r="X128" s="337"/>
      <c r="Y128" s="337"/>
      <c r="Z128" s="337"/>
    </row>
    <row r="129" spans="1:26" s="321" customFormat="1" ht="21" customHeight="1" thickBot="1">
      <c r="A129" s="338"/>
      <c r="B129" s="1856" t="s">
        <v>397</v>
      </c>
      <c r="C129" s="1844">
        <v>2018</v>
      </c>
      <c r="D129" s="1845">
        <v>2017</v>
      </c>
      <c r="E129" s="1842" t="s">
        <v>398</v>
      </c>
      <c r="F129" s="1844">
        <f>+D129</f>
        <v>2017</v>
      </c>
      <c r="G129" s="1845">
        <v>2016</v>
      </c>
      <c r="H129" s="1842" t="s">
        <v>399</v>
      </c>
      <c r="I129" s="1844">
        <f>+G129</f>
        <v>2016</v>
      </c>
      <c r="J129" s="1845">
        <v>2015</v>
      </c>
      <c r="K129" s="1843" t="s">
        <v>398</v>
      </c>
      <c r="L129" s="1846">
        <f>+J129</f>
        <v>2015</v>
      </c>
      <c r="M129" s="1847">
        <v>2014</v>
      </c>
      <c r="N129" s="1843" t="s">
        <v>398</v>
      </c>
      <c r="O129" s="1848" t="s">
        <v>534</v>
      </c>
      <c r="P129" s="338"/>
      <c r="Q129" s="3150"/>
      <c r="R129" s="338"/>
      <c r="S129" s="338"/>
      <c r="T129" s="338"/>
      <c r="U129" s="338"/>
      <c r="V129" s="338"/>
      <c r="W129" s="338"/>
      <c r="X129" s="338"/>
      <c r="Y129" s="338"/>
      <c r="Z129" s="338"/>
    </row>
    <row r="130" spans="1:26" ht="21" customHeight="1">
      <c r="A130" s="337"/>
      <c r="B130" s="1849" t="s">
        <v>535</v>
      </c>
      <c r="C130" s="1850"/>
      <c r="D130" s="1851"/>
      <c r="E130" s="1852"/>
      <c r="F130" s="1850"/>
      <c r="G130" s="1851"/>
      <c r="H130" s="1852"/>
      <c r="I130" s="1850"/>
      <c r="J130" s="1851"/>
      <c r="K130" s="1853"/>
      <c r="L130" s="1854"/>
      <c r="M130" s="1855"/>
      <c r="N130" s="2711"/>
      <c r="O130" s="2710"/>
      <c r="P130" s="337"/>
      <c r="Q130" s="3150"/>
      <c r="R130" s="337"/>
      <c r="S130" s="337"/>
      <c r="T130" s="337"/>
      <c r="U130" s="337"/>
      <c r="V130" s="337"/>
      <c r="W130" s="337"/>
      <c r="X130" s="337"/>
      <c r="Y130" s="337"/>
      <c r="Z130" s="337"/>
    </row>
    <row r="131" spans="1:26" ht="21" customHeight="1">
      <c r="A131" s="337"/>
      <c r="B131" s="1841" t="s">
        <v>536</v>
      </c>
      <c r="C131" s="325">
        <f>C52/C120</f>
        <v>0.2260378376238531</v>
      </c>
      <c r="D131" s="2673">
        <f>D52/D120</f>
        <v>6.3280212090557633E-2</v>
      </c>
      <c r="E131" s="2673">
        <f>C131-D131</f>
        <v>0.16275762553329548</v>
      </c>
      <c r="F131" s="2673">
        <f>F52/F120</f>
        <v>6.3280212090557633E-2</v>
      </c>
      <c r="G131" s="2673">
        <f>G52/G120</f>
        <v>6.0648325148054641E-2</v>
      </c>
      <c r="H131" s="2673">
        <f>F131-G131</f>
        <v>2.6318869425029923E-3</v>
      </c>
      <c r="I131" s="2673">
        <f>I52/I120</f>
        <v>6.0648325148054641E-2</v>
      </c>
      <c r="J131" s="2673">
        <f>J52/J120</f>
        <v>0.21530540771672535</v>
      </c>
      <c r="K131" s="2673">
        <f>I131-J131</f>
        <v>-0.15465708256867072</v>
      </c>
      <c r="L131" s="2673">
        <f>L52/L120</f>
        <v>0.21530540771672535</v>
      </c>
      <c r="M131" s="2673">
        <f>M52/M120</f>
        <v>0.22493654692517345</v>
      </c>
      <c r="N131" s="2673">
        <f>L131-M131</f>
        <v>-9.6311392084481029E-3</v>
      </c>
      <c r="O131" s="3157" t="s">
        <v>929</v>
      </c>
      <c r="P131" s="337"/>
      <c r="Q131" s="3150"/>
      <c r="R131" s="337"/>
      <c r="S131" s="337"/>
      <c r="T131" s="337"/>
      <c r="U131" s="337"/>
      <c r="V131" s="337"/>
      <c r="W131" s="337"/>
      <c r="X131" s="337"/>
      <c r="Y131" s="337"/>
      <c r="Z131" s="337"/>
    </row>
    <row r="132" spans="1:26" ht="187.5" customHeight="1">
      <c r="A132" s="337"/>
      <c r="B132" s="1665"/>
      <c r="C132" s="327"/>
      <c r="D132" s="328"/>
      <c r="E132" s="1666"/>
      <c r="F132" s="327"/>
      <c r="G132" s="328"/>
      <c r="H132" s="1666"/>
      <c r="I132" s="327"/>
      <c r="J132" s="328"/>
      <c r="K132" s="687"/>
      <c r="L132" s="184"/>
      <c r="M132" s="185"/>
      <c r="N132" s="2074"/>
      <c r="O132" s="3158"/>
      <c r="P132" s="337"/>
      <c r="Q132" s="3151"/>
      <c r="R132" s="337"/>
      <c r="S132" s="337"/>
      <c r="T132" s="337"/>
      <c r="U132" s="337"/>
      <c r="V132" s="337"/>
      <c r="W132" s="337"/>
      <c r="X132" s="337"/>
      <c r="Y132" s="337"/>
      <c r="Z132" s="337"/>
    </row>
    <row r="133" spans="1:26" ht="21" customHeight="1">
      <c r="A133" s="337"/>
      <c r="B133" s="1664" t="s">
        <v>537</v>
      </c>
      <c r="C133" s="2706"/>
      <c r="D133" s="330"/>
      <c r="E133" s="331"/>
      <c r="F133" s="2706"/>
      <c r="G133" s="330"/>
      <c r="H133" s="2698"/>
      <c r="I133" s="330"/>
      <c r="J133" s="2702"/>
      <c r="K133" s="2685"/>
      <c r="L133" s="2691"/>
      <c r="M133" s="187"/>
      <c r="N133" s="2685"/>
      <c r="O133" s="2684"/>
      <c r="P133" s="337"/>
      <c r="Q133" s="3149" t="s">
        <v>941</v>
      </c>
      <c r="R133" s="337"/>
      <c r="S133" s="337"/>
      <c r="T133" s="337"/>
      <c r="U133" s="337"/>
      <c r="V133" s="337"/>
      <c r="W133" s="337"/>
      <c r="X133" s="337"/>
      <c r="Y133" s="337"/>
      <c r="Z133" s="337"/>
    </row>
    <row r="134" spans="1:26" s="321" customFormat="1" ht="21" customHeight="1">
      <c r="A134" s="338"/>
      <c r="B134" s="317"/>
      <c r="C134" s="2707"/>
      <c r="D134" s="339"/>
      <c r="E134" s="340"/>
      <c r="F134" s="2707"/>
      <c r="G134" s="339"/>
      <c r="H134" s="2699"/>
      <c r="I134" s="339"/>
      <c r="J134" s="2703"/>
      <c r="K134" s="2686"/>
      <c r="L134" s="2692"/>
      <c r="M134" s="341"/>
      <c r="N134" s="2686"/>
      <c r="O134" s="3155" t="s">
        <v>928</v>
      </c>
      <c r="P134" s="338"/>
      <c r="Q134" s="3152"/>
      <c r="R134" s="338"/>
      <c r="S134" s="338"/>
      <c r="T134" s="338"/>
      <c r="U134" s="338"/>
      <c r="V134" s="338"/>
      <c r="W134" s="338"/>
      <c r="X134" s="338"/>
      <c r="Y134" s="338"/>
      <c r="Z134" s="338"/>
    </row>
    <row r="135" spans="1:26" ht="21" customHeight="1">
      <c r="A135" s="337"/>
      <c r="B135" s="342" t="s">
        <v>538</v>
      </c>
      <c r="C135" s="2708"/>
      <c r="D135" s="1668"/>
      <c r="E135" s="2517"/>
      <c r="F135" s="2708"/>
      <c r="G135" s="1668"/>
      <c r="H135" s="2700"/>
      <c r="I135" s="2520"/>
      <c r="J135" s="2704"/>
      <c r="K135" s="2697"/>
      <c r="L135" s="2693"/>
      <c r="M135" s="688"/>
      <c r="N135" s="2687"/>
      <c r="O135" s="3155"/>
      <c r="P135" s="337"/>
      <c r="Q135" s="3150"/>
      <c r="R135" s="337"/>
      <c r="S135" s="337"/>
      <c r="T135" s="337"/>
      <c r="U135" s="337"/>
      <c r="V135" s="337"/>
      <c r="W135" s="337"/>
      <c r="X135" s="337"/>
      <c r="Y135" s="337"/>
      <c r="Z135" s="337"/>
    </row>
    <row r="136" spans="1:26" ht="21" customHeight="1">
      <c r="A136" s="337"/>
      <c r="B136" s="1667"/>
      <c r="C136" s="2709"/>
      <c r="D136" s="2520"/>
      <c r="E136" s="2517"/>
      <c r="F136" s="2708"/>
      <c r="G136" s="1668"/>
      <c r="H136" s="2700"/>
      <c r="I136" s="2520"/>
      <c r="J136" s="2704"/>
      <c r="K136" s="2697"/>
      <c r="L136" s="2694"/>
      <c r="M136" s="2525"/>
      <c r="N136" s="2687"/>
      <c r="O136" s="3155"/>
      <c r="P136" s="337"/>
      <c r="Q136" s="3150"/>
      <c r="R136" s="337"/>
      <c r="S136" s="337"/>
      <c r="T136" s="337"/>
      <c r="U136" s="337"/>
      <c r="V136" s="337"/>
      <c r="W136" s="337"/>
      <c r="X136" s="337"/>
      <c r="Y136" s="337"/>
      <c r="Z136" s="337"/>
    </row>
    <row r="137" spans="1:26" ht="21" customHeight="1">
      <c r="A137" s="337"/>
      <c r="B137" s="1667" t="s">
        <v>539</v>
      </c>
      <c r="C137" s="2519">
        <f>'bilan patrimonial'!C131</f>
        <v>-225852333</v>
      </c>
      <c r="D137" s="2690">
        <f>'bilan patrimonial'!D131</f>
        <v>-103950159</v>
      </c>
      <c r="E137" s="2690">
        <f>C137-D137</f>
        <v>-121902174</v>
      </c>
      <c r="F137" s="1669">
        <f>'bilan patrimonial'!F131</f>
        <v>-103950159</v>
      </c>
      <c r="G137" s="2672">
        <f>'bilan patrimonial'!G131</f>
        <v>-73162867</v>
      </c>
      <c r="H137" s="2701">
        <f>'bilan patrimonial'!H131</f>
        <v>-30787292</v>
      </c>
      <c r="I137" s="2690">
        <f>'bilan patrimonial'!I131</f>
        <v>-73162867</v>
      </c>
      <c r="J137" s="2695">
        <f>'bilan patrimonial'!J131</f>
        <v>65447297</v>
      </c>
      <c r="K137" s="2688">
        <f>'bilan patrimonial'!K131</f>
        <v>-138610164</v>
      </c>
      <c r="L137" s="2695">
        <f>'bilan patrimonial'!L131</f>
        <v>65447297</v>
      </c>
      <c r="M137" s="2690">
        <f>'bilan patrimonial'!M131</f>
        <v>-65538895</v>
      </c>
      <c r="N137" s="2690">
        <f>L137-M137</f>
        <v>130986192</v>
      </c>
      <c r="O137" s="3155"/>
      <c r="P137" s="337"/>
      <c r="Q137" s="3150"/>
      <c r="R137" s="337"/>
      <c r="S137" s="337"/>
      <c r="T137" s="337"/>
      <c r="U137" s="337"/>
      <c r="V137" s="337"/>
      <c r="W137" s="337"/>
      <c r="X137" s="337"/>
      <c r="Y137" s="337"/>
      <c r="Z137" s="337"/>
    </row>
    <row r="138" spans="1:26" ht="21" customHeight="1">
      <c r="A138" s="337"/>
      <c r="B138" s="1667" t="s">
        <v>540</v>
      </c>
      <c r="C138" s="2519">
        <f>'bilan patrimonial'!C132</f>
        <v>-225852333</v>
      </c>
      <c r="D138" s="2690">
        <f>'bilan patrimonial'!D132</f>
        <v>-103950159</v>
      </c>
      <c r="E138" s="2690">
        <f>C138-D138</f>
        <v>-121902174</v>
      </c>
      <c r="F138" s="1669">
        <f>'bilan patrimonial'!F132</f>
        <v>-103950159</v>
      </c>
      <c r="G138" s="2672">
        <f>'bilan patrimonial'!G132</f>
        <v>-73162867</v>
      </c>
      <c r="H138" s="2701">
        <f>'bilan patrimonial'!H132</f>
        <v>-30787292</v>
      </c>
      <c r="I138" s="2690">
        <f>'bilan patrimonial'!I132</f>
        <v>-73162867</v>
      </c>
      <c r="J138" s="2695">
        <f>'bilan patrimonial'!J132</f>
        <v>65447297</v>
      </c>
      <c r="K138" s="2688">
        <f>'bilan patrimonial'!K132</f>
        <v>-138610164</v>
      </c>
      <c r="L138" s="2695">
        <f>'bilan patrimonial'!L132</f>
        <v>65447297</v>
      </c>
      <c r="M138" s="2690">
        <f>'bilan patrimonial'!M132</f>
        <v>-65538895</v>
      </c>
      <c r="N138" s="2690">
        <f>L138-M138</f>
        <v>130986192</v>
      </c>
      <c r="O138" s="3155"/>
      <c r="P138" s="337"/>
      <c r="Q138" s="3150"/>
      <c r="R138" s="337"/>
      <c r="S138" s="337"/>
      <c r="T138" s="337"/>
      <c r="U138" s="337"/>
      <c r="V138" s="337"/>
      <c r="W138" s="337"/>
      <c r="X138" s="337"/>
      <c r="Y138" s="337"/>
      <c r="Z138" s="337"/>
    </row>
    <row r="139" spans="1:26" ht="21" customHeight="1">
      <c r="A139" s="337"/>
      <c r="B139" s="1667" t="s">
        <v>541</v>
      </c>
      <c r="C139" s="2519">
        <f>'bilan patrimonial'!C134</f>
        <v>-241502623</v>
      </c>
      <c r="D139" s="2690">
        <f>'bilan patrimonial'!D134</f>
        <v>-119117709</v>
      </c>
      <c r="E139" s="2690">
        <f>C139-D139</f>
        <v>-122384914</v>
      </c>
      <c r="F139" s="1669">
        <f>'bilan patrimonial'!F134</f>
        <v>-119117709</v>
      </c>
      <c r="G139" s="2672">
        <f>'bilan patrimonial'!G134</f>
        <v>-113368069</v>
      </c>
      <c r="H139" s="2701">
        <f>'bilan patrimonial'!H134</f>
        <v>-5749640</v>
      </c>
      <c r="I139" s="2690">
        <f>'bilan patrimonial'!I134</f>
        <v>-113368069</v>
      </c>
      <c r="J139" s="2695">
        <f>'bilan patrimonial'!J134</f>
        <v>65447297</v>
      </c>
      <c r="K139" s="2688">
        <f>'bilan patrimonial'!K134</f>
        <v>-178815366</v>
      </c>
      <c r="L139" s="2695">
        <f>'bilan patrimonial'!L134</f>
        <v>65447297</v>
      </c>
      <c r="M139" s="2690">
        <f>'bilan patrimonial'!M134</f>
        <v>-65538895</v>
      </c>
      <c r="N139" s="2690">
        <f>L139-M139</f>
        <v>130986192</v>
      </c>
      <c r="O139" s="3155"/>
      <c r="P139" s="337"/>
      <c r="Q139" s="3150"/>
      <c r="R139" s="337"/>
      <c r="S139" s="337"/>
      <c r="T139" s="337"/>
      <c r="U139" s="337"/>
      <c r="V139" s="337"/>
      <c r="W139" s="337"/>
      <c r="X139" s="337"/>
      <c r="Y139" s="337"/>
      <c r="Z139" s="337"/>
    </row>
    <row r="140" spans="1:26" ht="21" customHeight="1">
      <c r="A140" s="337"/>
      <c r="B140" s="1667"/>
      <c r="C140" s="2519"/>
      <c r="D140" s="2521"/>
      <c r="E140" s="2521"/>
      <c r="F140" s="1669"/>
      <c r="G140" s="333"/>
      <c r="H140" s="2701"/>
      <c r="I140" s="2521"/>
      <c r="J140" s="2705"/>
      <c r="K140" s="2689"/>
      <c r="L140" s="2696"/>
      <c r="M140" s="190"/>
      <c r="N140" s="2689"/>
      <c r="O140" s="3156"/>
      <c r="P140" s="337"/>
      <c r="Q140" s="3151"/>
      <c r="R140" s="337"/>
      <c r="S140" s="337"/>
      <c r="T140" s="337"/>
      <c r="U140" s="337"/>
      <c r="V140" s="337"/>
      <c r="W140" s="337"/>
      <c r="X140" s="337"/>
      <c r="Y140" s="337"/>
      <c r="Z140" s="337"/>
    </row>
    <row r="141" spans="1:26" ht="21" customHeight="1">
      <c r="A141" s="337"/>
      <c r="B141" s="1670" t="s">
        <v>857</v>
      </c>
      <c r="C141" s="2667"/>
      <c r="D141" s="2712"/>
      <c r="E141" s="334"/>
      <c r="F141" s="2667"/>
      <c r="G141" s="2671"/>
      <c r="H141" s="2522"/>
      <c r="I141" s="2667"/>
      <c r="J141" s="2671"/>
      <c r="K141" s="191"/>
      <c r="L141" s="2675"/>
      <c r="M141" s="2679"/>
      <c r="N141" s="2682"/>
      <c r="O141" s="3159" t="s">
        <v>930</v>
      </c>
      <c r="P141" s="337"/>
      <c r="Q141" s="3149" t="s">
        <v>940</v>
      </c>
      <c r="R141" s="337"/>
      <c r="S141" s="337"/>
      <c r="T141" s="337"/>
      <c r="U141" s="337"/>
      <c r="V141" s="337"/>
      <c r="W141" s="337"/>
      <c r="X141" s="337"/>
      <c r="Y141" s="337"/>
      <c r="Z141" s="337"/>
    </row>
    <row r="142" spans="1:26" ht="21" customHeight="1">
      <c r="A142" s="337"/>
      <c r="B142" s="342"/>
      <c r="C142" s="1669"/>
      <c r="D142" s="2672"/>
      <c r="E142" s="332"/>
      <c r="F142" s="1669"/>
      <c r="G142" s="2672"/>
      <c r="H142" s="2518"/>
      <c r="I142" s="1669"/>
      <c r="J142" s="2672"/>
      <c r="K142" s="189"/>
      <c r="L142" s="2676"/>
      <c r="M142" s="2680"/>
      <c r="N142" s="492"/>
      <c r="O142" s="3160"/>
      <c r="P142" s="337"/>
      <c r="Q142" s="3150"/>
      <c r="R142" s="337"/>
      <c r="S142" s="337"/>
      <c r="T142" s="337"/>
      <c r="U142" s="337"/>
      <c r="V142" s="337"/>
      <c r="W142" s="337"/>
      <c r="X142" s="337"/>
      <c r="Y142" s="337"/>
      <c r="Z142" s="337"/>
    </row>
    <row r="143" spans="1:26" ht="21" customHeight="1">
      <c r="A143" s="337"/>
      <c r="B143" s="1667" t="s">
        <v>543</v>
      </c>
      <c r="C143" s="2668">
        <f>'bilan patrimonial'!C138</f>
        <v>0.69078663915259797</v>
      </c>
      <c r="D143" s="2673">
        <f>'bilan patrimonial'!D138</f>
        <v>0.89232180915309689</v>
      </c>
      <c r="E143" s="1671">
        <f>C143-D143</f>
        <v>-0.20153517000049892</v>
      </c>
      <c r="F143" s="2668">
        <f>'bilan patrimonial'!F138</f>
        <v>0.89232180915309689</v>
      </c>
      <c r="G143" s="2673">
        <f>'bilan patrimonial'!G138</f>
        <v>0.93728374594711017</v>
      </c>
      <c r="H143" s="2670">
        <f>F143-G143</f>
        <v>-4.496193679401328E-2</v>
      </c>
      <c r="I143" s="2668">
        <f>'bilan patrimonial'!I138</f>
        <v>0.93728374594711017</v>
      </c>
      <c r="J143" s="2673">
        <f>'bilan patrimonial'!J138</f>
        <v>1.0885335851281079</v>
      </c>
      <c r="K143" s="1671">
        <f>I143-J143</f>
        <v>-0.15124983918099777</v>
      </c>
      <c r="L143" s="2668">
        <f>'bilan patrimonial'!L138</f>
        <v>1.0885335851281079</v>
      </c>
      <c r="M143" s="2673">
        <f>'bilan patrimonial'!M138</f>
        <v>0.75904970380334358</v>
      </c>
      <c r="N143" s="2959">
        <f>L143-M143</f>
        <v>0.32948388132476436</v>
      </c>
      <c r="O143" s="3160"/>
      <c r="P143" s="337"/>
      <c r="Q143" s="3150"/>
      <c r="R143" s="337"/>
      <c r="S143" s="337"/>
      <c r="T143" s="337"/>
      <c r="U143" s="337"/>
      <c r="V143" s="337"/>
      <c r="W143" s="337"/>
      <c r="X143" s="337"/>
      <c r="Y143" s="337"/>
      <c r="Z143" s="337"/>
    </row>
    <row r="144" spans="1:26" ht="21" customHeight="1">
      <c r="A144" s="337"/>
      <c r="B144" s="1667"/>
      <c r="C144" s="2668"/>
      <c r="D144" s="2673"/>
      <c r="E144" s="1671"/>
      <c r="F144" s="2668"/>
      <c r="G144" s="2673"/>
      <c r="H144" s="2670"/>
      <c r="I144" s="2668"/>
      <c r="J144" s="2673"/>
      <c r="K144" s="1671"/>
      <c r="L144" s="2677"/>
      <c r="M144" s="2681"/>
      <c r="N144" s="2959"/>
      <c r="O144" s="3160"/>
      <c r="P144" s="337"/>
      <c r="Q144" s="3150"/>
      <c r="R144" s="337"/>
      <c r="S144" s="337"/>
      <c r="T144" s="337"/>
      <c r="U144" s="337"/>
      <c r="V144" s="337"/>
      <c r="W144" s="337"/>
      <c r="X144" s="337"/>
      <c r="Y144" s="337"/>
      <c r="Z144" s="337"/>
    </row>
    <row r="145" spans="1:26" ht="21" customHeight="1">
      <c r="A145" s="337"/>
      <c r="B145" s="1667" t="s">
        <v>544</v>
      </c>
      <c r="C145" s="2668">
        <f>'bilan patrimonial'!C140</f>
        <v>0.67961134698492909</v>
      </c>
      <c r="D145" s="2673">
        <f>'bilan patrimonial'!D140</f>
        <v>0.83050589499487704</v>
      </c>
      <c r="E145" s="1671">
        <f t="shared" ref="E145:E147" si="0">C145-D145</f>
        <v>-0.15089454800994795</v>
      </c>
      <c r="F145" s="2668">
        <f>'bilan patrimonial'!F140</f>
        <v>0.83050589499487704</v>
      </c>
      <c r="G145" s="2673">
        <f>'bilan patrimonial'!G140</f>
        <v>0.71499993554605856</v>
      </c>
      <c r="H145" s="2670">
        <f t="shared" ref="H145" si="1">F145-G145</f>
        <v>0.11550595944881847</v>
      </c>
      <c r="I145" s="2668">
        <f>'bilan patrimonial'!I140</f>
        <v>0.71499993554605856</v>
      </c>
      <c r="J145" s="2673">
        <f>'bilan patrimonial'!J140</f>
        <v>0.84149005702089197</v>
      </c>
      <c r="K145" s="1671">
        <f t="shared" ref="K145:K147" si="2">I145-J145</f>
        <v>-0.12649012147483341</v>
      </c>
      <c r="L145" s="2668">
        <f>'bilan patrimonial'!L140</f>
        <v>0.84149005702089197</v>
      </c>
      <c r="M145" s="2673">
        <f>'bilan patrimonial'!M140</f>
        <v>0.75904970380334358</v>
      </c>
      <c r="N145" s="2959">
        <f t="shared" ref="N145:N147" si="3">L145-M145</f>
        <v>8.244035321754839E-2</v>
      </c>
      <c r="O145" s="3160"/>
      <c r="P145" s="337"/>
      <c r="Q145" s="3150"/>
      <c r="R145" s="337"/>
      <c r="S145" s="337"/>
      <c r="T145" s="337"/>
      <c r="U145" s="337"/>
      <c r="V145" s="337"/>
      <c r="W145" s="337"/>
      <c r="X145" s="337"/>
      <c r="Y145" s="337"/>
      <c r="Z145" s="337"/>
    </row>
    <row r="146" spans="1:26" ht="21" customHeight="1">
      <c r="A146" s="337"/>
      <c r="B146" s="1667"/>
      <c r="C146" s="2668"/>
      <c r="D146" s="2673"/>
      <c r="E146" s="1671"/>
      <c r="F146" s="2668"/>
      <c r="G146" s="2673"/>
      <c r="H146" s="2670"/>
      <c r="I146" s="2668"/>
      <c r="J146" s="2673"/>
      <c r="K146" s="1671"/>
      <c r="L146" s="2677"/>
      <c r="M146" s="2681"/>
      <c r="N146" s="2959"/>
      <c r="O146" s="3160"/>
      <c r="P146" s="337"/>
      <c r="Q146" s="3150"/>
      <c r="R146" s="337"/>
      <c r="S146" s="337"/>
      <c r="T146" s="337"/>
      <c r="U146" s="337"/>
      <c r="V146" s="337"/>
      <c r="W146" s="337"/>
      <c r="X146" s="337"/>
      <c r="Y146" s="337"/>
      <c r="Z146" s="337"/>
    </row>
    <row r="147" spans="1:26" ht="21" customHeight="1">
      <c r="A147" s="337"/>
      <c r="B147" s="1667" t="s">
        <v>545</v>
      </c>
      <c r="C147" s="2668">
        <f>'bilan patrimonial'!C142</f>
        <v>0.34038941258912675</v>
      </c>
      <c r="D147" s="2673">
        <f>'bilan patrimonial'!D142</f>
        <v>0.46936014204251258</v>
      </c>
      <c r="E147" s="1671">
        <f t="shared" si="0"/>
        <v>-0.12897072945338584</v>
      </c>
      <c r="F147" s="2668">
        <f>'bilan patrimonial'!F142</f>
        <v>0.46936014204251258</v>
      </c>
      <c r="G147" s="2673">
        <f>'bilan patrimonial'!G142</f>
        <v>0.23572403874318446</v>
      </c>
      <c r="H147" s="2670">
        <f>F147-G147</f>
        <v>0.23363610329932813</v>
      </c>
      <c r="I147" s="2668">
        <f>'bilan patrimonial'!I142</f>
        <v>0.23572403874318446</v>
      </c>
      <c r="J147" s="2673">
        <f>'bilan patrimonial'!J142</f>
        <v>0.31713065017333514</v>
      </c>
      <c r="K147" s="1671">
        <f t="shared" si="2"/>
        <v>-8.1406611430150683E-2</v>
      </c>
      <c r="L147" s="2668">
        <f>'bilan patrimonial'!L142</f>
        <v>0.31713065017333514</v>
      </c>
      <c r="M147" s="2673">
        <f>'bilan patrimonial'!M142</f>
        <v>0</v>
      </c>
      <c r="N147" s="2959">
        <f t="shared" si="3"/>
        <v>0.31713065017333514</v>
      </c>
      <c r="O147" s="3160"/>
      <c r="P147" s="337"/>
      <c r="Q147" s="3150"/>
      <c r="R147" s="337"/>
      <c r="S147" s="337"/>
      <c r="T147" s="337"/>
      <c r="U147" s="337"/>
      <c r="V147" s="337"/>
      <c r="W147" s="337"/>
      <c r="X147" s="337"/>
      <c r="Y147" s="337"/>
      <c r="Z147" s="337"/>
    </row>
    <row r="148" spans="1:26" ht="49.5" customHeight="1">
      <c r="A148" s="337"/>
      <c r="B148" s="1672"/>
      <c r="C148" s="2669"/>
      <c r="D148" s="2674"/>
      <c r="E148" s="1666"/>
      <c r="F148" s="2669"/>
      <c r="G148" s="2674"/>
      <c r="H148" s="1666"/>
      <c r="I148" s="2669"/>
      <c r="J148" s="2674"/>
      <c r="K148" s="687"/>
      <c r="L148" s="2678"/>
      <c r="M148" s="2074"/>
      <c r="N148" s="2960"/>
      <c r="O148" s="3161"/>
      <c r="P148" s="337"/>
      <c r="Q148" s="3151"/>
      <c r="R148" s="337"/>
      <c r="S148" s="337"/>
      <c r="T148" s="337"/>
      <c r="U148" s="337"/>
      <c r="V148" s="337"/>
      <c r="W148" s="337"/>
      <c r="X148" s="337"/>
      <c r="Y148" s="337"/>
      <c r="Z148" s="337"/>
    </row>
    <row r="149" spans="1:26" ht="21" customHeight="1">
      <c r="A149" s="337"/>
      <c r="B149" s="342" t="s">
        <v>546</v>
      </c>
      <c r="C149" s="2668"/>
      <c r="D149" s="2714"/>
      <c r="E149" s="335"/>
      <c r="F149" s="2668"/>
      <c r="G149" s="2714"/>
      <c r="H149" s="2714"/>
      <c r="I149" s="2714"/>
      <c r="J149" s="2714"/>
      <c r="K149" s="192"/>
      <c r="L149" s="2677"/>
      <c r="M149" s="2076"/>
      <c r="N149" s="2719"/>
      <c r="O149" s="3162" t="s">
        <v>931</v>
      </c>
      <c r="P149" s="337"/>
      <c r="Q149" s="3165" t="s">
        <v>908</v>
      </c>
      <c r="R149" s="337"/>
      <c r="S149" s="337"/>
      <c r="T149" s="337"/>
      <c r="U149" s="337"/>
      <c r="V149" s="337"/>
      <c r="W149" s="337"/>
      <c r="X149" s="337"/>
      <c r="Y149" s="337"/>
      <c r="Z149" s="337"/>
    </row>
    <row r="150" spans="1:26" ht="21" customHeight="1">
      <c r="A150" s="337"/>
      <c r="B150" s="1667"/>
      <c r="C150" s="2668"/>
      <c r="D150" s="2673"/>
      <c r="E150" s="326"/>
      <c r="F150" s="2668"/>
      <c r="G150" s="2673"/>
      <c r="H150" s="2673"/>
      <c r="I150" s="2673"/>
      <c r="J150" s="2673"/>
      <c r="K150" s="183"/>
      <c r="L150" s="2677"/>
      <c r="M150" s="2681"/>
      <c r="N150" s="2719"/>
      <c r="O150" s="3163"/>
      <c r="P150" s="337"/>
      <c r="Q150" s="3166"/>
      <c r="R150" s="337"/>
      <c r="S150" s="337"/>
      <c r="T150" s="337"/>
      <c r="U150" s="337"/>
      <c r="V150" s="337"/>
      <c r="W150" s="337"/>
      <c r="X150" s="337"/>
      <c r="Y150" s="337"/>
      <c r="Z150" s="337"/>
    </row>
    <row r="151" spans="1:26" ht="21" customHeight="1">
      <c r="A151" s="337"/>
      <c r="B151" s="1667" t="s">
        <v>547</v>
      </c>
      <c r="C151" s="2668">
        <f>'bilan patrimonial'!C145</f>
        <v>7.1826949550373928E-2</v>
      </c>
      <c r="D151" s="2673">
        <f>'bilan patrimonial'!D145</f>
        <v>0.22897571330134139</v>
      </c>
      <c r="E151" s="1671">
        <f>C151-D151</f>
        <v>-0.15714876375096748</v>
      </c>
      <c r="F151" s="2668">
        <f>'bilan patrimonial'!F145</f>
        <v>0.22897571330134139</v>
      </c>
      <c r="G151" s="2673">
        <f>'bilan patrimonial'!G145</f>
        <v>0.51601872982637442</v>
      </c>
      <c r="H151" s="2673">
        <f>F151-G151</f>
        <v>-0.28704301652503306</v>
      </c>
      <c r="I151" s="2673">
        <f>'bilan patrimonial'!I145</f>
        <v>0.51601872982637442</v>
      </c>
      <c r="J151" s="2673">
        <f>'bilan patrimonial'!J145</f>
        <v>0</v>
      </c>
      <c r="K151" s="1671">
        <f>I151-J151</f>
        <v>0.51601872982637442</v>
      </c>
      <c r="L151" s="2668">
        <f>'bilan patrimonial'!L145</f>
        <v>0</v>
      </c>
      <c r="M151" s="2673">
        <f>'bilan patrimonial'!M145</f>
        <v>0</v>
      </c>
      <c r="N151" s="2683">
        <f>L151-M151</f>
        <v>0</v>
      </c>
      <c r="O151" s="3163"/>
      <c r="P151" s="337"/>
      <c r="Q151" s="3166"/>
      <c r="R151" s="337"/>
      <c r="S151" s="337"/>
      <c r="T151" s="337"/>
      <c r="U151" s="337"/>
      <c r="V151" s="337"/>
      <c r="W151" s="337"/>
      <c r="X151" s="337"/>
      <c r="Y151" s="337"/>
      <c r="Z151" s="337"/>
    </row>
    <row r="152" spans="1:26" ht="21" customHeight="1" thickBot="1">
      <c r="A152" s="337"/>
      <c r="B152" s="1673"/>
      <c r="C152" s="2713"/>
      <c r="D152" s="2715"/>
      <c r="E152" s="336"/>
      <c r="F152" s="2713"/>
      <c r="G152" s="2715"/>
      <c r="H152" s="2716"/>
      <c r="I152" s="2715"/>
      <c r="J152" s="2715"/>
      <c r="K152" s="193"/>
      <c r="L152" s="2717"/>
      <c r="M152" s="2718"/>
      <c r="N152" s="2720"/>
      <c r="O152" s="3164"/>
      <c r="P152" s="337"/>
      <c r="Q152" s="3167"/>
      <c r="R152" s="337"/>
      <c r="S152" s="337"/>
      <c r="T152" s="337"/>
      <c r="U152" s="337"/>
      <c r="V152" s="337"/>
      <c r="W152" s="337"/>
      <c r="X152" s="337"/>
      <c r="Y152" s="337"/>
      <c r="Z152" s="337"/>
    </row>
    <row r="153" spans="1:26" ht="21.75" customHeight="1">
      <c r="A153" s="337"/>
      <c r="B153" s="669"/>
      <c r="C153" s="337"/>
      <c r="D153" s="337"/>
      <c r="E153" s="337"/>
      <c r="F153" s="337"/>
      <c r="G153" s="337"/>
      <c r="H153" s="337"/>
      <c r="I153" s="337"/>
      <c r="J153" s="337"/>
      <c r="K153" s="337"/>
      <c r="L153" s="337"/>
      <c r="M153" s="337"/>
      <c r="N153" s="337"/>
      <c r="O153" s="337"/>
      <c r="P153" s="337"/>
      <c r="Q153" s="689" t="s">
        <v>907</v>
      </c>
      <c r="R153" s="337"/>
      <c r="S153" s="337"/>
      <c r="T153" s="337"/>
      <c r="U153" s="337"/>
      <c r="V153" s="337"/>
      <c r="W153" s="337"/>
      <c r="X153" s="337"/>
      <c r="Y153" s="337"/>
      <c r="Z153" s="337"/>
    </row>
    <row r="154" spans="1:26" ht="13.5" customHeight="1">
      <c r="A154" s="337"/>
      <c r="B154" s="669"/>
      <c r="C154" s="337"/>
      <c r="D154" s="337"/>
      <c r="E154" s="337"/>
      <c r="F154" s="337"/>
      <c r="G154" s="337"/>
      <c r="H154" s="337"/>
      <c r="I154" s="337"/>
      <c r="J154" s="337"/>
      <c r="K154" s="337"/>
      <c r="L154" s="337"/>
      <c r="M154" s="337"/>
      <c r="N154" s="337"/>
      <c r="O154" s="337"/>
      <c r="P154" s="337"/>
      <c r="Q154" s="3168" t="s">
        <v>909</v>
      </c>
      <c r="R154" s="337"/>
      <c r="S154" s="337"/>
      <c r="T154" s="337"/>
      <c r="U154" s="337"/>
      <c r="V154" s="337"/>
      <c r="W154" s="337"/>
      <c r="X154" s="337"/>
      <c r="Y154" s="337"/>
      <c r="Z154" s="337"/>
    </row>
    <row r="155" spans="1:26" ht="16.5" customHeight="1">
      <c r="A155" s="337"/>
      <c r="B155" s="669"/>
      <c r="C155" s="337"/>
      <c r="D155" s="337"/>
      <c r="E155" s="337"/>
      <c r="F155" s="337"/>
      <c r="G155" s="337"/>
      <c r="H155" s="337"/>
      <c r="I155" s="337"/>
      <c r="J155" s="337"/>
      <c r="K155" s="337"/>
      <c r="L155" s="337"/>
      <c r="M155" s="337"/>
      <c r="N155" s="337"/>
      <c r="O155" s="337"/>
      <c r="P155" s="337"/>
      <c r="Q155" s="3166" t="s">
        <v>548</v>
      </c>
      <c r="R155" s="337"/>
      <c r="S155" s="337"/>
      <c r="T155" s="337"/>
      <c r="U155" s="337"/>
      <c r="V155" s="337"/>
      <c r="W155" s="337"/>
      <c r="X155" s="337"/>
      <c r="Y155" s="337"/>
      <c r="Z155" s="337"/>
    </row>
    <row r="156" spans="1:26" ht="51" customHeight="1">
      <c r="A156" s="337"/>
      <c r="B156" s="669"/>
      <c r="C156" s="337"/>
      <c r="D156" s="337"/>
      <c r="E156" s="337"/>
      <c r="F156" s="337"/>
      <c r="G156" s="337"/>
      <c r="H156" s="337"/>
      <c r="I156" s="337"/>
      <c r="J156" s="337"/>
      <c r="K156" s="337"/>
      <c r="L156" s="337"/>
      <c r="M156" s="337"/>
      <c r="N156" s="337"/>
      <c r="O156" s="337"/>
      <c r="P156" s="337"/>
      <c r="Q156" s="3166"/>
      <c r="R156" s="337"/>
      <c r="S156" s="337"/>
      <c r="T156" s="337"/>
      <c r="U156" s="337"/>
      <c r="V156" s="337"/>
      <c r="W156" s="337"/>
      <c r="X156" s="337"/>
      <c r="Y156" s="337"/>
      <c r="Z156" s="337"/>
    </row>
    <row r="157" spans="1:26" ht="43.5" customHeight="1">
      <c r="A157" s="337"/>
      <c r="B157" s="669"/>
      <c r="C157" s="337"/>
      <c r="D157" s="337"/>
      <c r="E157" s="337"/>
      <c r="F157" s="337"/>
      <c r="G157" s="337"/>
      <c r="H157" s="337"/>
      <c r="I157" s="337"/>
      <c r="J157" s="337"/>
      <c r="K157" s="337"/>
      <c r="L157" s="337"/>
      <c r="M157" s="337"/>
      <c r="N157" s="337"/>
      <c r="O157" s="337"/>
      <c r="P157" s="337"/>
      <c r="Q157" s="3166"/>
      <c r="R157" s="337"/>
      <c r="S157" s="337"/>
      <c r="T157" s="337"/>
      <c r="U157" s="337"/>
      <c r="V157" s="337"/>
      <c r="W157" s="337"/>
      <c r="X157" s="337"/>
      <c r="Y157" s="337"/>
      <c r="Z157" s="337"/>
    </row>
    <row r="158" spans="1:26" ht="45.75" customHeight="1">
      <c r="A158" s="337"/>
      <c r="B158" s="669"/>
      <c r="C158" s="337"/>
      <c r="D158" s="337"/>
      <c r="E158" s="337"/>
      <c r="F158" s="337"/>
      <c r="G158" s="337"/>
      <c r="H158" s="337"/>
      <c r="I158" s="337"/>
      <c r="J158" s="337"/>
      <c r="K158" s="337"/>
      <c r="L158" s="337"/>
      <c r="M158" s="337"/>
      <c r="N158" s="337"/>
      <c r="O158" s="337"/>
      <c r="P158" s="337"/>
      <c r="Q158" s="3167"/>
      <c r="R158" s="337"/>
      <c r="S158" s="337"/>
      <c r="T158" s="337"/>
      <c r="U158" s="337"/>
      <c r="V158" s="337"/>
      <c r="W158" s="337"/>
      <c r="X158" s="337"/>
      <c r="Y158" s="337"/>
      <c r="Z158" s="337"/>
    </row>
    <row r="159" spans="1:26" ht="21.75" customHeight="1">
      <c r="A159" s="337"/>
      <c r="B159" s="669"/>
      <c r="C159" s="337"/>
      <c r="D159" s="337"/>
      <c r="E159" s="337"/>
      <c r="F159" s="337"/>
      <c r="G159" s="337"/>
      <c r="H159" s="337"/>
      <c r="I159" s="337"/>
      <c r="J159" s="337"/>
      <c r="K159" s="337"/>
      <c r="L159" s="337"/>
      <c r="M159" s="337"/>
      <c r="N159" s="337"/>
      <c r="O159" s="337"/>
      <c r="P159" s="337"/>
      <c r="Q159" s="689" t="s">
        <v>555</v>
      </c>
      <c r="R159" s="337"/>
      <c r="S159" s="337"/>
      <c r="T159" s="337"/>
      <c r="U159" s="337"/>
      <c r="V159" s="337"/>
      <c r="W159" s="337"/>
      <c r="X159" s="337"/>
      <c r="Y159" s="337"/>
      <c r="Z159" s="337"/>
    </row>
    <row r="160" spans="1:26" ht="13.5" customHeight="1">
      <c r="A160" s="337"/>
      <c r="B160" s="669"/>
      <c r="C160" s="337"/>
      <c r="D160" s="337"/>
      <c r="E160" s="337"/>
      <c r="F160" s="337"/>
      <c r="G160" s="337"/>
      <c r="H160" s="337"/>
      <c r="I160" s="337"/>
      <c r="J160" s="337"/>
      <c r="K160" s="337"/>
      <c r="L160" s="337"/>
      <c r="M160" s="337"/>
      <c r="N160" s="337"/>
      <c r="O160" s="337"/>
      <c r="P160" s="337"/>
      <c r="Q160" s="3153" t="s">
        <v>951</v>
      </c>
      <c r="R160" s="337"/>
      <c r="S160" s="337"/>
      <c r="T160" s="337"/>
      <c r="U160" s="337"/>
      <c r="V160" s="337"/>
      <c r="W160" s="337"/>
      <c r="X160" s="337"/>
      <c r="Y160" s="337"/>
      <c r="Z160" s="337"/>
    </row>
    <row r="161" spans="1:26" ht="21" customHeight="1">
      <c r="A161" s="337"/>
      <c r="B161" s="669"/>
      <c r="C161" s="337"/>
      <c r="D161" s="337"/>
      <c r="E161" s="337"/>
      <c r="F161" s="337"/>
      <c r="G161" s="337"/>
      <c r="H161" s="337"/>
      <c r="I161" s="337"/>
      <c r="J161" s="337"/>
      <c r="K161" s="337"/>
      <c r="L161" s="337"/>
      <c r="M161" s="337"/>
      <c r="N161" s="337"/>
      <c r="O161" s="337"/>
      <c r="P161" s="337"/>
      <c r="Q161" s="3153"/>
      <c r="R161" s="337"/>
      <c r="S161" s="337"/>
      <c r="T161" s="337"/>
      <c r="U161" s="337"/>
      <c r="V161" s="337"/>
      <c r="W161" s="337"/>
      <c r="X161" s="337"/>
      <c r="Y161" s="337"/>
      <c r="Z161" s="337"/>
    </row>
    <row r="162" spans="1:26" ht="13.5" customHeight="1">
      <c r="A162" s="337"/>
      <c r="B162" s="669"/>
      <c r="C162" s="337"/>
      <c r="D162" s="337"/>
      <c r="E162" s="337"/>
      <c r="F162" s="337"/>
      <c r="G162" s="337"/>
      <c r="H162" s="337"/>
      <c r="I162" s="337"/>
      <c r="J162" s="337"/>
      <c r="K162" s="337"/>
      <c r="L162" s="337"/>
      <c r="M162" s="337"/>
      <c r="N162" s="337"/>
      <c r="O162" s="337"/>
      <c r="P162" s="337"/>
      <c r="Q162" s="3153"/>
      <c r="R162" s="337"/>
      <c r="S162" s="337"/>
      <c r="T162" s="337"/>
      <c r="U162" s="337"/>
      <c r="V162" s="337"/>
      <c r="W162" s="337"/>
      <c r="X162" s="337"/>
      <c r="Y162" s="337"/>
      <c r="Z162" s="337"/>
    </row>
    <row r="163" spans="1:26" ht="13.5" customHeight="1">
      <c r="A163" s="337"/>
      <c r="B163" s="669"/>
      <c r="C163" s="337"/>
      <c r="D163" s="337"/>
      <c r="E163" s="337"/>
      <c r="F163" s="337"/>
      <c r="G163" s="337"/>
      <c r="H163" s="337"/>
      <c r="I163" s="337"/>
      <c r="J163" s="337"/>
      <c r="K163" s="337"/>
      <c r="L163" s="337"/>
      <c r="M163" s="337"/>
      <c r="N163" s="337"/>
      <c r="O163" s="337"/>
      <c r="P163" s="337"/>
      <c r="Q163" s="3153"/>
      <c r="R163" s="337"/>
      <c r="S163" s="337"/>
      <c r="T163" s="337"/>
      <c r="U163" s="337"/>
      <c r="V163" s="337"/>
      <c r="W163" s="337"/>
      <c r="X163" s="337"/>
      <c r="Y163" s="337"/>
      <c r="Z163" s="337"/>
    </row>
    <row r="164" spans="1:26" ht="13.5" customHeight="1">
      <c r="A164" s="337"/>
      <c r="B164" s="669"/>
      <c r="C164" s="337"/>
      <c r="D164" s="337"/>
      <c r="E164" s="337"/>
      <c r="F164" s="337"/>
      <c r="G164" s="337"/>
      <c r="H164" s="337"/>
      <c r="I164" s="337"/>
      <c r="J164" s="337"/>
      <c r="K164" s="337"/>
      <c r="L164" s="337"/>
      <c r="M164" s="337"/>
      <c r="N164" s="337"/>
      <c r="O164" s="337"/>
      <c r="P164" s="337"/>
      <c r="Q164" s="3153"/>
      <c r="R164" s="337"/>
      <c r="S164" s="337"/>
      <c r="T164" s="337"/>
      <c r="U164" s="337"/>
      <c r="V164" s="337"/>
      <c r="W164" s="337"/>
      <c r="X164" s="337"/>
      <c r="Y164" s="337"/>
      <c r="Z164" s="337"/>
    </row>
    <row r="165" spans="1:26" ht="13.5" customHeight="1">
      <c r="A165" s="337"/>
      <c r="B165" s="669"/>
      <c r="C165" s="337"/>
      <c r="D165" s="337"/>
      <c r="E165" s="337"/>
      <c r="F165" s="337"/>
      <c r="G165" s="337"/>
      <c r="H165" s="337"/>
      <c r="I165" s="337"/>
      <c r="J165" s="337"/>
      <c r="K165" s="337"/>
      <c r="L165" s="337"/>
      <c r="M165" s="337"/>
      <c r="N165" s="337"/>
      <c r="O165" s="337"/>
      <c r="P165" s="337"/>
      <c r="Q165" s="3153"/>
      <c r="R165" s="337"/>
      <c r="S165" s="337"/>
      <c r="T165" s="337"/>
      <c r="U165" s="337"/>
      <c r="V165" s="337"/>
      <c r="W165" s="337"/>
      <c r="X165" s="337"/>
      <c r="Y165" s="337"/>
      <c r="Z165" s="337"/>
    </row>
    <row r="166" spans="1:26" ht="60.75" customHeight="1">
      <c r="A166" s="337"/>
      <c r="B166" s="669"/>
      <c r="C166" s="337"/>
      <c r="D166" s="337"/>
      <c r="E166" s="337"/>
      <c r="F166" s="337"/>
      <c r="G166" s="337"/>
      <c r="H166" s="337"/>
      <c r="I166" s="337"/>
      <c r="J166" s="337"/>
      <c r="K166" s="337"/>
      <c r="L166" s="337"/>
      <c r="M166" s="337"/>
      <c r="N166" s="337"/>
      <c r="O166" s="337"/>
      <c r="P166" s="337"/>
      <c r="Q166" s="3154"/>
      <c r="R166" s="337"/>
      <c r="S166" s="337"/>
      <c r="T166" s="337"/>
      <c r="U166" s="337"/>
      <c r="V166" s="337"/>
      <c r="W166" s="337"/>
      <c r="X166" s="337"/>
      <c r="Y166" s="337"/>
      <c r="Z166" s="337"/>
    </row>
    <row r="167" spans="1:26" ht="13.5" customHeight="1">
      <c r="A167" s="337"/>
      <c r="B167" s="669"/>
      <c r="C167" s="337"/>
      <c r="D167" s="337"/>
      <c r="E167" s="337"/>
      <c r="F167" s="337"/>
      <c r="G167" s="337"/>
      <c r="H167" s="337"/>
      <c r="I167" s="337"/>
      <c r="J167" s="337"/>
      <c r="K167" s="337"/>
      <c r="L167" s="337"/>
      <c r="M167" s="337"/>
      <c r="N167" s="337"/>
      <c r="O167" s="337"/>
      <c r="P167" s="337"/>
      <c r="Q167" s="337"/>
      <c r="R167" s="337"/>
      <c r="S167" s="337"/>
      <c r="T167" s="337"/>
      <c r="U167" s="337"/>
      <c r="V167" s="337"/>
      <c r="W167" s="337"/>
      <c r="X167" s="337"/>
      <c r="Y167" s="337"/>
      <c r="Z167" s="337"/>
    </row>
    <row r="168" spans="1:26" ht="13.5" customHeight="1">
      <c r="A168" s="337"/>
      <c r="B168" s="669"/>
      <c r="C168" s="337"/>
      <c r="D168" s="337"/>
      <c r="E168" s="337"/>
      <c r="F168" s="337"/>
      <c r="G168" s="337"/>
      <c r="H168" s="337"/>
      <c r="I168" s="337"/>
      <c r="J168" s="337"/>
      <c r="K168" s="337"/>
      <c r="L168" s="337"/>
      <c r="M168" s="337"/>
      <c r="N168" s="337"/>
      <c r="O168" s="337"/>
      <c r="P168" s="337"/>
      <c r="Q168" s="337"/>
      <c r="R168" s="337"/>
      <c r="S168" s="337"/>
      <c r="T168" s="337"/>
      <c r="U168" s="337"/>
      <c r="V168" s="337"/>
      <c r="W168" s="337"/>
      <c r="X168" s="337"/>
      <c r="Y168" s="337"/>
      <c r="Z168" s="337"/>
    </row>
    <row r="169" spans="1:26" ht="13.5" customHeight="1">
      <c r="A169" s="337"/>
      <c r="B169" s="669"/>
      <c r="C169" s="337"/>
      <c r="D169" s="337"/>
      <c r="E169" s="337"/>
      <c r="F169" s="337"/>
      <c r="G169" s="337"/>
      <c r="H169" s="337"/>
      <c r="I169" s="337"/>
      <c r="J169" s="337"/>
      <c r="K169" s="337"/>
      <c r="L169" s="337"/>
      <c r="M169" s="337"/>
      <c r="N169" s="337"/>
      <c r="O169" s="337"/>
      <c r="P169" s="337"/>
      <c r="Q169" s="337"/>
      <c r="R169" s="337"/>
      <c r="S169" s="337"/>
      <c r="T169" s="337"/>
      <c r="U169" s="337"/>
      <c r="V169" s="337"/>
      <c r="W169" s="337"/>
      <c r="X169" s="337"/>
      <c r="Y169" s="337"/>
      <c r="Z169" s="337"/>
    </row>
    <row r="170" spans="1:26" ht="13.5" customHeight="1">
      <c r="A170" s="337"/>
      <c r="B170" s="669"/>
      <c r="C170" s="337"/>
      <c r="D170" s="337"/>
      <c r="E170" s="337"/>
      <c r="F170" s="337"/>
      <c r="G170" s="337"/>
      <c r="H170" s="337"/>
      <c r="I170" s="337"/>
      <c r="J170" s="337"/>
      <c r="K170" s="337"/>
      <c r="L170" s="337"/>
      <c r="M170" s="337"/>
      <c r="N170" s="337"/>
      <c r="O170" s="337"/>
      <c r="P170" s="337"/>
      <c r="Q170" s="337"/>
      <c r="R170" s="337"/>
      <c r="S170" s="337"/>
      <c r="T170" s="337"/>
      <c r="U170" s="337"/>
      <c r="V170" s="337"/>
      <c r="W170" s="337"/>
      <c r="X170" s="337"/>
      <c r="Y170" s="337"/>
      <c r="Z170" s="337"/>
    </row>
    <row r="171" spans="1:26" ht="13.5" customHeight="1">
      <c r="A171" s="337"/>
      <c r="B171" s="669"/>
      <c r="C171" s="337"/>
      <c r="D171" s="337"/>
      <c r="E171" s="337"/>
      <c r="F171" s="337"/>
      <c r="G171" s="337"/>
      <c r="H171" s="337"/>
      <c r="I171" s="337"/>
      <c r="J171" s="337"/>
      <c r="K171" s="337"/>
      <c r="L171" s="337"/>
      <c r="M171" s="337"/>
      <c r="N171" s="337"/>
      <c r="O171" s="337"/>
      <c r="P171" s="337"/>
      <c r="Q171" s="337"/>
      <c r="R171" s="337"/>
      <c r="S171" s="337"/>
      <c r="T171" s="337"/>
      <c r="U171" s="337"/>
      <c r="V171" s="337"/>
      <c r="W171" s="337"/>
      <c r="X171" s="337"/>
      <c r="Y171" s="337"/>
      <c r="Z171" s="337"/>
    </row>
    <row r="172" spans="1:26" ht="13.5" customHeight="1">
      <c r="A172" s="337"/>
      <c r="B172" s="669"/>
      <c r="C172" s="337"/>
      <c r="D172" s="337"/>
      <c r="E172" s="337"/>
      <c r="F172" s="337"/>
      <c r="G172" s="337"/>
      <c r="H172" s="337"/>
      <c r="I172" s="337"/>
      <c r="J172" s="337"/>
      <c r="K172" s="337"/>
      <c r="L172" s="337"/>
      <c r="M172" s="337"/>
      <c r="N172" s="337"/>
      <c r="O172" s="337"/>
      <c r="P172" s="337"/>
      <c r="Q172" s="337"/>
      <c r="R172" s="337"/>
      <c r="S172" s="337"/>
      <c r="T172" s="337"/>
      <c r="U172" s="337"/>
      <c r="V172" s="337"/>
      <c r="W172" s="337"/>
      <c r="X172" s="337"/>
      <c r="Y172" s="337"/>
      <c r="Z172" s="337"/>
    </row>
    <row r="173" spans="1:26" ht="13.5" customHeight="1">
      <c r="A173" s="337"/>
      <c r="B173" s="669"/>
      <c r="C173" s="337"/>
      <c r="D173" s="337"/>
      <c r="E173" s="337"/>
      <c r="F173" s="337"/>
      <c r="G173" s="337"/>
      <c r="H173" s="337"/>
      <c r="I173" s="337"/>
      <c r="J173" s="337"/>
      <c r="K173" s="337"/>
      <c r="L173" s="337"/>
      <c r="M173" s="337"/>
      <c r="N173" s="337"/>
      <c r="O173" s="337"/>
      <c r="P173" s="337"/>
      <c r="Q173" s="337"/>
      <c r="R173" s="337"/>
      <c r="S173" s="337"/>
      <c r="T173" s="337"/>
      <c r="U173" s="337"/>
      <c r="V173" s="337"/>
      <c r="W173" s="337"/>
      <c r="X173" s="337"/>
      <c r="Y173" s="337"/>
      <c r="Z173" s="337"/>
    </row>
    <row r="174" spans="1:26" ht="13.5" customHeight="1">
      <c r="A174" s="337"/>
      <c r="B174" s="669"/>
      <c r="C174" s="337"/>
      <c r="D174" s="337"/>
      <c r="E174" s="337"/>
      <c r="F174" s="337"/>
      <c r="G174" s="337"/>
      <c r="H174" s="337"/>
      <c r="I174" s="337"/>
      <c r="J174" s="337"/>
      <c r="K174" s="337"/>
      <c r="L174" s="337"/>
      <c r="M174" s="337"/>
      <c r="N174" s="337"/>
      <c r="O174" s="337"/>
      <c r="P174" s="337"/>
      <c r="Q174" s="337"/>
      <c r="R174" s="337"/>
      <c r="S174" s="337"/>
      <c r="T174" s="337"/>
      <c r="U174" s="337"/>
      <c r="V174" s="337"/>
      <c r="W174" s="337"/>
      <c r="X174" s="337"/>
      <c r="Y174" s="337"/>
      <c r="Z174" s="337"/>
    </row>
    <row r="175" spans="1:26" ht="13.5" customHeight="1">
      <c r="A175" s="337"/>
      <c r="B175" s="669"/>
      <c r="C175" s="337"/>
      <c r="D175" s="337"/>
      <c r="E175" s="337"/>
      <c r="F175" s="337"/>
      <c r="G175" s="337"/>
      <c r="H175" s="337"/>
      <c r="I175" s="337"/>
      <c r="J175" s="337"/>
      <c r="K175" s="337"/>
      <c r="L175" s="337"/>
      <c r="M175" s="337"/>
      <c r="N175" s="337"/>
      <c r="O175" s="337"/>
      <c r="P175" s="337"/>
      <c r="Q175" s="337"/>
      <c r="R175" s="337"/>
      <c r="S175" s="337"/>
      <c r="T175" s="337"/>
      <c r="U175" s="337"/>
      <c r="V175" s="337"/>
      <c r="W175" s="337"/>
      <c r="X175" s="337"/>
      <c r="Y175" s="337"/>
      <c r="Z175" s="337"/>
    </row>
    <row r="176" spans="1:26" ht="13.5" customHeight="1">
      <c r="A176" s="337"/>
      <c r="B176" s="669"/>
      <c r="C176" s="337"/>
      <c r="D176" s="337"/>
      <c r="E176" s="337"/>
      <c r="F176" s="337"/>
      <c r="G176" s="337"/>
      <c r="H176" s="337"/>
      <c r="I176" s="337"/>
      <c r="J176" s="337"/>
      <c r="K176" s="337"/>
      <c r="L176" s="337"/>
      <c r="M176" s="337"/>
      <c r="N176" s="337"/>
      <c r="O176" s="337"/>
      <c r="P176" s="337"/>
      <c r="Q176" s="337"/>
      <c r="R176" s="337"/>
      <c r="S176" s="337"/>
      <c r="T176" s="337"/>
      <c r="U176" s="337"/>
      <c r="V176" s="337"/>
      <c r="W176" s="337"/>
      <c r="X176" s="337"/>
      <c r="Y176" s="337"/>
      <c r="Z176" s="337"/>
    </row>
    <row r="177" spans="1:26" ht="13.5" customHeight="1">
      <c r="A177" s="337"/>
      <c r="B177" s="669"/>
      <c r="C177" s="337"/>
      <c r="D177" s="337"/>
      <c r="E177" s="337"/>
      <c r="F177" s="337"/>
      <c r="G177" s="337"/>
      <c r="H177" s="337"/>
      <c r="I177" s="337"/>
      <c r="J177" s="337"/>
      <c r="K177" s="337"/>
      <c r="L177" s="337"/>
      <c r="M177" s="337"/>
      <c r="N177" s="337"/>
      <c r="O177" s="337"/>
      <c r="P177" s="337"/>
      <c r="Q177" s="337"/>
      <c r="R177" s="337"/>
      <c r="S177" s="337"/>
      <c r="T177" s="337"/>
      <c r="U177" s="337"/>
      <c r="V177" s="337"/>
      <c r="W177" s="337"/>
      <c r="X177" s="337"/>
      <c r="Y177" s="337"/>
      <c r="Z177" s="337"/>
    </row>
    <row r="178" spans="1:26" ht="13.5" customHeight="1">
      <c r="A178" s="337"/>
      <c r="B178" s="669"/>
      <c r="C178" s="337"/>
      <c r="D178" s="337"/>
      <c r="E178" s="337"/>
      <c r="F178" s="337"/>
      <c r="G178" s="337"/>
      <c r="H178" s="337"/>
      <c r="I178" s="337"/>
      <c r="J178" s="337"/>
      <c r="K178" s="337"/>
      <c r="L178" s="337"/>
      <c r="M178" s="337"/>
      <c r="N178" s="337"/>
      <c r="O178" s="337"/>
      <c r="P178" s="337"/>
      <c r="Q178" s="337"/>
      <c r="R178" s="337"/>
      <c r="S178" s="337"/>
      <c r="T178" s="337"/>
      <c r="U178" s="337"/>
      <c r="V178" s="337"/>
      <c r="W178" s="337"/>
      <c r="X178" s="337"/>
      <c r="Y178" s="337"/>
      <c r="Z178" s="337"/>
    </row>
    <row r="179" spans="1:26" ht="13.5" customHeight="1">
      <c r="A179" s="337"/>
      <c r="B179" s="669"/>
      <c r="C179" s="337"/>
      <c r="D179" s="337"/>
      <c r="E179" s="337"/>
      <c r="F179" s="337"/>
      <c r="G179" s="337"/>
      <c r="H179" s="337"/>
      <c r="I179" s="337"/>
      <c r="J179" s="337"/>
      <c r="K179" s="337"/>
      <c r="L179" s="337"/>
      <c r="M179" s="337"/>
      <c r="N179" s="337"/>
      <c r="O179" s="337"/>
      <c r="P179" s="337"/>
      <c r="Q179" s="337"/>
      <c r="R179" s="337"/>
      <c r="S179" s="337"/>
      <c r="T179" s="337"/>
      <c r="U179" s="337"/>
      <c r="V179" s="337"/>
      <c r="W179" s="337"/>
      <c r="X179" s="337"/>
      <c r="Y179" s="337"/>
      <c r="Z179" s="337"/>
    </row>
    <row r="180" spans="1:26" ht="13.5" customHeight="1">
      <c r="A180" s="337"/>
      <c r="B180" s="669"/>
      <c r="C180" s="337"/>
      <c r="D180" s="337"/>
      <c r="E180" s="337"/>
      <c r="F180" s="337"/>
      <c r="G180" s="337"/>
      <c r="H180" s="337"/>
      <c r="I180" s="337"/>
      <c r="J180" s="337"/>
      <c r="K180" s="337"/>
      <c r="L180" s="337"/>
      <c r="M180" s="337"/>
      <c r="N180" s="337"/>
      <c r="O180" s="337"/>
      <c r="P180" s="337"/>
      <c r="Q180" s="337"/>
      <c r="R180" s="337"/>
      <c r="S180" s="337"/>
      <c r="T180" s="337"/>
      <c r="U180" s="337"/>
      <c r="V180" s="337"/>
      <c r="W180" s="337"/>
      <c r="X180" s="337"/>
      <c r="Y180" s="337"/>
      <c r="Z180" s="337"/>
    </row>
    <row r="181" spans="1:26" ht="13.5" customHeight="1">
      <c r="A181" s="337"/>
      <c r="B181" s="669"/>
      <c r="C181" s="337"/>
      <c r="D181" s="337"/>
      <c r="E181" s="337"/>
      <c r="F181" s="337"/>
      <c r="G181" s="337"/>
      <c r="H181" s="337"/>
      <c r="I181" s="337"/>
      <c r="J181" s="337"/>
      <c r="K181" s="337"/>
      <c r="L181" s="337"/>
      <c r="M181" s="337"/>
      <c r="N181" s="337"/>
      <c r="O181" s="337"/>
      <c r="P181" s="337"/>
      <c r="Q181" s="337"/>
      <c r="R181" s="337"/>
      <c r="S181" s="337"/>
      <c r="T181" s="337"/>
      <c r="U181" s="337"/>
      <c r="V181" s="337"/>
      <c r="W181" s="337"/>
      <c r="X181" s="337"/>
      <c r="Y181" s="337"/>
      <c r="Z181" s="337"/>
    </row>
    <row r="182" spans="1:26" ht="13.5" customHeight="1">
      <c r="A182" s="337"/>
      <c r="B182" s="669"/>
      <c r="C182" s="337"/>
      <c r="D182" s="337"/>
      <c r="E182" s="337"/>
      <c r="F182" s="337"/>
      <c r="G182" s="337"/>
      <c r="H182" s="337"/>
      <c r="I182" s="337"/>
      <c r="J182" s="337"/>
      <c r="K182" s="337"/>
      <c r="L182" s="337"/>
      <c r="M182" s="337"/>
      <c r="N182" s="337"/>
      <c r="O182" s="337"/>
      <c r="P182" s="337"/>
      <c r="Q182" s="337"/>
      <c r="R182" s="337"/>
      <c r="S182" s="337"/>
      <c r="T182" s="337"/>
      <c r="U182" s="337"/>
      <c r="V182" s="337"/>
      <c r="W182" s="337"/>
      <c r="X182" s="337"/>
      <c r="Y182" s="337"/>
      <c r="Z182" s="337"/>
    </row>
    <row r="183" spans="1:26" ht="13.5" customHeight="1">
      <c r="A183" s="337"/>
      <c r="B183" s="669"/>
      <c r="C183" s="337"/>
      <c r="D183" s="337"/>
      <c r="E183" s="337"/>
      <c r="F183" s="337"/>
      <c r="G183" s="337"/>
      <c r="H183" s="337"/>
      <c r="I183" s="337"/>
      <c r="J183" s="337"/>
      <c r="K183" s="337"/>
      <c r="L183" s="337"/>
      <c r="M183" s="337"/>
      <c r="N183" s="337"/>
      <c r="O183" s="337"/>
      <c r="P183" s="337"/>
      <c r="Q183" s="337"/>
      <c r="R183" s="337"/>
      <c r="S183" s="337"/>
      <c r="T183" s="337"/>
      <c r="U183" s="337"/>
      <c r="V183" s="337"/>
      <c r="W183" s="337"/>
      <c r="X183" s="337"/>
      <c r="Y183" s="337"/>
      <c r="Z183" s="337"/>
    </row>
    <row r="184" spans="1:26" ht="13.5" customHeight="1">
      <c r="A184" s="337"/>
      <c r="B184" s="669"/>
      <c r="C184" s="337"/>
      <c r="D184" s="337"/>
      <c r="E184" s="337"/>
      <c r="F184" s="337"/>
      <c r="G184" s="337"/>
      <c r="H184" s="337"/>
      <c r="I184" s="337"/>
      <c r="J184" s="337"/>
      <c r="K184" s="337"/>
      <c r="L184" s="337"/>
      <c r="M184" s="337"/>
      <c r="N184" s="337"/>
      <c r="O184" s="337"/>
      <c r="P184" s="337"/>
      <c r="Q184" s="337"/>
      <c r="R184" s="337"/>
      <c r="S184" s="337"/>
      <c r="T184" s="337"/>
      <c r="U184" s="337"/>
      <c r="V184" s="337"/>
      <c r="W184" s="337"/>
      <c r="X184" s="337"/>
      <c r="Y184" s="337"/>
      <c r="Z184" s="337"/>
    </row>
    <row r="185" spans="1:26" ht="13.5" customHeight="1">
      <c r="A185" s="337"/>
      <c r="B185" s="669"/>
      <c r="C185" s="337"/>
      <c r="D185" s="337"/>
      <c r="E185" s="337"/>
      <c r="F185" s="337"/>
      <c r="G185" s="337"/>
      <c r="H185" s="337"/>
      <c r="I185" s="337"/>
      <c r="J185" s="337"/>
      <c r="K185" s="337"/>
      <c r="L185" s="337"/>
      <c r="M185" s="337"/>
      <c r="N185" s="337"/>
      <c r="O185" s="337"/>
      <c r="P185" s="337"/>
      <c r="Q185" s="337"/>
      <c r="R185" s="337"/>
      <c r="S185" s="337"/>
      <c r="T185" s="337"/>
      <c r="U185" s="337"/>
      <c r="V185" s="337"/>
      <c r="W185" s="337"/>
      <c r="X185" s="337"/>
      <c r="Y185" s="337"/>
      <c r="Z185" s="337"/>
    </row>
    <row r="186" spans="1:26" ht="13.5" customHeight="1">
      <c r="A186" s="337"/>
      <c r="B186" s="669"/>
      <c r="C186" s="337"/>
      <c r="D186" s="337"/>
      <c r="E186" s="337"/>
      <c r="F186" s="337"/>
      <c r="G186" s="337"/>
      <c r="H186" s="337"/>
      <c r="I186" s="337"/>
      <c r="J186" s="337"/>
      <c r="K186" s="337"/>
      <c r="L186" s="337"/>
      <c r="M186" s="337"/>
      <c r="N186" s="337"/>
      <c r="O186" s="337"/>
      <c r="P186" s="337"/>
      <c r="Q186" s="337"/>
      <c r="R186" s="337"/>
      <c r="S186" s="337"/>
      <c r="T186" s="337"/>
      <c r="U186" s="337"/>
      <c r="V186" s="337"/>
      <c r="W186" s="337"/>
      <c r="X186" s="337"/>
      <c r="Y186" s="337"/>
      <c r="Z186" s="337"/>
    </row>
    <row r="187" spans="1:26" ht="13.5" customHeight="1">
      <c r="A187" s="337"/>
      <c r="B187" s="669"/>
      <c r="C187" s="337"/>
      <c r="D187" s="337"/>
      <c r="E187" s="337"/>
      <c r="F187" s="337"/>
      <c r="G187" s="337"/>
      <c r="H187" s="337"/>
      <c r="I187" s="337"/>
      <c r="J187" s="337"/>
      <c r="K187" s="337"/>
      <c r="L187" s="337"/>
      <c r="M187" s="337"/>
      <c r="N187" s="337"/>
      <c r="O187" s="337"/>
      <c r="P187" s="337"/>
      <c r="Q187" s="337"/>
      <c r="R187" s="337"/>
      <c r="S187" s="337"/>
      <c r="T187" s="337"/>
      <c r="U187" s="337"/>
      <c r="V187" s="337"/>
      <c r="W187" s="337"/>
      <c r="X187" s="337"/>
      <c r="Y187" s="337"/>
      <c r="Z187" s="337"/>
    </row>
    <row r="188" spans="1:26" ht="13.5" customHeight="1">
      <c r="A188" s="337"/>
      <c r="B188" s="669"/>
      <c r="C188" s="337"/>
      <c r="D188" s="337"/>
      <c r="E188" s="337"/>
      <c r="F188" s="337"/>
      <c r="G188" s="337"/>
      <c r="H188" s="337"/>
      <c r="I188" s="337"/>
      <c r="J188" s="337"/>
      <c r="K188" s="337"/>
      <c r="L188" s="337"/>
      <c r="M188" s="337"/>
      <c r="N188" s="337"/>
      <c r="O188" s="337"/>
      <c r="P188" s="337"/>
      <c r="Q188" s="337"/>
      <c r="R188" s="337"/>
      <c r="S188" s="337"/>
      <c r="T188" s="337"/>
      <c r="U188" s="337"/>
      <c r="V188" s="337"/>
      <c r="W188" s="337"/>
      <c r="X188" s="337"/>
      <c r="Y188" s="337"/>
      <c r="Z188" s="337"/>
    </row>
    <row r="189" spans="1:26" ht="13.5" customHeight="1">
      <c r="A189" s="337"/>
      <c r="B189" s="669"/>
      <c r="C189" s="337"/>
      <c r="D189" s="337"/>
      <c r="E189" s="337"/>
      <c r="F189" s="337"/>
      <c r="G189" s="337"/>
      <c r="H189" s="337"/>
      <c r="I189" s="337"/>
      <c r="J189" s="337"/>
      <c r="K189" s="337"/>
      <c r="L189" s="337"/>
      <c r="M189" s="337"/>
      <c r="N189" s="337"/>
      <c r="O189" s="337"/>
      <c r="P189" s="337"/>
      <c r="Q189" s="337"/>
      <c r="R189" s="337"/>
      <c r="S189" s="337"/>
      <c r="T189" s="337"/>
      <c r="U189" s="337"/>
      <c r="V189" s="337"/>
      <c r="W189" s="337"/>
      <c r="X189" s="337"/>
      <c r="Y189" s="337"/>
      <c r="Z189" s="337"/>
    </row>
    <row r="190" spans="1:26" ht="13.5" customHeight="1">
      <c r="A190" s="337"/>
      <c r="B190" s="669"/>
      <c r="C190" s="337"/>
      <c r="D190" s="337"/>
      <c r="E190" s="337"/>
      <c r="F190" s="337"/>
      <c r="G190" s="337"/>
      <c r="H190" s="337"/>
      <c r="I190" s="337"/>
      <c r="J190" s="337"/>
      <c r="K190" s="337"/>
      <c r="L190" s="337"/>
      <c r="M190" s="337"/>
      <c r="N190" s="337"/>
      <c r="O190" s="337"/>
      <c r="P190" s="337"/>
      <c r="Q190" s="337"/>
      <c r="R190" s="337"/>
      <c r="S190" s="337"/>
      <c r="T190" s="337"/>
      <c r="U190" s="337"/>
      <c r="V190" s="337"/>
      <c r="W190" s="337"/>
      <c r="X190" s="337"/>
      <c r="Y190" s="337"/>
      <c r="Z190" s="337"/>
    </row>
    <row r="191" spans="1:26" ht="13.5" customHeight="1">
      <c r="A191" s="337"/>
      <c r="B191" s="669"/>
      <c r="C191" s="337"/>
      <c r="D191" s="337"/>
      <c r="E191" s="337"/>
      <c r="F191" s="337"/>
      <c r="G191" s="337"/>
      <c r="H191" s="337"/>
      <c r="I191" s="337"/>
      <c r="J191" s="337"/>
      <c r="K191" s="337"/>
      <c r="L191" s="337"/>
      <c r="M191" s="337"/>
      <c r="N191" s="337"/>
      <c r="O191" s="337"/>
      <c r="P191" s="337"/>
      <c r="Q191" s="337"/>
      <c r="R191" s="337"/>
      <c r="S191" s="337"/>
      <c r="T191" s="337"/>
      <c r="U191" s="337"/>
      <c r="V191" s="337"/>
      <c r="W191" s="337"/>
      <c r="X191" s="337"/>
      <c r="Y191" s="337"/>
      <c r="Z191" s="337"/>
    </row>
    <row r="192" spans="1:26" ht="13.5" customHeight="1">
      <c r="A192" s="337"/>
      <c r="B192" s="669"/>
      <c r="C192" s="337"/>
      <c r="D192" s="337"/>
      <c r="E192" s="337"/>
      <c r="F192" s="337"/>
      <c r="G192" s="337"/>
      <c r="H192" s="337"/>
      <c r="I192" s="337"/>
      <c r="J192" s="337"/>
      <c r="K192" s="337"/>
      <c r="L192" s="337"/>
      <c r="M192" s="337"/>
      <c r="N192" s="337"/>
      <c r="O192" s="337"/>
      <c r="P192" s="337"/>
      <c r="Q192" s="337"/>
      <c r="R192" s="337"/>
      <c r="S192" s="337"/>
      <c r="T192" s="337"/>
      <c r="U192" s="337"/>
      <c r="V192" s="337"/>
      <c r="W192" s="337"/>
      <c r="X192" s="337"/>
      <c r="Y192" s="337"/>
      <c r="Z192" s="337"/>
    </row>
    <row r="193" spans="1:26" ht="13.5" customHeight="1">
      <c r="A193" s="337"/>
      <c r="B193" s="669"/>
      <c r="C193" s="337"/>
      <c r="D193" s="337"/>
      <c r="E193" s="337"/>
      <c r="F193" s="337"/>
      <c r="G193" s="337"/>
      <c r="H193" s="337"/>
      <c r="I193" s="337"/>
      <c r="J193" s="337"/>
      <c r="K193" s="337"/>
      <c r="L193" s="337"/>
      <c r="M193" s="337"/>
      <c r="N193" s="337"/>
      <c r="O193" s="337"/>
      <c r="P193" s="337"/>
      <c r="Q193" s="337"/>
      <c r="R193" s="337"/>
      <c r="S193" s="337"/>
      <c r="T193" s="337"/>
      <c r="U193" s="337"/>
      <c r="V193" s="337"/>
      <c r="W193" s="337"/>
      <c r="X193" s="337"/>
      <c r="Y193" s="337"/>
      <c r="Z193" s="337"/>
    </row>
    <row r="194" spans="1:26" ht="13.5" customHeight="1">
      <c r="A194" s="337"/>
      <c r="B194" s="669"/>
      <c r="C194" s="337"/>
      <c r="D194" s="337"/>
      <c r="E194" s="337"/>
      <c r="F194" s="337"/>
      <c r="G194" s="337"/>
      <c r="H194" s="337"/>
      <c r="I194" s="337"/>
      <c r="J194" s="337"/>
      <c r="K194" s="337"/>
      <c r="L194" s="337"/>
      <c r="M194" s="337"/>
      <c r="N194" s="337"/>
      <c r="O194" s="337"/>
      <c r="P194" s="337"/>
      <c r="Q194" s="337"/>
      <c r="R194" s="337"/>
      <c r="S194" s="337"/>
      <c r="T194" s="337"/>
      <c r="U194" s="337"/>
      <c r="V194" s="337"/>
      <c r="W194" s="337"/>
      <c r="X194" s="337"/>
      <c r="Y194" s="337"/>
      <c r="Z194" s="337"/>
    </row>
    <row r="195" spans="1:26" ht="13.5" customHeight="1">
      <c r="A195" s="337"/>
      <c r="B195" s="669"/>
      <c r="C195" s="337"/>
      <c r="D195" s="337"/>
      <c r="E195" s="337"/>
      <c r="F195" s="337"/>
      <c r="G195" s="337"/>
      <c r="H195" s="337"/>
      <c r="I195" s="337"/>
      <c r="J195" s="337"/>
      <c r="K195" s="337"/>
      <c r="L195" s="337"/>
      <c r="M195" s="337"/>
      <c r="N195" s="337"/>
      <c r="O195" s="337"/>
      <c r="P195" s="337"/>
      <c r="Q195" s="337"/>
      <c r="R195" s="337"/>
      <c r="S195" s="337"/>
      <c r="T195" s="337"/>
      <c r="U195" s="337"/>
      <c r="V195" s="337"/>
      <c r="W195" s="337"/>
      <c r="X195" s="337"/>
      <c r="Y195" s="337"/>
      <c r="Z195" s="337"/>
    </row>
    <row r="196" spans="1:26" ht="13.5" customHeight="1">
      <c r="A196" s="337"/>
      <c r="B196" s="669"/>
      <c r="C196" s="337"/>
      <c r="D196" s="337"/>
      <c r="E196" s="337"/>
      <c r="F196" s="337"/>
      <c r="G196" s="337"/>
      <c r="H196" s="337"/>
      <c r="I196" s="337"/>
      <c r="J196" s="337"/>
      <c r="K196" s="337"/>
      <c r="L196" s="337"/>
      <c r="M196" s="337"/>
      <c r="N196" s="337"/>
      <c r="O196" s="337"/>
      <c r="P196" s="337"/>
      <c r="Q196" s="337"/>
      <c r="R196" s="337"/>
      <c r="S196" s="337"/>
      <c r="T196" s="337"/>
      <c r="U196" s="337"/>
      <c r="V196" s="337"/>
      <c r="W196" s="337"/>
      <c r="X196" s="337"/>
      <c r="Y196" s="337"/>
      <c r="Z196" s="337"/>
    </row>
    <row r="197" spans="1:26" ht="13.5" customHeight="1">
      <c r="A197" s="337"/>
      <c r="B197" s="669"/>
      <c r="C197" s="337"/>
      <c r="D197" s="337"/>
      <c r="E197" s="337"/>
      <c r="F197" s="337"/>
      <c r="G197" s="337"/>
      <c r="H197" s="337"/>
      <c r="I197" s="337"/>
      <c r="J197" s="337"/>
      <c r="K197" s="337"/>
      <c r="L197" s="337"/>
      <c r="M197" s="337"/>
      <c r="N197" s="337"/>
      <c r="O197" s="337"/>
      <c r="P197" s="337"/>
      <c r="Q197" s="337"/>
      <c r="R197" s="337"/>
      <c r="S197" s="337"/>
      <c r="T197" s="337"/>
      <c r="U197" s="337"/>
      <c r="V197" s="337"/>
      <c r="W197" s="337"/>
      <c r="X197" s="337"/>
      <c r="Y197" s="337"/>
      <c r="Z197" s="337"/>
    </row>
    <row r="198" spans="1:26" ht="13.5" customHeight="1">
      <c r="A198" s="337"/>
      <c r="B198" s="669"/>
      <c r="C198" s="337"/>
      <c r="D198" s="337"/>
      <c r="E198" s="337"/>
      <c r="F198" s="337"/>
      <c r="G198" s="337"/>
      <c r="H198" s="337"/>
      <c r="I198" s="337"/>
      <c r="J198" s="337"/>
      <c r="K198" s="337"/>
      <c r="L198" s="337"/>
      <c r="M198" s="337"/>
      <c r="N198" s="337"/>
      <c r="O198" s="337"/>
      <c r="P198" s="337"/>
      <c r="Q198" s="337"/>
      <c r="R198" s="337"/>
      <c r="S198" s="337"/>
      <c r="T198" s="337"/>
      <c r="U198" s="337"/>
      <c r="V198" s="337"/>
      <c r="W198" s="337"/>
      <c r="X198" s="337"/>
      <c r="Y198" s="337"/>
      <c r="Z198" s="337"/>
    </row>
    <row r="199" spans="1:26" ht="13.5" customHeight="1">
      <c r="A199" s="337"/>
      <c r="B199" s="669"/>
      <c r="C199" s="337"/>
      <c r="D199" s="337"/>
      <c r="E199" s="337"/>
      <c r="F199" s="337"/>
      <c r="G199" s="337"/>
      <c r="H199" s="337"/>
      <c r="I199" s="337"/>
      <c r="J199" s="337"/>
      <c r="K199" s="337"/>
      <c r="L199" s="337"/>
      <c r="M199" s="337"/>
      <c r="N199" s="337"/>
      <c r="O199" s="337"/>
      <c r="P199" s="337"/>
      <c r="Q199" s="337"/>
      <c r="R199" s="337"/>
      <c r="S199" s="337"/>
      <c r="T199" s="337"/>
      <c r="U199" s="337"/>
      <c r="V199" s="337"/>
      <c r="W199" s="337"/>
      <c r="X199" s="337"/>
      <c r="Y199" s="337"/>
      <c r="Z199" s="337"/>
    </row>
    <row r="200" spans="1:26" ht="13.5" customHeight="1">
      <c r="A200" s="337"/>
      <c r="B200" s="669"/>
      <c r="C200" s="337"/>
      <c r="D200" s="337"/>
      <c r="E200" s="337"/>
      <c r="F200" s="337"/>
      <c r="G200" s="337"/>
      <c r="H200" s="337"/>
      <c r="I200" s="337"/>
      <c r="J200" s="337"/>
      <c r="K200" s="337"/>
      <c r="L200" s="337"/>
      <c r="M200" s="337"/>
      <c r="N200" s="337"/>
      <c r="O200" s="337"/>
      <c r="P200" s="337"/>
      <c r="Q200" s="337"/>
      <c r="R200" s="337"/>
      <c r="S200" s="337"/>
      <c r="T200" s="337"/>
      <c r="U200" s="337"/>
      <c r="V200" s="337"/>
      <c r="W200" s="337"/>
      <c r="X200" s="337"/>
      <c r="Y200" s="337"/>
      <c r="Z200" s="337"/>
    </row>
    <row r="201" spans="1:26" ht="13.5" customHeight="1">
      <c r="A201" s="337"/>
      <c r="B201" s="669"/>
      <c r="C201" s="337"/>
      <c r="D201" s="337"/>
      <c r="E201" s="337"/>
      <c r="F201" s="337"/>
      <c r="G201" s="337"/>
      <c r="H201" s="337"/>
      <c r="I201" s="337"/>
      <c r="J201" s="337"/>
      <c r="K201" s="337"/>
      <c r="L201" s="337"/>
      <c r="M201" s="337"/>
      <c r="N201" s="337"/>
      <c r="O201" s="337"/>
      <c r="P201" s="337"/>
      <c r="Q201" s="337"/>
      <c r="R201" s="337"/>
      <c r="S201" s="337"/>
      <c r="T201" s="337"/>
      <c r="U201" s="337"/>
      <c r="V201" s="337"/>
      <c r="W201" s="337"/>
      <c r="X201" s="337"/>
      <c r="Y201" s="337"/>
      <c r="Z201" s="337"/>
    </row>
    <row r="202" spans="1:26" ht="13.5" customHeight="1">
      <c r="A202" s="337"/>
      <c r="B202" s="669"/>
      <c r="C202" s="337"/>
      <c r="D202" s="337"/>
      <c r="E202" s="337"/>
      <c r="F202" s="337"/>
      <c r="G202" s="337"/>
      <c r="H202" s="337"/>
      <c r="I202" s="337"/>
      <c r="J202" s="337"/>
      <c r="K202" s="337"/>
      <c r="L202" s="337"/>
      <c r="M202" s="337"/>
      <c r="N202" s="337"/>
      <c r="O202" s="337"/>
      <c r="P202" s="337"/>
      <c r="Q202" s="337"/>
      <c r="R202" s="337"/>
      <c r="S202" s="337"/>
      <c r="T202" s="337"/>
      <c r="U202" s="337"/>
      <c r="V202" s="337"/>
      <c r="W202" s="337"/>
      <c r="X202" s="337"/>
      <c r="Y202" s="337"/>
      <c r="Z202" s="337"/>
    </row>
    <row r="203" spans="1:26" ht="13.5" customHeight="1">
      <c r="A203" s="337"/>
      <c r="B203" s="669"/>
      <c r="C203" s="337"/>
      <c r="D203" s="337"/>
      <c r="E203" s="337"/>
      <c r="F203" s="337"/>
      <c r="G203" s="337"/>
      <c r="H203" s="337"/>
      <c r="I203" s="337"/>
      <c r="J203" s="337"/>
      <c r="K203" s="337"/>
      <c r="L203" s="337"/>
      <c r="M203" s="337"/>
      <c r="N203" s="337"/>
      <c r="O203" s="337"/>
      <c r="P203" s="337"/>
      <c r="Q203" s="337"/>
      <c r="R203" s="337"/>
      <c r="S203" s="337"/>
      <c r="T203" s="337"/>
      <c r="U203" s="337"/>
      <c r="V203" s="337"/>
      <c r="W203" s="337"/>
      <c r="X203" s="337"/>
      <c r="Y203" s="337"/>
      <c r="Z203" s="337"/>
    </row>
    <row r="204" spans="1:26" ht="13.5" customHeight="1">
      <c r="A204" s="337"/>
      <c r="B204" s="669"/>
      <c r="C204" s="337"/>
      <c r="D204" s="337"/>
      <c r="E204" s="337"/>
      <c r="F204" s="337"/>
      <c r="G204" s="337"/>
      <c r="H204" s="337"/>
      <c r="I204" s="337"/>
      <c r="J204" s="337"/>
      <c r="K204" s="337"/>
      <c r="L204" s="337"/>
      <c r="M204" s="337"/>
      <c r="N204" s="337"/>
      <c r="O204" s="337"/>
      <c r="P204" s="337"/>
      <c r="Q204" s="337"/>
      <c r="R204" s="337"/>
      <c r="S204" s="337"/>
      <c r="T204" s="337"/>
      <c r="U204" s="337"/>
      <c r="V204" s="337"/>
      <c r="W204" s="337"/>
      <c r="X204" s="337"/>
      <c r="Y204" s="337"/>
      <c r="Z204" s="337"/>
    </row>
    <row r="205" spans="1:26" ht="13.5" customHeight="1">
      <c r="A205" s="337"/>
      <c r="B205" s="669"/>
      <c r="C205" s="337"/>
      <c r="D205" s="337"/>
      <c r="E205" s="337"/>
      <c r="F205" s="337"/>
      <c r="G205" s="337"/>
      <c r="H205" s="337"/>
      <c r="I205" s="337"/>
      <c r="J205" s="337"/>
      <c r="K205" s="337"/>
      <c r="L205" s="337"/>
      <c r="M205" s="337"/>
      <c r="N205" s="337"/>
      <c r="O205" s="337"/>
      <c r="P205" s="337"/>
      <c r="Q205" s="337"/>
      <c r="R205" s="337"/>
      <c r="S205" s="337"/>
      <c r="T205" s="337"/>
      <c r="U205" s="337"/>
      <c r="V205" s="337"/>
      <c r="W205" s="337"/>
      <c r="X205" s="337"/>
      <c r="Y205" s="337"/>
      <c r="Z205" s="337"/>
    </row>
    <row r="206" spans="1:26" ht="13.5" customHeight="1">
      <c r="A206" s="337"/>
      <c r="B206" s="669"/>
      <c r="C206" s="337"/>
      <c r="D206" s="337"/>
      <c r="E206" s="337"/>
      <c r="F206" s="337"/>
      <c r="G206" s="337"/>
      <c r="H206" s="337"/>
      <c r="I206" s="337"/>
      <c r="J206" s="337"/>
      <c r="K206" s="337"/>
      <c r="L206" s="337"/>
      <c r="M206" s="337"/>
      <c r="N206" s="337"/>
      <c r="O206" s="337"/>
      <c r="P206" s="337"/>
      <c r="Q206" s="337"/>
      <c r="R206" s="337"/>
      <c r="S206" s="337"/>
      <c r="T206" s="337"/>
      <c r="U206" s="337"/>
      <c r="V206" s="337"/>
      <c r="W206" s="337"/>
      <c r="X206" s="337"/>
      <c r="Y206" s="337"/>
      <c r="Z206" s="337"/>
    </row>
    <row r="207" spans="1:26" ht="13.5" customHeight="1">
      <c r="A207" s="337"/>
      <c r="B207" s="669"/>
      <c r="C207" s="337"/>
      <c r="D207" s="337"/>
      <c r="E207" s="337"/>
      <c r="F207" s="337"/>
      <c r="G207" s="337"/>
      <c r="H207" s="337"/>
      <c r="I207" s="337"/>
      <c r="J207" s="337"/>
      <c r="K207" s="337"/>
      <c r="L207" s="337"/>
      <c r="M207" s="337"/>
      <c r="N207" s="337"/>
      <c r="O207" s="337"/>
      <c r="P207" s="337"/>
      <c r="Q207" s="337"/>
      <c r="R207" s="337"/>
      <c r="S207" s="337"/>
      <c r="T207" s="337"/>
      <c r="U207" s="337"/>
      <c r="V207" s="337"/>
      <c r="W207" s="337"/>
      <c r="X207" s="337"/>
      <c r="Y207" s="337"/>
      <c r="Z207" s="337"/>
    </row>
    <row r="208" spans="1:26" ht="13.5" customHeight="1">
      <c r="A208" s="337"/>
      <c r="B208" s="669"/>
      <c r="C208" s="337"/>
      <c r="D208" s="337"/>
      <c r="E208" s="337"/>
      <c r="F208" s="337"/>
      <c r="G208" s="337"/>
      <c r="H208" s="337"/>
      <c r="I208" s="337"/>
      <c r="J208" s="337"/>
      <c r="K208" s="337"/>
      <c r="L208" s="337"/>
      <c r="M208" s="337"/>
      <c r="N208" s="337"/>
      <c r="O208" s="337"/>
      <c r="P208" s="337"/>
      <c r="Q208" s="337"/>
      <c r="R208" s="337"/>
      <c r="S208" s="337"/>
      <c r="T208" s="337"/>
      <c r="U208" s="337"/>
      <c r="V208" s="337"/>
      <c r="W208" s="337"/>
      <c r="X208" s="337"/>
      <c r="Y208" s="337"/>
      <c r="Z208" s="337"/>
    </row>
    <row r="209" spans="1:26" ht="13.5" customHeight="1">
      <c r="A209" s="337"/>
      <c r="B209" s="669"/>
      <c r="C209" s="337"/>
      <c r="D209" s="337"/>
      <c r="E209" s="337"/>
      <c r="F209" s="337"/>
      <c r="G209" s="337"/>
      <c r="H209" s="337"/>
      <c r="I209" s="337"/>
      <c r="J209" s="337"/>
      <c r="K209" s="337"/>
      <c r="L209" s="337"/>
      <c r="M209" s="337"/>
      <c r="N209" s="337"/>
      <c r="O209" s="337"/>
      <c r="P209" s="337"/>
      <c r="Q209" s="337"/>
      <c r="R209" s="337"/>
      <c r="S209" s="337"/>
      <c r="T209" s="337"/>
      <c r="U209" s="337"/>
      <c r="V209" s="337"/>
      <c r="W209" s="337"/>
      <c r="X209" s="337"/>
      <c r="Y209" s="337"/>
      <c r="Z209" s="337"/>
    </row>
    <row r="210" spans="1:26" ht="13.5" customHeight="1">
      <c r="A210" s="337"/>
      <c r="B210" s="669"/>
      <c r="C210" s="337"/>
      <c r="D210" s="337"/>
      <c r="E210" s="337"/>
      <c r="F210" s="337"/>
      <c r="G210" s="337"/>
      <c r="H210" s="337"/>
      <c r="I210" s="337"/>
      <c r="J210" s="337"/>
      <c r="K210" s="337"/>
      <c r="L210" s="337"/>
      <c r="M210" s="337"/>
      <c r="N210" s="337"/>
      <c r="O210" s="337"/>
      <c r="P210" s="337"/>
      <c r="Q210" s="337"/>
      <c r="R210" s="337"/>
      <c r="S210" s="337"/>
      <c r="T210" s="337"/>
      <c r="U210" s="337"/>
      <c r="V210" s="337"/>
      <c r="W210" s="337"/>
      <c r="X210" s="337"/>
      <c r="Y210" s="337"/>
      <c r="Z210" s="337"/>
    </row>
    <row r="211" spans="1:26" ht="13.5" customHeight="1">
      <c r="A211" s="337"/>
      <c r="B211" s="669"/>
      <c r="C211" s="337"/>
      <c r="D211" s="337"/>
      <c r="E211" s="337"/>
      <c r="F211" s="337"/>
      <c r="G211" s="337"/>
      <c r="H211" s="337"/>
      <c r="I211" s="337"/>
      <c r="J211" s="337"/>
      <c r="K211" s="337"/>
      <c r="L211" s="337"/>
      <c r="M211" s="337"/>
      <c r="N211" s="337"/>
      <c r="O211" s="337"/>
      <c r="P211" s="337"/>
      <c r="Q211" s="337"/>
      <c r="R211" s="337"/>
      <c r="S211" s="337"/>
      <c r="T211" s="337"/>
      <c r="U211" s="337"/>
      <c r="V211" s="337"/>
      <c r="W211" s="337"/>
      <c r="X211" s="337"/>
      <c r="Y211" s="337"/>
      <c r="Z211" s="337"/>
    </row>
    <row r="212" spans="1:26" ht="13.5" customHeight="1">
      <c r="A212" s="337"/>
      <c r="B212" s="669"/>
      <c r="C212" s="337"/>
      <c r="D212" s="337"/>
      <c r="E212" s="337"/>
      <c r="F212" s="337"/>
      <c r="G212" s="337"/>
      <c r="H212" s="337"/>
      <c r="I212" s="337"/>
      <c r="J212" s="337"/>
      <c r="K212" s="337"/>
      <c r="L212" s="337"/>
      <c r="M212" s="337"/>
      <c r="N212" s="337"/>
      <c r="O212" s="337"/>
      <c r="P212" s="337"/>
      <c r="Q212" s="337"/>
      <c r="R212" s="337"/>
      <c r="S212" s="337"/>
      <c r="T212" s="337"/>
      <c r="U212" s="337"/>
      <c r="V212" s="337"/>
      <c r="W212" s="337"/>
      <c r="X212" s="337"/>
      <c r="Y212" s="337"/>
      <c r="Z212" s="337"/>
    </row>
    <row r="213" spans="1:26" ht="13.5" customHeight="1">
      <c r="A213" s="337"/>
      <c r="B213" s="669"/>
      <c r="C213" s="337"/>
      <c r="D213" s="337"/>
      <c r="E213" s="337"/>
      <c r="F213" s="337"/>
      <c r="G213" s="337"/>
      <c r="H213" s="337"/>
      <c r="I213" s="337"/>
      <c r="J213" s="337"/>
      <c r="K213" s="337"/>
      <c r="L213" s="337"/>
      <c r="M213" s="337"/>
      <c r="N213" s="337"/>
      <c r="O213" s="337"/>
      <c r="P213" s="337"/>
      <c r="Q213" s="337"/>
      <c r="R213" s="337"/>
      <c r="S213" s="337"/>
      <c r="T213" s="337"/>
      <c r="U213" s="337"/>
      <c r="V213" s="337"/>
      <c r="W213" s="337"/>
      <c r="X213" s="337"/>
      <c r="Y213" s="337"/>
      <c r="Z213" s="337"/>
    </row>
    <row r="214" spans="1:26" ht="13.5" customHeight="1">
      <c r="A214" s="337"/>
      <c r="B214" s="669"/>
      <c r="C214" s="337"/>
      <c r="D214" s="337"/>
      <c r="E214" s="337"/>
      <c r="F214" s="337"/>
      <c r="G214" s="337"/>
      <c r="H214" s="337"/>
      <c r="I214" s="337"/>
      <c r="J214" s="337"/>
      <c r="K214" s="337"/>
      <c r="L214" s="337"/>
      <c r="M214" s="337"/>
      <c r="N214" s="337"/>
      <c r="O214" s="337"/>
      <c r="P214" s="337"/>
      <c r="Q214" s="337"/>
      <c r="R214" s="337"/>
      <c r="S214" s="337"/>
      <c r="T214" s="337"/>
      <c r="U214" s="337"/>
      <c r="V214" s="337"/>
      <c r="W214" s="337"/>
      <c r="X214" s="337"/>
      <c r="Y214" s="337"/>
      <c r="Z214" s="337"/>
    </row>
    <row r="215" spans="1:26" ht="13.5" customHeight="1">
      <c r="A215" s="337"/>
      <c r="B215" s="669"/>
      <c r="C215" s="337"/>
      <c r="D215" s="337"/>
      <c r="E215" s="337"/>
      <c r="F215" s="337"/>
      <c r="G215" s="337"/>
      <c r="H215" s="337"/>
      <c r="I215" s="337"/>
      <c r="J215" s="337"/>
      <c r="K215" s="337"/>
      <c r="L215" s="337"/>
      <c r="M215" s="337"/>
      <c r="N215" s="337"/>
      <c r="O215" s="337"/>
      <c r="P215" s="337"/>
      <c r="Q215" s="337"/>
      <c r="R215" s="337"/>
      <c r="S215" s="337"/>
      <c r="T215" s="337"/>
      <c r="U215" s="337"/>
      <c r="V215" s="337"/>
      <c r="W215" s="337"/>
      <c r="X215" s="337"/>
      <c r="Y215" s="337"/>
      <c r="Z215" s="337"/>
    </row>
    <row r="216" spans="1:26" ht="13.5" customHeight="1">
      <c r="A216" s="337"/>
      <c r="B216" s="669"/>
      <c r="C216" s="337"/>
      <c r="D216" s="337"/>
      <c r="E216" s="337"/>
      <c r="F216" s="337"/>
      <c r="G216" s="337"/>
      <c r="H216" s="337"/>
      <c r="I216" s="337"/>
      <c r="J216" s="337"/>
      <c r="K216" s="337"/>
      <c r="L216" s="337"/>
      <c r="M216" s="337"/>
      <c r="N216" s="337"/>
      <c r="O216" s="337"/>
      <c r="P216" s="337"/>
      <c r="Q216" s="337"/>
      <c r="R216" s="337"/>
      <c r="S216" s="337"/>
      <c r="T216" s="337"/>
      <c r="U216" s="337"/>
      <c r="V216" s="337"/>
      <c r="W216" s="337"/>
      <c r="X216" s="337"/>
      <c r="Y216" s="337"/>
      <c r="Z216" s="337"/>
    </row>
    <row r="217" spans="1:26" ht="13.5" customHeight="1">
      <c r="A217" s="337"/>
      <c r="B217" s="669"/>
      <c r="C217" s="337"/>
      <c r="D217" s="337"/>
      <c r="E217" s="337"/>
      <c r="F217" s="337"/>
      <c r="G217" s="337"/>
      <c r="H217" s="337"/>
      <c r="I217" s="337"/>
      <c r="J217" s="337"/>
      <c r="K217" s="337"/>
      <c r="L217" s="337"/>
      <c r="M217" s="337"/>
      <c r="N217" s="337"/>
      <c r="O217" s="337"/>
      <c r="P217" s="337"/>
      <c r="Q217" s="337"/>
      <c r="R217" s="337"/>
      <c r="S217" s="337"/>
      <c r="T217" s="337"/>
      <c r="U217" s="337"/>
      <c r="V217" s="337"/>
      <c r="W217" s="337"/>
      <c r="X217" s="337"/>
      <c r="Y217" s="337"/>
      <c r="Z217" s="337"/>
    </row>
    <row r="218" spans="1:26" ht="13.5" customHeight="1">
      <c r="A218" s="337"/>
      <c r="B218" s="669"/>
      <c r="C218" s="337"/>
      <c r="D218" s="337"/>
      <c r="E218" s="337"/>
      <c r="F218" s="337"/>
      <c r="G218" s="337"/>
      <c r="H218" s="337"/>
      <c r="I218" s="337"/>
      <c r="J218" s="337"/>
      <c r="K218" s="337"/>
      <c r="L218" s="337"/>
      <c r="M218" s="337"/>
      <c r="N218" s="337"/>
      <c r="O218" s="337"/>
      <c r="P218" s="337"/>
      <c r="Q218" s="337"/>
      <c r="R218" s="337"/>
      <c r="S218" s="337"/>
      <c r="T218" s="337"/>
      <c r="U218" s="337"/>
      <c r="V218" s="337"/>
      <c r="W218" s="337"/>
      <c r="X218" s="337"/>
      <c r="Y218" s="337"/>
      <c r="Z218" s="337"/>
    </row>
    <row r="219" spans="1:26" ht="13.5" customHeight="1">
      <c r="A219" s="337"/>
      <c r="B219" s="669"/>
      <c r="C219" s="337"/>
      <c r="D219" s="337"/>
      <c r="E219" s="337"/>
      <c r="F219" s="337"/>
      <c r="G219" s="337"/>
      <c r="H219" s="337"/>
      <c r="I219" s="337"/>
      <c r="J219" s="337"/>
      <c r="K219" s="337"/>
      <c r="L219" s="337"/>
      <c r="M219" s="337"/>
      <c r="N219" s="337"/>
      <c r="O219" s="337"/>
      <c r="P219" s="337"/>
      <c r="Q219" s="337"/>
      <c r="R219" s="337"/>
      <c r="S219" s="337"/>
      <c r="T219" s="337"/>
      <c r="U219" s="337"/>
      <c r="V219" s="337"/>
      <c r="W219" s="337"/>
      <c r="X219" s="337"/>
      <c r="Y219" s="337"/>
      <c r="Z219" s="337"/>
    </row>
    <row r="220" spans="1:26" ht="13.5" customHeight="1">
      <c r="A220" s="337"/>
      <c r="B220" s="669"/>
      <c r="C220" s="337"/>
      <c r="D220" s="337"/>
      <c r="E220" s="337"/>
      <c r="F220" s="337"/>
      <c r="G220" s="337"/>
      <c r="H220" s="337"/>
      <c r="I220" s="337"/>
      <c r="J220" s="337"/>
      <c r="K220" s="337"/>
      <c r="L220" s="337"/>
      <c r="M220" s="337"/>
      <c r="N220" s="337"/>
      <c r="O220" s="337"/>
      <c r="P220" s="337"/>
      <c r="Q220" s="337"/>
      <c r="R220" s="337"/>
      <c r="S220" s="337"/>
      <c r="T220" s="337"/>
      <c r="U220" s="337"/>
      <c r="V220" s="337"/>
      <c r="W220" s="337"/>
      <c r="X220" s="337"/>
      <c r="Y220" s="337"/>
      <c r="Z220" s="337"/>
    </row>
    <row r="221" spans="1:26" ht="13.5" customHeight="1">
      <c r="A221" s="337"/>
      <c r="B221" s="669"/>
      <c r="C221" s="337"/>
      <c r="D221" s="337"/>
      <c r="E221" s="337"/>
      <c r="F221" s="337"/>
      <c r="G221" s="337"/>
      <c r="H221" s="337"/>
      <c r="I221" s="337"/>
      <c r="J221" s="337"/>
      <c r="K221" s="337"/>
      <c r="L221" s="337"/>
      <c r="M221" s="337"/>
      <c r="N221" s="337"/>
      <c r="O221" s="337"/>
      <c r="P221" s="337"/>
      <c r="Q221" s="337"/>
      <c r="R221" s="337"/>
      <c r="S221" s="337"/>
      <c r="T221" s="337"/>
      <c r="U221" s="337"/>
      <c r="V221" s="337"/>
      <c r="W221" s="337"/>
      <c r="X221" s="337"/>
      <c r="Y221" s="337"/>
      <c r="Z221" s="337"/>
    </row>
    <row r="222" spans="1:26" ht="13.5" customHeight="1">
      <c r="A222" s="337"/>
      <c r="B222" s="669"/>
      <c r="C222" s="337"/>
      <c r="D222" s="337"/>
      <c r="E222" s="337"/>
      <c r="F222" s="337"/>
      <c r="G222" s="337"/>
      <c r="H222" s="337"/>
      <c r="I222" s="337"/>
      <c r="J222" s="337"/>
      <c r="K222" s="337"/>
      <c r="L222" s="337"/>
      <c r="M222" s="337"/>
      <c r="N222" s="337"/>
      <c r="O222" s="337"/>
      <c r="P222" s="337"/>
      <c r="Q222" s="337"/>
      <c r="R222" s="337"/>
      <c r="S222" s="337"/>
      <c r="T222" s="337"/>
      <c r="U222" s="337"/>
      <c r="V222" s="337"/>
      <c r="W222" s="337"/>
      <c r="X222" s="337"/>
      <c r="Y222" s="337"/>
      <c r="Z222" s="337"/>
    </row>
    <row r="223" spans="1:26" ht="13.5" customHeight="1">
      <c r="A223" s="337"/>
      <c r="B223" s="669"/>
      <c r="C223" s="337"/>
      <c r="D223" s="337"/>
      <c r="E223" s="337"/>
      <c r="F223" s="337"/>
      <c r="G223" s="337"/>
      <c r="H223" s="337"/>
      <c r="I223" s="337"/>
      <c r="J223" s="337"/>
      <c r="K223" s="337"/>
      <c r="L223" s="337"/>
      <c r="M223" s="337"/>
      <c r="N223" s="337"/>
      <c r="O223" s="337"/>
      <c r="P223" s="337"/>
      <c r="Q223" s="337"/>
      <c r="R223" s="337"/>
      <c r="S223" s="337"/>
      <c r="T223" s="337"/>
      <c r="U223" s="337"/>
      <c r="V223" s="337"/>
      <c r="W223" s="337"/>
      <c r="X223" s="337"/>
      <c r="Y223" s="337"/>
      <c r="Z223" s="337"/>
    </row>
    <row r="224" spans="1:26" ht="13.5" customHeight="1">
      <c r="A224" s="337"/>
      <c r="B224" s="669"/>
      <c r="C224" s="337"/>
      <c r="D224" s="337"/>
      <c r="E224" s="337"/>
      <c r="F224" s="337"/>
      <c r="G224" s="337"/>
      <c r="H224" s="337"/>
      <c r="I224" s="337"/>
      <c r="J224" s="337"/>
      <c r="K224" s="337"/>
      <c r="L224" s="337"/>
      <c r="M224" s="337"/>
      <c r="N224" s="337"/>
      <c r="O224" s="337"/>
      <c r="P224" s="337"/>
      <c r="Q224" s="337"/>
      <c r="R224" s="337"/>
      <c r="S224" s="337"/>
      <c r="T224" s="337"/>
      <c r="U224" s="337"/>
      <c r="V224" s="337"/>
      <c r="W224" s="337"/>
      <c r="X224" s="337"/>
      <c r="Y224" s="337"/>
      <c r="Z224" s="337"/>
    </row>
    <row r="225" spans="1:26" ht="13.5" customHeight="1">
      <c r="A225" s="337"/>
      <c r="B225" s="669"/>
      <c r="C225" s="337"/>
      <c r="D225" s="337"/>
      <c r="E225" s="337"/>
      <c r="F225" s="337"/>
      <c r="G225" s="337"/>
      <c r="H225" s="337"/>
      <c r="I225" s="337"/>
      <c r="J225" s="337"/>
      <c r="K225" s="337"/>
      <c r="L225" s="337"/>
      <c r="M225" s="337"/>
      <c r="N225" s="337"/>
      <c r="O225" s="337"/>
      <c r="P225" s="337"/>
      <c r="Q225" s="337"/>
      <c r="R225" s="337"/>
      <c r="S225" s="337"/>
      <c r="T225" s="337"/>
      <c r="U225" s="337"/>
      <c r="V225" s="337"/>
      <c r="W225" s="337"/>
      <c r="X225" s="337"/>
      <c r="Y225" s="337"/>
      <c r="Z225" s="337"/>
    </row>
    <row r="226" spans="1:26" ht="13.5" customHeight="1">
      <c r="A226" s="337"/>
      <c r="B226" s="669"/>
      <c r="C226" s="337"/>
      <c r="D226" s="337"/>
      <c r="E226" s="337"/>
      <c r="F226" s="337"/>
      <c r="G226" s="337"/>
      <c r="H226" s="337"/>
      <c r="I226" s="337"/>
      <c r="J226" s="337"/>
      <c r="K226" s="337"/>
      <c r="L226" s="337"/>
      <c r="M226" s="337"/>
      <c r="N226" s="337"/>
      <c r="O226" s="337"/>
      <c r="P226" s="337"/>
      <c r="Q226" s="337"/>
      <c r="R226" s="337"/>
      <c r="S226" s="337"/>
      <c r="T226" s="337"/>
      <c r="U226" s="337"/>
      <c r="V226" s="337"/>
      <c r="W226" s="337"/>
      <c r="X226" s="337"/>
      <c r="Y226" s="337"/>
      <c r="Z226" s="337"/>
    </row>
    <row r="227" spans="1:26" ht="13.5" customHeight="1">
      <c r="A227" s="337"/>
      <c r="B227" s="669"/>
      <c r="C227" s="337"/>
      <c r="D227" s="337"/>
      <c r="E227" s="337"/>
      <c r="F227" s="337"/>
      <c r="G227" s="337"/>
      <c r="H227" s="337"/>
      <c r="I227" s="337"/>
      <c r="J227" s="337"/>
      <c r="K227" s="337"/>
      <c r="L227" s="337"/>
      <c r="M227" s="337"/>
      <c r="N227" s="337"/>
      <c r="O227" s="337"/>
      <c r="P227" s="337"/>
      <c r="Q227" s="337"/>
      <c r="R227" s="337"/>
      <c r="S227" s="337"/>
      <c r="T227" s="337"/>
      <c r="U227" s="337"/>
      <c r="V227" s="337"/>
      <c r="W227" s="337"/>
      <c r="X227" s="337"/>
      <c r="Y227" s="337"/>
      <c r="Z227" s="337"/>
    </row>
    <row r="228" spans="1:26" ht="13.5" customHeight="1">
      <c r="A228" s="337"/>
      <c r="B228" s="669"/>
      <c r="C228" s="337"/>
      <c r="D228" s="337"/>
      <c r="E228" s="337"/>
      <c r="F228" s="337"/>
      <c r="G228" s="337"/>
      <c r="H228" s="337"/>
      <c r="I228" s="337"/>
      <c r="J228" s="337"/>
      <c r="K228" s="337"/>
      <c r="L228" s="337"/>
      <c r="M228" s="337"/>
      <c r="N228" s="337"/>
      <c r="O228" s="337"/>
      <c r="P228" s="337"/>
      <c r="Q228" s="337"/>
      <c r="R228" s="337"/>
      <c r="S228" s="337"/>
      <c r="T228" s="337"/>
      <c r="U228" s="337"/>
      <c r="V228" s="337"/>
      <c r="W228" s="337"/>
      <c r="X228" s="337"/>
      <c r="Y228" s="337"/>
      <c r="Z228" s="337"/>
    </row>
    <row r="229" spans="1:26" ht="13.5" customHeight="1">
      <c r="A229" s="337"/>
      <c r="B229" s="669"/>
      <c r="C229" s="337"/>
      <c r="D229" s="337"/>
      <c r="E229" s="337"/>
      <c r="F229" s="337"/>
      <c r="G229" s="337"/>
      <c r="H229" s="337"/>
      <c r="I229" s="337"/>
      <c r="J229" s="337"/>
      <c r="K229" s="337"/>
      <c r="L229" s="337"/>
      <c r="M229" s="337"/>
      <c r="N229" s="337"/>
      <c r="O229" s="337"/>
      <c r="P229" s="337"/>
      <c r="Q229" s="337"/>
      <c r="R229" s="337"/>
      <c r="S229" s="337"/>
      <c r="T229" s="337"/>
      <c r="U229" s="337"/>
      <c r="V229" s="337"/>
      <c r="W229" s="337"/>
      <c r="X229" s="337"/>
      <c r="Y229" s="337"/>
      <c r="Z229" s="337"/>
    </row>
    <row r="230" spans="1:26" ht="13.5" customHeight="1">
      <c r="A230" s="337"/>
      <c r="B230" s="669"/>
      <c r="C230" s="337"/>
      <c r="D230" s="337"/>
      <c r="E230" s="337"/>
      <c r="F230" s="337"/>
      <c r="G230" s="337"/>
      <c r="H230" s="337"/>
      <c r="I230" s="337"/>
      <c r="J230" s="337"/>
      <c r="K230" s="337"/>
      <c r="L230" s="337"/>
      <c r="M230" s="337"/>
      <c r="N230" s="337"/>
      <c r="O230" s="337"/>
      <c r="P230" s="337"/>
      <c r="Q230" s="337"/>
      <c r="R230" s="337"/>
      <c r="S230" s="337"/>
      <c r="T230" s="337"/>
      <c r="U230" s="337"/>
      <c r="V230" s="337"/>
      <c r="W230" s="337"/>
      <c r="X230" s="337"/>
      <c r="Y230" s="337"/>
      <c r="Z230" s="337"/>
    </row>
    <row r="231" spans="1:26" ht="13.5" customHeight="1">
      <c r="A231" s="337"/>
      <c r="B231" s="669"/>
      <c r="C231" s="337"/>
      <c r="D231" s="337"/>
      <c r="E231" s="337"/>
      <c r="F231" s="337"/>
      <c r="G231" s="337"/>
      <c r="H231" s="337"/>
      <c r="I231" s="337"/>
      <c r="J231" s="337"/>
      <c r="K231" s="337"/>
      <c r="L231" s="337"/>
      <c r="M231" s="337"/>
      <c r="N231" s="337"/>
      <c r="O231" s="337"/>
      <c r="P231" s="337"/>
      <c r="Q231" s="337"/>
      <c r="R231" s="337"/>
      <c r="S231" s="337"/>
      <c r="T231" s="337"/>
      <c r="U231" s="337"/>
      <c r="V231" s="337"/>
      <c r="W231" s="337"/>
      <c r="X231" s="337"/>
      <c r="Y231" s="337"/>
      <c r="Z231" s="337"/>
    </row>
    <row r="232" spans="1:26" ht="13.5" customHeight="1">
      <c r="A232" s="337"/>
      <c r="B232" s="669"/>
      <c r="C232" s="337"/>
      <c r="D232" s="337"/>
      <c r="E232" s="337"/>
      <c r="F232" s="337"/>
      <c r="G232" s="337"/>
      <c r="H232" s="337"/>
      <c r="I232" s="337"/>
      <c r="J232" s="337"/>
      <c r="K232" s="337"/>
      <c r="L232" s="337"/>
      <c r="M232" s="337"/>
      <c r="N232" s="337"/>
      <c r="O232" s="337"/>
      <c r="P232" s="337"/>
      <c r="Q232" s="337"/>
      <c r="R232" s="337"/>
      <c r="S232" s="337"/>
      <c r="T232" s="337"/>
      <c r="U232" s="337"/>
      <c r="V232" s="337"/>
      <c r="W232" s="337"/>
      <c r="X232" s="337"/>
      <c r="Y232" s="337"/>
      <c r="Z232" s="337"/>
    </row>
    <row r="233" spans="1:26" ht="13.5" customHeight="1">
      <c r="A233" s="337"/>
      <c r="B233" s="669"/>
      <c r="C233" s="337"/>
      <c r="D233" s="337"/>
      <c r="E233" s="337"/>
      <c r="F233" s="337"/>
      <c r="G233" s="337"/>
      <c r="H233" s="337"/>
      <c r="I233" s="337"/>
      <c r="J233" s="337"/>
      <c r="K233" s="337"/>
      <c r="L233" s="337"/>
      <c r="M233" s="337"/>
      <c r="N233" s="337"/>
      <c r="O233" s="337"/>
      <c r="P233" s="337"/>
      <c r="Q233" s="337"/>
      <c r="R233" s="337"/>
      <c r="S233" s="337"/>
      <c r="T233" s="337"/>
      <c r="U233" s="337"/>
      <c r="V233" s="337"/>
      <c r="W233" s="337"/>
      <c r="X233" s="337"/>
      <c r="Y233" s="337"/>
      <c r="Z233" s="337"/>
    </row>
    <row r="234" spans="1:26" ht="13.5" customHeight="1">
      <c r="A234" s="337"/>
      <c r="B234" s="669"/>
      <c r="C234" s="337"/>
      <c r="D234" s="337"/>
      <c r="E234" s="337"/>
      <c r="F234" s="337"/>
      <c r="G234" s="337"/>
      <c r="H234" s="337"/>
      <c r="I234" s="337"/>
      <c r="J234" s="337"/>
      <c r="K234" s="337"/>
      <c r="L234" s="337"/>
      <c r="M234" s="337"/>
      <c r="N234" s="337"/>
      <c r="O234" s="337"/>
      <c r="P234" s="337"/>
      <c r="Q234" s="337"/>
      <c r="R234" s="337"/>
      <c r="S234" s="337"/>
      <c r="T234" s="337"/>
      <c r="U234" s="337"/>
      <c r="V234" s="337"/>
      <c r="W234" s="337"/>
      <c r="X234" s="337"/>
      <c r="Y234" s="337"/>
      <c r="Z234" s="337"/>
    </row>
    <row r="235" spans="1:26" ht="13.5" customHeight="1">
      <c r="A235" s="337"/>
      <c r="B235" s="669"/>
      <c r="C235" s="337"/>
      <c r="D235" s="337"/>
      <c r="E235" s="337"/>
      <c r="F235" s="337"/>
      <c r="G235" s="337"/>
      <c r="H235" s="337"/>
      <c r="I235" s="337"/>
      <c r="J235" s="337"/>
      <c r="K235" s="337"/>
      <c r="L235" s="337"/>
      <c r="M235" s="337"/>
      <c r="N235" s="337"/>
      <c r="O235" s="337"/>
      <c r="P235" s="337"/>
      <c r="Q235" s="337"/>
      <c r="R235" s="337"/>
      <c r="S235" s="337"/>
      <c r="T235" s="337"/>
      <c r="U235" s="337"/>
      <c r="V235" s="337"/>
      <c r="W235" s="337"/>
      <c r="X235" s="337"/>
      <c r="Y235" s="337"/>
      <c r="Z235" s="337"/>
    </row>
    <row r="236" spans="1:26" ht="13.5" customHeight="1">
      <c r="A236" s="337"/>
      <c r="B236" s="669"/>
      <c r="C236" s="337"/>
      <c r="D236" s="337"/>
      <c r="E236" s="337"/>
      <c r="F236" s="337"/>
      <c r="G236" s="337"/>
      <c r="H236" s="337"/>
      <c r="I236" s="337"/>
      <c r="J236" s="337"/>
      <c r="K236" s="337"/>
      <c r="L236" s="337"/>
      <c r="M236" s="337"/>
      <c r="N236" s="337"/>
      <c r="O236" s="337"/>
      <c r="P236" s="337"/>
      <c r="Q236" s="337"/>
      <c r="R236" s="337"/>
      <c r="S236" s="337"/>
      <c r="T236" s="337"/>
      <c r="U236" s="337"/>
      <c r="V236" s="337"/>
      <c r="W236" s="337"/>
      <c r="X236" s="337"/>
      <c r="Y236" s="337"/>
      <c r="Z236" s="337"/>
    </row>
    <row r="237" spans="1:26" ht="13.5" customHeight="1">
      <c r="A237" s="337"/>
      <c r="B237" s="669"/>
      <c r="C237" s="337"/>
      <c r="D237" s="337"/>
      <c r="E237" s="337"/>
      <c r="F237" s="337"/>
      <c r="G237" s="337"/>
      <c r="H237" s="337"/>
      <c r="I237" s="337"/>
      <c r="J237" s="337"/>
      <c r="K237" s="337"/>
      <c r="L237" s="337"/>
      <c r="M237" s="337"/>
      <c r="N237" s="337"/>
      <c r="O237" s="337"/>
      <c r="P237" s="337"/>
      <c r="Q237" s="337"/>
      <c r="R237" s="337"/>
      <c r="S237" s="337"/>
      <c r="T237" s="337"/>
      <c r="U237" s="337"/>
      <c r="V237" s="337"/>
      <c r="W237" s="337"/>
      <c r="X237" s="337"/>
      <c r="Y237" s="337"/>
      <c r="Z237" s="337"/>
    </row>
    <row r="238" spans="1:26" ht="13.5" customHeight="1">
      <c r="A238" s="337"/>
      <c r="B238" s="669"/>
      <c r="C238" s="337"/>
      <c r="D238" s="337"/>
      <c r="E238" s="337"/>
      <c r="F238" s="337"/>
      <c r="G238" s="337"/>
      <c r="H238" s="337"/>
      <c r="I238" s="337"/>
      <c r="J238" s="337"/>
      <c r="K238" s="337"/>
      <c r="L238" s="337"/>
      <c r="M238" s="337"/>
      <c r="N238" s="337"/>
      <c r="O238" s="337"/>
      <c r="P238" s="337"/>
      <c r="Q238" s="337"/>
      <c r="R238" s="337"/>
      <c r="S238" s="337"/>
      <c r="T238" s="337"/>
      <c r="U238" s="337"/>
      <c r="V238" s="337"/>
      <c r="W238" s="337"/>
      <c r="X238" s="337"/>
      <c r="Y238" s="337"/>
      <c r="Z238" s="337"/>
    </row>
    <row r="239" spans="1:26" ht="13.5" customHeight="1">
      <c r="A239" s="337"/>
      <c r="B239" s="669"/>
      <c r="C239" s="337"/>
      <c r="D239" s="337"/>
      <c r="E239" s="337"/>
      <c r="F239" s="337"/>
      <c r="G239" s="337"/>
      <c r="H239" s="337"/>
      <c r="I239" s="337"/>
      <c r="J239" s="337"/>
      <c r="K239" s="337"/>
      <c r="L239" s="337"/>
      <c r="M239" s="337"/>
      <c r="N239" s="337"/>
      <c r="O239" s="337"/>
      <c r="P239" s="337"/>
      <c r="Q239" s="337"/>
      <c r="R239" s="337"/>
      <c r="S239" s="337"/>
      <c r="T239" s="337"/>
      <c r="U239" s="337"/>
      <c r="V239" s="337"/>
      <c r="W239" s="337"/>
      <c r="X239" s="337"/>
      <c r="Y239" s="337"/>
      <c r="Z239" s="337"/>
    </row>
    <row r="240" spans="1:26" ht="13.5" customHeight="1">
      <c r="A240" s="337"/>
      <c r="B240" s="669"/>
      <c r="C240" s="337"/>
      <c r="D240" s="337"/>
      <c r="E240" s="337"/>
      <c r="F240" s="337"/>
      <c r="G240" s="337"/>
      <c r="H240" s="337"/>
      <c r="I240" s="337"/>
      <c r="J240" s="337"/>
      <c r="K240" s="337"/>
      <c r="L240" s="337"/>
      <c r="M240" s="337"/>
      <c r="N240" s="337"/>
      <c r="O240" s="337"/>
      <c r="P240" s="337"/>
      <c r="Q240" s="337"/>
      <c r="R240" s="337"/>
      <c r="S240" s="337"/>
      <c r="T240" s="337"/>
      <c r="U240" s="337"/>
      <c r="V240" s="337"/>
      <c r="W240" s="337"/>
      <c r="X240" s="337"/>
      <c r="Y240" s="337"/>
      <c r="Z240" s="337"/>
    </row>
    <row r="241" spans="1:26" ht="13.5" customHeight="1">
      <c r="A241" s="337"/>
      <c r="B241" s="669"/>
      <c r="C241" s="337"/>
      <c r="D241" s="337"/>
      <c r="E241" s="337"/>
      <c r="F241" s="337"/>
      <c r="G241" s="337"/>
      <c r="H241" s="337"/>
      <c r="I241" s="337"/>
      <c r="J241" s="337"/>
      <c r="K241" s="337"/>
      <c r="L241" s="337"/>
      <c r="M241" s="337"/>
      <c r="N241" s="337"/>
      <c r="O241" s="337"/>
      <c r="P241" s="337"/>
      <c r="Q241" s="337"/>
      <c r="R241" s="337"/>
      <c r="S241" s="337"/>
      <c r="T241" s="337"/>
      <c r="U241" s="337"/>
      <c r="V241" s="337"/>
      <c r="W241" s="337"/>
      <c r="X241" s="337"/>
      <c r="Y241" s="337"/>
      <c r="Z241" s="337"/>
    </row>
    <row r="242" spans="1:26" ht="13.5" customHeight="1">
      <c r="A242" s="337"/>
      <c r="B242" s="669"/>
      <c r="C242" s="337"/>
      <c r="D242" s="337"/>
      <c r="E242" s="337"/>
      <c r="F242" s="337"/>
      <c r="G242" s="337"/>
      <c r="H242" s="337"/>
      <c r="I242" s="337"/>
      <c r="J242" s="337"/>
      <c r="K242" s="337"/>
      <c r="L242" s="337"/>
      <c r="M242" s="337"/>
      <c r="N242" s="337"/>
      <c r="O242" s="337"/>
      <c r="P242" s="337"/>
      <c r="Q242" s="337"/>
      <c r="R242" s="337"/>
      <c r="S242" s="337"/>
      <c r="T242" s="337"/>
      <c r="U242" s="337"/>
      <c r="V242" s="337"/>
      <c r="W242" s="337"/>
      <c r="X242" s="337"/>
      <c r="Y242" s="337"/>
      <c r="Z242" s="337"/>
    </row>
    <row r="243" spans="1:26" ht="13.5" customHeight="1">
      <c r="A243" s="337"/>
      <c r="B243" s="669"/>
      <c r="C243" s="337"/>
      <c r="D243" s="337"/>
      <c r="E243" s="337"/>
      <c r="F243" s="337"/>
      <c r="G243" s="337"/>
      <c r="H243" s="337"/>
      <c r="I243" s="337"/>
      <c r="J243" s="337"/>
      <c r="K243" s="337"/>
      <c r="L243" s="337"/>
      <c r="M243" s="337"/>
      <c r="N243" s="337"/>
      <c r="O243" s="337"/>
      <c r="P243" s="337"/>
      <c r="Q243" s="337"/>
      <c r="R243" s="337"/>
      <c r="S243" s="337"/>
      <c r="T243" s="337"/>
      <c r="U243" s="337"/>
      <c r="V243" s="337"/>
      <c r="W243" s="337"/>
      <c r="X243" s="337"/>
      <c r="Y243" s="337"/>
      <c r="Z243" s="337"/>
    </row>
    <row r="244" spans="1:26" ht="13.5" customHeight="1">
      <c r="A244" s="337"/>
      <c r="B244" s="669"/>
      <c r="C244" s="337"/>
      <c r="D244" s="337"/>
      <c r="E244" s="337"/>
      <c r="F244" s="337"/>
      <c r="G244" s="337"/>
      <c r="H244" s="337"/>
      <c r="I244" s="337"/>
      <c r="J244" s="337"/>
      <c r="K244" s="337"/>
      <c r="L244" s="337"/>
      <c r="M244" s="337"/>
      <c r="N244" s="337"/>
      <c r="O244" s="337"/>
      <c r="P244" s="337"/>
      <c r="Q244" s="337"/>
      <c r="R244" s="337"/>
      <c r="S244" s="337"/>
      <c r="T244" s="337"/>
      <c r="U244" s="337"/>
      <c r="V244" s="337"/>
      <c r="W244" s="337"/>
      <c r="X244" s="337"/>
      <c r="Y244" s="337"/>
      <c r="Z244" s="337"/>
    </row>
    <row r="245" spans="1:26" ht="13.5" customHeight="1">
      <c r="A245" s="337"/>
      <c r="B245" s="669"/>
      <c r="C245" s="337"/>
      <c r="D245" s="337"/>
      <c r="E245" s="337"/>
      <c r="F245" s="337"/>
      <c r="G245" s="337"/>
      <c r="H245" s="337"/>
      <c r="I245" s="337"/>
      <c r="J245" s="337"/>
      <c r="K245" s="337"/>
      <c r="L245" s="337"/>
      <c r="M245" s="337"/>
      <c r="N245" s="337"/>
      <c r="O245" s="337"/>
      <c r="P245" s="337"/>
      <c r="Q245" s="337"/>
      <c r="R245" s="337"/>
      <c r="S245" s="337"/>
      <c r="T245" s="337"/>
      <c r="U245" s="337"/>
      <c r="V245" s="337"/>
      <c r="W245" s="337"/>
      <c r="X245" s="337"/>
      <c r="Y245" s="337"/>
      <c r="Z245" s="337"/>
    </row>
    <row r="246" spans="1:26" ht="13.5" customHeight="1">
      <c r="A246" s="337"/>
      <c r="B246" s="669"/>
      <c r="C246" s="337"/>
      <c r="D246" s="337"/>
      <c r="E246" s="337"/>
      <c r="F246" s="337"/>
      <c r="G246" s="337"/>
      <c r="H246" s="337"/>
      <c r="I246" s="337"/>
      <c r="J246" s="337"/>
      <c r="K246" s="337"/>
      <c r="L246" s="337"/>
      <c r="M246" s="337"/>
      <c r="N246" s="337"/>
      <c r="O246" s="337"/>
      <c r="P246" s="337"/>
      <c r="Q246" s="337"/>
      <c r="R246" s="337"/>
      <c r="S246" s="337"/>
      <c r="T246" s="337"/>
      <c r="U246" s="337"/>
      <c r="V246" s="337"/>
      <c r="W246" s="337"/>
      <c r="X246" s="337"/>
      <c r="Y246" s="337"/>
      <c r="Z246" s="337"/>
    </row>
    <row r="247" spans="1:26" ht="13.5" customHeight="1">
      <c r="A247" s="337"/>
      <c r="B247" s="669"/>
      <c r="C247" s="337"/>
      <c r="D247" s="337"/>
      <c r="E247" s="337"/>
      <c r="F247" s="337"/>
      <c r="G247" s="337"/>
      <c r="H247" s="337"/>
      <c r="I247" s="337"/>
      <c r="J247" s="337"/>
      <c r="K247" s="337"/>
      <c r="L247" s="337"/>
      <c r="M247" s="337"/>
      <c r="N247" s="337"/>
      <c r="O247" s="337"/>
      <c r="P247" s="337"/>
      <c r="Q247" s="337"/>
      <c r="R247" s="337"/>
      <c r="S247" s="337"/>
      <c r="T247" s="337"/>
      <c r="U247" s="337"/>
      <c r="V247" s="337"/>
      <c r="W247" s="337"/>
      <c r="X247" s="337"/>
      <c r="Y247" s="337"/>
      <c r="Z247" s="337"/>
    </row>
    <row r="248" spans="1:26" ht="13.5" customHeight="1">
      <c r="A248" s="337"/>
      <c r="B248" s="669"/>
      <c r="C248" s="337"/>
      <c r="D248" s="337"/>
      <c r="E248" s="337"/>
      <c r="F248" s="337"/>
      <c r="G248" s="337"/>
      <c r="H248" s="337"/>
      <c r="I248" s="337"/>
      <c r="J248" s="337"/>
      <c r="K248" s="337"/>
      <c r="L248" s="337"/>
      <c r="M248" s="337"/>
      <c r="N248" s="337"/>
      <c r="O248" s="337"/>
      <c r="P248" s="337"/>
      <c r="Q248" s="337"/>
      <c r="R248" s="337"/>
      <c r="S248" s="337"/>
      <c r="T248" s="337"/>
      <c r="U248" s="337"/>
      <c r="V248" s="337"/>
      <c r="W248" s="337"/>
      <c r="X248" s="337"/>
      <c r="Y248" s="337"/>
      <c r="Z248" s="337"/>
    </row>
    <row r="249" spans="1:26" ht="13.5" customHeight="1">
      <c r="A249" s="337"/>
      <c r="B249" s="669"/>
      <c r="C249" s="337"/>
      <c r="D249" s="337"/>
      <c r="E249" s="337"/>
      <c r="F249" s="337"/>
      <c r="G249" s="337"/>
      <c r="H249" s="337"/>
      <c r="I249" s="337"/>
      <c r="J249" s="337"/>
      <c r="K249" s="337"/>
      <c r="L249" s="337"/>
      <c r="M249" s="337"/>
      <c r="N249" s="337"/>
      <c r="O249" s="337"/>
      <c r="P249" s="337"/>
      <c r="Q249" s="337"/>
      <c r="R249" s="337"/>
      <c r="S249" s="337"/>
      <c r="T249" s="337"/>
      <c r="U249" s="337"/>
      <c r="V249" s="337"/>
      <c r="W249" s="337"/>
      <c r="X249" s="337"/>
      <c r="Y249" s="337"/>
      <c r="Z249" s="337"/>
    </row>
    <row r="250" spans="1:26" ht="13.5" customHeight="1">
      <c r="A250" s="337"/>
      <c r="B250" s="669"/>
      <c r="C250" s="337"/>
      <c r="D250" s="337"/>
      <c r="E250" s="337"/>
      <c r="F250" s="337"/>
      <c r="G250" s="337"/>
      <c r="H250" s="337"/>
      <c r="I250" s="337"/>
      <c r="J250" s="337"/>
      <c r="K250" s="337"/>
      <c r="L250" s="337"/>
      <c r="M250" s="337"/>
      <c r="N250" s="337"/>
      <c r="O250" s="337"/>
      <c r="P250" s="337"/>
      <c r="Q250" s="337"/>
      <c r="R250" s="337"/>
      <c r="S250" s="337"/>
      <c r="T250" s="337"/>
      <c r="U250" s="337"/>
      <c r="V250" s="337"/>
      <c r="W250" s="337"/>
      <c r="X250" s="337"/>
      <c r="Y250" s="337"/>
      <c r="Z250" s="337"/>
    </row>
    <row r="251" spans="1:26" ht="13.5" customHeight="1">
      <c r="A251" s="337"/>
      <c r="B251" s="669"/>
      <c r="C251" s="337"/>
      <c r="D251" s="337"/>
      <c r="E251" s="337"/>
      <c r="F251" s="337"/>
      <c r="G251" s="337"/>
      <c r="H251" s="337"/>
      <c r="I251" s="337"/>
      <c r="J251" s="337"/>
      <c r="K251" s="337"/>
      <c r="L251" s="337"/>
      <c r="M251" s="337"/>
      <c r="N251" s="337"/>
      <c r="O251" s="337"/>
      <c r="P251" s="337"/>
      <c r="Q251" s="337"/>
      <c r="R251" s="337"/>
      <c r="S251" s="337"/>
      <c r="T251" s="337"/>
      <c r="U251" s="337"/>
      <c r="V251" s="337"/>
      <c r="W251" s="337"/>
      <c r="X251" s="337"/>
      <c r="Y251" s="337"/>
      <c r="Z251" s="337"/>
    </row>
    <row r="252" spans="1:26" ht="13.5" customHeight="1">
      <c r="A252" s="337"/>
      <c r="B252" s="669"/>
      <c r="C252" s="337"/>
      <c r="D252" s="337"/>
      <c r="E252" s="337"/>
      <c r="F252" s="337"/>
      <c r="G252" s="337"/>
      <c r="H252" s="337"/>
      <c r="I252" s="337"/>
      <c r="J252" s="337"/>
      <c r="K252" s="337"/>
      <c r="L252" s="337"/>
      <c r="M252" s="337"/>
      <c r="N252" s="337"/>
      <c r="O252" s="337"/>
      <c r="P252" s="337"/>
      <c r="Q252" s="337"/>
      <c r="R252" s="337"/>
      <c r="S252" s="337"/>
      <c r="T252" s="337"/>
      <c r="U252" s="337"/>
      <c r="V252" s="337"/>
      <c r="W252" s="337"/>
      <c r="X252" s="337"/>
      <c r="Y252" s="337"/>
      <c r="Z252" s="337"/>
    </row>
    <row r="253" spans="1:26" ht="13.5" customHeight="1">
      <c r="A253" s="337"/>
      <c r="B253" s="669"/>
      <c r="C253" s="337"/>
      <c r="D253" s="337"/>
      <c r="E253" s="337"/>
      <c r="F253" s="337"/>
      <c r="G253" s="337"/>
      <c r="H253" s="337"/>
      <c r="I253" s="337"/>
      <c r="J253" s="337"/>
      <c r="K253" s="337"/>
      <c r="L253" s="337"/>
      <c r="M253" s="337"/>
      <c r="N253" s="337"/>
      <c r="O253" s="337"/>
      <c r="P253" s="337"/>
      <c r="Q253" s="337"/>
      <c r="R253" s="337"/>
      <c r="S253" s="337"/>
      <c r="T253" s="337"/>
      <c r="U253" s="337"/>
      <c r="V253" s="337"/>
      <c r="W253" s="337"/>
      <c r="X253" s="337"/>
      <c r="Y253" s="337"/>
      <c r="Z253" s="337"/>
    </row>
    <row r="254" spans="1:26" ht="13.5" customHeight="1">
      <c r="A254" s="337"/>
      <c r="B254" s="669"/>
      <c r="C254" s="337"/>
      <c r="D254" s="337"/>
      <c r="E254" s="337"/>
      <c r="F254" s="337"/>
      <c r="G254" s="337"/>
      <c r="H254" s="337"/>
      <c r="I254" s="337"/>
      <c r="J254" s="337"/>
      <c r="K254" s="337"/>
      <c r="L254" s="337"/>
      <c r="M254" s="337"/>
      <c r="N254" s="337"/>
      <c r="O254" s="337"/>
      <c r="P254" s="337"/>
      <c r="Q254" s="337"/>
      <c r="R254" s="337"/>
      <c r="S254" s="337"/>
      <c r="T254" s="337"/>
      <c r="U254" s="337"/>
      <c r="V254" s="337"/>
      <c r="W254" s="337"/>
      <c r="X254" s="337"/>
      <c r="Y254" s="337"/>
      <c r="Z254" s="337"/>
    </row>
    <row r="255" spans="1:26" ht="13.5" customHeight="1">
      <c r="A255" s="337"/>
      <c r="B255" s="669"/>
      <c r="C255" s="337"/>
      <c r="D255" s="337"/>
      <c r="E255" s="337"/>
      <c r="F255" s="337"/>
      <c r="G255" s="337"/>
      <c r="H255" s="337"/>
      <c r="I255" s="337"/>
      <c r="J255" s="337"/>
      <c r="K255" s="337"/>
      <c r="L255" s="337"/>
      <c r="M255" s="337"/>
      <c r="N255" s="337"/>
      <c r="O255" s="337"/>
      <c r="P255" s="337"/>
      <c r="Q255" s="337"/>
      <c r="R255" s="337"/>
      <c r="S255" s="337"/>
      <c r="T255" s="337"/>
      <c r="U255" s="337"/>
      <c r="V255" s="337"/>
      <c r="W255" s="337"/>
      <c r="X255" s="337"/>
      <c r="Y255" s="337"/>
      <c r="Z255" s="337"/>
    </row>
    <row r="256" spans="1:26" ht="13.5" customHeight="1">
      <c r="A256" s="337"/>
      <c r="B256" s="669"/>
      <c r="C256" s="337"/>
      <c r="D256" s="337"/>
      <c r="E256" s="337"/>
      <c r="F256" s="337"/>
      <c r="G256" s="337"/>
      <c r="H256" s="337"/>
      <c r="I256" s="337"/>
      <c r="J256" s="337"/>
      <c r="K256" s="337"/>
      <c r="L256" s="337"/>
      <c r="M256" s="337"/>
      <c r="N256" s="337"/>
      <c r="O256" s="337"/>
      <c r="P256" s="337"/>
      <c r="Q256" s="337"/>
      <c r="R256" s="337"/>
      <c r="S256" s="337"/>
      <c r="T256" s="337"/>
      <c r="U256" s="337"/>
      <c r="V256" s="337"/>
      <c r="W256" s="337"/>
      <c r="X256" s="337"/>
      <c r="Y256" s="337"/>
      <c r="Z256" s="337"/>
    </row>
    <row r="257" spans="1:26" ht="13.5" customHeight="1">
      <c r="A257" s="337"/>
      <c r="B257" s="669"/>
      <c r="C257" s="337"/>
      <c r="D257" s="337"/>
      <c r="E257" s="337"/>
      <c r="F257" s="337"/>
      <c r="G257" s="337"/>
      <c r="H257" s="337"/>
      <c r="I257" s="337"/>
      <c r="J257" s="337"/>
      <c r="K257" s="337"/>
      <c r="L257" s="337"/>
      <c r="M257" s="337"/>
      <c r="N257" s="337"/>
      <c r="O257" s="337"/>
      <c r="P257" s="337"/>
      <c r="Q257" s="337"/>
      <c r="R257" s="337"/>
      <c r="S257" s="337"/>
      <c r="T257" s="337"/>
      <c r="U257" s="337"/>
      <c r="V257" s="337"/>
      <c r="W257" s="337"/>
      <c r="X257" s="337"/>
      <c r="Y257" s="337"/>
      <c r="Z257" s="337"/>
    </row>
    <row r="258" spans="1:26" ht="13.5" customHeight="1">
      <c r="A258" s="337"/>
      <c r="B258" s="669"/>
      <c r="C258" s="337"/>
      <c r="D258" s="337"/>
      <c r="E258" s="337"/>
      <c r="F258" s="337"/>
      <c r="G258" s="337"/>
      <c r="H258" s="337"/>
      <c r="I258" s="337"/>
      <c r="J258" s="337"/>
      <c r="K258" s="337"/>
      <c r="L258" s="337"/>
      <c r="M258" s="337"/>
      <c r="N258" s="337"/>
      <c r="O258" s="337"/>
      <c r="P258" s="337"/>
      <c r="Q258" s="337"/>
      <c r="R258" s="337"/>
      <c r="S258" s="337"/>
      <c r="T258" s="337"/>
      <c r="U258" s="337"/>
      <c r="V258" s="337"/>
      <c r="W258" s="337"/>
      <c r="X258" s="337"/>
      <c r="Y258" s="337"/>
      <c r="Z258" s="337"/>
    </row>
    <row r="259" spans="1:26" ht="13.5" customHeight="1">
      <c r="A259" s="337"/>
      <c r="B259" s="669"/>
      <c r="C259" s="337"/>
      <c r="D259" s="337"/>
      <c r="E259" s="337"/>
      <c r="F259" s="337"/>
      <c r="G259" s="337"/>
      <c r="H259" s="337"/>
      <c r="I259" s="337"/>
      <c r="J259" s="337"/>
      <c r="K259" s="337"/>
      <c r="L259" s="337"/>
      <c r="M259" s="337"/>
      <c r="N259" s="337"/>
      <c r="O259" s="337"/>
      <c r="P259" s="337"/>
      <c r="Q259" s="337"/>
      <c r="R259" s="337"/>
      <c r="S259" s="337"/>
      <c r="T259" s="337"/>
      <c r="U259" s="337"/>
      <c r="V259" s="337"/>
      <c r="W259" s="337"/>
      <c r="X259" s="337"/>
      <c r="Y259" s="337"/>
      <c r="Z259" s="337"/>
    </row>
    <row r="260" spans="1:26" ht="13.5" customHeight="1">
      <c r="A260" s="337"/>
      <c r="B260" s="669"/>
      <c r="C260" s="337"/>
      <c r="D260" s="337"/>
      <c r="E260" s="337"/>
      <c r="F260" s="337"/>
      <c r="G260" s="337"/>
      <c r="H260" s="337"/>
      <c r="I260" s="337"/>
      <c r="J260" s="337"/>
      <c r="K260" s="337"/>
      <c r="L260" s="337"/>
      <c r="M260" s="337"/>
      <c r="N260" s="337"/>
      <c r="O260" s="337"/>
      <c r="P260" s="337"/>
      <c r="Q260" s="337"/>
      <c r="R260" s="337"/>
      <c r="S260" s="337"/>
      <c r="T260" s="337"/>
      <c r="U260" s="337"/>
      <c r="V260" s="337"/>
      <c r="W260" s="337"/>
      <c r="X260" s="337"/>
      <c r="Y260" s="337"/>
      <c r="Z260" s="337"/>
    </row>
    <row r="261" spans="1:26" ht="13.5" customHeight="1">
      <c r="A261" s="337"/>
      <c r="B261" s="669"/>
      <c r="C261" s="337"/>
      <c r="D261" s="337"/>
      <c r="E261" s="337"/>
      <c r="F261" s="337"/>
      <c r="G261" s="337"/>
      <c r="H261" s="337"/>
      <c r="I261" s="337"/>
      <c r="J261" s="337"/>
      <c r="K261" s="337"/>
      <c r="L261" s="337"/>
      <c r="M261" s="337"/>
      <c r="N261" s="337"/>
      <c r="O261" s="337"/>
      <c r="P261" s="337"/>
      <c r="Q261" s="337"/>
      <c r="R261" s="337"/>
      <c r="S261" s="337"/>
      <c r="T261" s="337"/>
      <c r="U261" s="337"/>
      <c r="V261" s="337"/>
      <c r="W261" s="337"/>
      <c r="X261" s="337"/>
      <c r="Y261" s="337"/>
      <c r="Z261" s="337"/>
    </row>
    <row r="262" spans="1:26" ht="13.5" customHeight="1">
      <c r="A262" s="337"/>
      <c r="B262" s="669"/>
      <c r="C262" s="337"/>
      <c r="D262" s="337"/>
      <c r="E262" s="337"/>
      <c r="F262" s="337"/>
      <c r="G262" s="337"/>
      <c r="H262" s="337"/>
      <c r="I262" s="337"/>
      <c r="J262" s="337"/>
      <c r="K262" s="337"/>
      <c r="L262" s="337"/>
      <c r="M262" s="337"/>
      <c r="N262" s="337"/>
      <c r="O262" s="337"/>
      <c r="P262" s="337"/>
      <c r="Q262" s="337"/>
      <c r="R262" s="337"/>
      <c r="S262" s="337"/>
      <c r="T262" s="337"/>
      <c r="U262" s="337"/>
      <c r="V262" s="337"/>
      <c r="W262" s="337"/>
      <c r="X262" s="337"/>
      <c r="Y262" s="337"/>
      <c r="Z262" s="337"/>
    </row>
    <row r="263" spans="1:26" ht="13.5" customHeight="1">
      <c r="A263" s="337"/>
      <c r="B263" s="669"/>
      <c r="C263" s="337"/>
      <c r="D263" s="337"/>
      <c r="E263" s="337"/>
      <c r="F263" s="337"/>
      <c r="G263" s="337"/>
      <c r="H263" s="337"/>
      <c r="I263" s="337"/>
      <c r="J263" s="337"/>
      <c r="K263" s="337"/>
      <c r="L263" s="337"/>
      <c r="M263" s="337"/>
      <c r="N263" s="337"/>
      <c r="O263" s="337"/>
      <c r="P263" s="337"/>
      <c r="Q263" s="337"/>
      <c r="R263" s="337"/>
      <c r="S263" s="337"/>
      <c r="T263" s="337"/>
      <c r="U263" s="337"/>
      <c r="V263" s="337"/>
      <c r="W263" s="337"/>
      <c r="X263" s="337"/>
      <c r="Y263" s="337"/>
      <c r="Z263" s="337"/>
    </row>
    <row r="264" spans="1:26" ht="13.5" customHeight="1">
      <c r="A264" s="337"/>
      <c r="B264" s="669"/>
      <c r="C264" s="337"/>
      <c r="D264" s="337"/>
      <c r="E264" s="337"/>
      <c r="F264" s="337"/>
      <c r="G264" s="337"/>
      <c r="H264" s="337"/>
      <c r="I264" s="337"/>
      <c r="J264" s="337"/>
      <c r="K264" s="337"/>
      <c r="L264" s="337"/>
      <c r="M264" s="337"/>
      <c r="N264" s="337"/>
      <c r="O264" s="337"/>
      <c r="P264" s="337"/>
      <c r="Q264" s="337"/>
      <c r="R264" s="337"/>
      <c r="S264" s="337"/>
      <c r="T264" s="337"/>
      <c r="U264" s="337"/>
      <c r="V264" s="337"/>
      <c r="W264" s="337"/>
      <c r="X264" s="337"/>
      <c r="Y264" s="337"/>
      <c r="Z264" s="337"/>
    </row>
    <row r="265" spans="1:26" ht="13.5" customHeight="1">
      <c r="A265" s="337"/>
      <c r="B265" s="669"/>
      <c r="C265" s="337"/>
      <c r="D265" s="337"/>
      <c r="E265" s="337"/>
      <c r="F265" s="337"/>
      <c r="G265" s="337"/>
      <c r="H265" s="337"/>
      <c r="I265" s="337"/>
      <c r="J265" s="337"/>
      <c r="K265" s="337"/>
      <c r="L265" s="337"/>
      <c r="M265" s="337"/>
      <c r="N265" s="337"/>
      <c r="O265" s="337"/>
      <c r="P265" s="337"/>
      <c r="Q265" s="337"/>
      <c r="R265" s="337"/>
      <c r="S265" s="337"/>
      <c r="T265" s="337"/>
      <c r="U265" s="337"/>
      <c r="V265" s="337"/>
      <c r="W265" s="337"/>
      <c r="X265" s="337"/>
      <c r="Y265" s="337"/>
      <c r="Z265" s="337"/>
    </row>
    <row r="266" spans="1:26" ht="13.5" customHeight="1">
      <c r="A266" s="337"/>
      <c r="B266" s="669"/>
      <c r="C266" s="337"/>
      <c r="D266" s="337"/>
      <c r="E266" s="337"/>
      <c r="F266" s="337"/>
      <c r="G266" s="337"/>
      <c r="H266" s="337"/>
      <c r="I266" s="337"/>
      <c r="J266" s="337"/>
      <c r="K266" s="337"/>
      <c r="L266" s="337"/>
      <c r="M266" s="337"/>
      <c r="N266" s="337"/>
      <c r="O266" s="337"/>
      <c r="P266" s="337"/>
      <c r="Q266" s="337"/>
      <c r="R266" s="337"/>
      <c r="S266" s="337"/>
      <c r="T266" s="337"/>
      <c r="U266" s="337"/>
      <c r="V266" s="337"/>
      <c r="W266" s="337"/>
      <c r="X266" s="337"/>
      <c r="Y266" s="337"/>
      <c r="Z266" s="337"/>
    </row>
    <row r="267" spans="1:26" ht="13.5" customHeight="1">
      <c r="A267" s="337"/>
      <c r="B267" s="669"/>
      <c r="C267" s="337"/>
      <c r="D267" s="337"/>
      <c r="E267" s="337"/>
      <c r="F267" s="337"/>
      <c r="G267" s="337"/>
      <c r="H267" s="337"/>
      <c r="I267" s="337"/>
      <c r="J267" s="337"/>
      <c r="K267" s="337"/>
      <c r="L267" s="337"/>
      <c r="M267" s="337"/>
      <c r="N267" s="337"/>
      <c r="O267" s="337"/>
      <c r="P267" s="337"/>
      <c r="Q267" s="337"/>
      <c r="R267" s="337"/>
      <c r="S267" s="337"/>
      <c r="T267" s="337"/>
      <c r="U267" s="337"/>
      <c r="V267" s="337"/>
      <c r="W267" s="337"/>
      <c r="X267" s="337"/>
      <c r="Y267" s="337"/>
      <c r="Z267" s="337"/>
    </row>
    <row r="268" spans="1:26" ht="13.5" customHeight="1">
      <c r="A268" s="337"/>
      <c r="B268" s="669"/>
      <c r="C268" s="337"/>
      <c r="D268" s="337"/>
      <c r="E268" s="337"/>
      <c r="F268" s="337"/>
      <c r="G268" s="337"/>
      <c r="H268" s="337"/>
      <c r="I268" s="337"/>
      <c r="J268" s="337"/>
      <c r="K268" s="337"/>
      <c r="L268" s="337"/>
      <c r="M268" s="337"/>
      <c r="N268" s="337"/>
      <c r="O268" s="337"/>
      <c r="P268" s="337"/>
      <c r="Q268" s="337"/>
      <c r="R268" s="337"/>
      <c r="S268" s="337"/>
      <c r="T268" s="337"/>
      <c r="U268" s="337"/>
      <c r="V268" s="337"/>
      <c r="W268" s="337"/>
      <c r="X268" s="337"/>
      <c r="Y268" s="337"/>
      <c r="Z268" s="337"/>
    </row>
    <row r="269" spans="1:26" ht="13.5" customHeight="1">
      <c r="A269" s="337"/>
      <c r="B269" s="669"/>
      <c r="C269" s="337"/>
      <c r="D269" s="337"/>
      <c r="E269" s="337"/>
      <c r="F269" s="337"/>
      <c r="G269" s="337"/>
      <c r="H269" s="337"/>
      <c r="I269" s="337"/>
      <c r="J269" s="337"/>
      <c r="K269" s="337"/>
      <c r="L269" s="337"/>
      <c r="M269" s="337"/>
      <c r="N269" s="337"/>
      <c r="O269" s="337"/>
      <c r="P269" s="337"/>
      <c r="Q269" s="337"/>
      <c r="R269" s="337"/>
      <c r="S269" s="337"/>
      <c r="T269" s="337"/>
      <c r="U269" s="337"/>
      <c r="V269" s="337"/>
      <c r="W269" s="337"/>
      <c r="X269" s="337"/>
      <c r="Y269" s="337"/>
      <c r="Z269" s="337"/>
    </row>
    <row r="270" spans="1:26" ht="13.5" customHeight="1">
      <c r="A270" s="337"/>
      <c r="B270" s="669"/>
      <c r="C270" s="337"/>
      <c r="D270" s="337"/>
      <c r="E270" s="337"/>
      <c r="F270" s="337"/>
      <c r="G270" s="337"/>
      <c r="H270" s="337"/>
      <c r="I270" s="337"/>
      <c r="J270" s="337"/>
      <c r="K270" s="337"/>
      <c r="L270" s="337"/>
      <c r="M270" s="337"/>
      <c r="N270" s="337"/>
      <c r="O270" s="337"/>
      <c r="P270" s="337"/>
      <c r="Q270" s="337"/>
      <c r="R270" s="337"/>
      <c r="S270" s="337"/>
      <c r="T270" s="337"/>
      <c r="U270" s="337"/>
      <c r="V270" s="337"/>
      <c r="W270" s="337"/>
      <c r="X270" s="337"/>
      <c r="Y270" s="337"/>
      <c r="Z270" s="337"/>
    </row>
    <row r="271" spans="1:26" ht="13.5" customHeight="1">
      <c r="A271" s="337"/>
      <c r="B271" s="669"/>
      <c r="C271" s="337"/>
      <c r="D271" s="337"/>
      <c r="E271" s="337"/>
      <c r="F271" s="337"/>
      <c r="G271" s="337"/>
      <c r="H271" s="337"/>
      <c r="I271" s="337"/>
      <c r="J271" s="337"/>
      <c r="K271" s="337"/>
      <c r="L271" s="337"/>
      <c r="M271" s="337"/>
      <c r="N271" s="337"/>
      <c r="O271" s="337"/>
      <c r="P271" s="337"/>
      <c r="Q271" s="337"/>
      <c r="R271" s="337"/>
      <c r="S271" s="337"/>
      <c r="T271" s="337"/>
      <c r="U271" s="337"/>
      <c r="V271" s="337"/>
      <c r="W271" s="337"/>
      <c r="X271" s="337"/>
      <c r="Y271" s="337"/>
      <c r="Z271" s="337"/>
    </row>
    <row r="272" spans="1:26" ht="13.5" customHeight="1">
      <c r="A272" s="337"/>
      <c r="B272" s="669"/>
      <c r="C272" s="337"/>
      <c r="D272" s="337"/>
      <c r="E272" s="337"/>
      <c r="F272" s="337"/>
      <c r="G272" s="337"/>
      <c r="H272" s="337"/>
      <c r="I272" s="337"/>
      <c r="J272" s="337"/>
      <c r="K272" s="337"/>
      <c r="L272" s="337"/>
      <c r="M272" s="337"/>
      <c r="N272" s="337"/>
      <c r="O272" s="337"/>
      <c r="P272" s="337"/>
      <c r="Q272" s="337"/>
      <c r="R272" s="337"/>
      <c r="S272" s="337"/>
      <c r="T272" s="337"/>
      <c r="U272" s="337"/>
      <c r="V272" s="337"/>
      <c r="W272" s="337"/>
      <c r="X272" s="337"/>
      <c r="Y272" s="337"/>
      <c r="Z272" s="337"/>
    </row>
    <row r="273" spans="1:26" ht="13.5" customHeight="1">
      <c r="A273" s="337"/>
      <c r="B273" s="669"/>
      <c r="C273" s="337"/>
      <c r="D273" s="337"/>
      <c r="E273" s="337"/>
      <c r="F273" s="337"/>
      <c r="G273" s="337"/>
      <c r="H273" s="337"/>
      <c r="I273" s="337"/>
      <c r="J273" s="337"/>
      <c r="K273" s="337"/>
      <c r="L273" s="337"/>
      <c r="M273" s="337"/>
      <c r="N273" s="337"/>
      <c r="O273" s="337"/>
      <c r="P273" s="337"/>
      <c r="Q273" s="337"/>
      <c r="R273" s="337"/>
      <c r="S273" s="337"/>
      <c r="T273" s="337"/>
      <c r="U273" s="337"/>
      <c r="V273" s="337"/>
      <c r="W273" s="337"/>
      <c r="X273" s="337"/>
      <c r="Y273" s="337"/>
      <c r="Z273" s="337"/>
    </row>
    <row r="274" spans="1:26" ht="13.5" customHeight="1">
      <c r="A274" s="337"/>
      <c r="B274" s="669"/>
      <c r="C274" s="337"/>
      <c r="D274" s="337"/>
      <c r="E274" s="337"/>
      <c r="F274" s="337"/>
      <c r="G274" s="337"/>
      <c r="H274" s="337"/>
      <c r="I274" s="337"/>
      <c r="J274" s="337"/>
      <c r="K274" s="337"/>
      <c r="L274" s="337"/>
      <c r="M274" s="337"/>
      <c r="N274" s="337"/>
      <c r="O274" s="337"/>
      <c r="P274" s="337"/>
      <c r="Q274" s="337"/>
      <c r="R274" s="337"/>
      <c r="S274" s="337"/>
      <c r="T274" s="337"/>
      <c r="U274" s="337"/>
      <c r="V274" s="337"/>
      <c r="W274" s="337"/>
      <c r="X274" s="337"/>
      <c r="Y274" s="337"/>
      <c r="Z274" s="337"/>
    </row>
    <row r="275" spans="1:26" ht="13.5" customHeight="1">
      <c r="A275" s="337"/>
      <c r="B275" s="669"/>
      <c r="C275" s="337"/>
      <c r="D275" s="337"/>
      <c r="E275" s="337"/>
      <c r="F275" s="337"/>
      <c r="G275" s="337"/>
      <c r="H275" s="337"/>
      <c r="I275" s="337"/>
      <c r="J275" s="337"/>
      <c r="K275" s="337"/>
      <c r="L275" s="337"/>
      <c r="M275" s="337"/>
      <c r="N275" s="337"/>
      <c r="O275" s="337"/>
      <c r="P275" s="337"/>
      <c r="Q275" s="337"/>
      <c r="R275" s="337"/>
      <c r="S275" s="337"/>
      <c r="T275" s="337"/>
      <c r="U275" s="337"/>
      <c r="V275" s="337"/>
      <c r="W275" s="337"/>
      <c r="X275" s="337"/>
      <c r="Y275" s="337"/>
      <c r="Z275" s="337"/>
    </row>
    <row r="276" spans="1:26" ht="13.5" customHeight="1">
      <c r="A276" s="337"/>
      <c r="B276" s="669"/>
      <c r="C276" s="337"/>
      <c r="D276" s="337"/>
      <c r="E276" s="337"/>
      <c r="F276" s="337"/>
      <c r="G276" s="337"/>
      <c r="H276" s="337"/>
      <c r="I276" s="337"/>
      <c r="J276" s="337"/>
      <c r="K276" s="337"/>
      <c r="L276" s="337"/>
      <c r="M276" s="337"/>
      <c r="N276" s="337"/>
      <c r="O276" s="337"/>
      <c r="P276" s="337"/>
      <c r="Q276" s="337"/>
      <c r="R276" s="337"/>
      <c r="S276" s="337"/>
      <c r="T276" s="337"/>
      <c r="U276" s="337"/>
      <c r="V276" s="337"/>
      <c r="W276" s="337"/>
      <c r="X276" s="337"/>
      <c r="Y276" s="337"/>
      <c r="Z276" s="337"/>
    </row>
    <row r="277" spans="1:26" ht="13.5" customHeight="1">
      <c r="A277" s="337"/>
      <c r="B277" s="669"/>
      <c r="C277" s="337"/>
      <c r="D277" s="337"/>
      <c r="E277" s="337"/>
      <c r="F277" s="337"/>
      <c r="G277" s="337"/>
      <c r="H277" s="337"/>
      <c r="I277" s="337"/>
      <c r="J277" s="337"/>
      <c r="K277" s="337"/>
      <c r="L277" s="337"/>
      <c r="M277" s="337"/>
      <c r="N277" s="337"/>
      <c r="O277" s="337"/>
      <c r="P277" s="337"/>
      <c r="Q277" s="337"/>
      <c r="R277" s="337"/>
      <c r="S277" s="337"/>
      <c r="T277" s="337"/>
      <c r="U277" s="337"/>
      <c r="V277" s="337"/>
      <c r="W277" s="337"/>
      <c r="X277" s="337"/>
      <c r="Y277" s="337"/>
      <c r="Z277" s="337"/>
    </row>
    <row r="278" spans="1:26" ht="13.5" customHeight="1">
      <c r="A278" s="337"/>
      <c r="B278" s="669"/>
      <c r="C278" s="337"/>
      <c r="D278" s="337"/>
      <c r="E278" s="337"/>
      <c r="F278" s="337"/>
      <c r="G278" s="337"/>
      <c r="H278" s="337"/>
      <c r="I278" s="337"/>
      <c r="J278" s="337"/>
      <c r="K278" s="337"/>
      <c r="L278" s="337"/>
      <c r="M278" s="337"/>
      <c r="N278" s="337"/>
      <c r="O278" s="337"/>
      <c r="P278" s="337"/>
      <c r="Q278" s="337"/>
      <c r="R278" s="337"/>
      <c r="S278" s="337"/>
      <c r="T278" s="337"/>
      <c r="U278" s="337"/>
      <c r="V278" s="337"/>
      <c r="W278" s="337"/>
      <c r="X278" s="337"/>
      <c r="Y278" s="337"/>
      <c r="Z278" s="337"/>
    </row>
    <row r="279" spans="1:26" ht="13.5" customHeight="1">
      <c r="A279" s="337"/>
      <c r="B279" s="669"/>
      <c r="C279" s="337"/>
      <c r="D279" s="337"/>
      <c r="E279" s="337"/>
      <c r="F279" s="337"/>
      <c r="G279" s="337"/>
      <c r="H279" s="337"/>
      <c r="I279" s="337"/>
      <c r="J279" s="337"/>
      <c r="K279" s="337"/>
      <c r="L279" s="337"/>
      <c r="M279" s="337"/>
      <c r="N279" s="337"/>
      <c r="O279" s="337"/>
      <c r="P279" s="337"/>
      <c r="Q279" s="337"/>
      <c r="R279" s="337"/>
      <c r="S279" s="337"/>
      <c r="T279" s="337"/>
      <c r="U279" s="337"/>
      <c r="V279" s="337"/>
      <c r="W279" s="337"/>
      <c r="X279" s="337"/>
      <c r="Y279" s="337"/>
      <c r="Z279" s="337"/>
    </row>
    <row r="280" spans="1:26" ht="13.5" customHeight="1">
      <c r="A280" s="337"/>
      <c r="B280" s="669"/>
      <c r="C280" s="337"/>
      <c r="D280" s="337"/>
      <c r="E280" s="337"/>
      <c r="F280" s="337"/>
      <c r="G280" s="337"/>
      <c r="H280" s="337"/>
      <c r="I280" s="337"/>
      <c r="J280" s="337"/>
      <c r="K280" s="337"/>
      <c r="L280" s="337"/>
      <c r="M280" s="337"/>
      <c r="N280" s="337"/>
      <c r="O280" s="337"/>
      <c r="P280" s="337"/>
      <c r="Q280" s="337"/>
      <c r="R280" s="337"/>
      <c r="S280" s="337"/>
      <c r="T280" s="337"/>
      <c r="U280" s="337"/>
      <c r="V280" s="337"/>
      <c r="W280" s="337"/>
      <c r="X280" s="337"/>
      <c r="Y280" s="337"/>
      <c r="Z280" s="337"/>
    </row>
    <row r="281" spans="1:26" ht="13.5" customHeight="1">
      <c r="A281" s="337"/>
      <c r="B281" s="669"/>
      <c r="C281" s="337"/>
      <c r="D281" s="337"/>
      <c r="E281" s="337"/>
      <c r="F281" s="337"/>
      <c r="G281" s="337"/>
      <c r="H281" s="337"/>
      <c r="I281" s="337"/>
      <c r="J281" s="337"/>
      <c r="K281" s="337"/>
      <c r="L281" s="337"/>
      <c r="M281" s="337"/>
      <c r="N281" s="337"/>
      <c r="O281" s="337"/>
      <c r="P281" s="337"/>
      <c r="Q281" s="337"/>
      <c r="R281" s="337"/>
      <c r="S281" s="337"/>
      <c r="T281" s="337"/>
      <c r="U281" s="337"/>
      <c r="V281" s="337"/>
      <c r="W281" s="337"/>
      <c r="X281" s="337"/>
      <c r="Y281" s="337"/>
      <c r="Z281" s="337"/>
    </row>
    <row r="282" spans="1:26" ht="13.5" customHeight="1">
      <c r="A282" s="337"/>
      <c r="B282" s="669"/>
      <c r="C282" s="337"/>
      <c r="D282" s="337"/>
      <c r="E282" s="337"/>
      <c r="F282" s="337"/>
      <c r="G282" s="337"/>
      <c r="H282" s="337"/>
      <c r="I282" s="337"/>
      <c r="J282" s="337"/>
      <c r="K282" s="337"/>
      <c r="L282" s="337"/>
      <c r="M282" s="337"/>
      <c r="N282" s="337"/>
      <c r="O282" s="337"/>
      <c r="P282" s="337"/>
      <c r="Q282" s="337"/>
      <c r="R282" s="337"/>
      <c r="S282" s="337"/>
      <c r="T282" s="337"/>
      <c r="U282" s="337"/>
      <c r="V282" s="337"/>
      <c r="W282" s="337"/>
      <c r="X282" s="337"/>
      <c r="Y282" s="337"/>
      <c r="Z282" s="337"/>
    </row>
    <row r="283" spans="1:26" ht="13.5" customHeight="1">
      <c r="A283" s="337"/>
      <c r="B283" s="669"/>
      <c r="C283" s="337"/>
      <c r="D283" s="337"/>
      <c r="E283" s="337"/>
      <c r="F283" s="337"/>
      <c r="G283" s="337"/>
      <c r="H283" s="337"/>
      <c r="I283" s="337"/>
      <c r="J283" s="337"/>
      <c r="K283" s="337"/>
      <c r="L283" s="337"/>
      <c r="M283" s="337"/>
      <c r="N283" s="337"/>
      <c r="O283" s="337"/>
      <c r="P283" s="337"/>
      <c r="Q283" s="337"/>
      <c r="R283" s="337"/>
      <c r="S283" s="337"/>
      <c r="T283" s="337"/>
      <c r="U283" s="337"/>
      <c r="V283" s="337"/>
      <c r="W283" s="337"/>
      <c r="X283" s="337"/>
      <c r="Y283" s="337"/>
      <c r="Z283" s="337"/>
    </row>
    <row r="284" spans="1:26" ht="13.5" customHeight="1">
      <c r="A284" s="337"/>
      <c r="B284" s="669"/>
      <c r="C284" s="337"/>
      <c r="D284" s="337"/>
      <c r="E284" s="337"/>
      <c r="F284" s="337"/>
      <c r="G284" s="337"/>
      <c r="H284" s="337"/>
      <c r="I284" s="337"/>
      <c r="J284" s="337"/>
      <c r="K284" s="337"/>
      <c r="L284" s="337"/>
      <c r="M284" s="337"/>
      <c r="N284" s="337"/>
      <c r="O284" s="337"/>
      <c r="P284" s="337"/>
      <c r="Q284" s="337"/>
      <c r="R284" s="337"/>
      <c r="S284" s="337"/>
      <c r="T284" s="337"/>
      <c r="U284" s="337"/>
      <c r="V284" s="337"/>
      <c r="W284" s="337"/>
      <c r="X284" s="337"/>
      <c r="Y284" s="337"/>
      <c r="Z284" s="337"/>
    </row>
    <row r="285" spans="1:26" ht="13.5" customHeight="1">
      <c r="A285" s="337"/>
      <c r="B285" s="669"/>
      <c r="C285" s="337"/>
      <c r="D285" s="337"/>
      <c r="E285" s="337"/>
      <c r="F285" s="337"/>
      <c r="G285" s="337"/>
      <c r="H285" s="337"/>
      <c r="I285" s="337"/>
      <c r="J285" s="337"/>
      <c r="K285" s="337"/>
      <c r="L285" s="337"/>
      <c r="M285" s="337"/>
      <c r="N285" s="337"/>
      <c r="O285" s="337"/>
      <c r="P285" s="337"/>
      <c r="Q285" s="337"/>
      <c r="R285" s="337"/>
      <c r="S285" s="337"/>
      <c r="T285" s="337"/>
      <c r="U285" s="337"/>
      <c r="V285" s="337"/>
      <c r="W285" s="337"/>
      <c r="X285" s="337"/>
      <c r="Y285" s="337"/>
      <c r="Z285" s="337"/>
    </row>
    <row r="286" spans="1:26" ht="13.5" customHeight="1">
      <c r="A286" s="337"/>
      <c r="B286" s="669"/>
      <c r="C286" s="337"/>
      <c r="D286" s="337"/>
      <c r="E286" s="337"/>
      <c r="F286" s="337"/>
      <c r="G286" s="337"/>
      <c r="H286" s="337"/>
      <c r="I286" s="337"/>
      <c r="J286" s="337"/>
      <c r="K286" s="337"/>
      <c r="L286" s="337"/>
      <c r="M286" s="337"/>
      <c r="N286" s="337"/>
      <c r="O286" s="337"/>
      <c r="P286" s="337"/>
      <c r="Q286" s="337"/>
      <c r="R286" s="337"/>
      <c r="S286" s="337"/>
      <c r="T286" s="337"/>
      <c r="U286" s="337"/>
      <c r="V286" s="337"/>
      <c r="W286" s="337"/>
      <c r="X286" s="337"/>
      <c r="Y286" s="337"/>
      <c r="Z286" s="337"/>
    </row>
    <row r="287" spans="1:26" ht="13.5" customHeight="1">
      <c r="A287" s="337"/>
      <c r="B287" s="669"/>
      <c r="C287" s="337"/>
      <c r="D287" s="337"/>
      <c r="E287" s="337"/>
      <c r="F287" s="337"/>
      <c r="G287" s="337"/>
      <c r="H287" s="337"/>
      <c r="I287" s="337"/>
      <c r="J287" s="337"/>
      <c r="K287" s="337"/>
      <c r="L287" s="337"/>
      <c r="M287" s="337"/>
      <c r="N287" s="337"/>
      <c r="O287" s="337"/>
      <c r="P287" s="337"/>
      <c r="Q287" s="337"/>
      <c r="R287" s="337"/>
      <c r="S287" s="337"/>
      <c r="T287" s="337"/>
      <c r="U287" s="337"/>
      <c r="V287" s="337"/>
      <c r="W287" s="337"/>
      <c r="X287" s="337"/>
      <c r="Y287" s="337"/>
      <c r="Z287" s="337"/>
    </row>
    <row r="288" spans="1:26" ht="13.5" customHeight="1">
      <c r="A288" s="337"/>
      <c r="B288" s="669"/>
      <c r="C288" s="337"/>
      <c r="D288" s="337"/>
      <c r="E288" s="337"/>
      <c r="F288" s="337"/>
      <c r="G288" s="337"/>
      <c r="H288" s="337"/>
      <c r="I288" s="337"/>
      <c r="J288" s="337"/>
      <c r="K288" s="337"/>
      <c r="L288" s="337"/>
      <c r="M288" s="337"/>
      <c r="N288" s="337"/>
      <c r="O288" s="337"/>
      <c r="P288" s="337"/>
      <c r="Q288" s="337"/>
      <c r="R288" s="337"/>
      <c r="S288" s="337"/>
      <c r="T288" s="337"/>
      <c r="U288" s="337"/>
      <c r="V288" s="337"/>
      <c r="W288" s="337"/>
      <c r="X288" s="337"/>
      <c r="Y288" s="337"/>
      <c r="Z288" s="337"/>
    </row>
    <row r="289" spans="1:26" ht="13.5" customHeight="1">
      <c r="A289" s="337"/>
      <c r="B289" s="669"/>
      <c r="C289" s="337"/>
      <c r="D289" s="337"/>
      <c r="E289" s="337"/>
      <c r="F289" s="337"/>
      <c r="G289" s="337"/>
      <c r="H289" s="337"/>
      <c r="I289" s="337"/>
      <c r="J289" s="337"/>
      <c r="K289" s="337"/>
      <c r="L289" s="337"/>
      <c r="M289" s="337"/>
      <c r="N289" s="337"/>
      <c r="O289" s="337"/>
      <c r="P289" s="337"/>
      <c r="Q289" s="337"/>
      <c r="R289" s="337"/>
      <c r="S289" s="337"/>
      <c r="T289" s="337"/>
      <c r="U289" s="337"/>
      <c r="V289" s="337"/>
      <c r="W289" s="337"/>
      <c r="X289" s="337"/>
      <c r="Y289" s="337"/>
      <c r="Z289" s="337"/>
    </row>
    <row r="290" spans="1:26" ht="13.5" customHeight="1">
      <c r="A290" s="337"/>
      <c r="B290" s="669"/>
      <c r="C290" s="337"/>
      <c r="D290" s="337"/>
      <c r="E290" s="337"/>
      <c r="F290" s="337"/>
      <c r="G290" s="337"/>
      <c r="H290" s="337"/>
      <c r="I290" s="337"/>
      <c r="J290" s="337"/>
      <c r="K290" s="337"/>
      <c r="L290" s="337"/>
      <c r="M290" s="337"/>
      <c r="N290" s="337"/>
      <c r="O290" s="337"/>
      <c r="P290" s="337"/>
      <c r="Q290" s="337"/>
      <c r="R290" s="337"/>
      <c r="S290" s="337"/>
      <c r="T290" s="337"/>
      <c r="U290" s="337"/>
      <c r="V290" s="337"/>
      <c r="W290" s="337"/>
      <c r="X290" s="337"/>
      <c r="Y290" s="337"/>
      <c r="Z290" s="337"/>
    </row>
    <row r="291" spans="1:26" ht="13.5" customHeight="1">
      <c r="A291" s="337"/>
      <c r="B291" s="669"/>
      <c r="C291" s="337"/>
      <c r="D291" s="337"/>
      <c r="E291" s="337"/>
      <c r="F291" s="337"/>
      <c r="G291" s="337"/>
      <c r="H291" s="337"/>
      <c r="I291" s="337"/>
      <c r="J291" s="337"/>
      <c r="K291" s="337"/>
      <c r="L291" s="337"/>
      <c r="M291" s="337"/>
      <c r="N291" s="337"/>
      <c r="O291" s="337"/>
      <c r="P291" s="337"/>
      <c r="Q291" s="337"/>
      <c r="R291" s="337"/>
      <c r="S291" s="337"/>
      <c r="T291" s="337"/>
      <c r="U291" s="337"/>
      <c r="V291" s="337"/>
      <c r="W291" s="337"/>
      <c r="X291" s="337"/>
      <c r="Y291" s="337"/>
      <c r="Z291" s="337"/>
    </row>
    <row r="292" spans="1:26" ht="13.5" customHeight="1">
      <c r="A292" s="337"/>
      <c r="B292" s="669"/>
      <c r="C292" s="337"/>
      <c r="D292" s="337"/>
      <c r="E292" s="337"/>
      <c r="F292" s="337"/>
      <c r="G292" s="337"/>
      <c r="H292" s="337"/>
      <c r="I292" s="337"/>
      <c r="J292" s="337"/>
      <c r="K292" s="337"/>
      <c r="L292" s="337"/>
      <c r="M292" s="337"/>
      <c r="N292" s="337"/>
      <c r="O292" s="337"/>
      <c r="P292" s="337"/>
      <c r="Q292" s="337"/>
      <c r="R292" s="337"/>
      <c r="S292" s="337"/>
      <c r="T292" s="337"/>
      <c r="U292" s="337"/>
      <c r="V292" s="337"/>
      <c r="W292" s="337"/>
      <c r="X292" s="337"/>
      <c r="Y292" s="337"/>
      <c r="Z292" s="337"/>
    </row>
    <row r="293" spans="1:26" ht="13.5" customHeight="1">
      <c r="A293" s="337"/>
      <c r="B293" s="669"/>
      <c r="C293" s="337"/>
      <c r="D293" s="337"/>
      <c r="E293" s="337"/>
      <c r="F293" s="337"/>
      <c r="G293" s="337"/>
      <c r="H293" s="337"/>
      <c r="I293" s="337"/>
      <c r="J293" s="337"/>
      <c r="K293" s="337"/>
      <c r="L293" s="337"/>
      <c r="M293" s="337"/>
      <c r="N293" s="337"/>
      <c r="O293" s="337"/>
      <c r="P293" s="337"/>
      <c r="Q293" s="337"/>
      <c r="R293" s="337"/>
      <c r="S293" s="337"/>
      <c r="T293" s="337"/>
      <c r="U293" s="337"/>
      <c r="V293" s="337"/>
      <c r="W293" s="337"/>
      <c r="X293" s="337"/>
      <c r="Y293" s="337"/>
      <c r="Z293" s="337"/>
    </row>
    <row r="294" spans="1:26" ht="13.5" customHeight="1">
      <c r="A294" s="337"/>
      <c r="B294" s="669"/>
      <c r="C294" s="337"/>
      <c r="D294" s="337"/>
      <c r="E294" s="337"/>
      <c r="F294" s="337"/>
      <c r="G294" s="337"/>
      <c r="H294" s="337"/>
      <c r="I294" s="337"/>
      <c r="J294" s="337"/>
      <c r="K294" s="337"/>
      <c r="L294" s="337"/>
      <c r="M294" s="337"/>
      <c r="N294" s="337"/>
      <c r="O294" s="337"/>
      <c r="P294" s="337"/>
      <c r="Q294" s="337"/>
      <c r="R294" s="337"/>
      <c r="S294" s="337"/>
      <c r="T294" s="337"/>
      <c r="U294" s="337"/>
      <c r="V294" s="337"/>
      <c r="W294" s="337"/>
      <c r="X294" s="337"/>
      <c r="Y294" s="337"/>
      <c r="Z294" s="337"/>
    </row>
    <row r="295" spans="1:26" ht="13.5" customHeight="1">
      <c r="A295" s="337"/>
      <c r="B295" s="669"/>
      <c r="C295" s="337"/>
      <c r="D295" s="337"/>
      <c r="E295" s="337"/>
      <c r="F295" s="337"/>
      <c r="G295" s="337"/>
      <c r="H295" s="337"/>
      <c r="I295" s="337"/>
      <c r="J295" s="337"/>
      <c r="K295" s="337"/>
      <c r="L295" s="337"/>
      <c r="M295" s="337"/>
      <c r="N295" s="337"/>
      <c r="O295" s="337"/>
      <c r="P295" s="337"/>
      <c r="Q295" s="337"/>
      <c r="R295" s="337"/>
      <c r="S295" s="337"/>
      <c r="T295" s="337"/>
      <c r="U295" s="337"/>
      <c r="V295" s="337"/>
      <c r="W295" s="337"/>
      <c r="X295" s="337"/>
      <c r="Y295" s="337"/>
      <c r="Z295" s="337"/>
    </row>
    <row r="296" spans="1:26" ht="13.5" customHeight="1">
      <c r="A296" s="337"/>
      <c r="B296" s="669"/>
      <c r="C296" s="337"/>
      <c r="D296" s="337"/>
      <c r="E296" s="337"/>
      <c r="F296" s="337"/>
      <c r="G296" s="337"/>
      <c r="H296" s="337"/>
      <c r="I296" s="337"/>
      <c r="J296" s="337"/>
      <c r="K296" s="337"/>
      <c r="L296" s="337"/>
      <c r="M296" s="337"/>
      <c r="N296" s="337"/>
      <c r="O296" s="337"/>
      <c r="P296" s="337"/>
      <c r="Q296" s="337"/>
      <c r="R296" s="337"/>
      <c r="S296" s="337"/>
      <c r="T296" s="337"/>
      <c r="U296" s="337"/>
      <c r="V296" s="337"/>
      <c r="W296" s="337"/>
      <c r="X296" s="337"/>
      <c r="Y296" s="337"/>
      <c r="Z296" s="337"/>
    </row>
    <row r="297" spans="1:26" ht="13.5" customHeight="1">
      <c r="A297" s="337"/>
      <c r="B297" s="669"/>
      <c r="C297" s="337"/>
      <c r="D297" s="337"/>
      <c r="E297" s="337"/>
      <c r="F297" s="337"/>
      <c r="G297" s="337"/>
      <c r="H297" s="337"/>
      <c r="I297" s="337"/>
      <c r="J297" s="337"/>
      <c r="K297" s="337"/>
      <c r="L297" s="337"/>
      <c r="M297" s="337"/>
      <c r="N297" s="337"/>
      <c r="O297" s="337"/>
      <c r="P297" s="337"/>
      <c r="Q297" s="337"/>
      <c r="R297" s="337"/>
      <c r="S297" s="337"/>
      <c r="T297" s="337"/>
      <c r="U297" s="337"/>
      <c r="V297" s="337"/>
      <c r="W297" s="337"/>
      <c r="X297" s="337"/>
      <c r="Y297" s="337"/>
      <c r="Z297" s="337"/>
    </row>
    <row r="298" spans="1:26" ht="13.5" customHeight="1">
      <c r="A298" s="337"/>
      <c r="B298" s="669"/>
      <c r="C298" s="337"/>
      <c r="D298" s="337"/>
      <c r="E298" s="337"/>
      <c r="F298" s="337"/>
      <c r="G298" s="337"/>
      <c r="H298" s="337"/>
      <c r="I298" s="337"/>
      <c r="J298" s="337"/>
      <c r="K298" s="337"/>
      <c r="L298" s="337"/>
      <c r="M298" s="337"/>
      <c r="N298" s="337"/>
      <c r="O298" s="337"/>
      <c r="P298" s="337"/>
      <c r="Q298" s="337"/>
      <c r="R298" s="337"/>
      <c r="S298" s="337"/>
      <c r="T298" s="337"/>
      <c r="U298" s="337"/>
      <c r="V298" s="337"/>
      <c r="W298" s="337"/>
      <c r="X298" s="337"/>
      <c r="Y298" s="337"/>
      <c r="Z298" s="337"/>
    </row>
    <row r="299" spans="1:26" ht="13.5" customHeight="1">
      <c r="A299" s="337"/>
      <c r="B299" s="669"/>
      <c r="C299" s="337"/>
      <c r="D299" s="337"/>
      <c r="E299" s="337"/>
      <c r="F299" s="337"/>
      <c r="G299" s="337"/>
      <c r="H299" s="337"/>
      <c r="I299" s="337"/>
      <c r="J299" s="337"/>
      <c r="K299" s="337"/>
      <c r="L299" s="337"/>
      <c r="M299" s="337"/>
      <c r="N299" s="337"/>
      <c r="O299" s="337"/>
      <c r="P299" s="337"/>
      <c r="Q299" s="337"/>
      <c r="R299" s="337"/>
      <c r="S299" s="337"/>
      <c r="T299" s="337"/>
      <c r="U299" s="337"/>
      <c r="V299" s="337"/>
      <c r="W299" s="337"/>
      <c r="X299" s="337"/>
      <c r="Y299" s="337"/>
      <c r="Z299" s="337"/>
    </row>
    <row r="300" spans="1:26" ht="13.5" customHeight="1">
      <c r="A300" s="337"/>
      <c r="B300" s="669"/>
      <c r="C300" s="337"/>
      <c r="D300" s="337"/>
      <c r="E300" s="337"/>
      <c r="F300" s="337"/>
      <c r="G300" s="337"/>
      <c r="H300" s="337"/>
      <c r="I300" s="337"/>
      <c r="J300" s="337"/>
      <c r="K300" s="337"/>
      <c r="L300" s="337"/>
      <c r="M300" s="337"/>
      <c r="N300" s="337"/>
      <c r="O300" s="337"/>
      <c r="P300" s="337"/>
      <c r="Q300" s="337"/>
      <c r="R300" s="337"/>
      <c r="S300" s="337"/>
      <c r="T300" s="337"/>
      <c r="U300" s="337"/>
      <c r="V300" s="337"/>
      <c r="W300" s="337"/>
      <c r="X300" s="337"/>
      <c r="Y300" s="337"/>
      <c r="Z300" s="337"/>
    </row>
    <row r="301" spans="1:26" ht="13.5" customHeight="1">
      <c r="A301" s="337"/>
      <c r="B301" s="669"/>
      <c r="C301" s="337"/>
      <c r="D301" s="337"/>
      <c r="E301" s="337"/>
      <c r="F301" s="337"/>
      <c r="G301" s="337"/>
      <c r="H301" s="337"/>
      <c r="I301" s="337"/>
      <c r="J301" s="337"/>
      <c r="K301" s="337"/>
      <c r="L301" s="337"/>
      <c r="M301" s="337"/>
      <c r="N301" s="337"/>
      <c r="O301" s="337"/>
      <c r="P301" s="337"/>
      <c r="Q301" s="337"/>
      <c r="R301" s="337"/>
      <c r="S301" s="337"/>
      <c r="T301" s="337"/>
      <c r="U301" s="337"/>
      <c r="V301" s="337"/>
      <c r="W301" s="337"/>
      <c r="X301" s="337"/>
      <c r="Y301" s="337"/>
      <c r="Z301" s="337"/>
    </row>
    <row r="302" spans="1:26" ht="13.5" customHeight="1">
      <c r="A302" s="337"/>
      <c r="B302" s="669"/>
      <c r="C302" s="337"/>
      <c r="D302" s="337"/>
      <c r="E302" s="337"/>
      <c r="F302" s="337"/>
      <c r="G302" s="337"/>
      <c r="H302" s="337"/>
      <c r="I302" s="337"/>
      <c r="J302" s="337"/>
      <c r="K302" s="337"/>
      <c r="L302" s="337"/>
      <c r="M302" s="337"/>
      <c r="N302" s="337"/>
      <c r="O302" s="337"/>
      <c r="P302" s="337"/>
      <c r="Q302" s="337"/>
      <c r="R302" s="337"/>
      <c r="S302" s="337"/>
      <c r="T302" s="337"/>
      <c r="U302" s="337"/>
      <c r="V302" s="337"/>
      <c r="W302" s="337"/>
      <c r="X302" s="337"/>
      <c r="Y302" s="337"/>
      <c r="Z302" s="337"/>
    </row>
    <row r="303" spans="1:26" ht="13.5" customHeight="1">
      <c r="A303" s="337"/>
      <c r="B303" s="669"/>
      <c r="C303" s="337"/>
      <c r="D303" s="337"/>
      <c r="E303" s="337"/>
      <c r="F303" s="337"/>
      <c r="G303" s="337"/>
      <c r="H303" s="337"/>
      <c r="I303" s="337"/>
      <c r="J303" s="337"/>
      <c r="K303" s="337"/>
      <c r="L303" s="337"/>
      <c r="M303" s="337"/>
      <c r="N303" s="337"/>
      <c r="O303" s="337"/>
      <c r="P303" s="337"/>
      <c r="Q303" s="337"/>
      <c r="R303" s="337"/>
      <c r="S303" s="337"/>
      <c r="T303" s="337"/>
      <c r="U303" s="337"/>
      <c r="V303" s="337"/>
      <c r="W303" s="337"/>
      <c r="X303" s="337"/>
      <c r="Y303" s="337"/>
      <c r="Z303" s="337"/>
    </row>
    <row r="304" spans="1:26" ht="13.5" customHeight="1">
      <c r="A304" s="337"/>
      <c r="B304" s="669"/>
      <c r="C304" s="337"/>
      <c r="D304" s="337"/>
      <c r="E304" s="337"/>
      <c r="F304" s="337"/>
      <c r="G304" s="337"/>
      <c r="H304" s="337"/>
      <c r="I304" s="337"/>
      <c r="J304" s="337"/>
      <c r="K304" s="337"/>
      <c r="L304" s="337"/>
      <c r="M304" s="337"/>
      <c r="N304" s="337"/>
      <c r="O304" s="337"/>
      <c r="P304" s="337"/>
      <c r="Q304" s="337"/>
      <c r="R304" s="337"/>
      <c r="S304" s="337"/>
      <c r="T304" s="337"/>
      <c r="U304" s="337"/>
      <c r="V304" s="337"/>
      <c r="W304" s="337"/>
      <c r="X304" s="337"/>
      <c r="Y304" s="337"/>
      <c r="Z304" s="337"/>
    </row>
    <row r="305" spans="1:26" ht="13.5" customHeight="1">
      <c r="A305" s="337"/>
      <c r="B305" s="669"/>
      <c r="C305" s="337"/>
      <c r="D305" s="337"/>
      <c r="E305" s="337"/>
      <c r="F305" s="337"/>
      <c r="G305" s="337"/>
      <c r="H305" s="337"/>
      <c r="I305" s="337"/>
      <c r="J305" s="337"/>
      <c r="K305" s="337"/>
      <c r="L305" s="337"/>
      <c r="M305" s="337"/>
      <c r="N305" s="337"/>
      <c r="O305" s="337"/>
      <c r="P305" s="337"/>
      <c r="Q305" s="337"/>
      <c r="R305" s="337"/>
      <c r="S305" s="337"/>
      <c r="T305" s="337"/>
      <c r="U305" s="337"/>
      <c r="V305" s="337"/>
      <c r="W305" s="337"/>
      <c r="X305" s="337"/>
      <c r="Y305" s="337"/>
      <c r="Z305" s="337"/>
    </row>
    <row r="306" spans="1:26" ht="13.5" customHeight="1">
      <c r="A306" s="337"/>
      <c r="B306" s="669"/>
      <c r="C306" s="337"/>
      <c r="D306" s="337"/>
      <c r="E306" s="337"/>
      <c r="F306" s="337"/>
      <c r="G306" s="337"/>
      <c r="H306" s="337"/>
      <c r="I306" s="337"/>
      <c r="J306" s="337"/>
      <c r="K306" s="337"/>
      <c r="L306" s="337"/>
      <c r="M306" s="337"/>
      <c r="N306" s="337"/>
      <c r="O306" s="337"/>
      <c r="P306" s="337"/>
      <c r="Q306" s="337"/>
      <c r="R306" s="337"/>
      <c r="S306" s="337"/>
      <c r="T306" s="337"/>
      <c r="U306" s="337"/>
      <c r="V306" s="337"/>
      <c r="W306" s="337"/>
      <c r="X306" s="337"/>
      <c r="Y306" s="337"/>
      <c r="Z306" s="337"/>
    </row>
    <row r="307" spans="1:26" ht="13.5" customHeight="1">
      <c r="A307" s="337"/>
      <c r="B307" s="669"/>
      <c r="C307" s="337"/>
      <c r="D307" s="337"/>
      <c r="E307" s="337"/>
      <c r="F307" s="337"/>
      <c r="G307" s="337"/>
      <c r="H307" s="337"/>
      <c r="I307" s="337"/>
      <c r="J307" s="337"/>
      <c r="K307" s="337"/>
      <c r="L307" s="337"/>
      <c r="M307" s="337"/>
      <c r="N307" s="337"/>
      <c r="O307" s="337"/>
      <c r="P307" s="337"/>
      <c r="Q307" s="337"/>
      <c r="R307" s="337"/>
      <c r="S307" s="337"/>
      <c r="T307" s="337"/>
      <c r="U307" s="337"/>
      <c r="V307" s="337"/>
      <c r="W307" s="337"/>
      <c r="X307" s="337"/>
      <c r="Y307" s="337"/>
      <c r="Z307" s="337"/>
    </row>
    <row r="308" spans="1:26" ht="13.5" customHeight="1">
      <c r="A308" s="337"/>
      <c r="B308" s="669"/>
      <c r="C308" s="337"/>
      <c r="D308" s="337"/>
      <c r="E308" s="337"/>
      <c r="F308" s="337"/>
      <c r="G308" s="337"/>
      <c r="H308" s="337"/>
      <c r="I308" s="337"/>
      <c r="J308" s="337"/>
      <c r="K308" s="337"/>
      <c r="L308" s="337"/>
      <c r="M308" s="337"/>
      <c r="N308" s="337"/>
      <c r="O308" s="337"/>
      <c r="P308" s="337"/>
      <c r="Q308" s="337"/>
      <c r="R308" s="337"/>
      <c r="S308" s="337"/>
      <c r="T308" s="337"/>
      <c r="U308" s="337"/>
      <c r="V308" s="337"/>
      <c r="W308" s="337"/>
      <c r="X308" s="337"/>
      <c r="Y308" s="337"/>
      <c r="Z308" s="337"/>
    </row>
    <row r="309" spans="1:26" ht="13.5" customHeight="1">
      <c r="A309" s="337"/>
      <c r="B309" s="669"/>
      <c r="C309" s="337"/>
      <c r="D309" s="337"/>
      <c r="E309" s="337"/>
      <c r="F309" s="337"/>
      <c r="G309" s="337"/>
      <c r="H309" s="337"/>
      <c r="I309" s="337"/>
      <c r="J309" s="337"/>
      <c r="K309" s="337"/>
      <c r="L309" s="337"/>
      <c r="M309" s="337"/>
      <c r="N309" s="337"/>
      <c r="O309" s="337"/>
      <c r="P309" s="337"/>
      <c r="Q309" s="337"/>
      <c r="R309" s="337"/>
      <c r="S309" s="337"/>
      <c r="T309" s="337"/>
      <c r="U309" s="337"/>
      <c r="V309" s="337"/>
      <c r="W309" s="337"/>
      <c r="X309" s="337"/>
      <c r="Y309" s="337"/>
      <c r="Z309" s="337"/>
    </row>
    <row r="310" spans="1:26" ht="13.5" customHeight="1">
      <c r="A310" s="337"/>
      <c r="B310" s="669"/>
      <c r="C310" s="337"/>
      <c r="D310" s="337"/>
      <c r="E310" s="337"/>
      <c r="F310" s="337"/>
      <c r="G310" s="337"/>
      <c r="H310" s="337"/>
      <c r="I310" s="337"/>
      <c r="J310" s="337"/>
      <c r="K310" s="337"/>
      <c r="L310" s="337"/>
      <c r="M310" s="337"/>
      <c r="N310" s="337"/>
      <c r="O310" s="337"/>
      <c r="P310" s="337"/>
      <c r="Q310" s="337"/>
      <c r="R310" s="337"/>
      <c r="S310" s="337"/>
      <c r="T310" s="337"/>
      <c r="U310" s="337"/>
      <c r="V310" s="337"/>
      <c r="W310" s="337"/>
      <c r="X310" s="337"/>
      <c r="Y310" s="337"/>
      <c r="Z310" s="337"/>
    </row>
    <row r="311" spans="1:26" ht="13.5" customHeight="1">
      <c r="A311" s="337"/>
      <c r="B311" s="669"/>
      <c r="C311" s="337"/>
      <c r="D311" s="337"/>
      <c r="E311" s="337"/>
      <c r="F311" s="337"/>
      <c r="G311" s="337"/>
      <c r="H311" s="337"/>
      <c r="I311" s="337"/>
      <c r="J311" s="337"/>
      <c r="K311" s="337"/>
      <c r="L311" s="337"/>
      <c r="M311" s="337"/>
      <c r="N311" s="337"/>
      <c r="O311" s="337"/>
      <c r="P311" s="337"/>
      <c r="Q311" s="337"/>
      <c r="R311" s="337"/>
      <c r="S311" s="337"/>
      <c r="T311" s="337"/>
      <c r="U311" s="337"/>
      <c r="V311" s="337"/>
      <c r="W311" s="337"/>
      <c r="X311" s="337"/>
      <c r="Y311" s="337"/>
      <c r="Z311" s="337"/>
    </row>
    <row r="312" spans="1:26" ht="13.5" customHeight="1">
      <c r="A312" s="337"/>
      <c r="B312" s="669"/>
      <c r="C312" s="337"/>
      <c r="D312" s="337"/>
      <c r="E312" s="337"/>
      <c r="F312" s="337"/>
      <c r="G312" s="337"/>
      <c r="H312" s="337"/>
      <c r="I312" s="337"/>
      <c r="J312" s="337"/>
      <c r="K312" s="337"/>
      <c r="L312" s="337"/>
      <c r="M312" s="337"/>
      <c r="N312" s="337"/>
      <c r="O312" s="337"/>
      <c r="P312" s="337"/>
      <c r="Q312" s="337"/>
      <c r="R312" s="337"/>
      <c r="S312" s="337"/>
      <c r="T312" s="337"/>
      <c r="U312" s="337"/>
      <c r="V312" s="337"/>
      <c r="W312" s="337"/>
      <c r="X312" s="337"/>
      <c r="Y312" s="337"/>
      <c r="Z312" s="337"/>
    </row>
    <row r="313" spans="1:26" ht="13.5" customHeight="1">
      <c r="A313" s="337"/>
      <c r="B313" s="669"/>
      <c r="C313" s="337"/>
      <c r="D313" s="337"/>
      <c r="E313" s="337"/>
      <c r="F313" s="337"/>
      <c r="G313" s="337"/>
      <c r="H313" s="337"/>
      <c r="I313" s="337"/>
      <c r="J313" s="337"/>
      <c r="K313" s="337"/>
      <c r="L313" s="337"/>
      <c r="M313" s="337"/>
      <c r="N313" s="337"/>
      <c r="O313" s="337"/>
      <c r="P313" s="337"/>
      <c r="Q313" s="337"/>
      <c r="R313" s="337"/>
      <c r="S313" s="337"/>
      <c r="T313" s="337"/>
      <c r="U313" s="337"/>
      <c r="V313" s="337"/>
      <c r="W313" s="337"/>
      <c r="X313" s="337"/>
      <c r="Y313" s="337"/>
      <c r="Z313" s="337"/>
    </row>
    <row r="314" spans="1:26" ht="13.5" customHeight="1">
      <c r="A314" s="337"/>
      <c r="B314" s="669"/>
      <c r="C314" s="337"/>
      <c r="D314" s="337"/>
      <c r="E314" s="337"/>
      <c r="F314" s="337"/>
      <c r="G314" s="337"/>
      <c r="H314" s="337"/>
      <c r="I314" s="337"/>
      <c r="J314" s="337"/>
      <c r="K314" s="337"/>
      <c r="L314" s="337"/>
      <c r="M314" s="337"/>
      <c r="N314" s="337"/>
      <c r="O314" s="337"/>
      <c r="P314" s="337"/>
      <c r="Q314" s="337"/>
      <c r="R314" s="337"/>
      <c r="S314" s="337"/>
      <c r="T314" s="337"/>
      <c r="U314" s="337"/>
      <c r="V314" s="337"/>
      <c r="W314" s="337"/>
      <c r="X314" s="337"/>
      <c r="Y314" s="337"/>
      <c r="Z314" s="337"/>
    </row>
    <row r="315" spans="1:26" ht="13.5" customHeight="1">
      <c r="A315" s="337"/>
      <c r="B315" s="669"/>
      <c r="C315" s="337"/>
      <c r="D315" s="337"/>
      <c r="E315" s="337"/>
      <c r="F315" s="337"/>
      <c r="G315" s="337"/>
      <c r="H315" s="337"/>
      <c r="I315" s="337"/>
      <c r="J315" s="337"/>
      <c r="K315" s="337"/>
      <c r="L315" s="337"/>
      <c r="M315" s="337"/>
      <c r="N315" s="337"/>
      <c r="O315" s="337"/>
      <c r="P315" s="337"/>
      <c r="Q315" s="337"/>
      <c r="R315" s="337"/>
      <c r="S315" s="337"/>
      <c r="T315" s="337"/>
      <c r="U315" s="337"/>
      <c r="V315" s="337"/>
      <c r="W315" s="337"/>
      <c r="X315" s="337"/>
      <c r="Y315" s="337"/>
      <c r="Z315" s="337"/>
    </row>
    <row r="316" spans="1:26" ht="13.5" customHeight="1">
      <c r="A316" s="337"/>
      <c r="B316" s="669"/>
      <c r="C316" s="337"/>
      <c r="D316" s="337"/>
      <c r="E316" s="337"/>
      <c r="F316" s="337"/>
      <c r="G316" s="337"/>
      <c r="H316" s="337"/>
      <c r="I316" s="337"/>
      <c r="J316" s="337"/>
      <c r="K316" s="337"/>
      <c r="L316" s="337"/>
      <c r="M316" s="337"/>
      <c r="N316" s="337"/>
      <c r="O316" s="337"/>
      <c r="P316" s="337"/>
      <c r="Q316" s="337"/>
      <c r="R316" s="337"/>
      <c r="S316" s="337"/>
      <c r="T316" s="337"/>
      <c r="U316" s="337"/>
      <c r="V316" s="337"/>
      <c r="W316" s="337"/>
      <c r="X316" s="337"/>
      <c r="Y316" s="337"/>
      <c r="Z316" s="337"/>
    </row>
    <row r="317" spans="1:26" ht="13.5" customHeight="1">
      <c r="A317" s="337"/>
      <c r="B317" s="669"/>
      <c r="C317" s="337"/>
      <c r="D317" s="337"/>
      <c r="E317" s="337"/>
      <c r="F317" s="337"/>
      <c r="G317" s="337"/>
      <c r="H317" s="337"/>
      <c r="I317" s="337"/>
      <c r="J317" s="337"/>
      <c r="K317" s="337"/>
      <c r="L317" s="337"/>
      <c r="M317" s="337"/>
      <c r="N317" s="337"/>
      <c r="O317" s="337"/>
      <c r="P317" s="337"/>
      <c r="Q317" s="337"/>
      <c r="R317" s="337"/>
      <c r="S317" s="337"/>
      <c r="T317" s="337"/>
      <c r="U317" s="337"/>
      <c r="V317" s="337"/>
      <c r="W317" s="337"/>
      <c r="X317" s="337"/>
      <c r="Y317" s="337"/>
      <c r="Z317" s="337"/>
    </row>
    <row r="318" spans="1:26" ht="13.5" customHeight="1">
      <c r="A318" s="337"/>
      <c r="B318" s="669"/>
      <c r="C318" s="337"/>
      <c r="D318" s="337"/>
      <c r="E318" s="337"/>
      <c r="F318" s="337"/>
      <c r="G318" s="337"/>
      <c r="H318" s="337"/>
      <c r="I318" s="337"/>
      <c r="J318" s="337"/>
      <c r="K318" s="337"/>
      <c r="L318" s="337"/>
      <c r="M318" s="337"/>
      <c r="N318" s="337"/>
      <c r="O318" s="337"/>
      <c r="P318" s="337"/>
      <c r="Q318" s="337"/>
      <c r="R318" s="337"/>
      <c r="S318" s="337"/>
      <c r="T318" s="337"/>
      <c r="U318" s="337"/>
      <c r="V318" s="337"/>
      <c r="W318" s="337"/>
      <c r="X318" s="337"/>
      <c r="Y318" s="337"/>
      <c r="Z318" s="337"/>
    </row>
    <row r="319" spans="1:26" ht="13.5" customHeight="1">
      <c r="A319" s="337"/>
      <c r="B319" s="669"/>
      <c r="C319" s="337"/>
      <c r="D319" s="337"/>
      <c r="E319" s="337"/>
      <c r="F319" s="337"/>
      <c r="G319" s="337"/>
      <c r="H319" s="337"/>
      <c r="I319" s="337"/>
      <c r="J319" s="337"/>
      <c r="K319" s="337"/>
      <c r="L319" s="337"/>
      <c r="M319" s="337"/>
      <c r="N319" s="337"/>
      <c r="O319" s="337"/>
      <c r="P319" s="337"/>
      <c r="Q319" s="337"/>
      <c r="R319" s="337"/>
      <c r="S319" s="337"/>
      <c r="T319" s="337"/>
      <c r="U319" s="337"/>
      <c r="V319" s="337"/>
      <c r="W319" s="337"/>
      <c r="X319" s="337"/>
      <c r="Y319" s="337"/>
      <c r="Z319" s="337"/>
    </row>
    <row r="320" spans="1:26" ht="13.5" customHeight="1">
      <c r="A320" s="337"/>
      <c r="B320" s="669"/>
      <c r="C320" s="337"/>
      <c r="D320" s="337"/>
      <c r="E320" s="337"/>
      <c r="F320" s="337"/>
      <c r="G320" s="337"/>
      <c r="H320" s="337"/>
      <c r="I320" s="337"/>
      <c r="J320" s="337"/>
      <c r="K320" s="337"/>
      <c r="L320" s="337"/>
      <c r="M320" s="337"/>
      <c r="N320" s="337"/>
      <c r="O320" s="337"/>
      <c r="P320" s="337"/>
      <c r="Q320" s="337"/>
      <c r="R320" s="337"/>
      <c r="S320" s="337"/>
      <c r="T320" s="337"/>
      <c r="U320" s="337"/>
      <c r="V320" s="337"/>
      <c r="W320" s="337"/>
      <c r="X320" s="337"/>
      <c r="Y320" s="337"/>
      <c r="Z320" s="337"/>
    </row>
    <row r="321" spans="1:26" ht="13.5" customHeight="1">
      <c r="A321" s="337"/>
      <c r="B321" s="669"/>
      <c r="C321" s="337"/>
      <c r="D321" s="337"/>
      <c r="E321" s="337"/>
      <c r="F321" s="337"/>
      <c r="G321" s="337"/>
      <c r="H321" s="337"/>
      <c r="I321" s="337"/>
      <c r="J321" s="337"/>
      <c r="K321" s="337"/>
      <c r="L321" s="337"/>
      <c r="M321" s="337"/>
      <c r="N321" s="337"/>
      <c r="O321" s="337"/>
      <c r="P321" s="337"/>
      <c r="Q321" s="337"/>
      <c r="R321" s="337"/>
      <c r="S321" s="337"/>
      <c r="T321" s="337"/>
      <c r="U321" s="337"/>
      <c r="V321" s="337"/>
      <c r="W321" s="337"/>
      <c r="X321" s="337"/>
      <c r="Y321" s="337"/>
      <c r="Z321" s="337"/>
    </row>
    <row r="322" spans="1:26" ht="13.5" customHeight="1">
      <c r="A322" s="337"/>
      <c r="B322" s="669"/>
      <c r="C322" s="337"/>
      <c r="D322" s="337"/>
      <c r="E322" s="337"/>
      <c r="F322" s="337"/>
      <c r="G322" s="337"/>
      <c r="H322" s="337"/>
      <c r="I322" s="337"/>
      <c r="J322" s="337"/>
      <c r="K322" s="337"/>
      <c r="L322" s="337"/>
      <c r="M322" s="337"/>
      <c r="N322" s="337"/>
      <c r="O322" s="337"/>
      <c r="P322" s="337"/>
      <c r="Q322" s="337"/>
      <c r="R322" s="337"/>
      <c r="S322" s="337"/>
      <c r="T322" s="337"/>
      <c r="U322" s="337"/>
      <c r="V322" s="337"/>
      <c r="W322" s="337"/>
      <c r="X322" s="337"/>
      <c r="Y322" s="337"/>
      <c r="Z322" s="337"/>
    </row>
    <row r="323" spans="1:26" ht="13.5" customHeight="1">
      <c r="A323" s="337"/>
      <c r="B323" s="669"/>
      <c r="C323" s="337"/>
      <c r="D323" s="337"/>
      <c r="E323" s="337"/>
      <c r="F323" s="337"/>
      <c r="G323" s="337"/>
      <c r="H323" s="337"/>
      <c r="I323" s="337"/>
      <c r="J323" s="337"/>
      <c r="K323" s="337"/>
      <c r="L323" s="337"/>
      <c r="M323" s="337"/>
      <c r="N323" s="337"/>
      <c r="O323" s="337"/>
      <c r="P323" s="337"/>
      <c r="Q323" s="337"/>
      <c r="R323" s="337"/>
      <c r="S323" s="337"/>
      <c r="T323" s="337"/>
      <c r="U323" s="337"/>
      <c r="V323" s="337"/>
      <c r="W323" s="337"/>
      <c r="X323" s="337"/>
      <c r="Y323" s="337"/>
      <c r="Z323" s="337"/>
    </row>
    <row r="324" spans="1:26" ht="13.5" customHeight="1">
      <c r="A324" s="337"/>
      <c r="B324" s="669"/>
      <c r="C324" s="337"/>
      <c r="D324" s="337"/>
      <c r="E324" s="337"/>
      <c r="F324" s="337"/>
      <c r="G324" s="337"/>
      <c r="H324" s="337"/>
      <c r="I324" s="337"/>
      <c r="J324" s="337"/>
      <c r="K324" s="337"/>
      <c r="L324" s="337"/>
      <c r="M324" s="337"/>
      <c r="N324" s="337"/>
      <c r="O324" s="337"/>
      <c r="P324" s="337"/>
      <c r="Q324" s="337"/>
      <c r="R324" s="337"/>
      <c r="S324" s="337"/>
      <c r="T324" s="337"/>
      <c r="U324" s="337"/>
      <c r="V324" s="337"/>
      <c r="W324" s="337"/>
      <c r="X324" s="337"/>
      <c r="Y324" s="337"/>
      <c r="Z324" s="337"/>
    </row>
    <row r="325" spans="1:26" ht="13.5" customHeight="1">
      <c r="A325" s="337"/>
      <c r="B325" s="669"/>
      <c r="C325" s="337"/>
      <c r="D325" s="337"/>
      <c r="E325" s="337"/>
      <c r="F325" s="337"/>
      <c r="G325" s="337"/>
      <c r="H325" s="337"/>
      <c r="I325" s="337"/>
      <c r="J325" s="337"/>
      <c r="K325" s="337"/>
      <c r="L325" s="337"/>
      <c r="M325" s="337"/>
      <c r="N325" s="337"/>
      <c r="O325" s="337"/>
      <c r="P325" s="337"/>
      <c r="Q325" s="337"/>
      <c r="R325" s="337"/>
      <c r="S325" s="337"/>
      <c r="T325" s="337"/>
      <c r="U325" s="337"/>
      <c r="V325" s="337"/>
      <c r="W325" s="337"/>
      <c r="X325" s="337"/>
      <c r="Y325" s="337"/>
      <c r="Z325" s="337"/>
    </row>
    <row r="326" spans="1:26" ht="13.5" customHeight="1">
      <c r="A326" s="337"/>
      <c r="B326" s="669"/>
      <c r="C326" s="337"/>
      <c r="D326" s="337"/>
      <c r="E326" s="337"/>
      <c r="F326" s="337"/>
      <c r="G326" s="337"/>
      <c r="H326" s="337"/>
      <c r="I326" s="337"/>
      <c r="J326" s="337"/>
      <c r="K326" s="337"/>
      <c r="L326" s="337"/>
      <c r="M326" s="337"/>
      <c r="N326" s="337"/>
      <c r="O326" s="337"/>
      <c r="P326" s="337"/>
      <c r="Q326" s="337"/>
      <c r="R326" s="337"/>
      <c r="S326" s="337"/>
      <c r="T326" s="337"/>
      <c r="U326" s="337"/>
      <c r="V326" s="337"/>
      <c r="W326" s="337"/>
      <c r="X326" s="337"/>
      <c r="Y326" s="337"/>
      <c r="Z326" s="337"/>
    </row>
    <row r="327" spans="1:26" ht="13.5" customHeight="1">
      <c r="A327" s="337"/>
      <c r="B327" s="669"/>
      <c r="C327" s="337"/>
      <c r="D327" s="337"/>
      <c r="E327" s="337"/>
      <c r="F327" s="337"/>
      <c r="G327" s="337"/>
      <c r="H327" s="337"/>
      <c r="I327" s="337"/>
      <c r="J327" s="337"/>
      <c r="K327" s="337"/>
      <c r="L327" s="337"/>
      <c r="M327" s="337"/>
      <c r="N327" s="337"/>
      <c r="O327" s="337"/>
      <c r="P327" s="337"/>
      <c r="Q327" s="337"/>
      <c r="R327" s="337"/>
      <c r="S327" s="337"/>
      <c r="T327" s="337"/>
      <c r="U327" s="337"/>
      <c r="V327" s="337"/>
      <c r="W327" s="337"/>
      <c r="X327" s="337"/>
      <c r="Y327" s="337"/>
      <c r="Z327" s="337"/>
    </row>
    <row r="328" spans="1:26" ht="13.5" customHeight="1">
      <c r="A328" s="337"/>
      <c r="B328" s="669"/>
      <c r="C328" s="337"/>
      <c r="D328" s="337"/>
      <c r="E328" s="337"/>
      <c r="F328" s="337"/>
      <c r="G328" s="337"/>
      <c r="H328" s="337"/>
      <c r="I328" s="337"/>
      <c r="J328" s="337"/>
      <c r="K328" s="337"/>
      <c r="L328" s="337"/>
      <c r="M328" s="337"/>
      <c r="N328" s="337"/>
      <c r="O328" s="337"/>
      <c r="P328" s="337"/>
      <c r="Q328" s="337"/>
      <c r="R328" s="337"/>
      <c r="S328" s="337"/>
      <c r="T328" s="337"/>
      <c r="U328" s="337"/>
      <c r="V328" s="337"/>
      <c r="W328" s="337"/>
      <c r="X328" s="337"/>
      <c r="Y328" s="337"/>
      <c r="Z328" s="337"/>
    </row>
    <row r="329" spans="1:26" ht="13.5" customHeight="1">
      <c r="A329" s="337"/>
      <c r="B329" s="669"/>
      <c r="C329" s="337"/>
      <c r="D329" s="337"/>
      <c r="E329" s="337"/>
      <c r="F329" s="337"/>
      <c r="G329" s="337"/>
      <c r="H329" s="337"/>
      <c r="I329" s="337"/>
      <c r="J329" s="337"/>
      <c r="K329" s="337"/>
      <c r="L329" s="337"/>
      <c r="M329" s="337"/>
      <c r="N329" s="337"/>
      <c r="O329" s="337"/>
      <c r="P329" s="337"/>
      <c r="Q329" s="337"/>
      <c r="R329" s="337"/>
      <c r="S329" s="337"/>
      <c r="T329" s="337"/>
      <c r="U329" s="337"/>
      <c r="V329" s="337"/>
      <c r="W329" s="337"/>
      <c r="X329" s="337"/>
      <c r="Y329" s="337"/>
      <c r="Z329" s="337"/>
    </row>
    <row r="330" spans="1:26" ht="13.5" customHeight="1">
      <c r="A330" s="337"/>
      <c r="B330" s="669"/>
      <c r="C330" s="337"/>
      <c r="D330" s="337"/>
      <c r="E330" s="337"/>
      <c r="F330" s="337"/>
      <c r="G330" s="337"/>
      <c r="H330" s="337"/>
      <c r="I330" s="337"/>
      <c r="J330" s="337"/>
      <c r="K330" s="337"/>
      <c r="L330" s="337"/>
      <c r="M330" s="337"/>
      <c r="N330" s="337"/>
      <c r="O330" s="337"/>
      <c r="P330" s="337"/>
      <c r="Q330" s="337"/>
      <c r="R330" s="337"/>
      <c r="S330" s="337"/>
      <c r="T330" s="337"/>
      <c r="U330" s="337"/>
      <c r="V330" s="337"/>
      <c r="W330" s="337"/>
      <c r="X330" s="337"/>
      <c r="Y330" s="337"/>
      <c r="Z330" s="337"/>
    </row>
    <row r="331" spans="1:26" ht="13.5" customHeight="1">
      <c r="A331" s="337"/>
      <c r="B331" s="669"/>
      <c r="C331" s="337"/>
      <c r="D331" s="337"/>
      <c r="E331" s="337"/>
      <c r="F331" s="337"/>
      <c r="G331" s="337"/>
      <c r="H331" s="337"/>
      <c r="I331" s="337"/>
      <c r="J331" s="337"/>
      <c r="K331" s="337"/>
      <c r="L331" s="337"/>
      <c r="M331" s="337"/>
      <c r="N331" s="337"/>
      <c r="O331" s="337"/>
      <c r="P331" s="337"/>
      <c r="Q331" s="337"/>
      <c r="R331" s="337"/>
      <c r="S331" s="337"/>
      <c r="T331" s="337"/>
      <c r="U331" s="337"/>
      <c r="V331" s="337"/>
      <c r="W331" s="337"/>
      <c r="X331" s="337"/>
      <c r="Y331" s="337"/>
      <c r="Z331" s="337"/>
    </row>
    <row r="332" spans="1:26" ht="13.5" customHeight="1">
      <c r="A332" s="337"/>
      <c r="B332" s="669"/>
      <c r="C332" s="337"/>
      <c r="D332" s="337"/>
      <c r="E332" s="337"/>
      <c r="F332" s="337"/>
      <c r="G332" s="337"/>
      <c r="H332" s="337"/>
      <c r="I332" s="337"/>
      <c r="J332" s="337"/>
      <c r="K332" s="337"/>
      <c r="L332" s="337"/>
      <c r="M332" s="337"/>
      <c r="N332" s="337"/>
      <c r="O332" s="337"/>
      <c r="P332" s="337"/>
      <c r="Q332" s="337"/>
      <c r="R332" s="337"/>
      <c r="S332" s="337"/>
      <c r="T332" s="337"/>
      <c r="U332" s="337"/>
      <c r="V332" s="337"/>
      <c r="W332" s="337"/>
      <c r="X332" s="337"/>
      <c r="Y332" s="337"/>
      <c r="Z332" s="337"/>
    </row>
    <row r="333" spans="1:26" ht="13.5" customHeight="1">
      <c r="A333" s="337"/>
      <c r="B333" s="669"/>
      <c r="C333" s="337"/>
      <c r="D333" s="337"/>
      <c r="E333" s="337"/>
      <c r="F333" s="337"/>
      <c r="G333" s="337"/>
      <c r="H333" s="337"/>
      <c r="I333" s="337"/>
      <c r="J333" s="337"/>
      <c r="K333" s="337"/>
      <c r="L333" s="337"/>
      <c r="M333" s="337"/>
      <c r="N333" s="337"/>
      <c r="O333" s="337"/>
      <c r="P333" s="337"/>
      <c r="Q333" s="337"/>
      <c r="R333" s="337"/>
      <c r="S333" s="337"/>
      <c r="T333" s="337"/>
      <c r="U333" s="337"/>
      <c r="V333" s="337"/>
      <c r="W333" s="337"/>
      <c r="X333" s="337"/>
      <c r="Y333" s="337"/>
      <c r="Z333" s="337"/>
    </row>
    <row r="334" spans="1:26" ht="13.5" customHeight="1">
      <c r="A334" s="337"/>
      <c r="B334" s="669"/>
      <c r="C334" s="337"/>
      <c r="D334" s="337"/>
      <c r="E334" s="337"/>
      <c r="F334" s="337"/>
      <c r="G334" s="337"/>
      <c r="H334" s="337"/>
      <c r="I334" s="337"/>
      <c r="J334" s="337"/>
      <c r="K334" s="337"/>
      <c r="L334" s="337"/>
      <c r="M334" s="337"/>
      <c r="N334" s="337"/>
      <c r="O334" s="337"/>
      <c r="P334" s="337"/>
      <c r="Q334" s="337"/>
      <c r="R334" s="337"/>
      <c r="S334" s="337"/>
      <c r="T334" s="337"/>
      <c r="U334" s="337"/>
      <c r="V334" s="337"/>
      <c r="W334" s="337"/>
      <c r="X334" s="337"/>
      <c r="Y334" s="337"/>
      <c r="Z334" s="337"/>
    </row>
    <row r="335" spans="1:26" ht="13.5" customHeight="1">
      <c r="A335" s="337"/>
      <c r="B335" s="669"/>
      <c r="C335" s="337"/>
      <c r="D335" s="337"/>
      <c r="E335" s="337"/>
      <c r="F335" s="337"/>
      <c r="G335" s="337"/>
      <c r="H335" s="337"/>
      <c r="I335" s="337"/>
      <c r="J335" s="337"/>
      <c r="K335" s="337"/>
      <c r="L335" s="337"/>
      <c r="M335" s="337"/>
      <c r="N335" s="337"/>
      <c r="O335" s="337"/>
      <c r="P335" s="337"/>
      <c r="Q335" s="337"/>
      <c r="R335" s="337"/>
      <c r="S335" s="337"/>
      <c r="T335" s="337"/>
      <c r="U335" s="337"/>
      <c r="V335" s="337"/>
      <c r="W335" s="337"/>
      <c r="X335" s="337"/>
      <c r="Y335" s="337"/>
      <c r="Z335" s="337"/>
    </row>
    <row r="336" spans="1:26" ht="13.5" customHeight="1">
      <c r="A336" s="337"/>
      <c r="B336" s="669"/>
      <c r="C336" s="337"/>
      <c r="D336" s="337"/>
      <c r="E336" s="337"/>
      <c r="F336" s="337"/>
      <c r="G336" s="337"/>
      <c r="H336" s="337"/>
      <c r="I336" s="337"/>
      <c r="J336" s="337"/>
      <c r="K336" s="337"/>
      <c r="L336" s="337"/>
      <c r="M336" s="337"/>
      <c r="N336" s="337"/>
      <c r="O336" s="337"/>
      <c r="P336" s="337"/>
      <c r="Q336" s="337"/>
      <c r="R336" s="337"/>
      <c r="S336" s="337"/>
      <c r="T336" s="337"/>
      <c r="U336" s="337"/>
      <c r="V336" s="337"/>
      <c r="W336" s="337"/>
      <c r="X336" s="337"/>
      <c r="Y336" s="337"/>
      <c r="Z336" s="337"/>
    </row>
    <row r="337" spans="1:26" ht="13.5" customHeight="1">
      <c r="A337" s="337"/>
      <c r="B337" s="669"/>
      <c r="C337" s="337"/>
      <c r="D337" s="337"/>
      <c r="E337" s="337"/>
      <c r="F337" s="337"/>
      <c r="G337" s="337"/>
      <c r="H337" s="337"/>
      <c r="I337" s="337"/>
      <c r="J337" s="337"/>
      <c r="K337" s="337"/>
      <c r="L337" s="337"/>
      <c r="M337" s="337"/>
      <c r="N337" s="337"/>
      <c r="O337" s="337"/>
      <c r="P337" s="337"/>
      <c r="Q337" s="337"/>
      <c r="R337" s="337"/>
      <c r="S337" s="337"/>
      <c r="T337" s="337"/>
      <c r="U337" s="337"/>
      <c r="V337" s="337"/>
      <c r="W337" s="337"/>
      <c r="X337" s="337"/>
      <c r="Y337" s="337"/>
      <c r="Z337" s="337"/>
    </row>
    <row r="338" spans="1:26" ht="13.5" customHeight="1">
      <c r="A338" s="337"/>
      <c r="B338" s="669"/>
      <c r="C338" s="337"/>
      <c r="D338" s="337"/>
      <c r="E338" s="337"/>
      <c r="F338" s="337"/>
      <c r="G338" s="337"/>
      <c r="H338" s="337"/>
      <c r="I338" s="337"/>
      <c r="J338" s="337"/>
      <c r="K338" s="337"/>
      <c r="L338" s="337"/>
      <c r="M338" s="337"/>
      <c r="N338" s="337"/>
      <c r="O338" s="337"/>
      <c r="P338" s="337"/>
      <c r="Q338" s="337"/>
      <c r="R338" s="337"/>
      <c r="S338" s="337"/>
      <c r="T338" s="337"/>
      <c r="U338" s="337"/>
      <c r="V338" s="337"/>
      <c r="W338" s="337"/>
      <c r="X338" s="337"/>
      <c r="Y338" s="337"/>
      <c r="Z338" s="337"/>
    </row>
    <row r="339" spans="1:26" ht="13.5" customHeight="1">
      <c r="A339" s="337"/>
      <c r="B339" s="669"/>
      <c r="C339" s="337"/>
      <c r="D339" s="337"/>
      <c r="E339" s="337"/>
      <c r="F339" s="337"/>
      <c r="G339" s="337"/>
      <c r="H339" s="337"/>
      <c r="I339" s="337"/>
      <c r="J339" s="337"/>
      <c r="K339" s="337"/>
      <c r="L339" s="337"/>
      <c r="M339" s="337"/>
      <c r="N339" s="337"/>
      <c r="O339" s="337"/>
      <c r="P339" s="337"/>
      <c r="Q339" s="337"/>
      <c r="R339" s="337"/>
      <c r="S339" s="337"/>
      <c r="T339" s="337"/>
      <c r="U339" s="337"/>
      <c r="V339" s="337"/>
      <c r="W339" s="337"/>
      <c r="X339" s="337"/>
      <c r="Y339" s="337"/>
      <c r="Z339" s="337"/>
    </row>
    <row r="340" spans="1:26" ht="13.5" customHeight="1">
      <c r="A340" s="337"/>
      <c r="B340" s="669"/>
      <c r="C340" s="337"/>
      <c r="D340" s="337"/>
      <c r="E340" s="337"/>
      <c r="F340" s="337"/>
      <c r="G340" s="337"/>
      <c r="H340" s="337"/>
      <c r="I340" s="337"/>
      <c r="J340" s="337"/>
      <c r="K340" s="337"/>
      <c r="L340" s="337"/>
      <c r="M340" s="337"/>
      <c r="N340" s="337"/>
      <c r="O340" s="337"/>
      <c r="P340" s="337"/>
      <c r="Q340" s="337"/>
      <c r="R340" s="337"/>
      <c r="S340" s="337"/>
      <c r="T340" s="337"/>
      <c r="U340" s="337"/>
      <c r="V340" s="337"/>
      <c r="W340" s="337"/>
      <c r="X340" s="337"/>
      <c r="Y340" s="337"/>
      <c r="Z340" s="337"/>
    </row>
    <row r="341" spans="1:26" ht="13.5" customHeight="1">
      <c r="A341" s="337"/>
      <c r="B341" s="669"/>
      <c r="C341" s="337"/>
      <c r="D341" s="337"/>
      <c r="E341" s="337"/>
      <c r="F341" s="337"/>
      <c r="G341" s="337"/>
      <c r="H341" s="337"/>
      <c r="I341" s="337"/>
      <c r="J341" s="337"/>
      <c r="K341" s="337"/>
      <c r="L341" s="337"/>
      <c r="M341" s="337"/>
      <c r="N341" s="337"/>
      <c r="O341" s="337"/>
      <c r="P341" s="337"/>
      <c r="Q341" s="337"/>
      <c r="R341" s="337"/>
      <c r="S341" s="337"/>
      <c r="T341" s="337"/>
      <c r="U341" s="337"/>
      <c r="V341" s="337"/>
      <c r="W341" s="337"/>
      <c r="X341" s="337"/>
      <c r="Y341" s="337"/>
      <c r="Z341" s="337"/>
    </row>
    <row r="342" spans="1:26" ht="13.5" customHeight="1">
      <c r="A342" s="337"/>
      <c r="B342" s="669"/>
      <c r="C342" s="337"/>
      <c r="D342" s="337"/>
      <c r="E342" s="337"/>
      <c r="F342" s="337"/>
      <c r="G342" s="337"/>
      <c r="H342" s="337"/>
      <c r="I342" s="337"/>
      <c r="J342" s="337"/>
      <c r="K342" s="337"/>
      <c r="L342" s="337"/>
      <c r="M342" s="337"/>
      <c r="N342" s="337"/>
      <c r="O342" s="337"/>
      <c r="P342" s="337"/>
      <c r="Q342" s="337"/>
      <c r="R342" s="337"/>
      <c r="S342" s="337"/>
      <c r="T342" s="337"/>
      <c r="U342" s="337"/>
      <c r="V342" s="337"/>
      <c r="W342" s="337"/>
      <c r="X342" s="337"/>
      <c r="Y342" s="337"/>
      <c r="Z342" s="337"/>
    </row>
    <row r="343" spans="1:26" ht="13.5" customHeight="1">
      <c r="A343" s="337"/>
      <c r="B343" s="669"/>
      <c r="C343" s="337"/>
      <c r="D343" s="337"/>
      <c r="E343" s="337"/>
      <c r="F343" s="337"/>
      <c r="G343" s="337"/>
      <c r="H343" s="337"/>
      <c r="I343" s="337"/>
      <c r="J343" s="337"/>
      <c r="K343" s="337"/>
      <c r="L343" s="337"/>
      <c r="M343" s="337"/>
      <c r="N343" s="337"/>
      <c r="O343" s="337"/>
      <c r="P343" s="337"/>
      <c r="Q343" s="337"/>
      <c r="R343" s="337"/>
      <c r="S343" s="337"/>
      <c r="T343" s="337"/>
      <c r="U343" s="337"/>
      <c r="V343" s="337"/>
      <c r="W343" s="337"/>
      <c r="X343" s="337"/>
      <c r="Y343" s="337"/>
      <c r="Z343" s="337"/>
    </row>
    <row r="344" spans="1:26" ht="13.5" customHeight="1">
      <c r="A344" s="337"/>
      <c r="B344" s="669"/>
      <c r="C344" s="337"/>
      <c r="D344" s="337"/>
      <c r="E344" s="337"/>
      <c r="F344" s="337"/>
      <c r="G344" s="337"/>
      <c r="H344" s="337"/>
      <c r="I344" s="337"/>
      <c r="J344" s="337"/>
      <c r="K344" s="337"/>
      <c r="L344" s="337"/>
      <c r="M344" s="337"/>
      <c r="N344" s="337"/>
      <c r="O344" s="337"/>
      <c r="P344" s="337"/>
      <c r="Q344" s="337"/>
      <c r="R344" s="337"/>
      <c r="S344" s="337"/>
      <c r="T344" s="337"/>
      <c r="U344" s="337"/>
      <c r="V344" s="337"/>
      <c r="W344" s="337"/>
      <c r="X344" s="337"/>
      <c r="Y344" s="337"/>
      <c r="Z344" s="337"/>
    </row>
    <row r="345" spans="1:26" ht="13.5" customHeight="1">
      <c r="A345" s="337"/>
      <c r="B345" s="669"/>
      <c r="C345" s="337"/>
      <c r="D345" s="337"/>
      <c r="E345" s="337"/>
      <c r="F345" s="337"/>
      <c r="G345" s="337"/>
      <c r="H345" s="337"/>
      <c r="I345" s="337"/>
      <c r="J345" s="337"/>
      <c r="K345" s="337"/>
      <c r="L345" s="337"/>
      <c r="M345" s="337"/>
      <c r="N345" s="337"/>
      <c r="O345" s="337"/>
      <c r="P345" s="337"/>
      <c r="Q345" s="337"/>
      <c r="R345" s="337"/>
      <c r="S345" s="337"/>
      <c r="T345" s="337"/>
      <c r="U345" s="337"/>
      <c r="V345" s="337"/>
      <c r="W345" s="337"/>
      <c r="X345" s="337"/>
      <c r="Y345" s="337"/>
      <c r="Z345" s="337"/>
    </row>
    <row r="346" spans="1:26" ht="13.5" customHeight="1">
      <c r="A346" s="337"/>
      <c r="B346" s="669"/>
      <c r="C346" s="337"/>
      <c r="D346" s="337"/>
      <c r="E346" s="337"/>
      <c r="F346" s="337"/>
      <c r="G346" s="337"/>
      <c r="H346" s="337"/>
      <c r="I346" s="337"/>
      <c r="J346" s="337"/>
      <c r="K346" s="337"/>
      <c r="L346" s="337"/>
      <c r="M346" s="337"/>
      <c r="N346" s="337"/>
      <c r="O346" s="337"/>
      <c r="P346" s="337"/>
      <c r="Q346" s="337"/>
      <c r="R346" s="337"/>
      <c r="S346" s="337"/>
      <c r="T346" s="337"/>
      <c r="U346" s="337"/>
      <c r="V346" s="337"/>
      <c r="W346" s="337"/>
      <c r="X346" s="337"/>
      <c r="Y346" s="337"/>
      <c r="Z346" s="337"/>
    </row>
    <row r="347" spans="1:26" ht="13.5" customHeight="1">
      <c r="A347" s="337"/>
      <c r="B347" s="669"/>
      <c r="C347" s="337"/>
      <c r="D347" s="337"/>
      <c r="E347" s="337"/>
      <c r="F347" s="337"/>
      <c r="G347" s="337"/>
      <c r="H347" s="337"/>
      <c r="I347" s="337"/>
      <c r="J347" s="337"/>
      <c r="K347" s="337"/>
      <c r="L347" s="337"/>
      <c r="M347" s="337"/>
      <c r="N347" s="337"/>
      <c r="O347" s="337"/>
      <c r="P347" s="337"/>
      <c r="Q347" s="337"/>
      <c r="R347" s="337"/>
      <c r="S347" s="337"/>
      <c r="T347" s="337"/>
      <c r="U347" s="337"/>
      <c r="V347" s="337"/>
      <c r="W347" s="337"/>
      <c r="X347" s="337"/>
      <c r="Y347" s="337"/>
      <c r="Z347" s="337"/>
    </row>
    <row r="348" spans="1:26" ht="13.5" customHeight="1">
      <c r="A348" s="337"/>
      <c r="B348" s="669"/>
      <c r="C348" s="337"/>
      <c r="D348" s="337"/>
      <c r="E348" s="337"/>
      <c r="F348" s="337"/>
      <c r="G348" s="337"/>
      <c r="H348" s="337"/>
      <c r="I348" s="337"/>
      <c r="J348" s="337"/>
      <c r="K348" s="337"/>
      <c r="L348" s="337"/>
      <c r="M348" s="337"/>
      <c r="N348" s="337"/>
      <c r="O348" s="337"/>
      <c r="P348" s="337"/>
      <c r="Q348" s="337"/>
      <c r="R348" s="337"/>
      <c r="S348" s="337"/>
      <c r="T348" s="337"/>
      <c r="U348" s="337"/>
      <c r="V348" s="337"/>
      <c r="W348" s="337"/>
      <c r="X348" s="337"/>
      <c r="Y348" s="337"/>
      <c r="Z348" s="337"/>
    </row>
    <row r="349" spans="1:26" ht="13.5" customHeight="1">
      <c r="A349" s="337"/>
      <c r="B349" s="669"/>
      <c r="C349" s="337"/>
      <c r="D349" s="337"/>
      <c r="E349" s="337"/>
      <c r="F349" s="337"/>
      <c r="G349" s="337"/>
      <c r="H349" s="337"/>
      <c r="I349" s="337"/>
      <c r="J349" s="337"/>
      <c r="K349" s="337"/>
      <c r="L349" s="337"/>
      <c r="M349" s="337"/>
      <c r="N349" s="337"/>
      <c r="O349" s="337"/>
      <c r="P349" s="337"/>
      <c r="Q349" s="337"/>
      <c r="R349" s="337"/>
      <c r="S349" s="337"/>
      <c r="T349" s="337"/>
      <c r="U349" s="337"/>
      <c r="V349" s="337"/>
      <c r="W349" s="337"/>
      <c r="X349" s="337"/>
      <c r="Y349" s="337"/>
      <c r="Z349" s="337"/>
    </row>
    <row r="350" spans="1:26" ht="13.5" customHeight="1">
      <c r="A350" s="337"/>
      <c r="B350" s="669"/>
      <c r="C350" s="337"/>
      <c r="D350" s="337"/>
      <c r="E350" s="337"/>
      <c r="F350" s="337"/>
      <c r="G350" s="337"/>
      <c r="H350" s="337"/>
      <c r="I350" s="337"/>
      <c r="J350" s="337"/>
      <c r="K350" s="337"/>
      <c r="L350" s="337"/>
      <c r="M350" s="337"/>
      <c r="N350" s="337"/>
      <c r="O350" s="337"/>
      <c r="P350" s="337"/>
      <c r="Q350" s="337"/>
      <c r="R350" s="337"/>
      <c r="S350" s="337"/>
      <c r="T350" s="337"/>
      <c r="U350" s="337"/>
      <c r="V350" s="337"/>
      <c r="W350" s="337"/>
      <c r="X350" s="337"/>
      <c r="Y350" s="337"/>
      <c r="Z350" s="337"/>
    </row>
    <row r="351" spans="1:26" ht="13.5" customHeight="1">
      <c r="A351" s="337"/>
      <c r="B351" s="669"/>
      <c r="C351" s="337"/>
      <c r="D351" s="337"/>
      <c r="E351" s="337"/>
      <c r="F351" s="337"/>
      <c r="G351" s="337"/>
      <c r="H351" s="337"/>
      <c r="I351" s="337"/>
      <c r="J351" s="337"/>
      <c r="K351" s="337"/>
      <c r="L351" s="337"/>
      <c r="M351" s="337"/>
      <c r="N351" s="337"/>
      <c r="O351" s="337"/>
      <c r="P351" s="337"/>
      <c r="Q351" s="337"/>
      <c r="R351" s="337"/>
      <c r="S351" s="337"/>
      <c r="T351" s="337"/>
      <c r="U351" s="337"/>
      <c r="V351" s="337"/>
      <c r="W351" s="337"/>
      <c r="X351" s="337"/>
      <c r="Y351" s="337"/>
      <c r="Z351" s="337"/>
    </row>
    <row r="352" spans="1:26" ht="13.5" customHeight="1">
      <c r="A352" s="337"/>
      <c r="B352" s="669"/>
      <c r="C352" s="337"/>
      <c r="D352" s="337"/>
      <c r="E352" s="337"/>
      <c r="F352" s="337"/>
      <c r="G352" s="337"/>
      <c r="H352" s="337"/>
      <c r="I352" s="337"/>
      <c r="J352" s="337"/>
      <c r="K352" s="337"/>
      <c r="L352" s="337"/>
      <c r="M352" s="337"/>
      <c r="N352" s="337"/>
      <c r="O352" s="337"/>
      <c r="P352" s="337"/>
      <c r="Q352" s="337"/>
      <c r="R352" s="337"/>
      <c r="S352" s="337"/>
      <c r="T352" s="337"/>
      <c r="U352" s="337"/>
      <c r="V352" s="337"/>
      <c r="W352" s="337"/>
      <c r="X352" s="337"/>
      <c r="Y352" s="337"/>
      <c r="Z352" s="337"/>
    </row>
    <row r="353" spans="1:26" ht="13.5" customHeight="1">
      <c r="A353" s="337"/>
      <c r="B353" s="669"/>
      <c r="C353" s="337"/>
      <c r="D353" s="337"/>
      <c r="E353" s="337"/>
      <c r="F353" s="337"/>
      <c r="G353" s="337"/>
      <c r="H353" s="337"/>
      <c r="I353" s="337"/>
      <c r="J353" s="337"/>
      <c r="K353" s="337"/>
      <c r="L353" s="337"/>
      <c r="M353" s="337"/>
      <c r="N353" s="337"/>
      <c r="O353" s="337"/>
      <c r="P353" s="337"/>
      <c r="Q353" s="337"/>
      <c r="R353" s="337"/>
      <c r="S353" s="337"/>
      <c r="T353" s="337"/>
      <c r="U353" s="337"/>
      <c r="V353" s="337"/>
      <c r="W353" s="337"/>
      <c r="X353" s="337"/>
      <c r="Y353" s="337"/>
      <c r="Z353" s="337"/>
    </row>
    <row r="354" spans="1:26" ht="13.5" customHeight="1">
      <c r="A354" s="337"/>
      <c r="B354" s="669"/>
      <c r="C354" s="337"/>
      <c r="D354" s="337"/>
      <c r="E354" s="337"/>
      <c r="F354" s="337"/>
      <c r="G354" s="337"/>
      <c r="H354" s="337"/>
      <c r="I354" s="337"/>
      <c r="J354" s="337"/>
      <c r="K354" s="337"/>
      <c r="L354" s="337"/>
      <c r="M354" s="337"/>
      <c r="N354" s="337"/>
      <c r="O354" s="337"/>
      <c r="P354" s="337"/>
      <c r="Q354" s="337"/>
      <c r="R354" s="337"/>
      <c r="S354" s="337"/>
      <c r="T354" s="337"/>
      <c r="U354" s="337"/>
      <c r="V354" s="337"/>
      <c r="W354" s="337"/>
      <c r="X354" s="337"/>
      <c r="Y354" s="337"/>
      <c r="Z354" s="337"/>
    </row>
    <row r="355" spans="1:26" ht="13.5" customHeight="1">
      <c r="A355" s="337"/>
      <c r="B355" s="669"/>
      <c r="C355" s="337"/>
      <c r="D355" s="337"/>
      <c r="E355" s="337"/>
      <c r="F355" s="337"/>
      <c r="G355" s="337"/>
      <c r="H355" s="337"/>
      <c r="I355" s="337"/>
      <c r="J355" s="337"/>
      <c r="K355" s="337"/>
      <c r="L355" s="337"/>
      <c r="M355" s="337"/>
      <c r="N355" s="337"/>
      <c r="O355" s="337"/>
      <c r="P355" s="337"/>
      <c r="Q355" s="337"/>
      <c r="R355" s="337"/>
      <c r="S355" s="337"/>
      <c r="T355" s="337"/>
      <c r="U355" s="337"/>
      <c r="V355" s="337"/>
      <c r="W355" s="337"/>
      <c r="X355" s="337"/>
      <c r="Y355" s="337"/>
      <c r="Z355" s="337"/>
    </row>
    <row r="356" spans="1:26" ht="13.5" customHeight="1">
      <c r="A356" s="337"/>
      <c r="B356" s="669"/>
      <c r="C356" s="337"/>
      <c r="D356" s="337"/>
      <c r="E356" s="337"/>
      <c r="F356" s="337"/>
      <c r="G356" s="337"/>
      <c r="H356" s="337"/>
      <c r="I356" s="337"/>
      <c r="J356" s="337"/>
      <c r="K356" s="337"/>
      <c r="L356" s="337"/>
      <c r="M356" s="337"/>
      <c r="N356" s="337"/>
      <c r="O356" s="337"/>
      <c r="P356" s="337"/>
      <c r="Q356" s="337"/>
      <c r="R356" s="337"/>
      <c r="S356" s="337"/>
      <c r="T356" s="337"/>
      <c r="U356" s="337"/>
      <c r="V356" s="337"/>
      <c r="W356" s="337"/>
      <c r="X356" s="337"/>
      <c r="Y356" s="337"/>
      <c r="Z356" s="337"/>
    </row>
    <row r="357" spans="1:26" ht="13.5" customHeight="1">
      <c r="A357" s="337"/>
      <c r="B357" s="669"/>
      <c r="C357" s="337"/>
      <c r="D357" s="337"/>
      <c r="E357" s="337"/>
      <c r="F357" s="337"/>
      <c r="G357" s="337"/>
      <c r="H357" s="337"/>
      <c r="I357" s="337"/>
      <c r="J357" s="337"/>
      <c r="K357" s="337"/>
      <c r="L357" s="337"/>
      <c r="M357" s="337"/>
      <c r="N357" s="337"/>
      <c r="O357" s="337"/>
      <c r="P357" s="337"/>
      <c r="Q357" s="337"/>
      <c r="R357" s="337"/>
      <c r="S357" s="337"/>
      <c r="T357" s="337"/>
      <c r="U357" s="337"/>
      <c r="V357" s="337"/>
      <c r="W357" s="337"/>
      <c r="X357" s="337"/>
      <c r="Y357" s="337"/>
      <c r="Z357" s="337"/>
    </row>
    <row r="358" spans="1:26" ht="13.5" customHeight="1">
      <c r="A358" s="337"/>
      <c r="B358" s="669"/>
      <c r="C358" s="337"/>
      <c r="D358" s="337"/>
      <c r="E358" s="337"/>
      <c r="F358" s="337"/>
      <c r="G358" s="337"/>
      <c r="H358" s="337"/>
      <c r="I358" s="337"/>
      <c r="J358" s="337"/>
      <c r="K358" s="337"/>
      <c r="L358" s="337"/>
      <c r="M358" s="337"/>
      <c r="N358" s="337"/>
      <c r="O358" s="337"/>
      <c r="P358" s="337"/>
      <c r="Q358" s="337"/>
      <c r="R358" s="337"/>
      <c r="S358" s="337"/>
      <c r="T358" s="337"/>
      <c r="U358" s="337"/>
      <c r="V358" s="337"/>
      <c r="W358" s="337"/>
      <c r="X358" s="337"/>
      <c r="Y358" s="337"/>
      <c r="Z358" s="337"/>
    </row>
    <row r="359" spans="1:26" ht="13.5" customHeight="1">
      <c r="A359" s="337"/>
      <c r="B359" s="669"/>
      <c r="C359" s="337"/>
      <c r="D359" s="337"/>
      <c r="E359" s="337"/>
      <c r="F359" s="337"/>
      <c r="G359" s="337"/>
      <c r="H359" s="337"/>
      <c r="I359" s="337"/>
      <c r="J359" s="337"/>
      <c r="K359" s="337"/>
      <c r="L359" s="337"/>
      <c r="M359" s="337"/>
      <c r="N359" s="337"/>
      <c r="O359" s="337"/>
      <c r="P359" s="337"/>
      <c r="Q359" s="337"/>
      <c r="R359" s="337"/>
      <c r="S359" s="337"/>
      <c r="T359" s="337"/>
      <c r="U359" s="337"/>
      <c r="V359" s="337"/>
      <c r="W359" s="337"/>
      <c r="X359" s="337"/>
      <c r="Y359" s="337"/>
      <c r="Z359" s="337"/>
    </row>
    <row r="360" spans="1:26" ht="13.5" customHeight="1">
      <c r="A360" s="337"/>
      <c r="B360" s="669"/>
      <c r="C360" s="337"/>
      <c r="D360" s="337"/>
      <c r="E360" s="337"/>
      <c r="F360" s="337"/>
      <c r="G360" s="337"/>
      <c r="H360" s="337"/>
      <c r="I360" s="337"/>
      <c r="J360" s="337"/>
      <c r="K360" s="337"/>
      <c r="L360" s="337"/>
      <c r="M360" s="337"/>
      <c r="N360" s="337"/>
      <c r="O360" s="337"/>
      <c r="P360" s="337"/>
      <c r="Q360" s="337"/>
      <c r="R360" s="337"/>
      <c r="S360" s="337"/>
      <c r="T360" s="337"/>
      <c r="U360" s="337"/>
      <c r="V360" s="337"/>
      <c r="W360" s="337"/>
      <c r="X360" s="337"/>
      <c r="Y360" s="337"/>
      <c r="Z360" s="337"/>
    </row>
    <row r="361" spans="1:26" ht="13.5" customHeight="1">
      <c r="A361" s="337"/>
      <c r="B361" s="669"/>
      <c r="C361" s="337"/>
      <c r="D361" s="337"/>
      <c r="E361" s="337"/>
      <c r="F361" s="337"/>
      <c r="G361" s="337"/>
      <c r="H361" s="337"/>
      <c r="I361" s="337"/>
      <c r="J361" s="337"/>
      <c r="K361" s="337"/>
      <c r="L361" s="337"/>
      <c r="M361" s="337"/>
      <c r="N361" s="337"/>
      <c r="O361" s="337"/>
      <c r="P361" s="337"/>
      <c r="Q361" s="337"/>
      <c r="R361" s="337"/>
      <c r="S361" s="337"/>
      <c r="T361" s="337"/>
      <c r="U361" s="337"/>
      <c r="V361" s="337"/>
      <c r="W361" s="337"/>
      <c r="X361" s="337"/>
      <c r="Y361" s="337"/>
      <c r="Z361" s="337"/>
    </row>
    <row r="362" spans="1:26" ht="13.5" customHeight="1">
      <c r="A362" s="337"/>
      <c r="B362" s="669"/>
      <c r="C362" s="337"/>
      <c r="D362" s="337"/>
      <c r="E362" s="337"/>
      <c r="F362" s="337"/>
      <c r="G362" s="337"/>
      <c r="H362" s="337"/>
      <c r="I362" s="337"/>
      <c r="J362" s="337"/>
      <c r="K362" s="337"/>
      <c r="L362" s="337"/>
      <c r="M362" s="337"/>
      <c r="N362" s="337"/>
      <c r="O362" s="337"/>
      <c r="P362" s="337"/>
      <c r="Q362" s="337"/>
      <c r="R362" s="337"/>
      <c r="S362" s="337"/>
      <c r="T362" s="337"/>
      <c r="U362" s="337"/>
      <c r="V362" s="337"/>
      <c r="W362" s="337"/>
      <c r="X362" s="337"/>
      <c r="Y362" s="337"/>
      <c r="Z362" s="337"/>
    </row>
    <row r="363" spans="1:26" ht="13.5" customHeight="1">
      <c r="A363" s="337"/>
      <c r="B363" s="669"/>
      <c r="C363" s="337"/>
      <c r="D363" s="337"/>
      <c r="E363" s="337"/>
      <c r="F363" s="337"/>
      <c r="G363" s="337"/>
      <c r="H363" s="337"/>
      <c r="I363" s="337"/>
      <c r="J363" s="337"/>
      <c r="K363" s="337"/>
      <c r="L363" s="337"/>
      <c r="M363" s="337"/>
      <c r="N363" s="337"/>
      <c r="O363" s="337"/>
      <c r="P363" s="337"/>
      <c r="Q363" s="337"/>
      <c r="R363" s="337"/>
      <c r="S363" s="337"/>
      <c r="T363" s="337"/>
      <c r="U363" s="337"/>
      <c r="V363" s="337"/>
      <c r="W363" s="337"/>
      <c r="X363" s="337"/>
      <c r="Y363" s="337"/>
      <c r="Z363" s="337"/>
    </row>
    <row r="364" spans="1:26" ht="13.5" customHeight="1">
      <c r="A364" s="337"/>
      <c r="B364" s="669"/>
      <c r="C364" s="337"/>
      <c r="D364" s="337"/>
      <c r="E364" s="337"/>
      <c r="F364" s="337"/>
      <c r="G364" s="337"/>
      <c r="H364" s="337"/>
      <c r="I364" s="337"/>
      <c r="J364" s="337"/>
      <c r="K364" s="337"/>
      <c r="L364" s="337"/>
      <c r="M364" s="337"/>
      <c r="N364" s="337"/>
      <c r="O364" s="337"/>
      <c r="P364" s="337"/>
      <c r="Q364" s="337"/>
      <c r="R364" s="337"/>
      <c r="S364" s="337"/>
      <c r="T364" s="337"/>
      <c r="U364" s="337"/>
      <c r="V364" s="337"/>
      <c r="W364" s="337"/>
      <c r="X364" s="337"/>
      <c r="Y364" s="337"/>
      <c r="Z364" s="337"/>
    </row>
    <row r="365" spans="1:26" ht="13.5" customHeight="1">
      <c r="A365" s="337"/>
      <c r="B365" s="669"/>
      <c r="C365" s="337"/>
      <c r="D365" s="337"/>
      <c r="E365" s="337"/>
      <c r="F365" s="337"/>
      <c r="G365" s="337"/>
      <c r="H365" s="337"/>
      <c r="I365" s="337"/>
      <c r="J365" s="337"/>
      <c r="K365" s="337"/>
      <c r="L365" s="337"/>
      <c r="M365" s="337"/>
      <c r="N365" s="337"/>
      <c r="O365" s="337"/>
      <c r="P365" s="337"/>
      <c r="Q365" s="337"/>
      <c r="R365" s="337"/>
      <c r="S365" s="337"/>
      <c r="T365" s="337"/>
      <c r="U365" s="337"/>
      <c r="V365" s="337"/>
      <c r="W365" s="337"/>
      <c r="X365" s="337"/>
      <c r="Y365" s="337"/>
      <c r="Z365" s="337"/>
    </row>
    <row r="366" spans="1:26" ht="13.5" customHeight="1">
      <c r="A366" s="337"/>
      <c r="B366" s="669"/>
      <c r="C366" s="337"/>
      <c r="D366" s="337"/>
      <c r="E366" s="337"/>
      <c r="F366" s="337"/>
      <c r="G366" s="337"/>
      <c r="H366" s="337"/>
      <c r="I366" s="337"/>
      <c r="J366" s="337"/>
      <c r="K366" s="337"/>
      <c r="L366" s="337"/>
      <c r="M366" s="337"/>
      <c r="N366" s="337"/>
      <c r="O366" s="337"/>
      <c r="P366" s="337"/>
      <c r="Q366" s="337"/>
      <c r="R366" s="337"/>
      <c r="S366" s="337"/>
      <c r="T366" s="337"/>
      <c r="U366" s="337"/>
      <c r="V366" s="337"/>
      <c r="W366" s="337"/>
      <c r="X366" s="337"/>
      <c r="Y366" s="337"/>
      <c r="Z366" s="337"/>
    </row>
    <row r="367" spans="1:26" ht="15.75" customHeight="1"/>
    <row r="368" spans="1:2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sheetData>
  <mergeCells count="11">
    <mergeCell ref="B126:J126"/>
    <mergeCell ref="Q127:Q132"/>
    <mergeCell ref="Q133:Q140"/>
    <mergeCell ref="Q141:Q148"/>
    <mergeCell ref="Q160:Q166"/>
    <mergeCell ref="O134:O140"/>
    <mergeCell ref="O131:O132"/>
    <mergeCell ref="O141:O148"/>
    <mergeCell ref="O149:O152"/>
    <mergeCell ref="Q149:Q152"/>
    <mergeCell ref="Q154:Q158"/>
  </mergeCells>
  <pageMargins left="0.75" right="0.75" top="1" bottom="1" header="0" footer="0"/>
  <pageSetup paperSize="9" orientation="portrait" horizontalDpi="4294967292" verticalDpi="4294967292"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A1016"/>
  <sheetViews>
    <sheetView showGridLines="0" tabSelected="1" workbookViewId="0">
      <pane xSplit="2" ySplit="2" topLeftCell="C3" activePane="bottomRight" state="frozen"/>
      <selection pane="topRight" activeCell="B1" sqref="B1"/>
      <selection pane="bottomLeft" activeCell="A3" sqref="A3"/>
      <selection pane="bottomRight" activeCell="H93" sqref="H93"/>
    </sheetView>
  </sheetViews>
  <sheetFormatPr baseColWidth="10" defaultColWidth="14.42578125" defaultRowHeight="15" customHeight="1" outlineLevelRow="1" outlineLevelCol="1"/>
  <cols>
    <col min="1" max="1" width="14.42578125" style="693"/>
    <col min="2" max="2" width="55" style="692" customWidth="1"/>
    <col min="3" max="3" width="17.42578125" style="692" customWidth="1"/>
    <col min="4" max="4" width="18.28515625" style="692" bestFit="1" customWidth="1"/>
    <col min="5" max="5" width="20" style="692" customWidth="1" outlineLevel="1"/>
    <col min="6" max="6" width="18.5703125" style="692" customWidth="1" outlineLevel="1"/>
    <col min="7" max="7" width="19.85546875" style="692" customWidth="1" outlineLevel="1"/>
    <col min="8" max="8" width="19.28515625" style="692" bestFit="1" customWidth="1"/>
    <col min="9" max="9" width="18.28515625" style="692" customWidth="1" outlineLevel="1"/>
    <col min="10" max="10" width="11.85546875" style="692" customWidth="1" outlineLevel="1"/>
    <col min="11" max="11" width="19.42578125" style="692" customWidth="1" outlineLevel="1"/>
    <col min="12" max="12" width="19.42578125" style="692" bestFit="1" customWidth="1"/>
    <col min="13" max="13" width="21.7109375" style="692" customWidth="1" outlineLevel="1"/>
    <col min="14" max="14" width="12.5703125" style="7" customWidth="1" outlineLevel="1"/>
    <col min="15" max="15" width="23.42578125" style="692" customWidth="1" outlineLevel="1"/>
    <col min="16" max="16" width="22.42578125" style="692" customWidth="1" outlineLevel="1"/>
    <col min="17" max="17" width="17.85546875" style="692" customWidth="1" outlineLevel="1"/>
    <col min="18" max="18" width="13.140625" style="7" customWidth="1" outlineLevel="1"/>
    <col min="19" max="19" width="16" style="692" customWidth="1"/>
    <col min="20" max="20" width="11" style="692" customWidth="1"/>
    <col min="21" max="21" width="102.42578125" style="692" customWidth="1"/>
    <col min="22" max="27" width="9.28515625" style="692" customWidth="1"/>
    <col min="28" max="16384" width="14.42578125" style="692"/>
  </cols>
  <sheetData>
    <row r="1" spans="2:27" ht="25.5" customHeight="1">
      <c r="B1" s="3170" t="s">
        <v>549</v>
      </c>
      <c r="C1" s="3175" t="s">
        <v>625</v>
      </c>
      <c r="D1" s="3173"/>
      <c r="E1" s="3176" t="s">
        <v>551</v>
      </c>
      <c r="F1" s="3173"/>
      <c r="G1" s="3175" t="s">
        <v>625</v>
      </c>
      <c r="H1" s="3173"/>
      <c r="I1" s="3176" t="s">
        <v>551</v>
      </c>
      <c r="J1" s="3173"/>
      <c r="K1" s="3175" t="s">
        <v>625</v>
      </c>
      <c r="L1" s="3173"/>
      <c r="M1" s="3176" t="s">
        <v>551</v>
      </c>
      <c r="N1" s="3173"/>
      <c r="O1" s="3175" t="s">
        <v>625</v>
      </c>
      <c r="P1" s="3173"/>
      <c r="Q1" s="3176" t="s">
        <v>551</v>
      </c>
      <c r="R1" s="3177"/>
      <c r="S1" s="3169"/>
      <c r="T1" s="2980"/>
      <c r="U1" s="695"/>
      <c r="V1" s="695"/>
      <c r="W1" s="695"/>
      <c r="X1" s="695"/>
      <c r="Y1" s="695"/>
      <c r="Z1" s="695"/>
      <c r="AA1" s="695"/>
    </row>
    <row r="2" spans="2:27" ht="101.25" customHeight="1">
      <c r="B2" s="3171"/>
      <c r="C2" s="195">
        <v>2018</v>
      </c>
      <c r="D2" s="195">
        <v>2017</v>
      </c>
      <c r="E2" s="196" t="s">
        <v>552</v>
      </c>
      <c r="F2" s="196" t="s">
        <v>553</v>
      </c>
      <c r="G2" s="195">
        <v>2017</v>
      </c>
      <c r="H2" s="195">
        <v>2016</v>
      </c>
      <c r="I2" s="196" t="s">
        <v>552</v>
      </c>
      <c r="J2" s="196" t="s">
        <v>553</v>
      </c>
      <c r="K2" s="195">
        <v>2016</v>
      </c>
      <c r="L2" s="195">
        <v>2015</v>
      </c>
      <c r="M2" s="196" t="s">
        <v>552</v>
      </c>
      <c r="N2" s="196" t="s">
        <v>553</v>
      </c>
      <c r="O2" s="195">
        <v>2015</v>
      </c>
      <c r="P2" s="195">
        <v>2014</v>
      </c>
      <c r="Q2" s="196" t="s">
        <v>552</v>
      </c>
      <c r="R2" s="197" t="s">
        <v>553</v>
      </c>
      <c r="S2" s="696"/>
      <c r="T2" s="696"/>
      <c r="U2" s="695"/>
      <c r="V2" s="695"/>
      <c r="W2" s="695"/>
      <c r="X2" s="695"/>
      <c r="Y2" s="695"/>
      <c r="Z2" s="695"/>
      <c r="AA2" s="695"/>
    </row>
    <row r="3" spans="2:27" ht="19.5" customHeight="1">
      <c r="B3" s="199" t="s">
        <v>554</v>
      </c>
      <c r="C3" s="200">
        <f>C5+C9+C15+C23</f>
        <v>746942795</v>
      </c>
      <c r="D3" s="200">
        <f>D9+D15+D23</f>
        <v>429624074</v>
      </c>
      <c r="E3" s="201">
        <f>C3-D3</f>
        <v>317318721</v>
      </c>
      <c r="F3" s="2091">
        <f>C3/D3-1</f>
        <v>0.73859622913030698</v>
      </c>
      <c r="G3" s="200">
        <f>G5+G9+G15+G23</f>
        <v>429624074</v>
      </c>
      <c r="H3" s="200">
        <f>H9+H15+H23</f>
        <v>414802465</v>
      </c>
      <c r="I3" s="201">
        <f>G3-H3</f>
        <v>14821609</v>
      </c>
      <c r="J3" s="2091">
        <f>G3/H3-1</f>
        <v>3.5731728354121417E-2</v>
      </c>
      <c r="K3" s="200">
        <f>K9+K15+K23+K30</f>
        <v>414802465</v>
      </c>
      <c r="L3" s="200">
        <f>L15+L23+L30+L9</f>
        <v>337869805</v>
      </c>
      <c r="M3" s="203">
        <f>K3-L3</f>
        <v>76932660</v>
      </c>
      <c r="N3" s="2091">
        <f>K3/L3-1</f>
        <v>0.22769912807094439</v>
      </c>
      <c r="O3" s="200">
        <f>O15+O23+O30+O9</f>
        <v>337869805</v>
      </c>
      <c r="P3" s="200">
        <f>P5+P9+P15+P21+P23+P30</f>
        <v>312876917</v>
      </c>
      <c r="Q3" s="201">
        <f>O3-P3</f>
        <v>24992888</v>
      </c>
      <c r="R3" s="2086">
        <f>O3/P3-1</f>
        <v>7.9880894505234501E-2</v>
      </c>
      <c r="S3" s="697"/>
      <c r="T3" s="698"/>
      <c r="U3" s="695"/>
      <c r="V3" s="695"/>
      <c r="W3" s="695"/>
      <c r="X3" s="695"/>
      <c r="Y3" s="695"/>
      <c r="Z3" s="695"/>
      <c r="AA3" s="695"/>
    </row>
    <row r="4" spans="2:27" ht="9.75" customHeight="1">
      <c r="B4" s="206"/>
      <c r="C4" s="207"/>
      <c r="D4" s="207"/>
      <c r="E4" s="208"/>
      <c r="F4" s="2092"/>
      <c r="G4" s="207"/>
      <c r="H4" s="207"/>
      <c r="I4" s="208"/>
      <c r="J4" s="2092"/>
      <c r="K4" s="207"/>
      <c r="L4" s="207"/>
      <c r="M4" s="209"/>
      <c r="N4" s="2092"/>
      <c r="O4" s="207"/>
      <c r="P4" s="207"/>
      <c r="Q4" s="208"/>
      <c r="R4" s="2087"/>
      <c r="S4" s="699"/>
      <c r="T4" s="699"/>
      <c r="U4" s="695"/>
      <c r="V4" s="695"/>
      <c r="W4" s="695"/>
      <c r="X4" s="695"/>
      <c r="Y4" s="695"/>
      <c r="Z4" s="695"/>
      <c r="AA4" s="695"/>
    </row>
    <row r="5" spans="2:27" s="321" customFormat="1" ht="15.75" customHeight="1">
      <c r="B5" s="613" t="s">
        <v>230</v>
      </c>
      <c r="C5" s="2151">
        <f t="shared" ref="C5:D5" si="0">SUM(C6:C7)</f>
        <v>0</v>
      </c>
      <c r="D5" s="2151">
        <f t="shared" si="0"/>
        <v>0</v>
      </c>
      <c r="E5" s="2149">
        <f t="shared" ref="E5:E7" si="1">C5-D5</f>
        <v>0</v>
      </c>
      <c r="F5" s="2150"/>
      <c r="G5" s="2151">
        <f t="shared" ref="G5:H5" si="2">SUM(G6:G7)</f>
        <v>0</v>
      </c>
      <c r="H5" s="2151">
        <f t="shared" si="2"/>
        <v>0</v>
      </c>
      <c r="I5" s="2149">
        <f t="shared" ref="I5:I7" si="3">G5-H5</f>
        <v>0</v>
      </c>
      <c r="J5" s="2150"/>
      <c r="K5" s="2151">
        <f t="shared" ref="K5:L5" si="4">SUM(K6:K7)</f>
        <v>0</v>
      </c>
      <c r="L5" s="2151">
        <f t="shared" si="4"/>
        <v>0</v>
      </c>
      <c r="M5" s="2152">
        <f t="shared" ref="M5:M7" si="5">K5-L5</f>
        <v>0</v>
      </c>
      <c r="N5" s="2150"/>
      <c r="O5" s="2151">
        <f t="shared" ref="O5:P5" si="6">SUM(O6:O7)</f>
        <v>0</v>
      </c>
      <c r="P5" s="2151">
        <f t="shared" si="6"/>
        <v>0</v>
      </c>
      <c r="Q5" s="2149">
        <f t="shared" ref="Q5:Q7" si="7">O5-P5</f>
        <v>0</v>
      </c>
      <c r="R5" s="2153"/>
      <c r="S5" s="700"/>
      <c r="T5" s="700"/>
      <c r="U5" s="376"/>
      <c r="V5" s="376"/>
      <c r="W5" s="376"/>
      <c r="X5" s="376"/>
      <c r="Y5" s="376"/>
      <c r="Z5" s="376"/>
      <c r="AA5" s="376"/>
    </row>
    <row r="6" spans="2:27" s="321" customFormat="1" ht="15.75" customHeight="1" outlineLevel="1">
      <c r="B6" s="614" t="s">
        <v>232</v>
      </c>
      <c r="C6" s="356">
        <f>BILAN_SYSCOA!I8</f>
        <v>0</v>
      </c>
      <c r="D6" s="356">
        <f>BILAN_SYSCOA!J8</f>
        <v>0</v>
      </c>
      <c r="E6" s="2154">
        <f t="shared" si="1"/>
        <v>0</v>
      </c>
      <c r="F6" s="2155"/>
      <c r="G6" s="2156">
        <f t="shared" ref="G6:G7" si="8">+D6</f>
        <v>0</v>
      </c>
      <c r="H6" s="356">
        <f>BILAN_SYSCOA!K8</f>
        <v>0</v>
      </c>
      <c r="I6" s="2154">
        <f t="shared" si="3"/>
        <v>0</v>
      </c>
      <c r="J6" s="2155"/>
      <c r="K6" s="2156">
        <f t="shared" ref="K6:K7" si="9">+H6</f>
        <v>0</v>
      </c>
      <c r="L6" s="356">
        <f>BILAN_SYSCOA!L8</f>
        <v>0</v>
      </c>
      <c r="M6" s="2157">
        <f t="shared" si="5"/>
        <v>0</v>
      </c>
      <c r="N6" s="2155"/>
      <c r="O6" s="2156">
        <f t="shared" ref="O6:O7" si="10">+L6</f>
        <v>0</v>
      </c>
      <c r="P6" s="356"/>
      <c r="Q6" s="2154">
        <f t="shared" si="7"/>
        <v>0</v>
      </c>
      <c r="R6" s="2158"/>
      <c r="S6" s="701"/>
      <c r="T6" s="701"/>
      <c r="U6" s="372"/>
      <c r="V6" s="372"/>
      <c r="W6" s="372"/>
      <c r="X6" s="372"/>
      <c r="Y6" s="372"/>
      <c r="Z6" s="372"/>
      <c r="AA6" s="372"/>
    </row>
    <row r="7" spans="2:27" s="321" customFormat="1" ht="15.75" customHeight="1" outlineLevel="1">
      <c r="B7" s="614" t="s">
        <v>235</v>
      </c>
      <c r="C7" s="356">
        <f>BILAN_SYSCOA!I9</f>
        <v>0</v>
      </c>
      <c r="D7" s="356">
        <f>BILAN_SYSCOA!J9</f>
        <v>0</v>
      </c>
      <c r="E7" s="2154">
        <f t="shared" si="1"/>
        <v>0</v>
      </c>
      <c r="F7" s="2155"/>
      <c r="G7" s="2156">
        <f t="shared" si="8"/>
        <v>0</v>
      </c>
      <c r="H7" s="356">
        <f>BILAN_SYSCOA!K9</f>
        <v>0</v>
      </c>
      <c r="I7" s="2154">
        <f t="shared" si="3"/>
        <v>0</v>
      </c>
      <c r="J7" s="2155"/>
      <c r="K7" s="2156">
        <f t="shared" si="9"/>
        <v>0</v>
      </c>
      <c r="L7" s="356">
        <f>BILAN_SYSCOA!L9</f>
        <v>0</v>
      </c>
      <c r="M7" s="2157">
        <f t="shared" si="5"/>
        <v>0</v>
      </c>
      <c r="N7" s="2155"/>
      <c r="O7" s="2156">
        <f t="shared" si="10"/>
        <v>0</v>
      </c>
      <c r="P7" s="356"/>
      <c r="Q7" s="2154">
        <f t="shared" si="7"/>
        <v>0</v>
      </c>
      <c r="R7" s="2158"/>
      <c r="S7" s="701"/>
      <c r="T7" s="701"/>
      <c r="U7" s="372"/>
      <c r="V7" s="372"/>
      <c r="W7" s="372"/>
      <c r="X7" s="372"/>
      <c r="Y7" s="372"/>
      <c r="Z7" s="372"/>
      <c r="AA7" s="372"/>
    </row>
    <row r="8" spans="2:27" s="321" customFormat="1" ht="15.75" customHeight="1">
      <c r="B8" s="614"/>
      <c r="C8" s="2156"/>
      <c r="D8" s="2156"/>
      <c r="E8" s="2154"/>
      <c r="F8" s="2155"/>
      <c r="G8" s="2156"/>
      <c r="H8" s="2156"/>
      <c r="I8" s="2154"/>
      <c r="J8" s="2155"/>
      <c r="K8" s="2156"/>
      <c r="L8" s="2156"/>
      <c r="M8" s="2157"/>
      <c r="N8" s="2155"/>
      <c r="O8" s="2156"/>
      <c r="P8" s="2156"/>
      <c r="Q8" s="2154"/>
      <c r="R8" s="2158"/>
      <c r="S8" s="701"/>
      <c r="T8" s="701"/>
      <c r="U8" s="372"/>
      <c r="V8" s="372"/>
      <c r="W8" s="372"/>
      <c r="X8" s="372"/>
      <c r="Y8" s="372"/>
      <c r="Z8" s="372"/>
      <c r="AA8" s="372"/>
    </row>
    <row r="9" spans="2:27" s="321" customFormat="1" ht="16.5">
      <c r="B9" s="613" t="s">
        <v>558</v>
      </c>
      <c r="C9" s="363">
        <f>SUM(C10:C13)</f>
        <v>5413775</v>
      </c>
      <c r="D9" s="363">
        <f>SUM(D10:D13)</f>
        <v>5413775</v>
      </c>
      <c r="E9" s="2159">
        <f t="shared" ref="E9:E13" si="11">C9-D9</f>
        <v>0</v>
      </c>
      <c r="F9" s="2160">
        <f t="shared" ref="F9" si="12">C9/D9-1</f>
        <v>0</v>
      </c>
      <c r="G9" s="363">
        <f t="shared" ref="G9" si="13">SUM(G10:G13)</f>
        <v>5413775</v>
      </c>
      <c r="H9" s="363">
        <f>SUM(H10:H13)</f>
        <v>5413775</v>
      </c>
      <c r="I9" s="2159">
        <f t="shared" ref="I9:I13" si="14">G9-H9</f>
        <v>0</v>
      </c>
      <c r="J9" s="2160">
        <f t="shared" ref="J9:J11" si="15">G9/H9-1</f>
        <v>0</v>
      </c>
      <c r="K9" s="363">
        <f t="shared" ref="K9" si="16">SUM(K10:K13)</f>
        <v>5413775</v>
      </c>
      <c r="L9" s="363">
        <f>SUM(L10:L13)</f>
        <v>5413775</v>
      </c>
      <c r="M9" s="2161">
        <f t="shared" ref="M9:M13" si="17">K9-L9</f>
        <v>0</v>
      </c>
      <c r="N9" s="2160">
        <f t="shared" ref="N9:N12" si="18">K9/L9-1</f>
        <v>0</v>
      </c>
      <c r="O9" s="363">
        <f>SUM(O10:O13)</f>
        <v>5413775</v>
      </c>
      <c r="P9" s="363">
        <f>SUM(P10:P13)</f>
        <v>2600975</v>
      </c>
      <c r="Q9" s="2159">
        <f t="shared" ref="Q9:Q13" si="19">O9-P9</f>
        <v>2812800</v>
      </c>
      <c r="R9" s="2162">
        <f t="shared" ref="R9:R11" si="20">O9/P9-1</f>
        <v>1.0814406136160479</v>
      </c>
      <c r="S9" s="702"/>
      <c r="T9" s="375"/>
      <c r="U9" s="376"/>
      <c r="V9" s="376"/>
      <c r="W9" s="376"/>
      <c r="X9" s="376"/>
      <c r="Y9" s="376"/>
      <c r="Z9" s="376"/>
      <c r="AA9" s="376"/>
    </row>
    <row r="10" spans="2:27" s="321" customFormat="1" ht="16.5" outlineLevel="1">
      <c r="B10" s="614" t="s">
        <v>241</v>
      </c>
      <c r="C10" s="356">
        <f>BILAN_SYSCOA!I12</f>
        <v>0</v>
      </c>
      <c r="D10" s="356">
        <f>BILAN_SYSCOA!J12</f>
        <v>0</v>
      </c>
      <c r="E10" s="2142">
        <f t="shared" si="11"/>
        <v>0</v>
      </c>
      <c r="F10" s="2144"/>
      <c r="G10" s="355">
        <f t="shared" ref="G10:G13" si="21">+D10</f>
        <v>0</v>
      </c>
      <c r="H10" s="356">
        <f>BILAN_SYSCOA!K12</f>
        <v>0</v>
      </c>
      <c r="I10" s="2142">
        <f t="shared" si="14"/>
        <v>0</v>
      </c>
      <c r="J10" s="2144"/>
      <c r="K10" s="355">
        <f t="shared" ref="K10:K13" si="22">+H10</f>
        <v>0</v>
      </c>
      <c r="L10" s="356">
        <f>BILAN_SYSCOA!L12</f>
        <v>0</v>
      </c>
      <c r="M10" s="2141">
        <f t="shared" si="17"/>
        <v>0</v>
      </c>
      <c r="N10" s="2160"/>
      <c r="O10" s="355">
        <f t="shared" ref="O10:O13" si="23">+L10</f>
        <v>0</v>
      </c>
      <c r="P10" s="356"/>
      <c r="Q10" s="2142">
        <f t="shared" si="19"/>
        <v>0</v>
      </c>
      <c r="R10" s="2143"/>
      <c r="S10" s="370"/>
      <c r="T10" s="371"/>
      <c r="U10" s="372"/>
      <c r="V10" s="372"/>
      <c r="W10" s="372"/>
      <c r="X10" s="372"/>
      <c r="Y10" s="372"/>
      <c r="Z10" s="372"/>
      <c r="AA10" s="372"/>
    </row>
    <row r="11" spans="2:27" s="321" customFormat="1" ht="16.5" outlineLevel="1">
      <c r="B11" s="614" t="s">
        <v>243</v>
      </c>
      <c r="C11" s="356">
        <f>BILAN_SYSCOA!I13</f>
        <v>5113775</v>
      </c>
      <c r="D11" s="356">
        <f>BILAN_SYSCOA!J13</f>
        <v>5113775</v>
      </c>
      <c r="E11" s="2142">
        <f t="shared" si="11"/>
        <v>0</v>
      </c>
      <c r="F11" s="2144">
        <f>C11/D11-1</f>
        <v>0</v>
      </c>
      <c r="G11" s="2163">
        <f t="shared" si="21"/>
        <v>5113775</v>
      </c>
      <c r="H11" s="356">
        <f>BILAN_SYSCOA!K13</f>
        <v>5113775</v>
      </c>
      <c r="I11" s="2142">
        <f t="shared" si="14"/>
        <v>0</v>
      </c>
      <c r="J11" s="2144">
        <f t="shared" si="15"/>
        <v>0</v>
      </c>
      <c r="K11" s="2163">
        <f t="shared" si="22"/>
        <v>5113775</v>
      </c>
      <c r="L11" s="356">
        <f>BILAN_SYSCOA!L13</f>
        <v>5113775</v>
      </c>
      <c r="M11" s="2141">
        <f t="shared" si="17"/>
        <v>0</v>
      </c>
      <c r="N11" s="2144">
        <f t="shared" si="18"/>
        <v>0</v>
      </c>
      <c r="O11" s="2163">
        <f t="shared" si="23"/>
        <v>5113775</v>
      </c>
      <c r="P11" s="356">
        <f>BILAN_SYSCOA!M13</f>
        <v>2300975</v>
      </c>
      <c r="Q11" s="2142">
        <f t="shared" si="19"/>
        <v>2812800</v>
      </c>
      <c r="R11" s="2143">
        <f t="shared" si="20"/>
        <v>1.2224383141928965</v>
      </c>
      <c r="S11" s="370"/>
      <c r="T11" s="371"/>
      <c r="U11" s="372"/>
      <c r="V11" s="372"/>
      <c r="W11" s="372"/>
      <c r="X11" s="372"/>
      <c r="Y11" s="372"/>
      <c r="Z11" s="372"/>
      <c r="AA11" s="372"/>
    </row>
    <row r="12" spans="2:27" s="321" customFormat="1" ht="16.5" outlineLevel="1">
      <c r="B12" s="614" t="s">
        <v>245</v>
      </c>
      <c r="C12" s="356">
        <f>BILAN_SYSCOA!I14</f>
        <v>300000</v>
      </c>
      <c r="D12" s="356">
        <f>BILAN_SYSCOA!J14</f>
        <v>300000</v>
      </c>
      <c r="E12" s="356">
        <f>C12-D12</f>
        <v>0</v>
      </c>
      <c r="F12" s="2164">
        <f>(C12/D12)-1</f>
        <v>0</v>
      </c>
      <c r="G12" s="356">
        <f>BILAN_SYSCOA!M14</f>
        <v>300000</v>
      </c>
      <c r="H12" s="356">
        <f>BILAN_SYSCOA!K14</f>
        <v>300000</v>
      </c>
      <c r="I12" s="356">
        <f>BILAN_SYSCOA!O14</f>
        <v>0</v>
      </c>
      <c r="J12" s="2164">
        <f>BILAN_SYSCOA!P14</f>
        <v>0</v>
      </c>
      <c r="K12" s="356">
        <f>H12</f>
        <v>300000</v>
      </c>
      <c r="L12" s="356">
        <f>BILAN_SYSCOA!L14</f>
        <v>300000</v>
      </c>
      <c r="M12" s="356">
        <f>BILAN_SYSCOA!S14</f>
        <v>0</v>
      </c>
      <c r="N12" s="2144">
        <f t="shared" si="18"/>
        <v>0</v>
      </c>
      <c r="O12" s="356">
        <f>L12</f>
        <v>300000</v>
      </c>
      <c r="P12" s="356">
        <f>BILAN_SYSCOA!M14</f>
        <v>300000</v>
      </c>
      <c r="Q12" s="356">
        <f>BILAN_SYSCOA!W14</f>
        <v>0</v>
      </c>
      <c r="R12" s="2165">
        <f>BILAN_SYSCOA!X14</f>
        <v>0</v>
      </c>
      <c r="S12" s="370"/>
      <c r="T12" s="371"/>
      <c r="U12" s="372"/>
      <c r="V12" s="372"/>
      <c r="W12" s="372"/>
      <c r="X12" s="372"/>
      <c r="Y12" s="372"/>
      <c r="Z12" s="372"/>
      <c r="AA12" s="372"/>
    </row>
    <row r="13" spans="2:27" s="321" customFormat="1" ht="16.5" outlineLevel="1">
      <c r="B13" s="614" t="s">
        <v>248</v>
      </c>
      <c r="C13" s="356">
        <f>BILAN_SYSCOA!I15</f>
        <v>0</v>
      </c>
      <c r="D13" s="356">
        <f>BILAN_SYSCOA!J15</f>
        <v>0</v>
      </c>
      <c r="E13" s="2142">
        <f t="shared" si="11"/>
        <v>0</v>
      </c>
      <c r="F13" s="2144"/>
      <c r="G13" s="355">
        <f t="shared" si="21"/>
        <v>0</v>
      </c>
      <c r="H13" s="356">
        <f>BILAN_SYSCOA!K15</f>
        <v>0</v>
      </c>
      <c r="I13" s="2142">
        <f t="shared" si="14"/>
        <v>0</v>
      </c>
      <c r="J13" s="2144"/>
      <c r="K13" s="355">
        <f t="shared" si="22"/>
        <v>0</v>
      </c>
      <c r="L13" s="356">
        <f>BILAN_SYSCOA!L15</f>
        <v>0</v>
      </c>
      <c r="M13" s="2141">
        <f t="shared" si="17"/>
        <v>0</v>
      </c>
      <c r="N13" s="2144"/>
      <c r="O13" s="355">
        <f t="shared" si="23"/>
        <v>0</v>
      </c>
      <c r="P13" s="356"/>
      <c r="Q13" s="2142">
        <f t="shared" si="19"/>
        <v>0</v>
      </c>
      <c r="R13" s="2143"/>
      <c r="S13" s="370"/>
      <c r="T13" s="371"/>
      <c r="U13" s="372"/>
      <c r="V13" s="372"/>
      <c r="W13" s="372"/>
      <c r="X13" s="372"/>
      <c r="Y13" s="372"/>
      <c r="Z13" s="372"/>
      <c r="AA13" s="372"/>
    </row>
    <row r="14" spans="2:27" s="321" customFormat="1" ht="16.5">
      <c r="B14" s="614"/>
      <c r="C14" s="355"/>
      <c r="D14" s="355"/>
      <c r="E14" s="2142"/>
      <c r="F14" s="2144"/>
      <c r="G14" s="355"/>
      <c r="H14" s="355"/>
      <c r="I14" s="2142"/>
      <c r="J14" s="2144"/>
      <c r="K14" s="355"/>
      <c r="L14" s="355"/>
      <c r="M14" s="2141"/>
      <c r="N14" s="2144"/>
      <c r="O14" s="355"/>
      <c r="P14" s="355"/>
      <c r="Q14" s="2142"/>
      <c r="R14" s="2143"/>
      <c r="S14" s="370"/>
      <c r="T14" s="371"/>
      <c r="U14" s="372"/>
      <c r="V14" s="372"/>
      <c r="W14" s="372"/>
      <c r="X14" s="372"/>
      <c r="Y14" s="372"/>
      <c r="Z14" s="372"/>
      <c r="AA14" s="372"/>
    </row>
    <row r="15" spans="2:27" s="321" customFormat="1" ht="16.5">
      <c r="B15" s="613" t="s">
        <v>559</v>
      </c>
      <c r="C15" s="363">
        <f>SUM(C16:C21)</f>
        <v>475182795</v>
      </c>
      <c r="D15" s="363">
        <f>SUM(D16:D21)</f>
        <v>418378706</v>
      </c>
      <c r="E15" s="2159">
        <f t="shared" ref="E15:E21" si="24">C15-D15</f>
        <v>56804089</v>
      </c>
      <c r="F15" s="2160">
        <f t="shared" ref="F15:F20" si="25">C15/D15-1</f>
        <v>0.13577194103181722</v>
      </c>
      <c r="G15" s="363">
        <f>SUM(G16:G21)</f>
        <v>418378706</v>
      </c>
      <c r="H15" s="363">
        <f>SUM(H16:H21)</f>
        <v>404309109</v>
      </c>
      <c r="I15" s="2159">
        <f t="shared" ref="I15:I21" si="26">G15-H15</f>
        <v>14069597</v>
      </c>
      <c r="J15" s="2160">
        <f t="shared" ref="J15:J20" si="27">G15/H15-1</f>
        <v>3.4799109608979917E-2</v>
      </c>
      <c r="K15" s="363">
        <f t="shared" ref="K15" si="28">SUM(K16:K21)</f>
        <v>404309109</v>
      </c>
      <c r="L15" s="363">
        <f>SUM(L16:L21)</f>
        <v>327723956</v>
      </c>
      <c r="M15" s="2161">
        <f t="shared" ref="M15:M21" si="29">K15-L15</f>
        <v>76585153</v>
      </c>
      <c r="N15" s="2160">
        <f t="shared" ref="N15:N20" si="30">K15/L15-1</f>
        <v>0.23368799136551366</v>
      </c>
      <c r="O15" s="363">
        <f>SUM(O16:O21)</f>
        <v>327723956</v>
      </c>
      <c r="P15" s="363">
        <f>SUM(P16:P21)</f>
        <v>305202940</v>
      </c>
      <c r="Q15" s="2159">
        <f t="shared" ref="Q15:Q21" si="31">O15-P15</f>
        <v>22521016</v>
      </c>
      <c r="R15" s="2162">
        <f t="shared" ref="R15:R20" si="32">O15/P15-1</f>
        <v>7.3790298350336903E-2</v>
      </c>
      <c r="S15" s="702"/>
      <c r="T15" s="375"/>
      <c r="U15" s="376"/>
      <c r="V15" s="376"/>
      <c r="W15" s="376"/>
      <c r="X15" s="376"/>
      <c r="Y15" s="376"/>
      <c r="Z15" s="376"/>
      <c r="AA15" s="376"/>
    </row>
    <row r="16" spans="2:27" s="321" customFormat="1" ht="16.5" outlineLevel="1">
      <c r="B16" s="614" t="s">
        <v>252</v>
      </c>
      <c r="C16" s="356">
        <f>BILAN_SYSCOA!I18</f>
        <v>0</v>
      </c>
      <c r="D16" s="356">
        <f>BILAN_SYSCOA!J18</f>
        <v>0</v>
      </c>
      <c r="E16" s="2142">
        <f t="shared" si="24"/>
        <v>0</v>
      </c>
      <c r="F16" s="2144"/>
      <c r="G16" s="355">
        <f t="shared" ref="G16:G21" si="33">+D16</f>
        <v>0</v>
      </c>
      <c r="H16" s="356">
        <f>BILAN_SYSCOA!K18</f>
        <v>0</v>
      </c>
      <c r="I16" s="2142">
        <f t="shared" si="26"/>
        <v>0</v>
      </c>
      <c r="J16" s="2144"/>
      <c r="K16" s="355">
        <f t="shared" ref="K16:K21" si="34">+H16</f>
        <v>0</v>
      </c>
      <c r="L16" s="356">
        <f>BILAN_SYSCOA!L18</f>
        <v>0</v>
      </c>
      <c r="M16" s="2141">
        <f t="shared" si="29"/>
        <v>0</v>
      </c>
      <c r="N16" s="2144"/>
      <c r="O16" s="355">
        <f t="shared" ref="O16:O21" si="35">+L16</f>
        <v>0</v>
      </c>
      <c r="P16" s="356"/>
      <c r="Q16" s="2142">
        <f t="shared" si="31"/>
        <v>0</v>
      </c>
      <c r="R16" s="2143"/>
      <c r="S16" s="370"/>
      <c r="T16" s="371"/>
      <c r="U16" s="372"/>
      <c r="V16" s="372"/>
      <c r="W16" s="372"/>
      <c r="X16" s="372"/>
      <c r="Y16" s="372"/>
      <c r="Z16" s="372"/>
      <c r="AA16" s="372"/>
    </row>
    <row r="17" spans="2:27" s="321" customFormat="1" ht="16.5" outlineLevel="1">
      <c r="B17" s="614" t="s">
        <v>253</v>
      </c>
      <c r="C17" s="356">
        <f>[4]BILAN_SYSCOA!J19</f>
        <v>0</v>
      </c>
      <c r="D17" s="356">
        <f>BILAN_SYSCOA!J19</f>
        <v>0</v>
      </c>
      <c r="E17" s="2142">
        <f t="shared" si="24"/>
        <v>0</v>
      </c>
      <c r="F17" s="2144"/>
      <c r="G17" s="355">
        <f t="shared" si="33"/>
        <v>0</v>
      </c>
      <c r="H17" s="356">
        <f>BILAN_SYSCOA!K19</f>
        <v>0</v>
      </c>
      <c r="I17" s="2142">
        <f t="shared" si="26"/>
        <v>0</v>
      </c>
      <c r="J17" s="2144"/>
      <c r="K17" s="355">
        <f t="shared" si="34"/>
        <v>0</v>
      </c>
      <c r="L17" s="356">
        <f>BILAN_SYSCOA!L19</f>
        <v>0</v>
      </c>
      <c r="M17" s="2141">
        <f t="shared" si="29"/>
        <v>0</v>
      </c>
      <c r="N17" s="2144"/>
      <c r="O17" s="355">
        <f t="shared" si="35"/>
        <v>0</v>
      </c>
      <c r="P17" s="356"/>
      <c r="Q17" s="2142">
        <f t="shared" si="31"/>
        <v>0</v>
      </c>
      <c r="R17" s="2143"/>
      <c r="S17" s="370"/>
      <c r="T17" s="371"/>
      <c r="U17" s="372"/>
      <c r="V17" s="372"/>
      <c r="W17" s="372"/>
      <c r="X17" s="372"/>
      <c r="Y17" s="372"/>
      <c r="Z17" s="372"/>
      <c r="AA17" s="372"/>
    </row>
    <row r="18" spans="2:27" s="321" customFormat="1" ht="16.5" outlineLevel="1">
      <c r="B18" s="614" t="s">
        <v>255</v>
      </c>
      <c r="C18" s="356">
        <f>BILAN_SYSCOA!I20</f>
        <v>26074054</v>
      </c>
      <c r="D18" s="356">
        <f>BILAN_SYSCOA!J20</f>
        <v>26074054</v>
      </c>
      <c r="E18" s="2142">
        <f t="shared" si="24"/>
        <v>0</v>
      </c>
      <c r="F18" s="2144">
        <f t="shared" si="25"/>
        <v>0</v>
      </c>
      <c r="G18" s="355">
        <f t="shared" si="33"/>
        <v>26074054</v>
      </c>
      <c r="H18" s="356">
        <f>BILAN_SYSCOA!K20</f>
        <v>26474054</v>
      </c>
      <c r="I18" s="2142">
        <f t="shared" si="26"/>
        <v>-400000</v>
      </c>
      <c r="J18" s="2144">
        <f t="shared" si="27"/>
        <v>-1.510913288912985E-2</v>
      </c>
      <c r="K18" s="355">
        <f t="shared" si="34"/>
        <v>26474054</v>
      </c>
      <c r="L18" s="356">
        <f>BILAN_SYSCOA!L20</f>
        <v>23124054</v>
      </c>
      <c r="M18" s="2141">
        <f t="shared" si="29"/>
        <v>3350000</v>
      </c>
      <c r="N18" s="2144">
        <f t="shared" si="30"/>
        <v>0.14487079125485525</v>
      </c>
      <c r="O18" s="355">
        <f t="shared" si="35"/>
        <v>23124054</v>
      </c>
      <c r="P18" s="356">
        <f>BILAN_SYSCOA!M20</f>
        <v>15824054</v>
      </c>
      <c r="Q18" s="2142">
        <f t="shared" si="31"/>
        <v>7300000</v>
      </c>
      <c r="R18" s="2143">
        <f t="shared" si="32"/>
        <v>0.46132299599078719</v>
      </c>
      <c r="S18" s="370"/>
      <c r="T18" s="371"/>
      <c r="U18" s="372"/>
      <c r="V18" s="372"/>
      <c r="W18" s="372"/>
      <c r="X18" s="372"/>
      <c r="Y18" s="372"/>
      <c r="Z18" s="372"/>
      <c r="AA18" s="372"/>
    </row>
    <row r="19" spans="2:27" s="321" customFormat="1" ht="16.5" outlineLevel="1">
      <c r="B19" s="614" t="s">
        <v>256</v>
      </c>
      <c r="C19" s="356">
        <f>BILAN_SYSCOA!I21</f>
        <v>242266943</v>
      </c>
      <c r="D19" s="356">
        <f>BILAN_SYSCOA!J21</f>
        <v>235006316</v>
      </c>
      <c r="E19" s="2142">
        <f t="shared" si="24"/>
        <v>7260627</v>
      </c>
      <c r="F19" s="2144">
        <f t="shared" si="25"/>
        <v>3.0895454741735495E-2</v>
      </c>
      <c r="G19" s="355">
        <f t="shared" si="33"/>
        <v>235006316</v>
      </c>
      <c r="H19" s="356">
        <f>BILAN_SYSCOA!K21</f>
        <v>190957384</v>
      </c>
      <c r="I19" s="2142">
        <f t="shared" si="26"/>
        <v>44048932</v>
      </c>
      <c r="J19" s="2144">
        <f t="shared" si="27"/>
        <v>0.23067414874095671</v>
      </c>
      <c r="K19" s="355">
        <f t="shared" si="34"/>
        <v>190957384</v>
      </c>
      <c r="L19" s="356">
        <f>BILAN_SYSCOA!L21</f>
        <v>151989435</v>
      </c>
      <c r="M19" s="2141">
        <f t="shared" si="29"/>
        <v>38967949</v>
      </c>
      <c r="N19" s="2144">
        <f t="shared" si="30"/>
        <v>0.25638590603353451</v>
      </c>
      <c r="O19" s="355">
        <f t="shared" si="35"/>
        <v>151989435</v>
      </c>
      <c r="P19" s="356">
        <f>BILAN_SYSCOA!M21</f>
        <v>135293419</v>
      </c>
      <c r="Q19" s="2142">
        <f t="shared" si="31"/>
        <v>16696016</v>
      </c>
      <c r="R19" s="2143">
        <f t="shared" si="32"/>
        <v>0.12340597290988709</v>
      </c>
      <c r="S19" s="370"/>
      <c r="T19" s="371"/>
      <c r="U19" s="372"/>
      <c r="V19" s="372"/>
      <c r="W19" s="372"/>
      <c r="X19" s="372"/>
      <c r="Y19" s="372"/>
      <c r="Z19" s="372"/>
      <c r="AA19" s="372"/>
    </row>
    <row r="20" spans="2:27" s="321" customFormat="1" ht="16.5" outlineLevel="1">
      <c r="B20" s="614" t="s">
        <v>258</v>
      </c>
      <c r="C20" s="356">
        <f>BILAN_SYSCOA!I22</f>
        <v>206841798</v>
      </c>
      <c r="D20" s="356">
        <f>BILAN_SYSCOA!J22</f>
        <v>157298336</v>
      </c>
      <c r="E20" s="2142">
        <f t="shared" si="24"/>
        <v>49543462</v>
      </c>
      <c r="F20" s="2144">
        <f t="shared" si="25"/>
        <v>0.31496494660947971</v>
      </c>
      <c r="G20" s="355">
        <f t="shared" si="33"/>
        <v>157298336</v>
      </c>
      <c r="H20" s="356">
        <f>BILAN_SYSCOA!K22</f>
        <v>186877671</v>
      </c>
      <c r="I20" s="2142">
        <f t="shared" si="26"/>
        <v>-29579335</v>
      </c>
      <c r="J20" s="2144">
        <f t="shared" si="27"/>
        <v>-0.15828180457150498</v>
      </c>
      <c r="K20" s="355">
        <f t="shared" si="34"/>
        <v>186877671</v>
      </c>
      <c r="L20" s="356">
        <f>BILAN_SYSCOA!L22</f>
        <v>152610467</v>
      </c>
      <c r="M20" s="2141">
        <f t="shared" si="29"/>
        <v>34267204</v>
      </c>
      <c r="N20" s="2144">
        <f t="shared" si="30"/>
        <v>0.2245403259266614</v>
      </c>
      <c r="O20" s="355">
        <f t="shared" si="35"/>
        <v>152610467</v>
      </c>
      <c r="P20" s="356">
        <f>BILAN_SYSCOA!M22</f>
        <v>154085467</v>
      </c>
      <c r="Q20" s="2142">
        <f t="shared" si="31"/>
        <v>-1475000</v>
      </c>
      <c r="R20" s="2143">
        <f t="shared" si="32"/>
        <v>-9.5726094661477967E-3</v>
      </c>
      <c r="S20" s="370"/>
      <c r="T20" s="371"/>
      <c r="U20" s="372"/>
      <c r="V20" s="372"/>
      <c r="W20" s="372"/>
      <c r="X20" s="372"/>
      <c r="Y20" s="372"/>
      <c r="Z20" s="372"/>
      <c r="AA20" s="372"/>
    </row>
    <row r="21" spans="2:27" s="321" customFormat="1" ht="15.75" customHeight="1" outlineLevel="1">
      <c r="B21" s="613" t="s">
        <v>259</v>
      </c>
      <c r="C21" s="364"/>
      <c r="D21" s="364"/>
      <c r="E21" s="2159">
        <f t="shared" si="24"/>
        <v>0</v>
      </c>
      <c r="F21" s="2160"/>
      <c r="G21" s="363">
        <f t="shared" si="33"/>
        <v>0</v>
      </c>
      <c r="H21" s="364"/>
      <c r="I21" s="2159">
        <f t="shared" si="26"/>
        <v>0</v>
      </c>
      <c r="J21" s="2160"/>
      <c r="K21" s="363">
        <f t="shared" si="34"/>
        <v>0</v>
      </c>
      <c r="L21" s="364"/>
      <c r="M21" s="2161">
        <f t="shared" si="29"/>
        <v>0</v>
      </c>
      <c r="N21" s="2160"/>
      <c r="O21" s="363">
        <f t="shared" si="35"/>
        <v>0</v>
      </c>
      <c r="P21" s="364"/>
      <c r="Q21" s="2159">
        <f t="shared" si="31"/>
        <v>0</v>
      </c>
      <c r="R21" s="2162"/>
      <c r="S21" s="702"/>
      <c r="T21" s="375"/>
      <c r="U21" s="376"/>
      <c r="V21" s="376"/>
      <c r="W21" s="376"/>
      <c r="X21" s="376"/>
      <c r="Y21" s="376"/>
      <c r="Z21" s="376"/>
      <c r="AA21" s="376"/>
    </row>
    <row r="22" spans="2:27" s="321" customFormat="1" ht="15.75" customHeight="1">
      <c r="B22" s="615"/>
      <c r="C22" s="355"/>
      <c r="D22" s="355"/>
      <c r="E22" s="2142"/>
      <c r="F22" s="2144"/>
      <c r="G22" s="355"/>
      <c r="H22" s="355"/>
      <c r="I22" s="2142"/>
      <c r="J22" s="2144"/>
      <c r="K22" s="355"/>
      <c r="L22" s="355"/>
      <c r="M22" s="2141"/>
      <c r="N22" s="2144"/>
      <c r="O22" s="355"/>
      <c r="P22" s="355"/>
      <c r="Q22" s="2142"/>
      <c r="R22" s="2143"/>
      <c r="S22" s="370"/>
      <c r="T22" s="371"/>
      <c r="U22" s="372"/>
      <c r="V22" s="372"/>
      <c r="W22" s="372"/>
      <c r="X22" s="372"/>
      <c r="Y22" s="372"/>
      <c r="Z22" s="372"/>
      <c r="AA22" s="372"/>
    </row>
    <row r="23" spans="2:27" s="321" customFormat="1" ht="15.75" customHeight="1">
      <c r="B23" s="613" t="s">
        <v>560</v>
      </c>
      <c r="C23" s="363">
        <f>SUM(C24:C28)</f>
        <v>266346225</v>
      </c>
      <c r="D23" s="363">
        <f>SUM(D24:D28)</f>
        <v>5831593</v>
      </c>
      <c r="E23" s="2159">
        <f t="shared" ref="E23:E25" si="36">C23-D23</f>
        <v>260514632</v>
      </c>
      <c r="F23" s="2160">
        <f t="shared" ref="F23" si="37">C23/D23-1</f>
        <v>44.672979064211098</v>
      </c>
      <c r="G23" s="363">
        <f t="shared" ref="G23:H23" si="38">SUM(G24:G25)</f>
        <v>5831593</v>
      </c>
      <c r="H23" s="363">
        <f t="shared" si="38"/>
        <v>5079581</v>
      </c>
      <c r="I23" s="2159">
        <f t="shared" ref="I23:I25" si="39">G23-H23</f>
        <v>752012</v>
      </c>
      <c r="J23" s="2160">
        <f t="shared" ref="J23:J25" si="40">G23/H23-1</f>
        <v>0.14804606915412899</v>
      </c>
      <c r="K23" s="363">
        <f t="shared" ref="K23" si="41">SUM(K24:K25)</f>
        <v>5079581</v>
      </c>
      <c r="L23" s="363">
        <f>SUM(L24:L25)</f>
        <v>4732074</v>
      </c>
      <c r="M23" s="2161">
        <f t="shared" ref="M23:M25" si="42">K23-L23</f>
        <v>347507</v>
      </c>
      <c r="N23" s="2160">
        <f t="shared" ref="N23:N25" si="43">K23/L23-1</f>
        <v>7.3436510079935458E-2</v>
      </c>
      <c r="O23" s="363">
        <f>SUM(O24:O25)</f>
        <v>4732074</v>
      </c>
      <c r="P23" s="363">
        <f>SUM(P24:P25)</f>
        <v>5073002</v>
      </c>
      <c r="Q23" s="2159">
        <f t="shared" ref="Q23:Q25" si="44">O23-P23</f>
        <v>-340928</v>
      </c>
      <c r="R23" s="2162">
        <f t="shared" ref="R23:R25" si="45">O23/P23-1</f>
        <v>-6.7204389038285406E-2</v>
      </c>
      <c r="S23" s="702"/>
      <c r="T23" s="375"/>
      <c r="U23" s="376"/>
      <c r="V23" s="376"/>
      <c r="W23" s="376"/>
      <c r="X23" s="376"/>
      <c r="Y23" s="376"/>
      <c r="Z23" s="376"/>
      <c r="AA23" s="376"/>
    </row>
    <row r="24" spans="2:27" s="321" customFormat="1" ht="15.75" customHeight="1" outlineLevel="1">
      <c r="B24" s="614" t="s">
        <v>265</v>
      </c>
      <c r="C24" s="356"/>
      <c r="D24" s="356"/>
      <c r="E24" s="2142">
        <f t="shared" si="36"/>
        <v>0</v>
      </c>
      <c r="F24" s="2144"/>
      <c r="G24" s="355">
        <f t="shared" ref="G24:G25" si="46">+D24</f>
        <v>0</v>
      </c>
      <c r="H24" s="356"/>
      <c r="I24" s="2142">
        <f t="shared" si="39"/>
        <v>0</v>
      </c>
      <c r="J24" s="2144"/>
      <c r="K24" s="355">
        <f t="shared" ref="K24:K25" si="47">+H24</f>
        <v>0</v>
      </c>
      <c r="L24" s="356"/>
      <c r="M24" s="2141">
        <f t="shared" si="42"/>
        <v>0</v>
      </c>
      <c r="N24" s="2144"/>
      <c r="O24" s="355">
        <f t="shared" ref="O24:O25" si="48">+L24</f>
        <v>0</v>
      </c>
      <c r="P24" s="356"/>
      <c r="Q24" s="2142">
        <f t="shared" si="44"/>
        <v>0</v>
      </c>
      <c r="R24" s="2143"/>
      <c r="S24" s="703"/>
      <c r="T24" s="371"/>
      <c r="U24" s="372"/>
      <c r="V24" s="372"/>
      <c r="W24" s="372"/>
      <c r="X24" s="372"/>
      <c r="Y24" s="372"/>
      <c r="Z24" s="372"/>
      <c r="AA24" s="372"/>
    </row>
    <row r="25" spans="2:27" s="321" customFormat="1" ht="15.75" customHeight="1" outlineLevel="1">
      <c r="B25" s="614" t="s">
        <v>267</v>
      </c>
      <c r="C25" s="356">
        <f>BILAN_SYSCOA!C28</f>
        <v>266346225</v>
      </c>
      <c r="D25" s="356">
        <f>BILAN_SYSCOA!J28</f>
        <v>5831593</v>
      </c>
      <c r="E25" s="2142">
        <f t="shared" si="36"/>
        <v>260514632</v>
      </c>
      <c r="F25" s="2144">
        <f>C25/D25-1</f>
        <v>44.672979064211098</v>
      </c>
      <c r="G25" s="355">
        <f t="shared" si="46"/>
        <v>5831593</v>
      </c>
      <c r="H25" s="356">
        <f>BILAN_SYSCOA!K28</f>
        <v>5079581</v>
      </c>
      <c r="I25" s="2142">
        <f t="shared" si="39"/>
        <v>752012</v>
      </c>
      <c r="J25" s="2144">
        <f t="shared" si="40"/>
        <v>0.14804606915412899</v>
      </c>
      <c r="K25" s="355">
        <f t="shared" si="47"/>
        <v>5079581</v>
      </c>
      <c r="L25" s="356">
        <f>BILAN_SYSCOA!F28</f>
        <v>4732074</v>
      </c>
      <c r="M25" s="2141">
        <f t="shared" si="42"/>
        <v>347507</v>
      </c>
      <c r="N25" s="2144">
        <f t="shared" si="43"/>
        <v>7.3436510079935458E-2</v>
      </c>
      <c r="O25" s="355">
        <f t="shared" si="48"/>
        <v>4732074</v>
      </c>
      <c r="P25" s="356">
        <f>BILAN_SYSCOA!M28</f>
        <v>5073002</v>
      </c>
      <c r="Q25" s="2142">
        <f t="shared" si="44"/>
        <v>-340928</v>
      </c>
      <c r="R25" s="2143">
        <f t="shared" si="45"/>
        <v>-6.7204389038285406E-2</v>
      </c>
      <c r="S25" s="703"/>
      <c r="T25" s="371"/>
      <c r="U25" s="372"/>
      <c r="V25" s="372"/>
      <c r="W25" s="372"/>
      <c r="X25" s="372"/>
      <c r="Y25" s="372"/>
      <c r="Z25" s="372"/>
      <c r="AA25" s="372"/>
    </row>
    <row r="26" spans="2:27" s="321" customFormat="1" ht="15.75" customHeight="1" outlineLevel="1">
      <c r="B26" s="614"/>
      <c r="C26" s="356"/>
      <c r="D26" s="356"/>
      <c r="E26" s="2142"/>
      <c r="F26" s="2144"/>
      <c r="G26" s="355"/>
      <c r="H26" s="356"/>
      <c r="I26" s="2142"/>
      <c r="J26" s="2144"/>
      <c r="K26" s="355"/>
      <c r="L26" s="356"/>
      <c r="M26" s="2141"/>
      <c r="N26" s="2144"/>
      <c r="O26" s="355"/>
      <c r="P26" s="356"/>
      <c r="Q26" s="2142"/>
      <c r="R26" s="2143"/>
      <c r="S26" s="703"/>
      <c r="T26" s="371"/>
      <c r="U26" s="372"/>
      <c r="V26" s="372"/>
      <c r="W26" s="372"/>
      <c r="X26" s="372"/>
      <c r="Y26" s="372"/>
      <c r="Z26" s="372"/>
      <c r="AA26" s="372"/>
    </row>
    <row r="27" spans="2:27" s="321" customFormat="1" ht="15.75" customHeight="1" outlineLevel="1">
      <c r="B27" s="614" t="s">
        <v>813</v>
      </c>
      <c r="C27" s="356"/>
      <c r="D27" s="356"/>
      <c r="E27" s="2142"/>
      <c r="F27" s="2144"/>
      <c r="G27" s="355"/>
      <c r="H27" s="356"/>
      <c r="I27" s="2142"/>
      <c r="J27" s="2144"/>
      <c r="K27" s="355"/>
      <c r="L27" s="356"/>
      <c r="M27" s="2141"/>
      <c r="N27" s="2144"/>
      <c r="O27" s="355"/>
      <c r="P27" s="356"/>
      <c r="Q27" s="2142"/>
      <c r="R27" s="2143"/>
      <c r="S27" s="703"/>
      <c r="T27" s="371"/>
      <c r="U27" s="372"/>
      <c r="V27" s="372"/>
      <c r="W27" s="372"/>
      <c r="X27" s="372"/>
      <c r="Y27" s="372"/>
      <c r="Z27" s="372"/>
      <c r="AA27" s="372"/>
    </row>
    <row r="28" spans="2:27" s="321" customFormat="1" ht="15.75" customHeight="1">
      <c r="B28" s="614" t="s">
        <v>814</v>
      </c>
      <c r="C28" s="355"/>
      <c r="D28" s="355"/>
      <c r="E28" s="2142"/>
      <c r="F28" s="2144"/>
      <c r="G28" s="355"/>
      <c r="H28" s="355"/>
      <c r="I28" s="2142"/>
      <c r="J28" s="2144"/>
      <c r="K28" s="355"/>
      <c r="L28" s="355"/>
      <c r="M28" s="2141"/>
      <c r="N28" s="2144"/>
      <c r="O28" s="355"/>
      <c r="P28" s="355"/>
      <c r="Q28" s="2142"/>
      <c r="R28" s="2143"/>
      <c r="S28" s="703"/>
      <c r="T28" s="371"/>
      <c r="U28" s="372"/>
      <c r="V28" s="372"/>
      <c r="W28" s="372"/>
      <c r="X28" s="372"/>
      <c r="Y28" s="372"/>
      <c r="Z28" s="372"/>
      <c r="AA28" s="372"/>
    </row>
    <row r="29" spans="2:27" s="321" customFormat="1" ht="15.75" customHeight="1">
      <c r="B29" s="228" t="s">
        <v>561</v>
      </c>
      <c r="C29" s="2168"/>
      <c r="D29" s="2168"/>
      <c r="E29" s="2166">
        <f t="shared" ref="E29:E30" si="49">C29-D29</f>
        <v>0</v>
      </c>
      <c r="F29" s="2167"/>
      <c r="G29" s="2168">
        <f t="shared" ref="G29:G30" si="50">+D29</f>
        <v>0</v>
      </c>
      <c r="H29" s="2168"/>
      <c r="I29" s="2166">
        <f t="shared" ref="I29:I30" si="51">G29-H29</f>
        <v>0</v>
      </c>
      <c r="J29" s="2167"/>
      <c r="K29" s="2168">
        <f t="shared" ref="K29:K30" si="52">+H29</f>
        <v>0</v>
      </c>
      <c r="L29" s="2168"/>
      <c r="M29" s="2169">
        <f t="shared" ref="M29:M30" si="53">K29-L29</f>
        <v>0</v>
      </c>
      <c r="N29" s="2167"/>
      <c r="O29" s="2168">
        <f t="shared" ref="O29:O30" si="54">+L29</f>
        <v>0</v>
      </c>
      <c r="P29" s="2168"/>
      <c r="Q29" s="2166">
        <f t="shared" ref="Q29:Q30" si="55">O29-P29</f>
        <v>0</v>
      </c>
      <c r="R29" s="2170"/>
      <c r="S29" s="704"/>
      <c r="T29" s="705"/>
      <c r="U29" s="706"/>
      <c r="V29" s="706"/>
      <c r="W29" s="706"/>
      <c r="X29" s="706"/>
      <c r="Y29" s="706"/>
      <c r="Z29" s="706"/>
      <c r="AA29" s="706"/>
    </row>
    <row r="30" spans="2:27" s="321" customFormat="1" ht="15.75" customHeight="1">
      <c r="B30" s="228" t="s">
        <v>562</v>
      </c>
      <c r="C30" s="2168"/>
      <c r="D30" s="2168"/>
      <c r="E30" s="2166">
        <f t="shared" si="49"/>
        <v>0</v>
      </c>
      <c r="F30" s="2167"/>
      <c r="G30" s="2168">
        <f t="shared" si="50"/>
        <v>0</v>
      </c>
      <c r="H30" s="2168"/>
      <c r="I30" s="2166">
        <f t="shared" si="51"/>
        <v>0</v>
      </c>
      <c r="J30" s="2167"/>
      <c r="K30" s="2168">
        <f t="shared" si="52"/>
        <v>0</v>
      </c>
      <c r="L30" s="2168"/>
      <c r="M30" s="2169">
        <f t="shared" si="53"/>
        <v>0</v>
      </c>
      <c r="N30" s="2167"/>
      <c r="O30" s="2168">
        <f t="shared" si="54"/>
        <v>0</v>
      </c>
      <c r="P30" s="2168"/>
      <c r="Q30" s="2166">
        <f t="shared" si="55"/>
        <v>0</v>
      </c>
      <c r="R30" s="2170"/>
      <c r="S30" s="707"/>
      <c r="T30" s="707"/>
      <c r="U30" s="706"/>
      <c r="V30" s="706"/>
      <c r="W30" s="706"/>
      <c r="X30" s="706"/>
      <c r="Y30" s="706"/>
      <c r="Z30" s="706"/>
      <c r="AA30" s="706"/>
    </row>
    <row r="31" spans="2:27" ht="9.75" customHeight="1">
      <c r="B31" s="206"/>
      <c r="C31" s="226"/>
      <c r="D31" s="226"/>
      <c r="E31" s="221"/>
      <c r="F31" s="2096"/>
      <c r="G31" s="226"/>
      <c r="H31" s="226"/>
      <c r="I31" s="221"/>
      <c r="J31" s="2096"/>
      <c r="K31" s="226"/>
      <c r="L31" s="226"/>
      <c r="M31" s="223"/>
      <c r="N31" s="2096"/>
      <c r="O31" s="226"/>
      <c r="P31" s="226"/>
      <c r="Q31" s="221"/>
      <c r="R31" s="2089"/>
      <c r="S31" s="699"/>
      <c r="T31" s="699"/>
      <c r="U31" s="695"/>
      <c r="V31" s="695"/>
      <c r="W31" s="695"/>
      <c r="X31" s="695"/>
      <c r="Y31" s="695"/>
      <c r="Z31" s="695"/>
      <c r="AA31" s="695"/>
    </row>
    <row r="32" spans="2:27" ht="21" customHeight="1">
      <c r="B32" s="199" t="s">
        <v>563</v>
      </c>
      <c r="C32" s="200">
        <f>C34+C44+C33</f>
        <v>255933414</v>
      </c>
      <c r="D32" s="200">
        <f>D34+D44+D33</f>
        <v>408317898</v>
      </c>
      <c r="E32" s="200">
        <f>E34+E44</f>
        <v>29621662</v>
      </c>
      <c r="F32" s="2091">
        <f t="shared" ref="F32:F37" si="56">C32/D32-1</f>
        <v>-0.37320059871585642</v>
      </c>
      <c r="G32" s="200">
        <f>G34+G44+G33</f>
        <v>408317898</v>
      </c>
      <c r="H32" s="200">
        <f>H34+H44+H33</f>
        <v>828799671</v>
      </c>
      <c r="I32" s="200">
        <f t="shared" ref="I32" si="57">I34+I44</f>
        <v>-421481773</v>
      </c>
      <c r="J32" s="2091">
        <f t="shared" ref="J32:J41" si="58">G32/H32-1</f>
        <v>-0.50733824796607574</v>
      </c>
      <c r="K32" s="200">
        <f>H32</f>
        <v>828799671</v>
      </c>
      <c r="L32" s="200">
        <f>L34+L44+L33</f>
        <v>580458062</v>
      </c>
      <c r="M32" s="200">
        <f t="shared" ref="M32" si="59">M34+M44</f>
        <v>248341609</v>
      </c>
      <c r="N32" s="2091">
        <f t="shared" ref="N32:N41" si="60">K32/L32-1</f>
        <v>0.42783729826117911</v>
      </c>
      <c r="O32" s="200">
        <f>O34+O44+O33</f>
        <v>580458062</v>
      </c>
      <c r="P32" s="200">
        <f>P34+P44+P33</f>
        <v>237255679</v>
      </c>
      <c r="Q32" s="200">
        <f t="shared" ref="Q32" si="61">Q34+Q44</f>
        <v>343202383</v>
      </c>
      <c r="R32" s="2086">
        <f t="shared" ref="R32:R41" si="62">O32/P32-1</f>
        <v>1.4465507609619745</v>
      </c>
      <c r="S32" s="697"/>
      <c r="T32" s="708"/>
      <c r="U32" s="709"/>
      <c r="V32" s="709"/>
      <c r="W32" s="709"/>
      <c r="X32" s="709"/>
      <c r="Y32" s="709"/>
      <c r="Z32" s="709"/>
      <c r="AA32" s="709"/>
    </row>
    <row r="33" spans="2:27" s="655" customFormat="1" ht="21" customHeight="1">
      <c r="B33" s="2080" t="s">
        <v>876</v>
      </c>
      <c r="C33" s="2171">
        <f>BILAN_SYSCOA!I39</f>
        <v>0</v>
      </c>
      <c r="D33" s="2171">
        <f>BILAN_SYSCOA!J39</f>
        <v>1000000</v>
      </c>
      <c r="E33" s="2171"/>
      <c r="F33" s="2172"/>
      <c r="G33" s="2171">
        <f>D33</f>
        <v>1000000</v>
      </c>
      <c r="H33" s="2171"/>
      <c r="I33" s="2171"/>
      <c r="J33" s="2172"/>
      <c r="K33" s="2171"/>
      <c r="L33" s="2171"/>
      <c r="M33" s="2171"/>
      <c r="N33" s="2172"/>
      <c r="O33" s="2171"/>
      <c r="P33" s="2171"/>
      <c r="Q33" s="2171"/>
      <c r="R33" s="2173"/>
      <c r="S33" s="2081"/>
      <c r="T33" s="2082"/>
      <c r="U33" s="2083"/>
      <c r="V33" s="2083"/>
      <c r="W33" s="2083"/>
      <c r="X33" s="2083"/>
      <c r="Y33" s="2083"/>
      <c r="Z33" s="2083"/>
      <c r="AA33" s="2083"/>
    </row>
    <row r="34" spans="2:27" ht="18" customHeight="1">
      <c r="B34" s="237" t="s">
        <v>564</v>
      </c>
      <c r="C34" s="2168">
        <f>SUM(C35:C42)</f>
        <v>8162538</v>
      </c>
      <c r="D34" s="2168">
        <f>SUM(D35:D42)</f>
        <v>59675725</v>
      </c>
      <c r="E34" s="2166">
        <f>'BILAN_FONCTIONEL (2)'!D32</f>
        <v>129492959</v>
      </c>
      <c r="F34" s="2167">
        <f t="shared" si="56"/>
        <v>-0.8632184527293133</v>
      </c>
      <c r="G34" s="2168">
        <f>SUM(G35:G42)</f>
        <v>59675725</v>
      </c>
      <c r="H34" s="2168">
        <f>SUM(H35:H42)</f>
        <v>259309506</v>
      </c>
      <c r="I34" s="2166">
        <f t="shared" ref="I34:I42" si="63">G34-H34</f>
        <v>-199633781</v>
      </c>
      <c r="J34" s="2167">
        <f t="shared" si="58"/>
        <v>-0.76986680542286023</v>
      </c>
      <c r="K34" s="2168">
        <f t="shared" ref="K34" si="64">SUM(K35:K42)</f>
        <v>259309506</v>
      </c>
      <c r="L34" s="2168">
        <f>SUM(L35:L42)</f>
        <v>182623703</v>
      </c>
      <c r="M34" s="2169">
        <f t="shared" ref="M34:M42" si="65">K34-L34</f>
        <v>76685803</v>
      </c>
      <c r="N34" s="2167">
        <f t="shared" si="60"/>
        <v>0.41991155441635097</v>
      </c>
      <c r="O34" s="2168">
        <f>SUM(O35:O42)</f>
        <v>182623703</v>
      </c>
      <c r="P34" s="2168">
        <f>SUM(P35:P42)</f>
        <v>23871828</v>
      </c>
      <c r="Q34" s="2166">
        <f t="shared" ref="Q34:Q42" si="66">O34-P34</f>
        <v>158751875</v>
      </c>
      <c r="R34" s="2170">
        <f t="shared" si="62"/>
        <v>6.6501767271446495</v>
      </c>
      <c r="S34" s="704"/>
      <c r="T34" s="705"/>
      <c r="U34" s="706"/>
      <c r="V34" s="706"/>
      <c r="W34" s="706"/>
      <c r="X34" s="706"/>
      <c r="Y34" s="706"/>
      <c r="Z34" s="706"/>
      <c r="AA34" s="706"/>
    </row>
    <row r="35" spans="2:27" s="321" customFormat="1" ht="15.75" customHeight="1" outlineLevel="1">
      <c r="B35" s="614" t="s">
        <v>565</v>
      </c>
      <c r="C35" s="356">
        <f>BILAN_SYSCOA!C42</f>
        <v>0</v>
      </c>
      <c r="D35" s="356">
        <f>BILAN_SYSCOA!J42</f>
        <v>0</v>
      </c>
      <c r="E35" s="2142"/>
      <c r="F35" s="2144"/>
      <c r="G35" s="355"/>
      <c r="H35" s="356">
        <f>BILAN_SYSCOA!K42</f>
        <v>0</v>
      </c>
      <c r="I35" s="2142"/>
      <c r="J35" s="2144"/>
      <c r="K35" s="355"/>
      <c r="L35" s="356">
        <f>BILAN_SYSCOA!L42</f>
        <v>0</v>
      </c>
      <c r="M35" s="2141">
        <f t="shared" si="65"/>
        <v>0</v>
      </c>
      <c r="N35" s="2144"/>
      <c r="O35" s="355">
        <f t="shared" ref="O35:O42" si="67">+L35</f>
        <v>0</v>
      </c>
      <c r="P35" s="356"/>
      <c r="Q35" s="2142">
        <f t="shared" si="66"/>
        <v>0</v>
      </c>
      <c r="R35" s="2143"/>
      <c r="S35" s="370"/>
      <c r="T35" s="371"/>
      <c r="U35" s="372"/>
      <c r="V35" s="372"/>
      <c r="W35" s="372"/>
      <c r="X35" s="372"/>
      <c r="Y35" s="372"/>
      <c r="Z35" s="372"/>
      <c r="AA35" s="372"/>
    </row>
    <row r="36" spans="2:27" s="321" customFormat="1" ht="13.5" customHeight="1" outlineLevel="1">
      <c r="B36" s="614" t="s">
        <v>566</v>
      </c>
      <c r="C36" s="356">
        <f>'PROVISIONS INSCRITES AU BILAN'!B37</f>
        <v>0</v>
      </c>
      <c r="D36" s="356">
        <f>'PROVISIONS INSCRITES AU BILAN'!B36</f>
        <v>0</v>
      </c>
      <c r="E36" s="2142">
        <f t="shared" ref="E36:E42" si="68">C36-D36</f>
        <v>0</v>
      </c>
      <c r="F36" s="2144"/>
      <c r="G36" s="355">
        <f t="shared" ref="G36:G42" si="69">+D36</f>
        <v>0</v>
      </c>
      <c r="H36" s="356">
        <f>'PROVISIONS INSCRITES AU BILAN'!AM36</f>
        <v>0</v>
      </c>
      <c r="I36" s="2142">
        <f t="shared" si="63"/>
        <v>0</v>
      </c>
      <c r="J36" s="2144"/>
      <c r="K36" s="355">
        <f t="shared" ref="K36:K42" si="70">+H36</f>
        <v>0</v>
      </c>
      <c r="L36" s="356">
        <f>'PROVISIONS INSCRITES AU BILAN'!AB36</f>
        <v>0</v>
      </c>
      <c r="M36" s="2141">
        <f t="shared" si="65"/>
        <v>0</v>
      </c>
      <c r="N36" s="2144"/>
      <c r="O36" s="355">
        <f t="shared" si="67"/>
        <v>0</v>
      </c>
      <c r="P36" s="356"/>
      <c r="Q36" s="2142">
        <f t="shared" si="66"/>
        <v>0</v>
      </c>
      <c r="R36" s="2143"/>
      <c r="S36" s="370"/>
      <c r="T36" s="371"/>
      <c r="U36" s="372"/>
      <c r="V36" s="372"/>
      <c r="W36" s="372"/>
      <c r="X36" s="372"/>
      <c r="Y36" s="372"/>
      <c r="Z36" s="372"/>
      <c r="AA36" s="372"/>
    </row>
    <row r="37" spans="2:27" s="321" customFormat="1" ht="13.5" customHeight="1" outlineLevel="1">
      <c r="B37" s="614" t="s">
        <v>567</v>
      </c>
      <c r="C37" s="356">
        <f>BILAN_SYSCOA!I43</f>
        <v>0</v>
      </c>
      <c r="D37" s="356">
        <f>BILAN_SYSCOA!J43</f>
        <v>59675725</v>
      </c>
      <c r="E37" s="2142">
        <f t="shared" si="68"/>
        <v>-59675725</v>
      </c>
      <c r="F37" s="2144">
        <f t="shared" si="56"/>
        <v>-1</v>
      </c>
      <c r="G37" s="355">
        <f t="shared" si="69"/>
        <v>59675725</v>
      </c>
      <c r="H37" s="356">
        <f>BILAN_SYSCOA!K43</f>
        <v>70140822</v>
      </c>
      <c r="I37" s="2142">
        <f t="shared" si="63"/>
        <v>-10465097</v>
      </c>
      <c r="J37" s="2144">
        <f t="shared" si="58"/>
        <v>-0.14920123120313589</v>
      </c>
      <c r="K37" s="355">
        <f t="shared" si="70"/>
        <v>70140822</v>
      </c>
      <c r="L37" s="356">
        <f>BILAN_SYSCOA!L43</f>
        <v>29575162</v>
      </c>
      <c r="M37" s="2141">
        <f t="shared" si="65"/>
        <v>40565660</v>
      </c>
      <c r="N37" s="2144">
        <f t="shared" si="60"/>
        <v>1.3716124361381352</v>
      </c>
      <c r="O37" s="355">
        <f t="shared" si="67"/>
        <v>29575162</v>
      </c>
      <c r="P37" s="356">
        <f>BILAN_SYSCOA!M43</f>
        <v>6264065</v>
      </c>
      <c r="Q37" s="2142">
        <f t="shared" si="66"/>
        <v>23311097</v>
      </c>
      <c r="R37" s="2143">
        <f t="shared" si="62"/>
        <v>3.7214008794608615</v>
      </c>
      <c r="S37" s="703"/>
      <c r="T37" s="371"/>
      <c r="U37" s="372"/>
      <c r="V37" s="372"/>
      <c r="W37" s="372"/>
      <c r="X37" s="372"/>
      <c r="Y37" s="372"/>
      <c r="Z37" s="372"/>
      <c r="AA37" s="372"/>
    </row>
    <row r="38" spans="2:27" s="321" customFormat="1" ht="13.5" customHeight="1" outlineLevel="1">
      <c r="B38" s="614" t="s">
        <v>568</v>
      </c>
      <c r="C38" s="356">
        <f>'PROVISIONS INSCRITES AU BILAN'!M37</f>
        <v>0</v>
      </c>
      <c r="D38" s="356">
        <f>'PROVISIONS INSCRITES AU BILAN'!B37</f>
        <v>0</v>
      </c>
      <c r="E38" s="2142">
        <f t="shared" si="68"/>
        <v>0</v>
      </c>
      <c r="F38" s="2144"/>
      <c r="G38" s="355">
        <f t="shared" si="69"/>
        <v>0</v>
      </c>
      <c r="H38" s="356">
        <f>'PROVISIONS INSCRITES AU BILAN'!AM37</f>
        <v>0</v>
      </c>
      <c r="I38" s="2142">
        <f t="shared" si="63"/>
        <v>0</v>
      </c>
      <c r="J38" s="2144"/>
      <c r="K38" s="355">
        <f t="shared" si="70"/>
        <v>0</v>
      </c>
      <c r="L38" s="356"/>
      <c r="M38" s="2141">
        <f t="shared" si="65"/>
        <v>0</v>
      </c>
      <c r="N38" s="2142"/>
      <c r="O38" s="355">
        <f t="shared" si="67"/>
        <v>0</v>
      </c>
      <c r="P38" s="356"/>
      <c r="Q38" s="2142">
        <f t="shared" si="66"/>
        <v>0</v>
      </c>
      <c r="R38" s="2143"/>
      <c r="S38" s="370"/>
      <c r="T38" s="371"/>
      <c r="U38" s="372"/>
      <c r="V38" s="372"/>
      <c r="W38" s="372"/>
      <c r="X38" s="372"/>
      <c r="Y38" s="372"/>
      <c r="Z38" s="372"/>
      <c r="AA38" s="372"/>
    </row>
    <row r="39" spans="2:27" s="321" customFormat="1" ht="13.5" customHeight="1" outlineLevel="1">
      <c r="B39" s="614" t="s">
        <v>569</v>
      </c>
      <c r="C39" s="356">
        <f>BILAN_SYSCOA!I45</f>
        <v>0</v>
      </c>
      <c r="D39" s="356">
        <f>BILAN_SYSCOA!J45</f>
        <v>0</v>
      </c>
      <c r="E39" s="356">
        <f>[5]BILAN_SYSCOA!L45</f>
        <v>0</v>
      </c>
      <c r="F39" s="2164"/>
      <c r="G39" s="356">
        <f>[5]BILAN_SYSCOA!N45</f>
        <v>0</v>
      </c>
      <c r="H39" s="356">
        <f>BILAN_SYSCOA!K45</f>
        <v>0</v>
      </c>
      <c r="I39" s="356">
        <f>[5]BILAN_SYSCOA!P45</f>
        <v>0</v>
      </c>
      <c r="J39" s="2164">
        <f>[5]BILAN_SYSCOA!Q45</f>
        <v>0</v>
      </c>
      <c r="K39" s="356">
        <f>[5]BILAN_SYSCOA!R45</f>
        <v>0</v>
      </c>
      <c r="L39" s="356">
        <f>BILAN_SYSCOA!L45</f>
        <v>0</v>
      </c>
      <c r="M39" s="2141">
        <f t="shared" si="65"/>
        <v>0</v>
      </c>
      <c r="N39" s="2144"/>
      <c r="O39" s="355">
        <f t="shared" si="67"/>
        <v>0</v>
      </c>
      <c r="P39" s="356"/>
      <c r="Q39" s="2142">
        <f t="shared" si="66"/>
        <v>0</v>
      </c>
      <c r="R39" s="2143"/>
      <c r="S39" s="703"/>
      <c r="T39" s="371"/>
      <c r="U39" s="372"/>
      <c r="V39" s="372"/>
      <c r="W39" s="372"/>
      <c r="X39" s="372"/>
      <c r="Y39" s="372"/>
      <c r="Z39" s="372"/>
      <c r="AA39" s="372"/>
    </row>
    <row r="40" spans="2:27" s="321" customFormat="1" ht="13.5" customHeight="1" outlineLevel="1">
      <c r="B40" s="614" t="s">
        <v>570</v>
      </c>
      <c r="C40" s="356">
        <f>'PROVISIONS INSCRITES AU BILAN'!M39</f>
        <v>0</v>
      </c>
      <c r="D40" s="356">
        <f>'PROVISIONS INSCRITES AU BILAN'!B39</f>
        <v>0</v>
      </c>
      <c r="E40" s="2142">
        <f t="shared" si="68"/>
        <v>0</v>
      </c>
      <c r="F40" s="2144"/>
      <c r="G40" s="355">
        <f t="shared" si="69"/>
        <v>0</v>
      </c>
      <c r="H40" s="356">
        <f>'PROVISIONS INSCRITES AU BILAN'!AM39</f>
        <v>0</v>
      </c>
      <c r="I40" s="2142">
        <f t="shared" si="63"/>
        <v>0</v>
      </c>
      <c r="J40" s="2144"/>
      <c r="K40" s="355">
        <f t="shared" si="70"/>
        <v>0</v>
      </c>
      <c r="L40" s="356">
        <f>'PROVISIONS INSCRITES AU BILAN'!AB39</f>
        <v>0</v>
      </c>
      <c r="M40" s="2141">
        <f t="shared" si="65"/>
        <v>0</v>
      </c>
      <c r="N40" s="2144"/>
      <c r="O40" s="355">
        <f t="shared" si="67"/>
        <v>0</v>
      </c>
      <c r="P40" s="356"/>
      <c r="Q40" s="2142">
        <f t="shared" si="66"/>
        <v>0</v>
      </c>
      <c r="R40" s="2143"/>
      <c r="S40" s="370"/>
      <c r="T40" s="371"/>
      <c r="U40" s="372"/>
      <c r="V40" s="372"/>
      <c r="W40" s="372"/>
      <c r="X40" s="372"/>
      <c r="Y40" s="372"/>
      <c r="Z40" s="372"/>
      <c r="AA40" s="372"/>
    </row>
    <row r="41" spans="2:27" s="321" customFormat="1" ht="13.5" customHeight="1" outlineLevel="1">
      <c r="B41" s="614" t="s">
        <v>571</v>
      </c>
      <c r="C41" s="356">
        <f>BILAN_SYSCOA!C41</f>
        <v>8162538</v>
      </c>
      <c r="D41" s="356">
        <f>BILAN_SYSCOA!J44</f>
        <v>0</v>
      </c>
      <c r="E41" s="356">
        <f>[5]BILAN_SYSCOA!L44</f>
        <v>189168684</v>
      </c>
      <c r="F41" s="2164"/>
      <c r="G41" s="356"/>
      <c r="H41" s="356">
        <f>BILAN_SYSCOA!K44</f>
        <v>189168684</v>
      </c>
      <c r="I41" s="2142">
        <f t="shared" si="63"/>
        <v>-189168684</v>
      </c>
      <c r="J41" s="2144">
        <f t="shared" si="58"/>
        <v>-1</v>
      </c>
      <c r="K41" s="355">
        <f t="shared" si="70"/>
        <v>189168684</v>
      </c>
      <c r="L41" s="356">
        <f>BILAN_SYSCOA!L44</f>
        <v>153048541</v>
      </c>
      <c r="M41" s="2141">
        <f t="shared" si="65"/>
        <v>36120143</v>
      </c>
      <c r="N41" s="2144">
        <f t="shared" si="60"/>
        <v>0.2360044908889396</v>
      </c>
      <c r="O41" s="355">
        <f t="shared" si="67"/>
        <v>153048541</v>
      </c>
      <c r="P41" s="356">
        <f>BILAN_SYSCOA!M44</f>
        <v>17607763</v>
      </c>
      <c r="Q41" s="2142">
        <f t="shared" si="66"/>
        <v>135440778</v>
      </c>
      <c r="R41" s="2143">
        <f t="shared" si="62"/>
        <v>7.6921059194174752</v>
      </c>
      <c r="S41" s="703"/>
      <c r="T41" s="371"/>
      <c r="U41" s="372"/>
      <c r="V41" s="372"/>
      <c r="W41" s="372"/>
      <c r="X41" s="372"/>
      <c r="Y41" s="372"/>
      <c r="Z41" s="372"/>
      <c r="AA41" s="372"/>
    </row>
    <row r="42" spans="2:27" s="321" customFormat="1" ht="13.5" customHeight="1" outlineLevel="1">
      <c r="B42" s="614" t="s">
        <v>572</v>
      </c>
      <c r="C42" s="356">
        <f>'PROVISIONS INSCRITES AU BILAN'!M38</f>
        <v>0</v>
      </c>
      <c r="D42" s="356">
        <f>'PROVISIONS INSCRITES AU BILAN'!B38</f>
        <v>0</v>
      </c>
      <c r="E42" s="2142">
        <f t="shared" si="68"/>
        <v>0</v>
      </c>
      <c r="F42" s="2144"/>
      <c r="G42" s="355">
        <f t="shared" si="69"/>
        <v>0</v>
      </c>
      <c r="H42" s="356">
        <f>'PROVISIONS INSCRITES AU BILAN'!AM38</f>
        <v>0</v>
      </c>
      <c r="I42" s="2142">
        <f t="shared" si="63"/>
        <v>0</v>
      </c>
      <c r="J42" s="2144"/>
      <c r="K42" s="355">
        <f t="shared" si="70"/>
        <v>0</v>
      </c>
      <c r="L42" s="356">
        <f>'PROVISIONS INSCRITES AU BILAN'!AB38</f>
        <v>0</v>
      </c>
      <c r="M42" s="2141">
        <f t="shared" si="65"/>
        <v>0</v>
      </c>
      <c r="N42" s="2144"/>
      <c r="O42" s="355">
        <f t="shared" si="67"/>
        <v>0</v>
      </c>
      <c r="P42" s="356"/>
      <c r="Q42" s="2142">
        <f t="shared" si="66"/>
        <v>0</v>
      </c>
      <c r="R42" s="2143"/>
      <c r="S42" s="370"/>
      <c r="T42" s="371"/>
      <c r="U42" s="372"/>
      <c r="V42" s="372"/>
      <c r="W42" s="372"/>
      <c r="X42" s="372"/>
      <c r="Y42" s="372"/>
      <c r="Z42" s="372"/>
      <c r="AA42" s="372"/>
    </row>
    <row r="43" spans="2:27" s="321" customFormat="1" ht="13.5" customHeight="1">
      <c r="B43" s="614"/>
      <c r="C43" s="355"/>
      <c r="D43" s="355"/>
      <c r="E43" s="2142"/>
      <c r="F43" s="2144"/>
      <c r="G43" s="355"/>
      <c r="H43" s="355"/>
      <c r="I43" s="2142"/>
      <c r="J43" s="2144"/>
      <c r="K43" s="355"/>
      <c r="L43" s="355"/>
      <c r="M43" s="2141"/>
      <c r="N43" s="2144"/>
      <c r="O43" s="355"/>
      <c r="P43" s="355"/>
      <c r="Q43" s="2142"/>
      <c r="R43" s="2143"/>
      <c r="S43" s="370"/>
      <c r="T43" s="371"/>
      <c r="U43" s="372"/>
      <c r="V43" s="372"/>
      <c r="W43" s="372"/>
      <c r="X43" s="372"/>
      <c r="Y43" s="372"/>
      <c r="Z43" s="372"/>
      <c r="AA43" s="372"/>
    </row>
    <row r="44" spans="2:27" s="321" customFormat="1" ht="18" customHeight="1">
      <c r="B44" s="616" t="s">
        <v>573</v>
      </c>
      <c r="C44" s="363">
        <f>SUM(C45:C51)</f>
        <v>247770876</v>
      </c>
      <c r="D44" s="363">
        <f>SUM(D45:D51)</f>
        <v>347642173</v>
      </c>
      <c r="E44" s="2159">
        <f t="shared" ref="E44:E50" si="71">C44-D44</f>
        <v>-99871297</v>
      </c>
      <c r="F44" s="2160">
        <f t="shared" ref="F44:F46" si="72">C44/D44-1</f>
        <v>-0.28728187992312426</v>
      </c>
      <c r="G44" s="363">
        <f>SUM(G45:G51)</f>
        <v>347642173</v>
      </c>
      <c r="H44" s="363">
        <f>SUM(H45:H51)</f>
        <v>569490165</v>
      </c>
      <c r="I44" s="2159">
        <f t="shared" ref="I44:I50" si="73">G44-H44</f>
        <v>-221847992</v>
      </c>
      <c r="J44" s="2160">
        <f t="shared" ref="J44:J46" si="74">G44/H44-1</f>
        <v>-0.38955544034724465</v>
      </c>
      <c r="K44" s="363">
        <f>H44</f>
        <v>569490165</v>
      </c>
      <c r="L44" s="363">
        <f>SUM(L45:L51)</f>
        <v>397834359</v>
      </c>
      <c r="M44" s="2161">
        <f t="shared" ref="M44:M50" si="75">K44-L44</f>
        <v>171655806</v>
      </c>
      <c r="N44" s="2160">
        <f t="shared" ref="N44:N46" si="76">K44/L44-1</f>
        <v>0.43147556795113307</v>
      </c>
      <c r="O44" s="363">
        <f>SUM(O45:O51)</f>
        <v>397834359</v>
      </c>
      <c r="P44" s="363">
        <f>SUM(P45:P51)</f>
        <v>213383851</v>
      </c>
      <c r="Q44" s="2159">
        <f t="shared" ref="Q44:Q51" si="77">O44-P44</f>
        <v>184450508</v>
      </c>
      <c r="R44" s="2162">
        <f t="shared" ref="R44:R51" si="78">O44/P44-1</f>
        <v>0.86440706330677286</v>
      </c>
      <c r="S44" s="702"/>
      <c r="T44" s="375"/>
      <c r="U44" s="376"/>
      <c r="V44" s="376"/>
      <c r="W44" s="376"/>
      <c r="X44" s="376"/>
      <c r="Y44" s="376"/>
      <c r="Z44" s="376"/>
      <c r="AA44" s="376"/>
    </row>
    <row r="45" spans="2:27" s="321" customFormat="1" ht="15.75" customHeight="1" outlineLevel="1">
      <c r="B45" s="614" t="s">
        <v>574</v>
      </c>
      <c r="C45" s="356">
        <f>BILAN_SYSCOA!I48</f>
        <v>13500</v>
      </c>
      <c r="D45" s="356">
        <f>BILAN_SYSCOA!J48</f>
        <v>0</v>
      </c>
      <c r="E45" s="2142">
        <f t="shared" si="71"/>
        <v>13500</v>
      </c>
      <c r="F45" s="2144"/>
      <c r="G45" s="355">
        <f t="shared" ref="G45:G50" si="79">+D45</f>
        <v>0</v>
      </c>
      <c r="H45" s="356">
        <f>BILAN_SYSCOA!K48</f>
        <v>0</v>
      </c>
      <c r="I45" s="2142">
        <f t="shared" si="73"/>
        <v>0</v>
      </c>
      <c r="J45" s="2144"/>
      <c r="K45" s="355">
        <f t="shared" ref="K45:K50" si="80">+H45</f>
        <v>0</v>
      </c>
      <c r="L45" s="356">
        <f>BILAN_SYSCOA!L48</f>
        <v>0</v>
      </c>
      <c r="M45" s="2141">
        <f t="shared" si="75"/>
        <v>0</v>
      </c>
      <c r="N45" s="2144"/>
      <c r="O45" s="355">
        <f t="shared" ref="O45:O50" si="81">+L45</f>
        <v>0</v>
      </c>
      <c r="P45" s="356"/>
      <c r="Q45" s="2142">
        <f t="shared" si="77"/>
        <v>0</v>
      </c>
      <c r="R45" s="2143"/>
      <c r="S45" s="701"/>
      <c r="T45" s="701"/>
      <c r="U45" s="372"/>
      <c r="V45" s="372"/>
      <c r="W45" s="372"/>
      <c r="X45" s="372"/>
      <c r="Y45" s="372"/>
      <c r="Z45" s="372"/>
      <c r="AA45" s="372"/>
    </row>
    <row r="46" spans="2:27" s="321" customFormat="1" ht="15.75" customHeight="1" outlineLevel="1">
      <c r="B46" s="614" t="s">
        <v>431</v>
      </c>
      <c r="C46" s="356">
        <f>BILAN_SYSCOA!I49</f>
        <v>167544970</v>
      </c>
      <c r="D46" s="356">
        <f>BILAN_SYSCOA!J49</f>
        <v>270764574</v>
      </c>
      <c r="E46" s="2142">
        <f t="shared" si="71"/>
        <v>-103219604</v>
      </c>
      <c r="F46" s="2144">
        <f t="shared" si="72"/>
        <v>-0.38121532102645006</v>
      </c>
      <c r="G46" s="355">
        <f t="shared" si="79"/>
        <v>270764574</v>
      </c>
      <c r="H46" s="356">
        <f>BILAN_SYSCOA!K49</f>
        <v>417748281</v>
      </c>
      <c r="I46" s="2142">
        <f t="shared" si="73"/>
        <v>-146983707</v>
      </c>
      <c r="J46" s="2144">
        <f t="shared" si="74"/>
        <v>-0.35184754476583946</v>
      </c>
      <c r="K46" s="355">
        <f t="shared" si="80"/>
        <v>417748281</v>
      </c>
      <c r="L46" s="356">
        <f>BILAN_SYSCOA!L49</f>
        <v>320875526</v>
      </c>
      <c r="M46" s="2141">
        <f t="shared" si="75"/>
        <v>96872755</v>
      </c>
      <c r="N46" s="2144">
        <f t="shared" si="76"/>
        <v>0.30190135161632736</v>
      </c>
      <c r="O46" s="355">
        <f t="shared" si="81"/>
        <v>320875526</v>
      </c>
      <c r="P46" s="356">
        <f>BILAN_SYSCOA!M49</f>
        <v>173350090</v>
      </c>
      <c r="Q46" s="2142">
        <f t="shared" si="77"/>
        <v>147525436</v>
      </c>
      <c r="R46" s="2143">
        <f t="shared" si="78"/>
        <v>0.85102601331213612</v>
      </c>
      <c r="S46" s="703"/>
      <c r="T46" s="371"/>
      <c r="U46" s="372"/>
      <c r="V46" s="372"/>
      <c r="W46" s="372"/>
      <c r="X46" s="372"/>
      <c r="Y46" s="372"/>
      <c r="Z46" s="372"/>
      <c r="AA46" s="372"/>
    </row>
    <row r="47" spans="2:27" s="321" customFormat="1" ht="15.75" customHeight="1" outlineLevel="1">
      <c r="B47" s="614" t="s">
        <v>575</v>
      </c>
      <c r="C47" s="2140"/>
      <c r="D47" s="2140"/>
      <c r="E47" s="2178">
        <f t="shared" si="71"/>
        <v>0</v>
      </c>
      <c r="F47" s="2179"/>
      <c r="G47" s="2140">
        <f t="shared" si="79"/>
        <v>0</v>
      </c>
      <c r="H47" s="2140"/>
      <c r="I47" s="2178">
        <f t="shared" si="73"/>
        <v>0</v>
      </c>
      <c r="J47" s="2179"/>
      <c r="K47" s="2140">
        <f t="shared" si="80"/>
        <v>0</v>
      </c>
      <c r="L47" s="2140"/>
      <c r="M47" s="2180">
        <f t="shared" si="75"/>
        <v>0</v>
      </c>
      <c r="N47" s="2178"/>
      <c r="O47" s="2140">
        <f t="shared" si="81"/>
        <v>0</v>
      </c>
      <c r="P47" s="2140"/>
      <c r="Q47" s="2178">
        <f t="shared" si="77"/>
        <v>0</v>
      </c>
      <c r="R47" s="2181"/>
      <c r="S47" s="703"/>
      <c r="T47" s="371"/>
      <c r="U47" s="372"/>
      <c r="V47" s="372"/>
      <c r="W47" s="372"/>
      <c r="X47" s="372"/>
      <c r="Y47" s="372"/>
      <c r="Z47" s="372"/>
      <c r="AA47" s="372"/>
    </row>
    <row r="48" spans="2:27" s="321" customFormat="1" ht="15.75" customHeight="1" outlineLevel="1">
      <c r="B48" s="614" t="s">
        <v>576</v>
      </c>
      <c r="C48" s="2171"/>
      <c r="D48" s="2171"/>
      <c r="E48" s="2178">
        <f t="shared" si="71"/>
        <v>0</v>
      </c>
      <c r="F48" s="2179"/>
      <c r="G48" s="2171">
        <f t="shared" si="79"/>
        <v>0</v>
      </c>
      <c r="H48" s="2171"/>
      <c r="I48" s="2178">
        <f t="shared" si="73"/>
        <v>0</v>
      </c>
      <c r="J48" s="2179"/>
      <c r="K48" s="2171">
        <f t="shared" si="80"/>
        <v>0</v>
      </c>
      <c r="L48" s="2171"/>
      <c r="M48" s="2180">
        <f t="shared" si="75"/>
        <v>0</v>
      </c>
      <c r="N48" s="2178"/>
      <c r="O48" s="2171">
        <f t="shared" si="81"/>
        <v>0</v>
      </c>
      <c r="P48" s="2171"/>
      <c r="Q48" s="2178">
        <f t="shared" si="77"/>
        <v>0</v>
      </c>
      <c r="R48" s="2181"/>
      <c r="S48" s="702"/>
      <c r="T48" s="375"/>
      <c r="U48" s="372"/>
      <c r="V48" s="372"/>
      <c r="W48" s="372"/>
      <c r="X48" s="372"/>
      <c r="Y48" s="372"/>
      <c r="Z48" s="372"/>
      <c r="AA48" s="372"/>
    </row>
    <row r="49" spans="2:27" s="321" customFormat="1" ht="15.75" customHeight="1" outlineLevel="1">
      <c r="B49" s="614" t="s">
        <v>577</v>
      </c>
      <c r="C49" s="2171"/>
      <c r="D49" s="2171"/>
      <c r="E49" s="2178">
        <f t="shared" si="71"/>
        <v>0</v>
      </c>
      <c r="F49" s="2179"/>
      <c r="G49" s="2171">
        <f t="shared" si="79"/>
        <v>0</v>
      </c>
      <c r="H49" s="2171"/>
      <c r="I49" s="2178">
        <f t="shared" si="73"/>
        <v>0</v>
      </c>
      <c r="J49" s="2179"/>
      <c r="K49" s="2171">
        <f t="shared" si="80"/>
        <v>0</v>
      </c>
      <c r="L49" s="2171"/>
      <c r="M49" s="2180">
        <f t="shared" si="75"/>
        <v>0</v>
      </c>
      <c r="N49" s="2178"/>
      <c r="O49" s="2171">
        <f t="shared" si="81"/>
        <v>0</v>
      </c>
      <c r="P49" s="2171"/>
      <c r="Q49" s="2178">
        <f t="shared" si="77"/>
        <v>0</v>
      </c>
      <c r="R49" s="2181"/>
      <c r="S49" s="702"/>
      <c r="T49" s="375"/>
      <c r="U49" s="372"/>
      <c r="V49" s="372"/>
      <c r="W49" s="372"/>
      <c r="X49" s="372"/>
      <c r="Y49" s="372"/>
      <c r="Z49" s="372"/>
      <c r="AA49" s="372"/>
    </row>
    <row r="50" spans="2:27" s="321" customFormat="1" ht="15.75" customHeight="1" outlineLevel="1">
      <c r="B50" s="614" t="s">
        <v>578</v>
      </c>
      <c r="C50" s="2140">
        <f>'NOTE 7-CLIENTS-'!B60</f>
        <v>0</v>
      </c>
      <c r="D50" s="2140">
        <f>'NOTE 7-CLIENTS-'!M60</f>
        <v>0</v>
      </c>
      <c r="E50" s="2178">
        <f t="shared" si="71"/>
        <v>0</v>
      </c>
      <c r="F50" s="2179"/>
      <c r="G50" s="2140">
        <f t="shared" si="79"/>
        <v>0</v>
      </c>
      <c r="H50" s="2140">
        <f>'NOTE 7-CLIENTS-'!X60</f>
        <v>0</v>
      </c>
      <c r="I50" s="2178">
        <f t="shared" si="73"/>
        <v>0</v>
      </c>
      <c r="J50" s="2179"/>
      <c r="K50" s="2140">
        <f t="shared" si="80"/>
        <v>0</v>
      </c>
      <c r="L50" s="2140">
        <f>'NOTE 7-CLIENTS-'!AI60</f>
        <v>0</v>
      </c>
      <c r="M50" s="2180">
        <f t="shared" si="75"/>
        <v>0</v>
      </c>
      <c r="N50" s="2178"/>
      <c r="O50" s="2140">
        <f t="shared" si="81"/>
        <v>0</v>
      </c>
      <c r="P50" s="2140"/>
      <c r="Q50" s="2178">
        <f t="shared" si="77"/>
        <v>0</v>
      </c>
      <c r="R50" s="2181"/>
      <c r="S50" s="370"/>
      <c r="T50" s="371"/>
      <c r="U50" s="372"/>
      <c r="V50" s="372"/>
      <c r="W50" s="372"/>
      <c r="X50" s="372"/>
      <c r="Y50" s="372"/>
      <c r="Z50" s="372"/>
      <c r="AA50" s="372"/>
    </row>
    <row r="51" spans="2:27" s="321" customFormat="1" ht="15.75" customHeight="1" outlineLevel="1">
      <c r="B51" s="614" t="s">
        <v>815</v>
      </c>
      <c r="C51" s="355">
        <f>BILAN_SYSCOA!I50</f>
        <v>80212406</v>
      </c>
      <c r="D51" s="355">
        <f>BILAN_SYSCOA!J50</f>
        <v>76877599</v>
      </c>
      <c r="E51" s="2142"/>
      <c r="F51" s="2144"/>
      <c r="G51" s="355">
        <f>D51</f>
        <v>76877599</v>
      </c>
      <c r="H51" s="355">
        <f>BILAN_SYSCOA!K50</f>
        <v>151741884</v>
      </c>
      <c r="I51" s="2142"/>
      <c r="J51" s="2144"/>
      <c r="K51" s="355">
        <f>H51</f>
        <v>151741884</v>
      </c>
      <c r="L51" s="355">
        <f>BILAN_SYSCOA!L50</f>
        <v>76958833</v>
      </c>
      <c r="M51" s="2141"/>
      <c r="N51" s="2142"/>
      <c r="O51" s="355">
        <f>L51</f>
        <v>76958833</v>
      </c>
      <c r="P51" s="355">
        <f>BILAN_SYSCOA!M50</f>
        <v>40033761</v>
      </c>
      <c r="Q51" s="2142">
        <f t="shared" si="77"/>
        <v>36925072</v>
      </c>
      <c r="R51" s="2143">
        <f t="shared" si="78"/>
        <v>0.92234831496346303</v>
      </c>
      <c r="S51" s="370"/>
      <c r="T51" s="371"/>
      <c r="U51" s="372"/>
      <c r="V51" s="372"/>
      <c r="W51" s="372"/>
      <c r="X51" s="372"/>
      <c r="Y51" s="372"/>
      <c r="Z51" s="372"/>
      <c r="AA51" s="372"/>
    </row>
    <row r="52" spans="2:27" ht="15.75" customHeight="1">
      <c r="B52" s="215"/>
      <c r="C52" s="222"/>
      <c r="D52" s="222"/>
      <c r="E52" s="2174"/>
      <c r="F52" s="2175"/>
      <c r="G52" s="222"/>
      <c r="H52" s="222"/>
      <c r="I52" s="2174"/>
      <c r="J52" s="2175"/>
      <c r="K52" s="222"/>
      <c r="L52" s="222"/>
      <c r="M52" s="2176"/>
      <c r="N52" s="2174"/>
      <c r="O52" s="222"/>
      <c r="P52" s="222"/>
      <c r="Q52" s="2174"/>
      <c r="R52" s="2177"/>
      <c r="S52" s="713"/>
      <c r="T52" s="714"/>
      <c r="U52" s="695"/>
      <c r="V52" s="695"/>
      <c r="W52" s="695"/>
      <c r="X52" s="695"/>
      <c r="Y52" s="695"/>
      <c r="Z52" s="695"/>
      <c r="AA52" s="695"/>
    </row>
    <row r="53" spans="2:27" ht="21.75" customHeight="1">
      <c r="B53" s="199" t="s">
        <v>579</v>
      </c>
      <c r="C53" s="200">
        <f t="shared" ref="C53:D53" si="82">C54</f>
        <v>0</v>
      </c>
      <c r="D53" s="200">
        <f t="shared" si="82"/>
        <v>0</v>
      </c>
      <c r="E53" s="201">
        <f t="shared" ref="E53:E65" si="83">C53-D53</f>
        <v>0</v>
      </c>
      <c r="F53" s="2091"/>
      <c r="G53" s="200">
        <f t="shared" ref="G53:H53" si="84">G54</f>
        <v>0</v>
      </c>
      <c r="H53" s="200">
        <f t="shared" si="84"/>
        <v>0</v>
      </c>
      <c r="I53" s="201">
        <f t="shared" ref="I53:I65" si="85">G53-H53</f>
        <v>0</v>
      </c>
      <c r="J53" s="2091"/>
      <c r="K53" s="200">
        <f t="shared" ref="K53" si="86">K54</f>
        <v>0</v>
      </c>
      <c r="L53" s="200">
        <f>L54</f>
        <v>0</v>
      </c>
      <c r="M53" s="203">
        <f t="shared" ref="M53:M65" si="87">K53-L53</f>
        <v>0</v>
      </c>
      <c r="N53" s="201"/>
      <c r="O53" s="200">
        <f>O54</f>
        <v>0</v>
      </c>
      <c r="P53" s="200">
        <f t="shared" ref="P53" si="88">P54</f>
        <v>0</v>
      </c>
      <c r="Q53" s="201">
        <f t="shared" ref="Q53:Q65" si="89">O53-P53</f>
        <v>0</v>
      </c>
      <c r="R53" s="202"/>
      <c r="S53" s="715"/>
      <c r="T53" s="708"/>
      <c r="U53" s="695"/>
      <c r="V53" s="695"/>
      <c r="W53" s="695"/>
      <c r="X53" s="695"/>
      <c r="Y53" s="695"/>
      <c r="Z53" s="695"/>
      <c r="AA53" s="695"/>
    </row>
    <row r="54" spans="2:27" s="321" customFormat="1" ht="18" customHeight="1">
      <c r="B54" s="616" t="s">
        <v>580</v>
      </c>
      <c r="C54" s="229">
        <f t="shared" ref="C54:D54" si="90">SUM(C55:C57)</f>
        <v>0</v>
      </c>
      <c r="D54" s="229">
        <f t="shared" si="90"/>
        <v>0</v>
      </c>
      <c r="E54" s="230">
        <f t="shared" si="83"/>
        <v>0</v>
      </c>
      <c r="F54" s="2095"/>
      <c r="G54" s="229">
        <f t="shared" ref="G54:H54" si="91">SUM(G55:G57)</f>
        <v>0</v>
      </c>
      <c r="H54" s="229">
        <f t="shared" si="91"/>
        <v>0</v>
      </c>
      <c r="I54" s="230">
        <f t="shared" si="85"/>
        <v>0</v>
      </c>
      <c r="J54" s="2095"/>
      <c r="K54" s="229">
        <f t="shared" ref="K54:L54" si="92">SUM(K55:K57)</f>
        <v>0</v>
      </c>
      <c r="L54" s="229">
        <f t="shared" si="92"/>
        <v>0</v>
      </c>
      <c r="M54" s="232">
        <f t="shared" si="87"/>
        <v>0</v>
      </c>
      <c r="N54" s="2095"/>
      <c r="O54" s="229">
        <f t="shared" ref="O54:P54" si="93">SUM(O55:O57)</f>
        <v>0</v>
      </c>
      <c r="P54" s="229">
        <f t="shared" si="93"/>
        <v>0</v>
      </c>
      <c r="Q54" s="230">
        <f t="shared" si="89"/>
        <v>0</v>
      </c>
      <c r="R54" s="231"/>
      <c r="S54" s="716"/>
      <c r="T54" s="705"/>
      <c r="U54" s="717"/>
      <c r="V54" s="717"/>
      <c r="W54" s="717"/>
      <c r="X54" s="717"/>
      <c r="Y54" s="717"/>
      <c r="Z54" s="717"/>
      <c r="AA54" s="717"/>
    </row>
    <row r="55" spans="2:27" s="321" customFormat="1" ht="15.75" customHeight="1" outlineLevel="1">
      <c r="B55" s="614" t="s">
        <v>581</v>
      </c>
      <c r="C55" s="343">
        <f>'NOTE 7-CLIENTS-'!B59</f>
        <v>0</v>
      </c>
      <c r="D55" s="343">
        <f>'NOTE 7-CLIENTS-'!M59</f>
        <v>0</v>
      </c>
      <c r="E55" s="353">
        <f t="shared" si="83"/>
        <v>0</v>
      </c>
      <c r="F55" s="2094"/>
      <c r="G55" s="355">
        <f t="shared" ref="G55:G61" si="94">+D55</f>
        <v>0</v>
      </c>
      <c r="H55" s="356">
        <f>'NOTE 7-CLIENTS-'!X59</f>
        <v>0</v>
      </c>
      <c r="I55" s="353">
        <f t="shared" si="85"/>
        <v>0</v>
      </c>
      <c r="J55" s="2094"/>
      <c r="K55" s="355">
        <f t="shared" ref="K55:K61" si="95">+H55</f>
        <v>0</v>
      </c>
      <c r="L55" s="356">
        <f>'NOTE 7-CLIENTS-'!AI59</f>
        <v>0</v>
      </c>
      <c r="M55" s="357">
        <f t="shared" si="87"/>
        <v>0</v>
      </c>
      <c r="N55" s="2094"/>
      <c r="O55" s="355">
        <f t="shared" ref="O55:O61" si="96">+L55</f>
        <v>0</v>
      </c>
      <c r="P55" s="356"/>
      <c r="Q55" s="353">
        <f t="shared" si="89"/>
        <v>0</v>
      </c>
      <c r="R55" s="354"/>
      <c r="S55" s="370"/>
      <c r="T55" s="718"/>
      <c r="U55" s="372"/>
      <c r="V55" s="372"/>
      <c r="W55" s="372"/>
      <c r="X55" s="372"/>
      <c r="Y55" s="372"/>
      <c r="Z55" s="372"/>
      <c r="AA55" s="372"/>
    </row>
    <row r="56" spans="2:27" s="321" customFormat="1" ht="15.75" customHeight="1" outlineLevel="1">
      <c r="B56" s="614" t="s">
        <v>582</v>
      </c>
      <c r="C56" s="343">
        <f>BILAN_SYSCOA!I76</f>
        <v>0</v>
      </c>
      <c r="D56" s="343">
        <f>BILAN_SYSCOA!J76</f>
        <v>0</v>
      </c>
      <c r="E56" s="353">
        <f t="shared" si="83"/>
        <v>0</v>
      </c>
      <c r="F56" s="2094"/>
      <c r="G56" s="355">
        <f t="shared" si="94"/>
        <v>0</v>
      </c>
      <c r="H56" s="356">
        <f>BILAN_SYSCOA!K76</f>
        <v>0</v>
      </c>
      <c r="I56" s="353">
        <f t="shared" si="85"/>
        <v>0</v>
      </c>
      <c r="J56" s="2094"/>
      <c r="K56" s="355">
        <f t="shared" si="95"/>
        <v>0</v>
      </c>
      <c r="L56" s="356">
        <f>BILAN_SYSCOA!L76</f>
        <v>0</v>
      </c>
      <c r="M56" s="357">
        <f t="shared" si="87"/>
        <v>0</v>
      </c>
      <c r="N56" s="2094"/>
      <c r="O56" s="355">
        <f t="shared" si="96"/>
        <v>0</v>
      </c>
      <c r="P56" s="356"/>
      <c r="Q56" s="353">
        <f t="shared" si="89"/>
        <v>0</v>
      </c>
      <c r="R56" s="354"/>
      <c r="S56" s="370"/>
      <c r="T56" s="719"/>
      <c r="U56" s="372"/>
      <c r="V56" s="372"/>
      <c r="W56" s="372"/>
      <c r="X56" s="372"/>
      <c r="Y56" s="372"/>
      <c r="Z56" s="372"/>
      <c r="AA56" s="372"/>
    </row>
    <row r="57" spans="2:27" s="321" customFormat="1" ht="15.75" customHeight="1" outlineLevel="1">
      <c r="B57" s="614" t="s">
        <v>583</v>
      </c>
      <c r="C57" s="343"/>
      <c r="D57" s="343"/>
      <c r="E57" s="353">
        <f t="shared" si="83"/>
        <v>0</v>
      </c>
      <c r="F57" s="2094"/>
      <c r="G57" s="355">
        <f t="shared" si="94"/>
        <v>0</v>
      </c>
      <c r="H57" s="356"/>
      <c r="I57" s="353">
        <f t="shared" si="85"/>
        <v>0</v>
      </c>
      <c r="J57" s="2094"/>
      <c r="K57" s="355">
        <f t="shared" si="95"/>
        <v>0</v>
      </c>
      <c r="L57" s="356"/>
      <c r="M57" s="357">
        <f t="shared" si="87"/>
        <v>0</v>
      </c>
      <c r="N57" s="2094"/>
      <c r="O57" s="355">
        <f t="shared" si="96"/>
        <v>0</v>
      </c>
      <c r="P57" s="356"/>
      <c r="Q57" s="353">
        <f t="shared" si="89"/>
        <v>0</v>
      </c>
      <c r="R57" s="354"/>
      <c r="S57" s="370"/>
      <c r="T57" s="371"/>
      <c r="U57" s="372"/>
      <c r="V57" s="372"/>
      <c r="W57" s="372"/>
      <c r="X57" s="372"/>
      <c r="Y57" s="372"/>
      <c r="Z57" s="372"/>
      <c r="AA57" s="372"/>
    </row>
    <row r="58" spans="2:27" s="321" customFormat="1" ht="15.75" customHeight="1" outlineLevel="1">
      <c r="B58" s="614" t="s">
        <v>816</v>
      </c>
      <c r="C58" s="343"/>
      <c r="D58" s="343"/>
      <c r="E58" s="353"/>
      <c r="F58" s="2094"/>
      <c r="G58" s="355"/>
      <c r="H58" s="356"/>
      <c r="I58" s="353"/>
      <c r="J58" s="2094"/>
      <c r="K58" s="355"/>
      <c r="L58" s="356"/>
      <c r="M58" s="357"/>
      <c r="N58" s="2094"/>
      <c r="O58" s="355"/>
      <c r="P58" s="356"/>
      <c r="Q58" s="353"/>
      <c r="R58" s="354"/>
      <c r="S58" s="370"/>
      <c r="T58" s="371"/>
      <c r="U58" s="372"/>
      <c r="V58" s="372"/>
      <c r="W58" s="372"/>
      <c r="X58" s="372"/>
      <c r="Y58" s="372"/>
      <c r="Z58" s="372"/>
      <c r="AA58" s="372"/>
    </row>
    <row r="59" spans="2:27" s="321" customFormat="1" ht="15.75" customHeight="1" outlineLevel="1">
      <c r="B59" s="614" t="s">
        <v>817</v>
      </c>
      <c r="C59" s="343"/>
      <c r="D59" s="343"/>
      <c r="E59" s="353"/>
      <c r="F59" s="2094"/>
      <c r="G59" s="355"/>
      <c r="H59" s="356"/>
      <c r="I59" s="353"/>
      <c r="J59" s="2094"/>
      <c r="K59" s="355"/>
      <c r="L59" s="356"/>
      <c r="M59" s="357"/>
      <c r="N59" s="2094"/>
      <c r="O59" s="355"/>
      <c r="P59" s="356"/>
      <c r="Q59" s="353"/>
      <c r="R59" s="354"/>
      <c r="S59" s="370"/>
      <c r="T59" s="371"/>
      <c r="U59" s="372"/>
      <c r="V59" s="372"/>
      <c r="W59" s="372"/>
      <c r="X59" s="372"/>
      <c r="Y59" s="372"/>
      <c r="Z59" s="372"/>
      <c r="AA59" s="372"/>
    </row>
    <row r="60" spans="2:27" s="321" customFormat="1" ht="15.75" customHeight="1" outlineLevel="1">
      <c r="B60" s="614" t="s">
        <v>818</v>
      </c>
      <c r="C60" s="2078"/>
      <c r="D60" s="2078"/>
      <c r="E60" s="2079"/>
      <c r="F60" s="2182"/>
      <c r="G60" s="2140"/>
      <c r="H60" s="2140"/>
      <c r="I60" s="2079"/>
      <c r="J60" s="2182"/>
      <c r="K60" s="2140"/>
      <c r="L60" s="2140"/>
      <c r="M60" s="2183"/>
      <c r="N60" s="2182"/>
      <c r="O60" s="2140"/>
      <c r="P60" s="2140"/>
      <c r="Q60" s="2079"/>
      <c r="R60" s="2184"/>
      <c r="S60" s="370"/>
      <c r="T60" s="371"/>
      <c r="U60" s="372"/>
      <c r="V60" s="372"/>
      <c r="W60" s="372"/>
      <c r="X60" s="372"/>
      <c r="Y60" s="372"/>
      <c r="Z60" s="372"/>
      <c r="AA60" s="372"/>
    </row>
    <row r="61" spans="2:27" s="321" customFormat="1" ht="15.75" customHeight="1">
      <c r="B61" s="614"/>
      <c r="C61" s="2078"/>
      <c r="D61" s="2078"/>
      <c r="E61" s="2079">
        <f t="shared" si="83"/>
        <v>0</v>
      </c>
      <c r="F61" s="2182"/>
      <c r="G61" s="2140">
        <f t="shared" si="94"/>
        <v>0</v>
      </c>
      <c r="H61" s="2140"/>
      <c r="I61" s="2079">
        <f t="shared" si="85"/>
        <v>0</v>
      </c>
      <c r="J61" s="2182"/>
      <c r="K61" s="2140">
        <f t="shared" si="95"/>
        <v>0</v>
      </c>
      <c r="L61" s="2140"/>
      <c r="M61" s="2183">
        <f t="shared" si="87"/>
        <v>0</v>
      </c>
      <c r="N61" s="2182"/>
      <c r="O61" s="2140">
        <f t="shared" si="96"/>
        <v>0</v>
      </c>
      <c r="P61" s="2140"/>
      <c r="Q61" s="2079">
        <f t="shared" si="89"/>
        <v>0</v>
      </c>
      <c r="R61" s="2184"/>
      <c r="S61" s="370"/>
      <c r="T61" s="371"/>
      <c r="U61" s="372"/>
      <c r="V61" s="372"/>
      <c r="W61" s="372"/>
      <c r="X61" s="372"/>
      <c r="Y61" s="372"/>
      <c r="Z61" s="372"/>
      <c r="AA61" s="372"/>
    </row>
    <row r="62" spans="2:27" ht="18.75" customHeight="1">
      <c r="B62" s="199" t="s">
        <v>584</v>
      </c>
      <c r="C62" s="200">
        <f>SUM(C63:C64)</f>
        <v>248623613</v>
      </c>
      <c r="D62" s="200">
        <f>SUM(D63:D64)</f>
        <v>453109966</v>
      </c>
      <c r="E62" s="201">
        <f t="shared" si="83"/>
        <v>-204486353</v>
      </c>
      <c r="F62" s="2091">
        <f t="shared" ref="F62:F65" si="97">C62/D62-1</f>
        <v>-0.45129520060037698</v>
      </c>
      <c r="G62" s="200">
        <f t="shared" ref="G62:H62" si="98">SUM(G63:G64)</f>
        <v>453109966</v>
      </c>
      <c r="H62" s="200">
        <f t="shared" si="98"/>
        <v>274988466</v>
      </c>
      <c r="I62" s="201">
        <f t="shared" si="85"/>
        <v>178121500</v>
      </c>
      <c r="J62" s="2091">
        <f t="shared" ref="J62:J65" si="99">G62/H62-1</f>
        <v>0.64774171291969762</v>
      </c>
      <c r="K62" s="200">
        <f>SUM(K63:K64)</f>
        <v>274988466</v>
      </c>
      <c r="L62" s="200">
        <f>SUM(L63:L64)</f>
        <v>234434693</v>
      </c>
      <c r="M62" s="203">
        <f t="shared" si="87"/>
        <v>40553773</v>
      </c>
      <c r="N62" s="2091">
        <f t="shared" ref="N62:N65" si="100">K62/L62-1</f>
        <v>0.17298537379874923</v>
      </c>
      <c r="O62" s="200">
        <f>SUM(O63:O64)</f>
        <v>234434693</v>
      </c>
      <c r="P62" s="200">
        <f>SUM(P63:P64)</f>
        <v>190809350</v>
      </c>
      <c r="Q62" s="201">
        <f t="shared" si="89"/>
        <v>43625343</v>
      </c>
      <c r="R62" s="2086">
        <f t="shared" ref="R62:R65" si="101">O62/P62-1</f>
        <v>0.22863315136286566</v>
      </c>
      <c r="S62" s="697"/>
      <c r="T62" s="708"/>
      <c r="U62" s="695"/>
      <c r="V62" s="695"/>
      <c r="W62" s="695"/>
      <c r="X62" s="695"/>
      <c r="Y62" s="695"/>
      <c r="Z62" s="695"/>
      <c r="AA62" s="695"/>
    </row>
    <row r="63" spans="2:27" s="321" customFormat="1" ht="15.75" customHeight="1">
      <c r="B63" s="614" t="s">
        <v>444</v>
      </c>
      <c r="C63" s="356">
        <f>BILAN_SYSCOA!I57</f>
        <v>153488917</v>
      </c>
      <c r="D63" s="356">
        <f>BILAN_SYSCOA!J57</f>
        <v>276756486</v>
      </c>
      <c r="E63" s="2142">
        <f t="shared" si="83"/>
        <v>-123267569</v>
      </c>
      <c r="F63" s="2144">
        <f t="shared" si="97"/>
        <v>-0.44540083154546195</v>
      </c>
      <c r="G63" s="355">
        <f t="shared" ref="G63:G64" si="102">+D63</f>
        <v>276756486</v>
      </c>
      <c r="H63" s="356">
        <f>BILAN_SYSCOA!K57</f>
        <v>100000000</v>
      </c>
      <c r="I63" s="2142">
        <f t="shared" si="85"/>
        <v>176756486</v>
      </c>
      <c r="J63" s="2144">
        <f t="shared" si="99"/>
        <v>1.7675648599999998</v>
      </c>
      <c r="K63" s="355">
        <f t="shared" ref="K63:K64" si="103">+H63</f>
        <v>100000000</v>
      </c>
      <c r="L63" s="356">
        <f>BILAN_SYSCOA!L57</f>
        <v>100000000</v>
      </c>
      <c r="M63" s="2141">
        <f t="shared" si="87"/>
        <v>0</v>
      </c>
      <c r="N63" s="2144">
        <f t="shared" si="100"/>
        <v>0</v>
      </c>
      <c r="O63" s="355">
        <f t="shared" ref="O63:O64" si="104">+L63</f>
        <v>100000000</v>
      </c>
      <c r="P63" s="356">
        <f>BILAN_SYSCOA!M57</f>
        <v>0</v>
      </c>
      <c r="Q63" s="2142">
        <f t="shared" si="89"/>
        <v>100000000</v>
      </c>
      <c r="R63" s="2173"/>
      <c r="S63" s="703"/>
      <c r="T63" s="371"/>
      <c r="U63" s="372"/>
      <c r="V63" s="372"/>
      <c r="W63" s="372"/>
      <c r="X63" s="372"/>
      <c r="Y63" s="372"/>
      <c r="Z63" s="372"/>
      <c r="AA63" s="372"/>
    </row>
    <row r="64" spans="2:27" s="321" customFormat="1" ht="15.75" customHeight="1">
      <c r="B64" s="614" t="s">
        <v>585</v>
      </c>
      <c r="C64" s="356">
        <f>BILAN_SYSCOA!I59</f>
        <v>95134696</v>
      </c>
      <c r="D64" s="356">
        <f>BILAN_SYSCOA!J59</f>
        <v>176353480</v>
      </c>
      <c r="E64" s="2142">
        <f t="shared" si="83"/>
        <v>-81218784</v>
      </c>
      <c r="F64" s="2144">
        <f t="shared" si="97"/>
        <v>-0.46054540006809053</v>
      </c>
      <c r="G64" s="355">
        <f t="shared" si="102"/>
        <v>176353480</v>
      </c>
      <c r="H64" s="356">
        <f>BILAN_SYSCOA!K59</f>
        <v>174988466</v>
      </c>
      <c r="I64" s="2142">
        <f t="shared" si="85"/>
        <v>1365014</v>
      </c>
      <c r="J64" s="2144">
        <f t="shared" si="99"/>
        <v>7.8005941260150813E-3</v>
      </c>
      <c r="K64" s="355">
        <f t="shared" si="103"/>
        <v>174988466</v>
      </c>
      <c r="L64" s="356">
        <f>BILAN_SYSCOA!L59</f>
        <v>134434693</v>
      </c>
      <c r="M64" s="2141">
        <f t="shared" si="87"/>
        <v>40553773</v>
      </c>
      <c r="N64" s="2144">
        <f t="shared" si="100"/>
        <v>0.30166151381771678</v>
      </c>
      <c r="O64" s="355">
        <f t="shared" si="104"/>
        <v>134434693</v>
      </c>
      <c r="P64" s="356">
        <f>BILAN_SYSCOA!M59</f>
        <v>190809350</v>
      </c>
      <c r="Q64" s="2142">
        <f t="shared" si="89"/>
        <v>-56374657</v>
      </c>
      <c r="R64" s="2181">
        <f t="shared" si="101"/>
        <v>-0.29545018103148513</v>
      </c>
      <c r="S64" s="370"/>
      <c r="T64" s="371"/>
      <c r="U64" s="372"/>
      <c r="V64" s="372"/>
      <c r="W64" s="372"/>
      <c r="X64" s="372"/>
      <c r="Y64" s="372"/>
      <c r="Z64" s="372"/>
      <c r="AA64" s="372"/>
    </row>
    <row r="65" spans="2:27" ht="22.5" customHeight="1" thickBot="1">
      <c r="B65" s="240" t="s">
        <v>587</v>
      </c>
      <c r="C65" s="241">
        <f t="shared" ref="C65:D65" si="105">C3+C32+C53+C62</f>
        <v>1251499822</v>
      </c>
      <c r="D65" s="241">
        <f t="shared" si="105"/>
        <v>1291051938</v>
      </c>
      <c r="E65" s="242">
        <f t="shared" si="83"/>
        <v>-39552116</v>
      </c>
      <c r="F65" s="2097">
        <f t="shared" si="97"/>
        <v>-3.0635573082575696E-2</v>
      </c>
      <c r="G65" s="241">
        <f t="shared" ref="G65:H65" si="106">G3+G32+G53+G62</f>
        <v>1291051938</v>
      </c>
      <c r="H65" s="241">
        <f t="shared" si="106"/>
        <v>1518590602</v>
      </c>
      <c r="I65" s="242">
        <f t="shared" si="85"/>
        <v>-227538664</v>
      </c>
      <c r="J65" s="2097">
        <f t="shared" si="99"/>
        <v>-0.14983542220024881</v>
      </c>
      <c r="K65" s="241">
        <f t="shared" ref="K65" si="107">K3+K32+K53+K62</f>
        <v>1518590602</v>
      </c>
      <c r="L65" s="241">
        <f>L3+L32+L53+L62</f>
        <v>1152762560</v>
      </c>
      <c r="M65" s="243">
        <f t="shared" si="87"/>
        <v>365828042</v>
      </c>
      <c r="N65" s="2097">
        <f t="shared" si="100"/>
        <v>0.31734899683070905</v>
      </c>
      <c r="O65" s="241">
        <f>O3+O32+O53+O62</f>
        <v>1152762560</v>
      </c>
      <c r="P65" s="241">
        <f>P3+P32+P53+P62</f>
        <v>740941946</v>
      </c>
      <c r="Q65" s="242">
        <f t="shared" si="89"/>
        <v>411820614</v>
      </c>
      <c r="R65" s="2090">
        <f t="shared" si="101"/>
        <v>0.55580685669535579</v>
      </c>
      <c r="S65" s="697"/>
      <c r="T65" s="708"/>
      <c r="U65" s="695"/>
      <c r="V65" s="695"/>
      <c r="W65" s="695"/>
      <c r="X65" s="695"/>
      <c r="Y65" s="695"/>
      <c r="Z65" s="695"/>
      <c r="AA65" s="695"/>
    </row>
    <row r="66" spans="2:27" ht="12" customHeight="1">
      <c r="B66" s="695"/>
      <c r="C66" s="720"/>
      <c r="D66" s="720"/>
      <c r="E66" s="720"/>
      <c r="F66" s="720"/>
      <c r="G66" s="720"/>
      <c r="H66" s="720"/>
      <c r="I66" s="720"/>
      <c r="J66" s="720"/>
      <c r="K66" s="720"/>
      <c r="L66" s="720"/>
      <c r="M66" s="720"/>
      <c r="N66" s="2113"/>
      <c r="O66" s="720"/>
      <c r="P66" s="720"/>
      <c r="Q66" s="720"/>
      <c r="R66" s="2113"/>
      <c r="S66" s="695"/>
      <c r="T66" s="695"/>
      <c r="U66" s="695"/>
      <c r="V66" s="695"/>
      <c r="W66" s="695"/>
      <c r="X66" s="695"/>
      <c r="Y66" s="695"/>
      <c r="Z66" s="695"/>
      <c r="AA66" s="695"/>
    </row>
    <row r="67" spans="2:27" ht="13.5" customHeight="1" outlineLevel="1">
      <c r="B67" s="695"/>
      <c r="C67" s="721" t="b">
        <f t="shared" ref="C67:R67" si="108">C$65=C$124</f>
        <v>1</v>
      </c>
      <c r="D67" s="721" t="b">
        <f t="shared" si="108"/>
        <v>1</v>
      </c>
      <c r="E67" s="721" t="b">
        <f t="shared" si="108"/>
        <v>1</v>
      </c>
      <c r="F67" s="721" t="b">
        <f t="shared" si="108"/>
        <v>1</v>
      </c>
      <c r="G67" s="721" t="b">
        <f t="shared" si="108"/>
        <v>1</v>
      </c>
      <c r="H67" s="721" t="b">
        <f t="shared" si="108"/>
        <v>1</v>
      </c>
      <c r="I67" s="721" t="b">
        <f t="shared" si="108"/>
        <v>1</v>
      </c>
      <c r="J67" s="721" t="b">
        <f t="shared" si="108"/>
        <v>1</v>
      </c>
      <c r="K67" s="721" t="b">
        <f t="shared" si="108"/>
        <v>1</v>
      </c>
      <c r="L67" s="721" t="b">
        <f t="shared" si="108"/>
        <v>1</v>
      </c>
      <c r="M67" s="721" t="b">
        <f t="shared" si="108"/>
        <v>1</v>
      </c>
      <c r="N67" s="721" t="b">
        <f t="shared" si="108"/>
        <v>1</v>
      </c>
      <c r="O67" s="721" t="b">
        <f t="shared" si="108"/>
        <v>1</v>
      </c>
      <c r="P67" s="721" t="b">
        <f t="shared" si="108"/>
        <v>1</v>
      </c>
      <c r="Q67" s="721" t="b">
        <f t="shared" si="108"/>
        <v>1</v>
      </c>
      <c r="R67" s="721" t="b">
        <f t="shared" si="108"/>
        <v>1</v>
      </c>
      <c r="S67" s="695"/>
      <c r="T67" s="695"/>
      <c r="U67" s="695"/>
      <c r="V67" s="695"/>
      <c r="W67" s="695"/>
      <c r="X67" s="695"/>
      <c r="Y67" s="695"/>
      <c r="Z67" s="695"/>
      <c r="AA67" s="695"/>
    </row>
    <row r="68" spans="2:27" ht="14.25" customHeight="1" outlineLevel="1">
      <c r="B68" s="695"/>
      <c r="C68" s="721">
        <f t="shared" ref="C68:R68" si="109">C$65-C$124</f>
        <v>0</v>
      </c>
      <c r="D68" s="721">
        <f t="shared" si="109"/>
        <v>0</v>
      </c>
      <c r="E68" s="721">
        <f t="shared" si="109"/>
        <v>0</v>
      </c>
      <c r="F68" s="721">
        <f t="shared" si="109"/>
        <v>0</v>
      </c>
      <c r="G68" s="721">
        <f t="shared" si="109"/>
        <v>0</v>
      </c>
      <c r="H68" s="721">
        <f t="shared" si="109"/>
        <v>0</v>
      </c>
      <c r="I68" s="721">
        <f t="shared" si="109"/>
        <v>0</v>
      </c>
      <c r="J68" s="721">
        <f t="shared" si="109"/>
        <v>0</v>
      </c>
      <c r="K68" s="721">
        <f t="shared" si="109"/>
        <v>0</v>
      </c>
      <c r="L68" s="721">
        <f t="shared" si="109"/>
        <v>0</v>
      </c>
      <c r="M68" s="721">
        <f t="shared" si="109"/>
        <v>0</v>
      </c>
      <c r="N68" s="721">
        <f t="shared" si="109"/>
        <v>0</v>
      </c>
      <c r="O68" s="721">
        <f t="shared" si="109"/>
        <v>0</v>
      </c>
      <c r="P68" s="721">
        <f t="shared" si="109"/>
        <v>0</v>
      </c>
      <c r="Q68" s="721">
        <f t="shared" si="109"/>
        <v>0</v>
      </c>
      <c r="R68" s="721">
        <f t="shared" si="109"/>
        <v>0</v>
      </c>
      <c r="S68" s="695"/>
      <c r="T68" s="695"/>
      <c r="U68" s="695"/>
      <c r="V68" s="695"/>
      <c r="W68" s="695"/>
      <c r="X68" s="695"/>
      <c r="Y68" s="695"/>
      <c r="Z68" s="695"/>
      <c r="AA68" s="695"/>
    </row>
    <row r="69" spans="2:27" ht="21.75" customHeight="1" thickBot="1">
      <c r="B69" s="695"/>
      <c r="C69" s="720"/>
      <c r="D69" s="720"/>
      <c r="E69" s="720"/>
      <c r="F69" s="720"/>
      <c r="G69" s="720"/>
      <c r="H69" s="720"/>
      <c r="I69" s="720"/>
      <c r="J69" s="720"/>
      <c r="K69" s="720"/>
      <c r="L69" s="720"/>
      <c r="M69" s="720"/>
      <c r="N69" s="2113"/>
      <c r="O69" s="720"/>
      <c r="P69" s="720"/>
      <c r="Q69" s="720"/>
      <c r="R69" s="2113"/>
      <c r="S69" s="695"/>
      <c r="T69" s="695"/>
      <c r="U69" s="695"/>
      <c r="V69" s="695"/>
      <c r="W69" s="695"/>
      <c r="X69" s="695"/>
      <c r="Y69" s="695"/>
      <c r="Z69" s="695"/>
      <c r="AA69" s="695"/>
    </row>
    <row r="70" spans="2:27" ht="17.25" customHeight="1">
      <c r="B70" s="3170" t="s">
        <v>549</v>
      </c>
      <c r="C70" s="3172" t="s">
        <v>588</v>
      </c>
      <c r="D70" s="3173"/>
      <c r="E70" s="3172" t="s">
        <v>551</v>
      </c>
      <c r="F70" s="3173"/>
      <c r="G70" s="3174" t="s">
        <v>588</v>
      </c>
      <c r="H70" s="3173"/>
      <c r="I70" s="3172" t="s">
        <v>551</v>
      </c>
      <c r="J70" s="3173"/>
      <c r="K70" s="3174" t="s">
        <v>588</v>
      </c>
      <c r="L70" s="3173"/>
      <c r="M70" s="3172" t="s">
        <v>551</v>
      </c>
      <c r="N70" s="3173"/>
      <c r="O70" s="3174" t="s">
        <v>588</v>
      </c>
      <c r="P70" s="3173"/>
      <c r="Q70" s="3172" t="s">
        <v>551</v>
      </c>
      <c r="R70" s="3177"/>
      <c r="S70" s="695"/>
      <c r="T70" s="695"/>
      <c r="U70" s="695"/>
      <c r="V70" s="695"/>
      <c r="W70" s="695"/>
      <c r="X70" s="695"/>
      <c r="Y70" s="695"/>
      <c r="Z70" s="695"/>
      <c r="AA70" s="695"/>
    </row>
    <row r="71" spans="2:27" ht="16.5" customHeight="1">
      <c r="B71" s="3171"/>
      <c r="C71" s="217">
        <v>2018</v>
      </c>
      <c r="D71" s="217">
        <f>C71-1</f>
        <v>2017</v>
      </c>
      <c r="E71" s="246" t="s">
        <v>552</v>
      </c>
      <c r="F71" s="246" t="s">
        <v>589</v>
      </c>
      <c r="G71" s="217">
        <f>C71-1</f>
        <v>2017</v>
      </c>
      <c r="H71" s="217">
        <f>C71-2</f>
        <v>2016</v>
      </c>
      <c r="I71" s="246" t="s">
        <v>552</v>
      </c>
      <c r="J71" s="246" t="s">
        <v>589</v>
      </c>
      <c r="K71" s="217">
        <f>C71-2</f>
        <v>2016</v>
      </c>
      <c r="L71" s="217">
        <f>C71-3</f>
        <v>2015</v>
      </c>
      <c r="M71" s="246" t="s">
        <v>552</v>
      </c>
      <c r="N71" s="246" t="s">
        <v>589</v>
      </c>
      <c r="O71" s="217">
        <v>2015</v>
      </c>
      <c r="P71" s="217">
        <v>2014</v>
      </c>
      <c r="Q71" s="246" t="s">
        <v>552</v>
      </c>
      <c r="R71" s="247" t="s">
        <v>589</v>
      </c>
      <c r="S71" s="695"/>
      <c r="T71" s="695"/>
      <c r="U71" s="695"/>
      <c r="V71" s="695"/>
      <c r="W71" s="695"/>
      <c r="X71" s="695"/>
      <c r="Y71" s="695"/>
      <c r="Z71" s="695"/>
      <c r="AA71" s="695"/>
    </row>
    <row r="72" spans="2:27" ht="21" customHeight="1">
      <c r="B72" s="2098" t="s">
        <v>590</v>
      </c>
      <c r="C72" s="200">
        <f>C73+C79+C92</f>
        <v>567913808</v>
      </c>
      <c r="D72" s="200">
        <f>D73+D79+D92</f>
        <v>470502688</v>
      </c>
      <c r="E72" s="201">
        <f>E73+E79+E92</f>
        <v>97411120</v>
      </c>
      <c r="F72" s="2091">
        <f t="shared" ref="F72:F99" si="110">C72/D72-1</f>
        <v>0.20703626670885256</v>
      </c>
      <c r="G72" s="200">
        <f>D72</f>
        <v>470502688</v>
      </c>
      <c r="H72" s="200">
        <f>H73+H79+H92</f>
        <v>498070904</v>
      </c>
      <c r="I72" s="201">
        <f>I73+I79+I92</f>
        <v>-27568216</v>
      </c>
      <c r="J72" s="2091">
        <f t="shared" ref="J72:J99" si="111">G72/H72-1</f>
        <v>-5.5349982861074731E-2</v>
      </c>
      <c r="K72" s="200">
        <f>H72</f>
        <v>498070904</v>
      </c>
      <c r="L72" s="200">
        <f>L73+L79+L92</f>
        <v>469128018</v>
      </c>
      <c r="M72" s="203">
        <f>M73+M79+M92</f>
        <v>28942886</v>
      </c>
      <c r="N72" s="2091">
        <f t="shared" ref="N72:N99" si="112">K72/L72-1</f>
        <v>6.1695070192972379E-2</v>
      </c>
      <c r="O72" s="200">
        <f>L72</f>
        <v>469128018</v>
      </c>
      <c r="P72" s="200">
        <f>P73+P79+P92</f>
        <v>457728723</v>
      </c>
      <c r="Q72" s="203">
        <f>Q73+Q79+Q92</f>
        <v>11399295</v>
      </c>
      <c r="R72" s="2086">
        <f t="shared" ref="R72:R99" si="113">O72/P72-1</f>
        <v>2.490404125239909E-2</v>
      </c>
      <c r="S72" s="695"/>
      <c r="T72" s="695"/>
      <c r="U72" s="695"/>
      <c r="V72" s="695"/>
      <c r="W72" s="695"/>
      <c r="X72" s="695"/>
      <c r="Y72" s="695"/>
      <c r="Z72" s="695"/>
      <c r="AA72" s="695"/>
    </row>
    <row r="73" spans="2:27" ht="15.75" customHeight="1">
      <c r="B73" s="2099" t="s">
        <v>591</v>
      </c>
      <c r="C73" s="216">
        <f>SUM(C74:C77)</f>
        <v>10000000</v>
      </c>
      <c r="D73" s="216">
        <f>SUM(D74:D77)</f>
        <v>10000000</v>
      </c>
      <c r="E73" s="217">
        <f t="shared" ref="E73:E100" si="114">C73-D73</f>
        <v>0</v>
      </c>
      <c r="F73" s="217">
        <f t="shared" si="110"/>
        <v>0</v>
      </c>
      <c r="G73" s="216">
        <f t="shared" ref="G73" si="115">SUM(G74:G77)</f>
        <v>10000000</v>
      </c>
      <c r="H73" s="216">
        <f>SUM(H74:H77)</f>
        <v>10000000</v>
      </c>
      <c r="I73" s="217">
        <f t="shared" ref="I73:I100" si="116">G73-H73</f>
        <v>0</v>
      </c>
      <c r="J73" s="217">
        <f t="shared" si="111"/>
        <v>0</v>
      </c>
      <c r="K73" s="216">
        <f t="shared" ref="K73" si="117">SUM(K74:K77)</f>
        <v>10000000</v>
      </c>
      <c r="L73" s="216">
        <f>SUM(L74:L77)</f>
        <v>10000000</v>
      </c>
      <c r="M73" s="218">
        <f t="shared" ref="M73:M100" si="118">K73-L73</f>
        <v>0</v>
      </c>
      <c r="N73" s="217">
        <f t="shared" si="112"/>
        <v>0</v>
      </c>
      <c r="O73" s="216">
        <f t="shared" ref="O73:P73" si="119">SUM(O74:O77)</f>
        <v>10000000</v>
      </c>
      <c r="P73" s="216">
        <f t="shared" si="119"/>
        <v>10000000</v>
      </c>
      <c r="Q73" s="218">
        <f t="shared" ref="Q73:Q100" si="120">O73-P73</f>
        <v>0</v>
      </c>
      <c r="R73" s="2106">
        <f t="shared" si="113"/>
        <v>0</v>
      </c>
      <c r="S73" s="709"/>
      <c r="T73" s="709"/>
      <c r="U73" s="709"/>
      <c r="V73" s="709"/>
      <c r="W73" s="709"/>
      <c r="X73" s="709"/>
      <c r="Y73" s="709"/>
      <c r="Z73" s="709"/>
      <c r="AA73" s="709"/>
    </row>
    <row r="74" spans="2:27" s="321" customFormat="1" ht="18.75" customHeight="1" outlineLevel="1">
      <c r="B74" s="2100" t="s">
        <v>592</v>
      </c>
      <c r="C74" s="343">
        <f>BILAN_SYSCOA!I75</f>
        <v>10000000</v>
      </c>
      <c r="D74" s="343">
        <f>BILAN_SYSCOA!J75</f>
        <v>10000000</v>
      </c>
      <c r="E74" s="353">
        <f t="shared" si="114"/>
        <v>0</v>
      </c>
      <c r="F74" s="353">
        <f t="shared" si="110"/>
        <v>0</v>
      </c>
      <c r="G74" s="361">
        <f t="shared" ref="G74:G77" si="121">+D74</f>
        <v>10000000</v>
      </c>
      <c r="H74" s="343">
        <f>[4]BILAN_SYSCOA!L75</f>
        <v>10000000</v>
      </c>
      <c r="I74" s="353">
        <f t="shared" si="116"/>
        <v>0</v>
      </c>
      <c r="J74" s="353">
        <f t="shared" si="111"/>
        <v>0</v>
      </c>
      <c r="K74" s="361">
        <f t="shared" ref="K74:K77" si="122">+H74</f>
        <v>10000000</v>
      </c>
      <c r="L74" s="343">
        <f>[4]BILAN_SYSCOA!G75</f>
        <v>10000000</v>
      </c>
      <c r="M74" s="357">
        <f t="shared" si="118"/>
        <v>0</v>
      </c>
      <c r="N74" s="353">
        <f t="shared" si="112"/>
        <v>0</v>
      </c>
      <c r="O74" s="361">
        <f t="shared" ref="O74:O77" si="123">+L74</f>
        <v>10000000</v>
      </c>
      <c r="P74" s="343">
        <f>BILAN_SYSCOA!M75</f>
        <v>10000000</v>
      </c>
      <c r="Q74" s="357">
        <f t="shared" si="120"/>
        <v>0</v>
      </c>
      <c r="R74" s="2085">
        <f t="shared" si="113"/>
        <v>0</v>
      </c>
      <c r="S74" s="372"/>
      <c r="T74" s="372"/>
      <c r="U74" s="372"/>
      <c r="V74" s="372"/>
      <c r="W74" s="372"/>
      <c r="X74" s="372"/>
      <c r="Y74" s="372"/>
      <c r="Z74" s="372"/>
      <c r="AA74" s="372"/>
    </row>
    <row r="75" spans="2:27" s="321" customFormat="1" ht="18.75" customHeight="1" outlineLevel="1">
      <c r="B75" s="2101" t="s">
        <v>819</v>
      </c>
      <c r="C75" s="710"/>
      <c r="D75" s="710"/>
      <c r="E75" s="711"/>
      <c r="F75" s="711"/>
      <c r="G75" s="712"/>
      <c r="H75" s="710"/>
      <c r="I75" s="711"/>
      <c r="J75" s="711"/>
      <c r="K75" s="712"/>
      <c r="L75" s="710"/>
      <c r="M75" s="357"/>
      <c r="N75" s="353"/>
      <c r="O75" s="361"/>
      <c r="P75" s="343"/>
      <c r="Q75" s="357"/>
      <c r="R75" s="2085"/>
      <c r="S75" s="372"/>
      <c r="T75" s="372"/>
      <c r="U75" s="372"/>
      <c r="V75" s="372"/>
      <c r="W75" s="372"/>
      <c r="X75" s="372"/>
      <c r="Y75" s="372"/>
      <c r="Z75" s="372"/>
      <c r="AA75" s="372"/>
    </row>
    <row r="76" spans="2:27" s="321" customFormat="1" ht="15.75" customHeight="1" outlineLevel="1">
      <c r="B76" s="2100" t="s">
        <v>593</v>
      </c>
      <c r="C76" s="343">
        <f>BILAN_SYSCOA!C87</f>
        <v>0</v>
      </c>
      <c r="D76" s="343">
        <f>BILAN_SYSCOA!D87</f>
        <v>0</v>
      </c>
      <c r="E76" s="353">
        <f t="shared" si="114"/>
        <v>0</v>
      </c>
      <c r="F76" s="353"/>
      <c r="G76" s="361">
        <f t="shared" si="121"/>
        <v>0</v>
      </c>
      <c r="H76" s="343">
        <f>[5]BILAN_SYSCOA!F87</f>
        <v>0</v>
      </c>
      <c r="I76" s="353">
        <f t="shared" si="116"/>
        <v>0</v>
      </c>
      <c r="J76" s="353"/>
      <c r="K76" s="361">
        <f t="shared" si="122"/>
        <v>0</v>
      </c>
      <c r="L76" s="343">
        <f>[5]BILAN_SYSCOA!G87</f>
        <v>0</v>
      </c>
      <c r="M76" s="357">
        <f t="shared" si="118"/>
        <v>0</v>
      </c>
      <c r="N76" s="353"/>
      <c r="O76" s="361">
        <f t="shared" si="123"/>
        <v>0</v>
      </c>
      <c r="P76" s="343"/>
      <c r="Q76" s="357">
        <f t="shared" si="120"/>
        <v>0</v>
      </c>
      <c r="R76" s="2085"/>
      <c r="S76" s="372"/>
      <c r="T76" s="372"/>
      <c r="U76" s="372"/>
      <c r="V76" s="372"/>
      <c r="W76" s="372"/>
      <c r="X76" s="372"/>
      <c r="Y76" s="372"/>
      <c r="Z76" s="372"/>
      <c r="AA76" s="372"/>
    </row>
    <row r="77" spans="2:27" s="321" customFormat="1" ht="15.75" customHeight="1" outlineLevel="1">
      <c r="B77" s="2100" t="s">
        <v>594</v>
      </c>
      <c r="C77" s="343">
        <f>BILAN_SYSCOA!C79</f>
        <v>0</v>
      </c>
      <c r="D77" s="343">
        <f>BILAN_SYSCOA!D79</f>
        <v>0</v>
      </c>
      <c r="E77" s="353">
        <f t="shared" si="114"/>
        <v>0</v>
      </c>
      <c r="F77" s="353"/>
      <c r="G77" s="361">
        <f t="shared" si="121"/>
        <v>0</v>
      </c>
      <c r="H77" s="343">
        <f>[5]BILAN_SYSCOA!F79</f>
        <v>0</v>
      </c>
      <c r="I77" s="353">
        <f t="shared" si="116"/>
        <v>0</v>
      </c>
      <c r="J77" s="353"/>
      <c r="K77" s="361">
        <f t="shared" si="122"/>
        <v>0</v>
      </c>
      <c r="L77" s="343">
        <f>[5]BILAN_SYSCOA!G79</f>
        <v>0</v>
      </c>
      <c r="M77" s="357">
        <f t="shared" si="118"/>
        <v>0</v>
      </c>
      <c r="N77" s="353"/>
      <c r="O77" s="361">
        <f t="shared" si="123"/>
        <v>0</v>
      </c>
      <c r="P77" s="343"/>
      <c r="Q77" s="357">
        <f t="shared" si="120"/>
        <v>0</v>
      </c>
      <c r="R77" s="2085"/>
      <c r="S77" s="372"/>
      <c r="T77" s="372"/>
      <c r="U77" s="372"/>
      <c r="V77" s="372"/>
      <c r="W77" s="372"/>
      <c r="X77" s="372"/>
      <c r="Y77" s="372"/>
      <c r="Z77" s="372"/>
      <c r="AA77" s="372"/>
    </row>
    <row r="78" spans="2:27" s="321" customFormat="1" ht="15.75" customHeight="1">
      <c r="B78" s="2100"/>
      <c r="C78" s="361"/>
      <c r="D78" s="361"/>
      <c r="E78" s="353">
        <f t="shared" si="114"/>
        <v>0</v>
      </c>
      <c r="F78" s="353"/>
      <c r="G78" s="361"/>
      <c r="H78" s="361"/>
      <c r="I78" s="353">
        <f t="shared" si="116"/>
        <v>0</v>
      </c>
      <c r="J78" s="353"/>
      <c r="K78" s="361"/>
      <c r="L78" s="361"/>
      <c r="M78" s="357">
        <f t="shared" si="118"/>
        <v>0</v>
      </c>
      <c r="N78" s="353"/>
      <c r="O78" s="361"/>
      <c r="P78" s="361"/>
      <c r="Q78" s="357">
        <f t="shared" si="120"/>
        <v>0</v>
      </c>
      <c r="R78" s="2085"/>
      <c r="S78" s="372"/>
      <c r="T78" s="372"/>
      <c r="U78" s="372"/>
      <c r="V78" s="372"/>
      <c r="W78" s="372"/>
      <c r="X78" s="372"/>
      <c r="Y78" s="372"/>
      <c r="Z78" s="372"/>
      <c r="AA78" s="372"/>
    </row>
    <row r="79" spans="2:27" s="321" customFormat="1" ht="15.75" customHeight="1">
      <c r="B79" s="2102" t="s">
        <v>820</v>
      </c>
      <c r="C79" s="347">
        <f>SUM(C80:C90)</f>
        <v>529287412</v>
      </c>
      <c r="D79" s="347">
        <f>SUM(D80:D90)</f>
        <v>445335138</v>
      </c>
      <c r="E79" s="348">
        <f t="shared" si="114"/>
        <v>83952274</v>
      </c>
      <c r="F79" s="2093">
        <f t="shared" si="110"/>
        <v>0.18851482139278208</v>
      </c>
      <c r="G79" s="347">
        <f>SUM(G80:G90)</f>
        <v>445335138</v>
      </c>
      <c r="H79" s="347">
        <f>SUM(H80:H90)</f>
        <v>453787923</v>
      </c>
      <c r="I79" s="348">
        <f t="shared" si="116"/>
        <v>-8452785</v>
      </c>
      <c r="J79" s="2093">
        <f t="shared" si="111"/>
        <v>-1.8627170472317767E-2</v>
      </c>
      <c r="K79" s="347">
        <f>SUM(K80:K90)</f>
        <v>453787923</v>
      </c>
      <c r="L79" s="347">
        <f>SUM(L80:L90)</f>
        <v>430767258</v>
      </c>
      <c r="M79" s="349">
        <f t="shared" si="118"/>
        <v>23020665</v>
      </c>
      <c r="N79" s="2093">
        <f t="shared" si="112"/>
        <v>5.3441074205319516E-2</v>
      </c>
      <c r="O79" s="347">
        <f>SUM(O80:O90)</f>
        <v>430767258</v>
      </c>
      <c r="P79" s="347">
        <f>SUM(P80:P90)</f>
        <v>399660554</v>
      </c>
      <c r="Q79" s="349">
        <f t="shared" si="120"/>
        <v>31106704</v>
      </c>
      <c r="R79" s="2084">
        <f t="shared" si="113"/>
        <v>7.7832810090134652E-2</v>
      </c>
      <c r="S79" s="376"/>
      <c r="T79" s="376"/>
      <c r="U79" s="376"/>
      <c r="V79" s="376"/>
      <c r="W79" s="376"/>
      <c r="X79" s="376"/>
      <c r="Y79" s="376"/>
      <c r="Z79" s="376"/>
      <c r="AA79" s="376"/>
    </row>
    <row r="80" spans="2:27" s="321" customFormat="1" ht="12.75" customHeight="1" outlineLevel="1">
      <c r="B80" s="614" t="s">
        <v>821</v>
      </c>
      <c r="C80" s="2145">
        <f>BILAN_SYSCOA!C81</f>
        <v>2000000</v>
      </c>
      <c r="D80" s="2145">
        <f>BILAN_SYSCOA!D81</f>
        <v>2000000</v>
      </c>
      <c r="E80" s="2141"/>
      <c r="F80" s="2144"/>
      <c r="G80" s="2146">
        <f>D80</f>
        <v>2000000</v>
      </c>
      <c r="H80" s="2145">
        <f>[5]BILAN_SYSCOA!F81</f>
        <v>2000000</v>
      </c>
      <c r="I80" s="2141"/>
      <c r="J80" s="2141"/>
      <c r="K80" s="2146">
        <f>H80</f>
        <v>2000000</v>
      </c>
      <c r="L80" s="2145">
        <f>[5]BILAN_SYSCOA!G81</f>
        <v>2000000</v>
      </c>
      <c r="M80" s="2141">
        <f t="shared" si="118"/>
        <v>0</v>
      </c>
      <c r="N80" s="2144">
        <f t="shared" si="112"/>
        <v>0</v>
      </c>
      <c r="O80" s="2146">
        <f t="shared" ref="O80:O91" si="124">+L80</f>
        <v>2000000</v>
      </c>
      <c r="P80" s="2145">
        <f>BILAN_SYSCOA!M81</f>
        <v>2000000</v>
      </c>
      <c r="Q80" s="2141">
        <f t="shared" si="120"/>
        <v>0</v>
      </c>
      <c r="R80" s="2143">
        <f t="shared" si="113"/>
        <v>0</v>
      </c>
      <c r="S80" s="372"/>
      <c r="T80" s="372"/>
      <c r="U80" s="372"/>
      <c r="V80" s="372"/>
      <c r="W80" s="372"/>
      <c r="X80" s="372"/>
      <c r="Y80" s="372"/>
      <c r="Z80" s="372"/>
      <c r="AA80" s="372"/>
    </row>
    <row r="81" spans="2:27" s="321" customFormat="1" ht="12.75" customHeight="1" outlineLevel="1">
      <c r="B81" s="614" t="s">
        <v>822</v>
      </c>
      <c r="C81" s="2145">
        <f>BILAN_SYSCOA!C83</f>
        <v>868</v>
      </c>
      <c r="D81" s="2145">
        <f>BILAN_SYSCOA!D83</f>
        <v>4230</v>
      </c>
      <c r="E81" s="2141"/>
      <c r="F81" s="2144"/>
      <c r="G81" s="2146">
        <f>D81</f>
        <v>4230</v>
      </c>
      <c r="H81" s="2145">
        <f>[5]BILAN_SYSCOA!F83</f>
        <v>5234</v>
      </c>
      <c r="I81" s="2141"/>
      <c r="J81" s="2141"/>
      <c r="K81" s="2146">
        <f>H81</f>
        <v>5234</v>
      </c>
      <c r="L81" s="2145">
        <f>[5]BILAN_SYSCOA!G83</f>
        <v>9508</v>
      </c>
      <c r="M81" s="2141"/>
      <c r="N81" s="2147"/>
      <c r="O81" s="2146">
        <f>L81</f>
        <v>9508</v>
      </c>
      <c r="P81" s="2145">
        <f>BILAN_SYSCOA!M83</f>
        <v>1536</v>
      </c>
      <c r="Q81" s="2141"/>
      <c r="R81" s="2148"/>
      <c r="S81" s="372"/>
      <c r="T81" s="372"/>
      <c r="U81" s="372"/>
      <c r="V81" s="372"/>
      <c r="W81" s="372"/>
      <c r="X81" s="372"/>
      <c r="Y81" s="372"/>
      <c r="Z81" s="372"/>
      <c r="AA81" s="372"/>
    </row>
    <row r="82" spans="2:27" s="321" customFormat="1" ht="12.75" customHeight="1" outlineLevel="1">
      <c r="B82" s="614" t="s">
        <v>823</v>
      </c>
      <c r="C82" s="2145">
        <f>BILAN_SYSCOA!C82</f>
        <v>54540000</v>
      </c>
      <c r="D82" s="2145">
        <f>BILAN_SYSCOA!D82</f>
        <v>66210000</v>
      </c>
      <c r="E82" s="2141"/>
      <c r="F82" s="2144"/>
      <c r="G82" s="2146">
        <f>D82</f>
        <v>66210000</v>
      </c>
      <c r="H82" s="2145">
        <f>[5]BILAN_SYSCOA!F82</f>
        <v>64230000</v>
      </c>
      <c r="I82" s="2141"/>
      <c r="J82" s="2141"/>
      <c r="K82" s="2146">
        <f>H82</f>
        <v>64230000</v>
      </c>
      <c r="L82" s="2145">
        <f>[5]BILAN_SYSCOA!G82</f>
        <v>66630000</v>
      </c>
      <c r="M82" s="2141"/>
      <c r="N82" s="2147"/>
      <c r="O82" s="2146">
        <f>L82</f>
        <v>66630000</v>
      </c>
      <c r="P82" s="2145">
        <f>BILAN_SYSCOA!M82</f>
        <v>108540000</v>
      </c>
      <c r="Q82" s="2141"/>
      <c r="R82" s="2148"/>
      <c r="S82" s="372"/>
      <c r="T82" s="372"/>
      <c r="U82" s="372"/>
      <c r="V82" s="372"/>
      <c r="W82" s="372"/>
      <c r="X82" s="372"/>
      <c r="Y82" s="372"/>
      <c r="Z82" s="372"/>
      <c r="AA82" s="372"/>
    </row>
    <row r="83" spans="2:27" s="321" customFormat="1" ht="12.75" customHeight="1" outlineLevel="1">
      <c r="B83" s="614" t="s">
        <v>596</v>
      </c>
      <c r="C83" s="2145">
        <f>BILAN_SYSCOA!C84</f>
        <v>151647962</v>
      </c>
      <c r="D83" s="2145">
        <f>BILAN_SYSCOA!D84</f>
        <v>108326638</v>
      </c>
      <c r="E83" s="2141">
        <f t="shared" si="114"/>
        <v>43321324</v>
      </c>
      <c r="F83" s="2144">
        <f t="shared" si="110"/>
        <v>0.39991386052246902</v>
      </c>
      <c r="G83" s="2146">
        <f t="shared" ref="G83:G91" si="125">+D83</f>
        <v>108326638</v>
      </c>
      <c r="H83" s="2145">
        <f>[5]BILAN_SYSCOA!F84</f>
        <v>131978996</v>
      </c>
      <c r="I83" s="2141">
        <f t="shared" si="116"/>
        <v>-23652358</v>
      </c>
      <c r="J83" s="2144">
        <f t="shared" si="111"/>
        <v>-0.17921304690028106</v>
      </c>
      <c r="K83" s="2146">
        <f t="shared" ref="K83:K91" si="126">+H83</f>
        <v>131978996</v>
      </c>
      <c r="L83" s="2145">
        <f>[5]BILAN_SYSCOA!G84</f>
        <v>127225726</v>
      </c>
      <c r="M83" s="2141">
        <f t="shared" si="118"/>
        <v>4753270</v>
      </c>
      <c r="N83" s="2144">
        <f t="shared" si="112"/>
        <v>3.7360918655712672E-2</v>
      </c>
      <c r="O83" s="2146">
        <f t="shared" si="124"/>
        <v>127225726</v>
      </c>
      <c r="P83" s="2145">
        <f>BILAN_SYSCOA!M84</f>
        <v>81597972</v>
      </c>
      <c r="Q83" s="2141">
        <f t="shared" si="120"/>
        <v>45627754</v>
      </c>
      <c r="R83" s="2143">
        <f t="shared" si="113"/>
        <v>0.55917754916752105</v>
      </c>
      <c r="S83" s="372"/>
      <c r="T83" s="372"/>
      <c r="U83" s="372"/>
      <c r="V83" s="372"/>
      <c r="W83" s="372"/>
      <c r="X83" s="372"/>
      <c r="Y83" s="372"/>
      <c r="Z83" s="372"/>
      <c r="AA83" s="372"/>
    </row>
    <row r="84" spans="2:27" s="321" customFormat="1" ht="12.75" customHeight="1" outlineLevel="1">
      <c r="B84" s="614" t="s">
        <v>871</v>
      </c>
      <c r="C84" s="2145">
        <f>'PROVISIONS INSCRITES AU BILAN'!I50</f>
        <v>33847240</v>
      </c>
      <c r="D84" s="2145">
        <f>'PROVISIONS INSCRITES AU BILAN'!B50</f>
        <v>24828773</v>
      </c>
      <c r="E84" s="2141"/>
      <c r="F84" s="2144"/>
      <c r="G84" s="2146">
        <f>D84</f>
        <v>24828773</v>
      </c>
      <c r="H84" s="2145">
        <f>'PROVISIONS INSCRITES AU BILAN'!AA50</f>
        <v>32353527</v>
      </c>
      <c r="I84" s="2141"/>
      <c r="J84" s="2141"/>
      <c r="K84" s="2146">
        <f>H84</f>
        <v>32353527</v>
      </c>
      <c r="L84" s="2145">
        <f>'PROVISIONS INSCRITES AU BILAN'!AJ50</f>
        <v>34717608</v>
      </c>
      <c r="M84" s="2141"/>
      <c r="N84" s="2141"/>
      <c r="O84" s="2146">
        <f>L84</f>
        <v>34717608</v>
      </c>
      <c r="P84" s="2145">
        <f>'PROVISIONS INSCRITES AU BILAN'!AS50</f>
        <v>28554024</v>
      </c>
      <c r="Q84" s="2141"/>
      <c r="R84" s="2143"/>
      <c r="S84" s="372"/>
      <c r="T84" s="372"/>
      <c r="U84" s="372"/>
      <c r="V84" s="372"/>
      <c r="W84" s="372"/>
      <c r="X84" s="372"/>
      <c r="Y84" s="372"/>
      <c r="Z84" s="372"/>
      <c r="AA84" s="372"/>
    </row>
    <row r="85" spans="2:27" s="321" customFormat="1" ht="12.75" customHeight="1" outlineLevel="1">
      <c r="B85" s="614" t="s">
        <v>597</v>
      </c>
      <c r="C85" s="2145">
        <f>'PROVISIONS INSCRITES AU BILAN'!M17</f>
        <v>0</v>
      </c>
      <c r="D85" s="2145">
        <f>'PROVISIONS INSCRITES AU BILAN'!N17</f>
        <v>0</v>
      </c>
      <c r="E85" s="2141">
        <f t="shared" si="114"/>
        <v>0</v>
      </c>
      <c r="F85" s="2144"/>
      <c r="G85" s="2146">
        <f t="shared" si="125"/>
        <v>0</v>
      </c>
      <c r="H85" s="2145">
        <f>'[5]PROVISIONS INSCRITES AU BILAN'!AM17</f>
        <v>0</v>
      </c>
      <c r="I85" s="2141">
        <f t="shared" si="116"/>
        <v>0</v>
      </c>
      <c r="J85" s="2141"/>
      <c r="K85" s="2146">
        <f t="shared" si="126"/>
        <v>0</v>
      </c>
      <c r="L85" s="2145">
        <f>'[5]PROVISIONS INSCRITES AU BILAN'!AB17</f>
        <v>0</v>
      </c>
      <c r="M85" s="2141">
        <f t="shared" si="118"/>
        <v>0</v>
      </c>
      <c r="N85" s="2141"/>
      <c r="O85" s="2146">
        <f t="shared" si="124"/>
        <v>0</v>
      </c>
      <c r="P85" s="2145"/>
      <c r="Q85" s="2141">
        <f t="shared" si="120"/>
        <v>0</v>
      </c>
      <c r="R85" s="2143"/>
      <c r="S85" s="372"/>
      <c r="T85" s="372"/>
      <c r="U85" s="372"/>
      <c r="V85" s="372"/>
      <c r="W85" s="372"/>
      <c r="X85" s="372"/>
      <c r="Y85" s="372"/>
      <c r="Z85" s="372"/>
      <c r="AA85" s="372"/>
    </row>
    <row r="86" spans="2:27" s="321" customFormat="1" ht="12.75" customHeight="1" outlineLevel="1">
      <c r="B86" s="614" t="s">
        <v>598</v>
      </c>
      <c r="C86" s="2145">
        <f>'PROVISIONS INSCRITES AU BILAN'!M22</f>
        <v>0</v>
      </c>
      <c r="D86" s="2145">
        <f>'PROVISIONS INSCRITES AU BILAN'!B22</f>
        <v>0</v>
      </c>
      <c r="E86" s="2141">
        <f t="shared" si="114"/>
        <v>0</v>
      </c>
      <c r="F86" s="2144"/>
      <c r="G86" s="2146">
        <f t="shared" si="125"/>
        <v>0</v>
      </c>
      <c r="H86" s="2145"/>
      <c r="I86" s="2141">
        <f t="shared" si="116"/>
        <v>0</v>
      </c>
      <c r="J86" s="2141"/>
      <c r="K86" s="2146">
        <f t="shared" si="126"/>
        <v>0</v>
      </c>
      <c r="L86" s="2145"/>
      <c r="M86" s="2141">
        <f t="shared" si="118"/>
        <v>0</v>
      </c>
      <c r="N86" s="2141"/>
      <c r="O86" s="2146">
        <f t="shared" si="124"/>
        <v>0</v>
      </c>
      <c r="P86" s="2145"/>
      <c r="Q86" s="2141">
        <f t="shared" si="120"/>
        <v>0</v>
      </c>
      <c r="R86" s="2143"/>
      <c r="S86" s="372"/>
      <c r="T86" s="372"/>
      <c r="U86" s="372"/>
      <c r="V86" s="372"/>
      <c r="W86" s="372"/>
      <c r="X86" s="372"/>
      <c r="Y86" s="372"/>
      <c r="Z86" s="372"/>
      <c r="AA86" s="372"/>
    </row>
    <row r="87" spans="2:27" s="321" customFormat="1" ht="12.75" customHeight="1" outlineLevel="1">
      <c r="B87" s="2100" t="s">
        <v>599</v>
      </c>
      <c r="C87" s="2145">
        <f>'PROVISIONS INSCRITES AU BILAN'!M31</f>
        <v>0</v>
      </c>
      <c r="D87" s="2145">
        <f>'PROVISIONS INSCRITES AU BILAN'!B31</f>
        <v>0</v>
      </c>
      <c r="E87" s="2141">
        <f t="shared" si="114"/>
        <v>0</v>
      </c>
      <c r="F87" s="2144"/>
      <c r="G87" s="2146">
        <f t="shared" si="125"/>
        <v>0</v>
      </c>
      <c r="H87" s="2145">
        <f>'[5]PROVISIONS INSCRITES AU BILAN'!AM31</f>
        <v>0</v>
      </c>
      <c r="I87" s="2141">
        <f t="shared" si="116"/>
        <v>0</v>
      </c>
      <c r="J87" s="2141"/>
      <c r="K87" s="2146">
        <f t="shared" si="126"/>
        <v>0</v>
      </c>
      <c r="L87" s="2145">
        <f>'[5]PROVISIONS INSCRITES AU BILAN'!AB31</f>
        <v>0</v>
      </c>
      <c r="M87" s="2141">
        <f t="shared" si="118"/>
        <v>0</v>
      </c>
      <c r="N87" s="2141"/>
      <c r="O87" s="2146">
        <f t="shared" si="124"/>
        <v>0</v>
      </c>
      <c r="P87" s="2145"/>
      <c r="Q87" s="2141">
        <f t="shared" si="120"/>
        <v>0</v>
      </c>
      <c r="R87" s="2143"/>
      <c r="S87" s="372"/>
      <c r="T87" s="372"/>
      <c r="U87" s="372"/>
      <c r="V87" s="372"/>
      <c r="W87" s="372"/>
      <c r="X87" s="372"/>
      <c r="Y87" s="372"/>
      <c r="Z87" s="372"/>
      <c r="AA87" s="372"/>
    </row>
    <row r="88" spans="2:27" s="321" customFormat="1" ht="12.75" customHeight="1" outlineLevel="1">
      <c r="B88" s="614" t="s">
        <v>600</v>
      </c>
      <c r="C88" s="2145">
        <f>'PROVISIONS INSCRITES AU BILAN'!M40</f>
        <v>0</v>
      </c>
      <c r="D88" s="2145">
        <f>'PROVISIONS INSCRITES AU BILAN'!B40</f>
        <v>0</v>
      </c>
      <c r="E88" s="2141">
        <f t="shared" si="114"/>
        <v>0</v>
      </c>
      <c r="F88" s="2144"/>
      <c r="G88" s="2146">
        <f t="shared" si="125"/>
        <v>0</v>
      </c>
      <c r="H88" s="2145"/>
      <c r="I88" s="2141">
        <f t="shared" si="116"/>
        <v>0</v>
      </c>
      <c r="J88" s="2141"/>
      <c r="K88" s="2146">
        <f t="shared" si="126"/>
        <v>0</v>
      </c>
      <c r="L88" s="2145"/>
      <c r="M88" s="2141">
        <f t="shared" si="118"/>
        <v>0</v>
      </c>
      <c r="N88" s="2141"/>
      <c r="O88" s="2146">
        <f t="shared" si="124"/>
        <v>0</v>
      </c>
      <c r="P88" s="2145"/>
      <c r="Q88" s="2141">
        <f t="shared" si="120"/>
        <v>0</v>
      </c>
      <c r="R88" s="2143"/>
      <c r="S88" s="372"/>
      <c r="T88" s="372"/>
      <c r="U88" s="372"/>
      <c r="V88" s="372"/>
      <c r="W88" s="372"/>
      <c r="X88" s="372"/>
      <c r="Y88" s="372"/>
      <c r="Z88" s="372"/>
      <c r="AA88" s="372"/>
    </row>
    <row r="89" spans="2:27" s="321" customFormat="1" ht="12.75" customHeight="1" outlineLevel="1">
      <c r="B89" s="614" t="s">
        <v>601</v>
      </c>
      <c r="C89" s="2145">
        <f>'PROVISIONS INSCRITES AU BILAN'!M23</f>
        <v>0</v>
      </c>
      <c r="D89" s="2145">
        <f>'PROVISIONS INSCRITES AU BILAN'!B23</f>
        <v>0</v>
      </c>
      <c r="E89" s="2141">
        <f t="shared" si="114"/>
        <v>0</v>
      </c>
      <c r="F89" s="2144"/>
      <c r="G89" s="2146">
        <f t="shared" si="125"/>
        <v>0</v>
      </c>
      <c r="H89" s="2145">
        <f>'[5]PROVISIONS INSCRITES AU BILAN'!AM19+'[5]PROVISIONS INSCRITES AU BILAN'!AM23</f>
        <v>0</v>
      </c>
      <c r="I89" s="2141">
        <f t="shared" si="116"/>
        <v>0</v>
      </c>
      <c r="J89" s="2141"/>
      <c r="K89" s="2146">
        <f t="shared" si="126"/>
        <v>0</v>
      </c>
      <c r="L89" s="2145">
        <f>'[5]PROVISIONS INSCRITES AU BILAN'!AB19+'[5]PROVISIONS INSCRITES AU BILAN'!AB23</f>
        <v>0</v>
      </c>
      <c r="M89" s="2141">
        <f t="shared" si="118"/>
        <v>0</v>
      </c>
      <c r="N89" s="2141"/>
      <c r="O89" s="2146">
        <f t="shared" si="124"/>
        <v>0</v>
      </c>
      <c r="P89" s="2145"/>
      <c r="Q89" s="2141">
        <f t="shared" si="120"/>
        <v>0</v>
      </c>
      <c r="R89" s="2143"/>
      <c r="S89" s="372"/>
      <c r="T89" s="372"/>
      <c r="U89" s="372"/>
      <c r="V89" s="372"/>
      <c r="W89" s="372"/>
      <c r="X89" s="372"/>
      <c r="Y89" s="372"/>
      <c r="Z89" s="372"/>
      <c r="AA89" s="372"/>
    </row>
    <row r="90" spans="2:27" s="321" customFormat="1" ht="12.75" customHeight="1" outlineLevel="1">
      <c r="B90" s="614" t="s">
        <v>602</v>
      </c>
      <c r="C90" s="2145">
        <f>'NOTE 3C- Amortissements'!H52</f>
        <v>287251342</v>
      </c>
      <c r="D90" s="2145">
        <f>'NOTE 3C- Amortissements'!N50</f>
        <v>243965497</v>
      </c>
      <c r="E90" s="2141">
        <f t="shared" si="114"/>
        <v>43285845</v>
      </c>
      <c r="F90" s="2144">
        <f t="shared" si="110"/>
        <v>0.17742609316595281</v>
      </c>
      <c r="G90" s="2146">
        <f t="shared" si="125"/>
        <v>243965497</v>
      </c>
      <c r="H90" s="2145">
        <f>'NOTE 3C- Amortissements'!V50</f>
        <v>223220166</v>
      </c>
      <c r="I90" s="2141">
        <f t="shared" si="116"/>
        <v>20745331</v>
      </c>
      <c r="J90" s="2144">
        <f t="shared" si="111"/>
        <v>9.2936634587038158E-2</v>
      </c>
      <c r="K90" s="2146">
        <f t="shared" si="126"/>
        <v>223220166</v>
      </c>
      <c r="L90" s="2145">
        <f>'[5]NOTE 3C- Amortissements'!R51</f>
        <v>200184416</v>
      </c>
      <c r="M90" s="2141">
        <f t="shared" si="118"/>
        <v>23035750</v>
      </c>
      <c r="N90" s="2144">
        <f t="shared" si="112"/>
        <v>0.11507264381658966</v>
      </c>
      <c r="O90" s="2146">
        <f t="shared" si="124"/>
        <v>200184416</v>
      </c>
      <c r="P90" s="2145">
        <f>'NOTE 3C- Amortissements'!AI50+11947175</f>
        <v>178967022</v>
      </c>
      <c r="Q90" s="2141">
        <f t="shared" si="120"/>
        <v>21217394</v>
      </c>
      <c r="R90" s="2143">
        <f t="shared" si="113"/>
        <v>0.1185547692691673</v>
      </c>
      <c r="S90" s="372"/>
      <c r="T90" s="372"/>
      <c r="U90" s="372"/>
      <c r="V90" s="372"/>
      <c r="W90" s="372"/>
      <c r="X90" s="372"/>
      <c r="Y90" s="372"/>
      <c r="Z90" s="372"/>
      <c r="AA90" s="372"/>
    </row>
    <row r="91" spans="2:27" s="321" customFormat="1" ht="12.75" customHeight="1">
      <c r="B91" s="2103"/>
      <c r="C91" s="361"/>
      <c r="D91" s="361"/>
      <c r="E91" s="353">
        <f t="shared" si="114"/>
        <v>0</v>
      </c>
      <c r="F91" s="353"/>
      <c r="G91" s="361">
        <f t="shared" si="125"/>
        <v>0</v>
      </c>
      <c r="H91" s="361"/>
      <c r="I91" s="353">
        <f t="shared" si="116"/>
        <v>0</v>
      </c>
      <c r="J91" s="2094"/>
      <c r="K91" s="361">
        <f t="shared" si="126"/>
        <v>0</v>
      </c>
      <c r="L91" s="361"/>
      <c r="M91" s="357">
        <f t="shared" si="118"/>
        <v>0</v>
      </c>
      <c r="N91" s="2094"/>
      <c r="O91" s="361">
        <f t="shared" si="124"/>
        <v>0</v>
      </c>
      <c r="P91" s="361"/>
      <c r="Q91" s="357">
        <f t="shared" si="120"/>
        <v>0</v>
      </c>
      <c r="R91" s="2085"/>
      <c r="S91" s="372"/>
      <c r="T91" s="372"/>
      <c r="U91" s="372"/>
      <c r="V91" s="372"/>
      <c r="W91" s="372"/>
      <c r="X91" s="372"/>
      <c r="Y91" s="372"/>
      <c r="Z91" s="372"/>
      <c r="AA91" s="372"/>
    </row>
    <row r="92" spans="2:27" s="321" customFormat="1" ht="15.75" customHeight="1">
      <c r="B92" s="2102" t="s">
        <v>824</v>
      </c>
      <c r="C92" s="347">
        <f>SUM(C93:C100)</f>
        <v>28626396</v>
      </c>
      <c r="D92" s="347">
        <f>SUM(D93:D100)</f>
        <v>15167550</v>
      </c>
      <c r="E92" s="348">
        <f t="shared" si="114"/>
        <v>13458846</v>
      </c>
      <c r="F92" s="2093">
        <f t="shared" si="110"/>
        <v>0.88734475904150645</v>
      </c>
      <c r="G92" s="347">
        <f t="shared" ref="G92" si="127">SUM(G93:G100)</f>
        <v>15167550</v>
      </c>
      <c r="H92" s="347">
        <f>SUM(H93:H100)</f>
        <v>34282981</v>
      </c>
      <c r="I92" s="348">
        <f t="shared" si="116"/>
        <v>-19115431</v>
      </c>
      <c r="J92" s="2093">
        <f t="shared" si="111"/>
        <v>-0.55757785473789456</v>
      </c>
      <c r="K92" s="347">
        <f t="shared" ref="K92" si="128">SUM(K93:K100)</f>
        <v>34282981</v>
      </c>
      <c r="L92" s="347">
        <f>SUM(L93:L100)</f>
        <v>28360760</v>
      </c>
      <c r="M92" s="349">
        <f t="shared" si="118"/>
        <v>5922221</v>
      </c>
      <c r="N92" s="2093">
        <f t="shared" si="112"/>
        <v>0.20881742943419002</v>
      </c>
      <c r="O92" s="347">
        <f t="shared" ref="O92" si="129">SUM(O93:O100)</f>
        <v>28360760</v>
      </c>
      <c r="P92" s="347">
        <f>SUM(P93:P100)</f>
        <v>48068169</v>
      </c>
      <c r="Q92" s="349">
        <f t="shared" si="120"/>
        <v>-19707409</v>
      </c>
      <c r="R92" s="2084">
        <f t="shared" si="113"/>
        <v>-0.40998875992135253</v>
      </c>
      <c r="S92" s="376"/>
      <c r="T92" s="376"/>
      <c r="U92" s="376"/>
      <c r="V92" s="376"/>
      <c r="W92" s="376"/>
      <c r="X92" s="376"/>
      <c r="Y92" s="376"/>
      <c r="Z92" s="376"/>
      <c r="AA92" s="376"/>
    </row>
    <row r="93" spans="2:27" s="321" customFormat="1" ht="16.5" customHeight="1" outlineLevel="1">
      <c r="B93" s="2100" t="s">
        <v>603</v>
      </c>
      <c r="C93" s="2078"/>
      <c r="D93" s="2078">
        <f>BILAN_SYSCOA!J97</f>
        <v>0</v>
      </c>
      <c r="E93" s="2079">
        <f t="shared" si="114"/>
        <v>0</v>
      </c>
      <c r="F93" s="2079"/>
      <c r="G93" s="2140">
        <f t="shared" ref="G93:G100" si="130">+D93</f>
        <v>0</v>
      </c>
      <c r="H93" s="2140"/>
      <c r="I93" s="2178">
        <f t="shared" si="116"/>
        <v>0</v>
      </c>
      <c r="J93" s="2178"/>
      <c r="K93" s="2140">
        <f t="shared" ref="K93:K100" si="131">+H93</f>
        <v>0</v>
      </c>
      <c r="L93" s="2140"/>
      <c r="M93" s="2141">
        <f t="shared" si="118"/>
        <v>0</v>
      </c>
      <c r="N93" s="2142"/>
      <c r="O93" s="355">
        <f t="shared" ref="O93:O100" si="132">+L93</f>
        <v>0</v>
      </c>
      <c r="P93" s="356"/>
      <c r="Q93" s="2141">
        <f t="shared" si="120"/>
        <v>0</v>
      </c>
      <c r="R93" s="2143"/>
      <c r="S93" s="372"/>
      <c r="T93" s="372"/>
      <c r="U93" s="372"/>
      <c r="V93" s="372"/>
      <c r="W93" s="372"/>
      <c r="X93" s="372"/>
      <c r="Y93" s="372"/>
      <c r="Z93" s="372"/>
      <c r="AA93" s="372"/>
    </row>
    <row r="94" spans="2:27" s="321" customFormat="1" ht="14.25" customHeight="1" outlineLevel="1">
      <c r="B94" s="614" t="s">
        <v>604</v>
      </c>
      <c r="C94" s="2078">
        <f>BILAN_SYSCOA!I97</f>
        <v>27043376</v>
      </c>
      <c r="D94" s="2078">
        <f>BILAN_SYSCOA!J97</f>
        <v>0</v>
      </c>
      <c r="E94" s="2079">
        <f t="shared" si="114"/>
        <v>27043376</v>
      </c>
      <c r="F94" s="2079"/>
      <c r="G94" s="2140">
        <f t="shared" si="130"/>
        <v>0</v>
      </c>
      <c r="H94" s="2140"/>
      <c r="I94" s="2178">
        <f t="shared" si="116"/>
        <v>0</v>
      </c>
      <c r="J94" s="2178"/>
      <c r="K94" s="2140">
        <f t="shared" si="131"/>
        <v>0</v>
      </c>
      <c r="L94" s="2140"/>
      <c r="M94" s="2141">
        <f t="shared" si="118"/>
        <v>0</v>
      </c>
      <c r="N94" s="2142"/>
      <c r="O94" s="355">
        <f t="shared" si="132"/>
        <v>0</v>
      </c>
      <c r="P94" s="356"/>
      <c r="Q94" s="2141">
        <f t="shared" si="120"/>
        <v>0</v>
      </c>
      <c r="R94" s="2143"/>
      <c r="S94" s="372"/>
      <c r="T94" s="372"/>
      <c r="U94" s="372"/>
      <c r="V94" s="372"/>
      <c r="W94" s="372"/>
      <c r="X94" s="372"/>
      <c r="Y94" s="372"/>
      <c r="Z94" s="372"/>
      <c r="AA94" s="372"/>
    </row>
    <row r="95" spans="2:27" s="321" customFormat="1" ht="14.25" customHeight="1" outlineLevel="1">
      <c r="B95" s="614" t="s">
        <v>825</v>
      </c>
      <c r="C95" s="343">
        <f>'NOTE 16A-DettesFinan&amp;Circulant'!D81</f>
        <v>0</v>
      </c>
      <c r="D95" s="343">
        <f>'NOTE 16A-DettesFinan&amp;Circulant'!O81</f>
        <v>0</v>
      </c>
      <c r="E95" s="353"/>
      <c r="F95" s="353"/>
      <c r="G95" s="355"/>
      <c r="H95" s="356">
        <f>[5]BILAN_SYSCOA!F96+'[5]NOTE 16A-DettesFinan&amp;Circulant'!Z81</f>
        <v>0</v>
      </c>
      <c r="I95" s="2142"/>
      <c r="J95" s="2142"/>
      <c r="K95" s="355"/>
      <c r="L95" s="356">
        <f>[5]BILAN_SYSCOA!G96+'[5]NOTE 16A-DettesFinan&amp;Circulant'!AK81</f>
        <v>0</v>
      </c>
      <c r="M95" s="2141"/>
      <c r="N95" s="2142"/>
      <c r="O95" s="355"/>
      <c r="P95" s="356"/>
      <c r="Q95" s="2141"/>
      <c r="R95" s="2143"/>
      <c r="S95" s="372"/>
      <c r="T95" s="372"/>
      <c r="U95" s="372"/>
      <c r="V95" s="372"/>
      <c r="W95" s="372"/>
      <c r="X95" s="372"/>
      <c r="Y95" s="372"/>
      <c r="Z95" s="372"/>
      <c r="AA95" s="372"/>
    </row>
    <row r="96" spans="2:27" s="321" customFormat="1" ht="15.75" customHeight="1" outlineLevel="1">
      <c r="B96" s="2100" t="s">
        <v>605</v>
      </c>
      <c r="C96" s="343"/>
      <c r="D96" s="343">
        <f>-'NOTE 16A-DettesFinan&amp;Circulant'!O25</f>
        <v>0</v>
      </c>
      <c r="E96" s="353">
        <f t="shared" si="114"/>
        <v>0</v>
      </c>
      <c r="F96" s="353"/>
      <c r="G96" s="355">
        <f t="shared" si="130"/>
        <v>0</v>
      </c>
      <c r="H96" s="356">
        <f>-'[5]NOTE 16A-DettesFinan&amp;Circulant'!Z25</f>
        <v>0</v>
      </c>
      <c r="I96" s="2142">
        <f t="shared" si="116"/>
        <v>0</v>
      </c>
      <c r="J96" s="2142"/>
      <c r="K96" s="355">
        <f t="shared" si="131"/>
        <v>0</v>
      </c>
      <c r="L96" s="356">
        <f>-'[5]NOTE 16A-DettesFinan&amp;Circulant'!AK25</f>
        <v>0</v>
      </c>
      <c r="M96" s="2141">
        <f t="shared" si="118"/>
        <v>0</v>
      </c>
      <c r="N96" s="2142"/>
      <c r="O96" s="355">
        <f t="shared" si="132"/>
        <v>0</v>
      </c>
      <c r="P96" s="356"/>
      <c r="Q96" s="2141">
        <f t="shared" si="120"/>
        <v>0</v>
      </c>
      <c r="R96" s="2143"/>
      <c r="S96" s="372"/>
      <c r="T96" s="372"/>
      <c r="U96" s="372"/>
      <c r="V96" s="372"/>
      <c r="W96" s="372"/>
      <c r="X96" s="372"/>
      <c r="Y96" s="372"/>
      <c r="Z96" s="372"/>
      <c r="AA96" s="372"/>
    </row>
    <row r="97" spans="2:27" s="321" customFormat="1" ht="14.25" customHeight="1" outlineLevel="1">
      <c r="B97" s="614" t="s">
        <v>606</v>
      </c>
      <c r="C97" s="343">
        <f>-BILAN_SYSCOA!C64</f>
        <v>0</v>
      </c>
      <c r="D97" s="343">
        <f>-BILAN_SYSCOA!D64</f>
        <v>0</v>
      </c>
      <c r="E97" s="353">
        <f t="shared" si="114"/>
        <v>0</v>
      </c>
      <c r="F97" s="353"/>
      <c r="G97" s="355">
        <f t="shared" si="130"/>
        <v>0</v>
      </c>
      <c r="H97" s="356">
        <f>-[5]BILAN_SYSCOA!F64</f>
        <v>0</v>
      </c>
      <c r="I97" s="2142">
        <f t="shared" si="116"/>
        <v>0</v>
      </c>
      <c r="J97" s="2142"/>
      <c r="K97" s="355">
        <f t="shared" si="131"/>
        <v>0</v>
      </c>
      <c r="L97" s="356">
        <f>-[5]BILAN_SYSCOA!G64</f>
        <v>0</v>
      </c>
      <c r="M97" s="2141">
        <f t="shared" si="118"/>
        <v>0</v>
      </c>
      <c r="N97" s="2142"/>
      <c r="O97" s="355">
        <f t="shared" si="132"/>
        <v>0</v>
      </c>
      <c r="P97" s="356"/>
      <c r="Q97" s="2141">
        <f t="shared" si="120"/>
        <v>0</v>
      </c>
      <c r="R97" s="2143"/>
      <c r="S97" s="372"/>
      <c r="T97" s="372"/>
      <c r="U97" s="372"/>
      <c r="V97" s="372"/>
      <c r="W97" s="372"/>
      <c r="X97" s="372"/>
      <c r="Y97" s="372"/>
      <c r="Z97" s="372"/>
      <c r="AA97" s="372"/>
    </row>
    <row r="98" spans="2:27" s="321" customFormat="1" ht="14.25" customHeight="1" outlineLevel="1">
      <c r="B98" s="614" t="s">
        <v>607</v>
      </c>
      <c r="C98" s="343">
        <f>BILAN_SYSCOA!C131</f>
        <v>0</v>
      </c>
      <c r="D98" s="343">
        <f>BILAN_SYSCOA!D131</f>
        <v>0</v>
      </c>
      <c r="E98" s="353">
        <f t="shared" si="114"/>
        <v>0</v>
      </c>
      <c r="F98" s="353"/>
      <c r="G98" s="355">
        <f t="shared" si="130"/>
        <v>0</v>
      </c>
      <c r="H98" s="356">
        <f>[5]BILAN_SYSCOA!F131</f>
        <v>0</v>
      </c>
      <c r="I98" s="2142">
        <f t="shared" si="116"/>
        <v>0</v>
      </c>
      <c r="J98" s="2142"/>
      <c r="K98" s="355">
        <f t="shared" si="131"/>
        <v>0</v>
      </c>
      <c r="L98" s="356">
        <f>[5]BILAN_SYSCOA!G131</f>
        <v>0</v>
      </c>
      <c r="M98" s="2141">
        <f t="shared" si="118"/>
        <v>0</v>
      </c>
      <c r="N98" s="2142"/>
      <c r="O98" s="355">
        <f t="shared" si="132"/>
        <v>0</v>
      </c>
      <c r="P98" s="356"/>
      <c r="Q98" s="2141">
        <f t="shared" si="120"/>
        <v>0</v>
      </c>
      <c r="R98" s="2143"/>
      <c r="S98" s="372"/>
      <c r="T98" s="372"/>
      <c r="U98" s="372"/>
      <c r="V98" s="372"/>
      <c r="W98" s="372"/>
      <c r="X98" s="372"/>
      <c r="Y98" s="372"/>
      <c r="Z98" s="372"/>
      <c r="AA98" s="372"/>
    </row>
    <row r="99" spans="2:27" s="321" customFormat="1" ht="16.5" customHeight="1" outlineLevel="1">
      <c r="B99" s="614" t="s">
        <v>608</v>
      </c>
      <c r="C99" s="343">
        <f>BILAN_SYSCOA!C99</f>
        <v>1566936</v>
      </c>
      <c r="D99" s="343">
        <f>BILAN_SYSCOA!D99</f>
        <v>15167550</v>
      </c>
      <c r="E99" s="353">
        <f t="shared" si="114"/>
        <v>-13600614</v>
      </c>
      <c r="F99" s="2094">
        <f t="shared" si="110"/>
        <v>-0.8966915553269974</v>
      </c>
      <c r="G99" s="355">
        <f t="shared" si="130"/>
        <v>15167550</v>
      </c>
      <c r="H99" s="356">
        <f>[5]BILAN_SYSCOA!F99</f>
        <v>34282981</v>
      </c>
      <c r="I99" s="2142">
        <f t="shared" si="116"/>
        <v>-19115431</v>
      </c>
      <c r="J99" s="2144">
        <f t="shared" si="111"/>
        <v>-0.55757785473789456</v>
      </c>
      <c r="K99" s="355">
        <f t="shared" si="131"/>
        <v>34282981</v>
      </c>
      <c r="L99" s="356">
        <f>[5]BILAN_SYSCOA!G99</f>
        <v>28360760</v>
      </c>
      <c r="M99" s="2141">
        <f t="shared" si="118"/>
        <v>5922221</v>
      </c>
      <c r="N99" s="2144">
        <f t="shared" si="112"/>
        <v>0.20881742943419002</v>
      </c>
      <c r="O99" s="355">
        <f t="shared" si="132"/>
        <v>28360760</v>
      </c>
      <c r="P99" s="356">
        <f>BILAN_SYSCOA!M99</f>
        <v>48068169</v>
      </c>
      <c r="Q99" s="2141">
        <f t="shared" si="120"/>
        <v>-19707409</v>
      </c>
      <c r="R99" s="2143">
        <f t="shared" si="113"/>
        <v>-0.40998875992135253</v>
      </c>
      <c r="S99" s="372"/>
      <c r="T99" s="372"/>
      <c r="U99" s="372"/>
      <c r="V99" s="372"/>
      <c r="W99" s="372"/>
      <c r="X99" s="372"/>
      <c r="Y99" s="372"/>
      <c r="Z99" s="372"/>
      <c r="AA99" s="372"/>
    </row>
    <row r="100" spans="2:27" s="321" customFormat="1" ht="14.25" customHeight="1" outlineLevel="1">
      <c r="B100" s="614" t="s">
        <v>609</v>
      </c>
      <c r="C100" s="343">
        <f>BILAN_SYSCOA!I98</f>
        <v>16084</v>
      </c>
      <c r="D100" s="343">
        <f>BILAN_SYSCOA!J98</f>
        <v>0</v>
      </c>
      <c r="E100" s="353">
        <f t="shared" si="114"/>
        <v>16084</v>
      </c>
      <c r="F100" s="2094"/>
      <c r="G100" s="355">
        <f t="shared" si="130"/>
        <v>0</v>
      </c>
      <c r="H100" s="356">
        <f>[5]BILAN_SYSCOA!F98</f>
        <v>0</v>
      </c>
      <c r="I100" s="2142">
        <f t="shared" si="116"/>
        <v>0</v>
      </c>
      <c r="J100" s="2142"/>
      <c r="K100" s="355">
        <f t="shared" si="131"/>
        <v>0</v>
      </c>
      <c r="L100" s="356">
        <f>[5]BILAN_SYSCOA!G98</f>
        <v>0</v>
      </c>
      <c r="M100" s="2141">
        <f t="shared" si="118"/>
        <v>0</v>
      </c>
      <c r="N100" s="2142"/>
      <c r="O100" s="355">
        <f t="shared" si="132"/>
        <v>0</v>
      </c>
      <c r="P100" s="356"/>
      <c r="Q100" s="2141">
        <f t="shared" si="120"/>
        <v>0</v>
      </c>
      <c r="R100" s="2143"/>
      <c r="S100" s="372"/>
      <c r="T100" s="372"/>
      <c r="U100" s="372"/>
      <c r="V100" s="372"/>
      <c r="W100" s="372"/>
      <c r="X100" s="372"/>
      <c r="Y100" s="372"/>
      <c r="Z100" s="372"/>
      <c r="AA100" s="372"/>
    </row>
    <row r="101" spans="2:27" ht="9.75" customHeight="1">
      <c r="B101" s="2104"/>
      <c r="C101" s="226"/>
      <c r="D101" s="226"/>
      <c r="E101" s="221"/>
      <c r="F101" s="2096"/>
      <c r="G101" s="226"/>
      <c r="H101" s="226"/>
      <c r="I101" s="221"/>
      <c r="J101" s="221"/>
      <c r="K101" s="226"/>
      <c r="L101" s="226"/>
      <c r="M101" s="223"/>
      <c r="N101" s="221"/>
      <c r="O101" s="226"/>
      <c r="P101" s="226"/>
      <c r="Q101" s="223"/>
      <c r="R101" s="2089"/>
      <c r="S101" s="695"/>
      <c r="T101" s="695"/>
      <c r="U101" s="695"/>
      <c r="V101" s="695"/>
      <c r="W101" s="695"/>
      <c r="X101" s="695"/>
      <c r="Y101" s="695"/>
      <c r="Z101" s="695"/>
      <c r="AA101" s="695"/>
    </row>
    <row r="102" spans="2:27" ht="16.5" customHeight="1">
      <c r="B102" s="2098" t="s">
        <v>610</v>
      </c>
      <c r="C102" s="200">
        <f>C103+C109</f>
        <v>683412487</v>
      </c>
      <c r="D102" s="200">
        <f>D103+D109</f>
        <v>820549250</v>
      </c>
      <c r="E102" s="201">
        <f t="shared" ref="E102:E107" si="133">C102-D102</f>
        <v>-137136763</v>
      </c>
      <c r="F102" s="2091">
        <f t="shared" ref="F102:F104" si="134">C102/D102-1</f>
        <v>-0.16712800968375752</v>
      </c>
      <c r="G102" s="200">
        <f t="shared" ref="G102:H102" si="135">G103+G109</f>
        <v>820549250</v>
      </c>
      <c r="H102" s="200">
        <f t="shared" si="135"/>
        <v>1020519698</v>
      </c>
      <c r="I102" s="201">
        <f t="shared" ref="I102:I107" si="136">G102-H102</f>
        <v>-199970448</v>
      </c>
      <c r="J102" s="2091">
        <f t="shared" ref="J102:J103" si="137">G102/H102-1</f>
        <v>-0.19594962095479318</v>
      </c>
      <c r="K102" s="200">
        <f t="shared" ref="K102:L102" si="138">K103+K109</f>
        <v>1020519698</v>
      </c>
      <c r="L102" s="200">
        <f t="shared" si="138"/>
        <v>683634542</v>
      </c>
      <c r="M102" s="201">
        <f t="shared" ref="M102:M107" si="139">K102-L102</f>
        <v>336885156</v>
      </c>
      <c r="N102" s="2091">
        <f t="shared" ref="N102:N105" si="140">K102/L102-1</f>
        <v>0.49278545085570014</v>
      </c>
      <c r="O102" s="200">
        <f>O103+O109</f>
        <v>683634542</v>
      </c>
      <c r="P102" s="200">
        <f>P103+P109</f>
        <v>283213223</v>
      </c>
      <c r="Q102" s="201">
        <f t="shared" ref="Q102:Q107" si="141">O102-P102</f>
        <v>400421319</v>
      </c>
      <c r="R102" s="2086">
        <f t="shared" ref="R102:R105" si="142">O102/P102-1</f>
        <v>1.4138510722008202</v>
      </c>
      <c r="S102" s="695"/>
      <c r="T102" s="695"/>
      <c r="U102" s="695"/>
      <c r="V102" s="695"/>
      <c r="W102" s="695"/>
      <c r="X102" s="695"/>
      <c r="Y102" s="695"/>
      <c r="Z102" s="695"/>
      <c r="AA102" s="695"/>
    </row>
    <row r="103" spans="2:27" s="321" customFormat="1" ht="16.5" customHeight="1">
      <c r="B103" s="228" t="s">
        <v>586</v>
      </c>
      <c r="C103" s="229">
        <f>SUM(C104:C108)</f>
        <v>557976259</v>
      </c>
      <c r="D103" s="229">
        <f>SUM(D104:D108)</f>
        <v>704898464</v>
      </c>
      <c r="E103" s="230">
        <f t="shared" si="133"/>
        <v>-146922205</v>
      </c>
      <c r="F103" s="2095">
        <f t="shared" si="134"/>
        <v>-0.20843030947503949</v>
      </c>
      <c r="G103" s="229">
        <f t="shared" ref="G103" si="143">SUM(G104:G107)</f>
        <v>704898464</v>
      </c>
      <c r="H103" s="229">
        <f>SUM(H104:H107)</f>
        <v>865603805</v>
      </c>
      <c r="I103" s="230">
        <f t="shared" si="136"/>
        <v>-160705341</v>
      </c>
      <c r="J103" s="2095">
        <f t="shared" si="137"/>
        <v>-0.1856569253412651</v>
      </c>
      <c r="K103" s="229">
        <f>H103</f>
        <v>865603805</v>
      </c>
      <c r="L103" s="229">
        <f>SUM(L104:L107)</f>
        <v>554498628</v>
      </c>
      <c r="M103" s="230">
        <f t="shared" si="139"/>
        <v>311105177</v>
      </c>
      <c r="N103" s="2095">
        <f t="shared" si="140"/>
        <v>0.56105671193833873</v>
      </c>
      <c r="O103" s="229">
        <f t="shared" ref="O103" si="144">SUM(O104:O107)</f>
        <v>554498628</v>
      </c>
      <c r="P103" s="229">
        <f>SUM(P104:P107)</f>
        <v>188820264</v>
      </c>
      <c r="Q103" s="230">
        <f t="shared" si="141"/>
        <v>365678364</v>
      </c>
      <c r="R103" s="2088">
        <f t="shared" si="142"/>
        <v>1.9366478801237137</v>
      </c>
      <c r="S103" s="706"/>
      <c r="T103" s="706"/>
      <c r="U103" s="706"/>
      <c r="V103" s="706"/>
      <c r="W103" s="706"/>
      <c r="X103" s="706"/>
      <c r="Y103" s="706"/>
      <c r="Z103" s="706"/>
      <c r="AA103" s="706"/>
    </row>
    <row r="104" spans="2:27" s="321" customFormat="1" ht="14.25" customHeight="1" outlineLevel="1">
      <c r="B104" s="614" t="s">
        <v>611</v>
      </c>
      <c r="C104" s="343">
        <f>BILAN_SYSCOA!C112</f>
        <v>66675000</v>
      </c>
      <c r="D104" s="343">
        <f>BILAN_SYSCOA!D112</f>
        <v>66675000</v>
      </c>
      <c r="E104" s="353">
        <f t="shared" si="133"/>
        <v>0</v>
      </c>
      <c r="F104" s="353">
        <f t="shared" si="134"/>
        <v>0</v>
      </c>
      <c r="G104" s="355">
        <f t="shared" ref="G104:G107" si="145">+D104</f>
        <v>66675000</v>
      </c>
      <c r="H104" s="356">
        <f>BILAN_SYSCOA!K112</f>
        <v>0</v>
      </c>
      <c r="I104" s="353">
        <f t="shared" si="136"/>
        <v>66675000</v>
      </c>
      <c r="J104" s="353"/>
      <c r="K104" s="355">
        <f t="shared" ref="K104:K107" si="146">+H104</f>
        <v>0</v>
      </c>
      <c r="L104" s="356">
        <f>[5]BILAN_SYSCOA!G112</f>
        <v>0</v>
      </c>
      <c r="M104" s="357">
        <f t="shared" si="139"/>
        <v>0</v>
      </c>
      <c r="N104" s="2094"/>
      <c r="O104" s="355">
        <f t="shared" ref="O104:O107" si="147">+L104</f>
        <v>0</v>
      </c>
      <c r="P104" s="356"/>
      <c r="Q104" s="357">
        <f t="shared" si="141"/>
        <v>0</v>
      </c>
      <c r="R104" s="2085"/>
      <c r="S104" s="372"/>
      <c r="T104" s="372"/>
      <c r="U104" s="372"/>
      <c r="V104" s="372"/>
      <c r="W104" s="372"/>
      <c r="X104" s="372"/>
      <c r="Y104" s="372"/>
      <c r="Z104" s="372"/>
      <c r="AA104" s="372"/>
    </row>
    <row r="105" spans="2:27" s="321" customFormat="1" ht="15.75" customHeight="1" outlineLevel="1">
      <c r="B105" s="614" t="s">
        <v>612</v>
      </c>
      <c r="C105" s="343">
        <f>BILAN_SYSCOA!C113</f>
        <v>491301259</v>
      </c>
      <c r="D105" s="343">
        <f>BILAN_SYSCOA!D113</f>
        <v>638223464</v>
      </c>
      <c r="E105" s="353"/>
      <c r="F105" s="353"/>
      <c r="G105" s="355">
        <f>D105</f>
        <v>638223464</v>
      </c>
      <c r="H105" s="356">
        <f>[5]BILAN_SYSCOA!F113</f>
        <v>865603805</v>
      </c>
      <c r="I105" s="353"/>
      <c r="J105" s="353"/>
      <c r="K105" s="355">
        <f>H105</f>
        <v>865603805</v>
      </c>
      <c r="L105" s="356">
        <f>[5]BILAN_SYSCOA!G113</f>
        <v>554498628</v>
      </c>
      <c r="M105" s="357">
        <f t="shared" si="139"/>
        <v>311105177</v>
      </c>
      <c r="N105" s="2094">
        <f t="shared" si="140"/>
        <v>0.56105671193833873</v>
      </c>
      <c r="O105" s="355">
        <f t="shared" si="147"/>
        <v>554498628</v>
      </c>
      <c r="P105" s="356">
        <f>BILAN_SYSCOA!M113</f>
        <v>188820264</v>
      </c>
      <c r="Q105" s="357">
        <f t="shared" si="141"/>
        <v>365678364</v>
      </c>
      <c r="R105" s="2085">
        <f t="shared" si="142"/>
        <v>1.9366478801237137</v>
      </c>
      <c r="S105" s="372"/>
      <c r="T105" s="372"/>
      <c r="U105" s="372"/>
      <c r="V105" s="372"/>
      <c r="W105" s="372"/>
      <c r="X105" s="372"/>
      <c r="Y105" s="372"/>
      <c r="Z105" s="372"/>
      <c r="AA105" s="372"/>
    </row>
    <row r="106" spans="2:27" s="321" customFormat="1" ht="15.75" customHeight="1" outlineLevel="1">
      <c r="B106" s="1995" t="s">
        <v>613</v>
      </c>
      <c r="C106" s="343"/>
      <c r="D106" s="343"/>
      <c r="E106" s="353">
        <f t="shared" si="133"/>
        <v>0</v>
      </c>
      <c r="F106" s="353"/>
      <c r="G106" s="355">
        <f t="shared" si="145"/>
        <v>0</v>
      </c>
      <c r="H106" s="356"/>
      <c r="I106" s="353">
        <f t="shared" si="136"/>
        <v>0</v>
      </c>
      <c r="J106" s="353"/>
      <c r="K106" s="355">
        <f t="shared" si="146"/>
        <v>0</v>
      </c>
      <c r="L106" s="356"/>
      <c r="M106" s="357">
        <f t="shared" si="139"/>
        <v>0</v>
      </c>
      <c r="N106" s="2094"/>
      <c r="O106" s="355">
        <f t="shared" si="147"/>
        <v>0</v>
      </c>
      <c r="P106" s="356"/>
      <c r="Q106" s="357">
        <f t="shared" si="141"/>
        <v>0</v>
      </c>
      <c r="R106" s="2085"/>
      <c r="S106" s="372"/>
      <c r="T106" s="372"/>
      <c r="U106" s="372"/>
      <c r="V106" s="372"/>
      <c r="W106" s="372"/>
      <c r="X106" s="372"/>
      <c r="Y106" s="372"/>
      <c r="Z106" s="372"/>
      <c r="AA106" s="372"/>
    </row>
    <row r="107" spans="2:27" s="321" customFormat="1" ht="15.75" customHeight="1" outlineLevel="1">
      <c r="B107" s="1995" t="s">
        <v>614</v>
      </c>
      <c r="C107" s="343"/>
      <c r="D107" s="343"/>
      <c r="E107" s="353">
        <f t="shared" si="133"/>
        <v>0</v>
      </c>
      <c r="F107" s="353"/>
      <c r="G107" s="355">
        <f t="shared" si="145"/>
        <v>0</v>
      </c>
      <c r="H107" s="356"/>
      <c r="I107" s="353">
        <f t="shared" si="136"/>
        <v>0</v>
      </c>
      <c r="J107" s="353"/>
      <c r="K107" s="355">
        <f t="shared" si="146"/>
        <v>0</v>
      </c>
      <c r="L107" s="356"/>
      <c r="M107" s="357">
        <f t="shared" si="139"/>
        <v>0</v>
      </c>
      <c r="N107" s="2094"/>
      <c r="O107" s="355">
        <f t="shared" si="147"/>
        <v>0</v>
      </c>
      <c r="P107" s="356"/>
      <c r="Q107" s="357">
        <f t="shared" si="141"/>
        <v>0</v>
      </c>
      <c r="R107" s="2085"/>
      <c r="S107" s="372"/>
      <c r="T107" s="372"/>
      <c r="U107" s="372"/>
      <c r="V107" s="372"/>
      <c r="W107" s="372"/>
      <c r="X107" s="372"/>
      <c r="Y107" s="372"/>
      <c r="Z107" s="372"/>
      <c r="AA107" s="372"/>
    </row>
    <row r="108" spans="2:27" s="321" customFormat="1" ht="15.75" customHeight="1">
      <c r="B108" s="1995"/>
      <c r="C108" s="361"/>
      <c r="D108" s="361"/>
      <c r="E108" s="353"/>
      <c r="F108" s="353"/>
      <c r="G108" s="355"/>
      <c r="H108" s="355"/>
      <c r="I108" s="353"/>
      <c r="J108" s="353"/>
      <c r="K108" s="355"/>
      <c r="L108" s="355"/>
      <c r="M108" s="357"/>
      <c r="N108" s="2094"/>
      <c r="O108" s="355"/>
      <c r="P108" s="355"/>
      <c r="Q108" s="357"/>
      <c r="R108" s="2085"/>
      <c r="S108" s="372"/>
      <c r="T108" s="372"/>
      <c r="U108" s="372"/>
      <c r="V108" s="372"/>
      <c r="W108" s="372"/>
      <c r="X108" s="372"/>
      <c r="Y108" s="372"/>
      <c r="Z108" s="372"/>
      <c r="AA108" s="372"/>
    </row>
    <row r="109" spans="2:27" s="321" customFormat="1" ht="15.75" customHeight="1">
      <c r="B109" s="2006" t="s">
        <v>615</v>
      </c>
      <c r="C109" s="347">
        <f>SUM(C110:C112)</f>
        <v>125436228</v>
      </c>
      <c r="D109" s="347">
        <f>SUM(D110:D112)</f>
        <v>115650786</v>
      </c>
      <c r="E109" s="348">
        <f t="shared" ref="E109" si="148">C109-D109</f>
        <v>9785442</v>
      </c>
      <c r="F109" s="2093">
        <f t="shared" ref="F109" si="149">C109/D109-1</f>
        <v>8.4611980069033033E-2</v>
      </c>
      <c r="G109" s="347">
        <f t="shared" ref="G109" si="150">SUM(G110:G113)</f>
        <v>115650786</v>
      </c>
      <c r="H109" s="347">
        <f>SUM(H110:H113)</f>
        <v>154915893</v>
      </c>
      <c r="I109" s="348">
        <f t="shared" ref="I109" si="151">G109-H109</f>
        <v>-39265107</v>
      </c>
      <c r="J109" s="2093">
        <f t="shared" ref="J109" si="152">G109/H109-1</f>
        <v>-0.25346080534164428</v>
      </c>
      <c r="K109" s="347">
        <f>H109</f>
        <v>154915893</v>
      </c>
      <c r="L109" s="347">
        <f>SUM(L110:L113)</f>
        <v>129135914</v>
      </c>
      <c r="M109" s="348">
        <f t="shared" ref="M109:M112" si="153">K109-L109</f>
        <v>25779979</v>
      </c>
      <c r="N109" s="2093">
        <f t="shared" ref="N109:N110" si="154">K109/L109-1</f>
        <v>0.19963446419715591</v>
      </c>
      <c r="O109" s="347">
        <f t="shared" ref="O109" si="155">SUM(O110:O113)</f>
        <v>129135914</v>
      </c>
      <c r="P109" s="347">
        <f>SUM(P110:P113)</f>
        <v>94392959</v>
      </c>
      <c r="Q109" s="348">
        <f t="shared" ref="Q109:Q112" si="156">O109-P109</f>
        <v>34742955</v>
      </c>
      <c r="R109" s="2084">
        <f t="shared" ref="R109:R110" si="157">O109/P109-1</f>
        <v>0.3680672305229884</v>
      </c>
      <c r="S109" s="376"/>
      <c r="T109" s="376"/>
      <c r="U109" s="376"/>
      <c r="V109" s="376"/>
      <c r="W109" s="376"/>
      <c r="X109" s="376"/>
      <c r="Y109" s="376"/>
      <c r="Z109" s="376"/>
      <c r="AA109" s="376"/>
    </row>
    <row r="110" spans="2:27" s="321" customFormat="1" ht="14.25" customHeight="1" outlineLevel="1">
      <c r="B110" s="614" t="s">
        <v>528</v>
      </c>
      <c r="C110" s="361">
        <f>BILAN_SYSCOA!I114</f>
        <v>123113489</v>
      </c>
      <c r="D110" s="361">
        <f>BILAN_SYSCOA!J114</f>
        <v>109972006</v>
      </c>
      <c r="E110" s="353"/>
      <c r="F110" s="353"/>
      <c r="G110" s="355">
        <f>D110</f>
        <v>109972006</v>
      </c>
      <c r="H110" s="356">
        <f>BILAN_SYSCOA!K114</f>
        <v>150137321</v>
      </c>
      <c r="I110" s="353"/>
      <c r="J110" s="353"/>
      <c r="K110" s="355">
        <f>H110</f>
        <v>150137321</v>
      </c>
      <c r="L110" s="356">
        <f>[5]BILAN_SYSCOA!G115+[5]BILAN_SYSCOA!G116</f>
        <v>122340646</v>
      </c>
      <c r="M110" s="357">
        <f t="shared" si="153"/>
        <v>27796675</v>
      </c>
      <c r="N110" s="2094">
        <f t="shared" si="154"/>
        <v>0.22720719490070374</v>
      </c>
      <c r="O110" s="355">
        <f t="shared" ref="O110:O112" si="158">+L110</f>
        <v>122340646</v>
      </c>
      <c r="P110" s="356">
        <f>BILAN_SYSCOA!M114</f>
        <v>88348040</v>
      </c>
      <c r="Q110" s="357">
        <f t="shared" si="156"/>
        <v>33992606</v>
      </c>
      <c r="R110" s="2085">
        <f t="shared" si="157"/>
        <v>0.38475789615706235</v>
      </c>
      <c r="S110" s="372"/>
      <c r="T110" s="372"/>
      <c r="U110" s="372"/>
      <c r="V110" s="372"/>
      <c r="W110" s="372"/>
      <c r="X110" s="372"/>
      <c r="Y110" s="372"/>
      <c r="Z110" s="372"/>
      <c r="AA110" s="372"/>
    </row>
    <row r="111" spans="2:27" s="321" customFormat="1" ht="14.25" customHeight="1" outlineLevel="1">
      <c r="B111" s="614" t="s">
        <v>847</v>
      </c>
      <c r="C111" s="361">
        <f>BILAN_SYSCOA!I117</f>
        <v>2322739</v>
      </c>
      <c r="D111" s="361">
        <f>BILAN_SYSCOA!J117</f>
        <v>5678780</v>
      </c>
      <c r="E111" s="353"/>
      <c r="F111" s="353"/>
      <c r="G111" s="355">
        <f>D111</f>
        <v>5678780</v>
      </c>
      <c r="H111" s="356">
        <f>BILAN_SYSCOA!K117</f>
        <v>4778572</v>
      </c>
      <c r="I111" s="353"/>
      <c r="J111" s="353"/>
      <c r="K111" s="355">
        <f>H111</f>
        <v>4778572</v>
      </c>
      <c r="L111" s="356">
        <f>BILAN_SYSCOA!L117</f>
        <v>6795268</v>
      </c>
      <c r="M111" s="357"/>
      <c r="N111" s="2094"/>
      <c r="O111" s="355">
        <f>L111</f>
        <v>6795268</v>
      </c>
      <c r="P111" s="356">
        <f>BILAN_SYSCOA!M117</f>
        <v>6044919</v>
      </c>
      <c r="Q111" s="357"/>
      <c r="R111" s="2085"/>
      <c r="S111" s="372"/>
      <c r="T111" s="372"/>
      <c r="U111" s="372"/>
      <c r="V111" s="372"/>
      <c r="W111" s="372"/>
      <c r="X111" s="372"/>
      <c r="Y111" s="372"/>
      <c r="Z111" s="372"/>
      <c r="AA111" s="372"/>
    </row>
    <row r="112" spans="2:27" s="321" customFormat="1" ht="15.75" customHeight="1" outlineLevel="1">
      <c r="B112" s="614" t="s">
        <v>616</v>
      </c>
      <c r="C112" s="361"/>
      <c r="D112" s="361"/>
      <c r="E112" s="353"/>
      <c r="F112" s="353"/>
      <c r="G112" s="355"/>
      <c r="H112" s="356"/>
      <c r="I112" s="353"/>
      <c r="J112" s="353"/>
      <c r="K112" s="355"/>
      <c r="L112" s="356"/>
      <c r="M112" s="357">
        <f t="shared" si="153"/>
        <v>0</v>
      </c>
      <c r="N112" s="353"/>
      <c r="O112" s="355">
        <f t="shared" si="158"/>
        <v>0</v>
      </c>
      <c r="P112" s="356"/>
      <c r="Q112" s="357">
        <f t="shared" si="156"/>
        <v>0</v>
      </c>
      <c r="R112" s="2085"/>
      <c r="S112" s="372"/>
      <c r="T112" s="372"/>
      <c r="U112" s="372"/>
      <c r="V112" s="372"/>
      <c r="W112" s="372"/>
      <c r="X112" s="372"/>
      <c r="Y112" s="372"/>
      <c r="Z112" s="372"/>
      <c r="AA112" s="372"/>
    </row>
    <row r="113" spans="2:27" s="321" customFormat="1" ht="15.75" customHeight="1">
      <c r="B113" s="614"/>
      <c r="C113" s="361"/>
      <c r="D113" s="361"/>
      <c r="E113" s="353"/>
      <c r="F113" s="353"/>
      <c r="G113" s="355"/>
      <c r="H113" s="355"/>
      <c r="I113" s="353"/>
      <c r="J113" s="353"/>
      <c r="K113" s="355"/>
      <c r="L113" s="355"/>
      <c r="M113" s="357"/>
      <c r="N113" s="353"/>
      <c r="O113" s="355"/>
      <c r="P113" s="355"/>
      <c r="Q113" s="357"/>
      <c r="R113" s="2085"/>
      <c r="S113" s="372"/>
      <c r="T113" s="372"/>
      <c r="U113" s="372"/>
      <c r="V113" s="372"/>
      <c r="W113" s="372"/>
      <c r="X113" s="372"/>
      <c r="Y113" s="372"/>
      <c r="Z113" s="372"/>
      <c r="AA113" s="372"/>
    </row>
    <row r="114" spans="2:27" ht="18" customHeight="1">
      <c r="B114" s="2098" t="s">
        <v>617</v>
      </c>
      <c r="C114" s="200">
        <f t="shared" ref="C114:D114" si="159">SUM(C115:C118)</f>
        <v>173527</v>
      </c>
      <c r="D114" s="200">
        <f t="shared" si="159"/>
        <v>0</v>
      </c>
      <c r="E114" s="201">
        <f t="shared" ref="E114:E118" si="160">C114-D114</f>
        <v>173527</v>
      </c>
      <c r="F114" s="201"/>
      <c r="G114" s="200">
        <f t="shared" ref="G114:H114" si="161">SUM(G115:G118)</f>
        <v>0</v>
      </c>
      <c r="H114" s="200">
        <f t="shared" si="161"/>
        <v>0</v>
      </c>
      <c r="I114" s="201">
        <f t="shared" ref="I114:I118" si="162">G114-H114</f>
        <v>0</v>
      </c>
      <c r="J114" s="201"/>
      <c r="K114" s="200">
        <f t="shared" ref="K114:L114" si="163">SUM(K115:K118)</f>
        <v>0</v>
      </c>
      <c r="L114" s="200">
        <f t="shared" si="163"/>
        <v>0</v>
      </c>
      <c r="M114" s="201">
        <f t="shared" ref="M114:M118" si="164">K114-L114</f>
        <v>0</v>
      </c>
      <c r="N114" s="201"/>
      <c r="O114" s="200">
        <f t="shared" ref="O114:P114" si="165">SUM(O115:O118)</f>
        <v>0</v>
      </c>
      <c r="P114" s="200">
        <f t="shared" si="165"/>
        <v>0</v>
      </c>
      <c r="Q114" s="201">
        <f t="shared" ref="Q114:Q118" si="166">O114-P114</f>
        <v>0</v>
      </c>
      <c r="R114" s="2086"/>
      <c r="S114" s="695"/>
      <c r="T114" s="695"/>
      <c r="U114" s="695"/>
      <c r="V114" s="695"/>
      <c r="W114" s="695"/>
      <c r="X114" s="695"/>
      <c r="Y114" s="695"/>
      <c r="Z114" s="695"/>
      <c r="AA114" s="695"/>
    </row>
    <row r="115" spans="2:27" s="321" customFormat="1" ht="15.75" customHeight="1" outlineLevel="1">
      <c r="B115" s="614" t="s">
        <v>520</v>
      </c>
      <c r="C115" s="343"/>
      <c r="D115" s="343"/>
      <c r="E115" s="353">
        <f t="shared" si="160"/>
        <v>0</v>
      </c>
      <c r="F115" s="353"/>
      <c r="G115" s="361">
        <f t="shared" ref="G115:G118" si="167">+D115</f>
        <v>0</v>
      </c>
      <c r="H115" s="343"/>
      <c r="I115" s="353">
        <f t="shared" si="162"/>
        <v>0</v>
      </c>
      <c r="J115" s="353"/>
      <c r="K115" s="361">
        <f t="shared" ref="K115:K118" si="168">+H115</f>
        <v>0</v>
      </c>
      <c r="L115" s="343"/>
      <c r="M115" s="357">
        <f t="shared" si="164"/>
        <v>0</v>
      </c>
      <c r="N115" s="353"/>
      <c r="O115" s="361">
        <f t="shared" ref="O115:O118" si="169">+L115</f>
        <v>0</v>
      </c>
      <c r="P115" s="343"/>
      <c r="Q115" s="357">
        <f t="shared" si="166"/>
        <v>0</v>
      </c>
      <c r="R115" s="2085"/>
      <c r="S115" s="372"/>
      <c r="T115" s="372"/>
      <c r="U115" s="372"/>
      <c r="V115" s="372"/>
      <c r="W115" s="372"/>
      <c r="X115" s="372"/>
      <c r="Y115" s="372"/>
      <c r="Z115" s="372"/>
      <c r="AA115" s="372"/>
    </row>
    <row r="116" spans="2:27" s="321" customFormat="1" ht="15.75" customHeight="1" outlineLevel="1">
      <c r="B116" s="614" t="s">
        <v>707</v>
      </c>
      <c r="C116" s="343">
        <f>BILAN_SYSCOA!C111</f>
        <v>173527</v>
      </c>
      <c r="D116" s="343">
        <f>BILAN_SYSCOA!D111</f>
        <v>0</v>
      </c>
      <c r="E116" s="353"/>
      <c r="F116" s="353"/>
      <c r="G116" s="361"/>
      <c r="H116" s="343"/>
      <c r="I116" s="353"/>
      <c r="J116" s="353"/>
      <c r="K116" s="361"/>
      <c r="L116" s="343"/>
      <c r="M116" s="357"/>
      <c r="N116" s="353"/>
      <c r="O116" s="361"/>
      <c r="P116" s="343"/>
      <c r="Q116" s="357"/>
      <c r="R116" s="2085"/>
      <c r="S116" s="372"/>
      <c r="T116" s="372"/>
      <c r="U116" s="372"/>
      <c r="V116" s="372"/>
      <c r="W116" s="372"/>
      <c r="X116" s="372"/>
      <c r="Y116" s="372"/>
      <c r="Z116" s="372"/>
      <c r="AA116" s="372"/>
    </row>
    <row r="117" spans="2:27" s="321" customFormat="1" ht="16.5" customHeight="1" outlineLevel="1">
      <c r="B117" s="614" t="s">
        <v>618</v>
      </c>
      <c r="C117" s="343"/>
      <c r="D117" s="343"/>
      <c r="E117" s="353">
        <f t="shared" si="160"/>
        <v>0</v>
      </c>
      <c r="F117" s="353"/>
      <c r="G117" s="355">
        <f t="shared" si="167"/>
        <v>0</v>
      </c>
      <c r="H117" s="356"/>
      <c r="I117" s="353">
        <f t="shared" si="162"/>
        <v>0</v>
      </c>
      <c r="J117" s="353"/>
      <c r="K117" s="355">
        <f t="shared" si="168"/>
        <v>0</v>
      </c>
      <c r="L117" s="356"/>
      <c r="M117" s="357">
        <f t="shared" si="164"/>
        <v>0</v>
      </c>
      <c r="N117" s="353"/>
      <c r="O117" s="355">
        <f t="shared" si="169"/>
        <v>0</v>
      </c>
      <c r="P117" s="356"/>
      <c r="Q117" s="357">
        <f t="shared" si="166"/>
        <v>0</v>
      </c>
      <c r="R117" s="2085"/>
      <c r="S117" s="372"/>
      <c r="T117" s="372"/>
      <c r="U117" s="372"/>
      <c r="V117" s="372"/>
      <c r="W117" s="372"/>
      <c r="X117" s="372"/>
      <c r="Y117" s="372"/>
      <c r="Z117" s="372"/>
      <c r="AA117" s="372"/>
    </row>
    <row r="118" spans="2:27" s="321" customFormat="1" ht="18" customHeight="1" outlineLevel="1">
      <c r="B118" s="614" t="s">
        <v>619</v>
      </c>
      <c r="C118" s="343"/>
      <c r="D118" s="343"/>
      <c r="E118" s="353">
        <f t="shared" si="160"/>
        <v>0</v>
      </c>
      <c r="F118" s="353"/>
      <c r="G118" s="361">
        <f t="shared" si="167"/>
        <v>0</v>
      </c>
      <c r="H118" s="343"/>
      <c r="I118" s="353">
        <f t="shared" si="162"/>
        <v>0</v>
      </c>
      <c r="J118" s="353"/>
      <c r="K118" s="361">
        <f t="shared" si="168"/>
        <v>0</v>
      </c>
      <c r="L118" s="343"/>
      <c r="M118" s="357">
        <f t="shared" si="164"/>
        <v>0</v>
      </c>
      <c r="N118" s="353"/>
      <c r="O118" s="361">
        <f t="shared" si="169"/>
        <v>0</v>
      </c>
      <c r="P118" s="343"/>
      <c r="Q118" s="357">
        <f t="shared" si="166"/>
        <v>0</v>
      </c>
      <c r="R118" s="2085"/>
      <c r="S118" s="372"/>
      <c r="T118" s="372"/>
      <c r="U118" s="372"/>
      <c r="V118" s="372"/>
      <c r="W118" s="372"/>
      <c r="X118" s="372"/>
      <c r="Y118" s="372"/>
      <c r="Z118" s="372"/>
      <c r="AA118" s="372"/>
    </row>
    <row r="119" spans="2:27" ht="7.5" customHeight="1">
      <c r="B119" s="2104"/>
      <c r="C119" s="226"/>
      <c r="D119" s="226"/>
      <c r="E119" s="221"/>
      <c r="F119" s="221"/>
      <c r="G119" s="226"/>
      <c r="H119" s="226"/>
      <c r="I119" s="221"/>
      <c r="J119" s="221"/>
      <c r="K119" s="226"/>
      <c r="L119" s="226"/>
      <c r="M119" s="223"/>
      <c r="N119" s="221"/>
      <c r="O119" s="226"/>
      <c r="P119" s="226"/>
      <c r="Q119" s="223"/>
      <c r="R119" s="2089"/>
      <c r="S119" s="695"/>
      <c r="T119" s="695"/>
      <c r="U119" s="695"/>
      <c r="V119" s="695"/>
      <c r="W119" s="695"/>
      <c r="X119" s="695"/>
      <c r="Y119" s="695"/>
      <c r="Z119" s="695"/>
      <c r="AA119" s="695"/>
    </row>
    <row r="120" spans="2:27" ht="15.75" customHeight="1">
      <c r="B120" s="2098" t="s">
        <v>620</v>
      </c>
      <c r="C120" s="200">
        <f t="shared" ref="C120:D120" si="170">SUM(C121:C122)</f>
        <v>0</v>
      </c>
      <c r="D120" s="200">
        <f t="shared" si="170"/>
        <v>0</v>
      </c>
      <c r="E120" s="201">
        <f t="shared" ref="E120:E122" si="171">C120-D120</f>
        <v>0</v>
      </c>
      <c r="F120" s="201"/>
      <c r="G120" s="200">
        <f t="shared" ref="G120:H120" si="172">SUM(G121:G122)</f>
        <v>0</v>
      </c>
      <c r="H120" s="200">
        <f t="shared" si="172"/>
        <v>0</v>
      </c>
      <c r="I120" s="201">
        <f t="shared" ref="I120:I122" si="173">G120-H120</f>
        <v>0</v>
      </c>
      <c r="J120" s="201"/>
      <c r="K120" s="200">
        <f t="shared" ref="K120:L120" si="174">SUM(K121:K122)</f>
        <v>0</v>
      </c>
      <c r="L120" s="200">
        <f t="shared" si="174"/>
        <v>0</v>
      </c>
      <c r="M120" s="201">
        <f t="shared" ref="M120:M122" si="175">K120-L120</f>
        <v>0</v>
      </c>
      <c r="N120" s="201"/>
      <c r="O120" s="200">
        <f t="shared" ref="O120:P120" si="176">SUM(O121:O122)</f>
        <v>0</v>
      </c>
      <c r="P120" s="200">
        <f t="shared" si="176"/>
        <v>0</v>
      </c>
      <c r="Q120" s="201">
        <f t="shared" ref="Q120:Q122" si="177">O120-P120</f>
        <v>0</v>
      </c>
      <c r="R120" s="2086"/>
      <c r="S120" s="695"/>
      <c r="T120" s="695"/>
      <c r="U120" s="695"/>
      <c r="V120" s="695"/>
      <c r="W120" s="695"/>
      <c r="X120" s="695"/>
      <c r="Y120" s="695"/>
      <c r="Z120" s="695"/>
      <c r="AA120" s="695"/>
    </row>
    <row r="121" spans="2:27" s="321" customFormat="1" ht="15" customHeight="1">
      <c r="B121" s="614" t="s">
        <v>621</v>
      </c>
      <c r="C121" s="343">
        <f>[5]BILAN_SYSCOA!D125+[5]BILAN_SYSCOA!D126</f>
        <v>0</v>
      </c>
      <c r="D121" s="343">
        <f>BILAN_SYSCOA!D126</f>
        <v>0</v>
      </c>
      <c r="E121" s="353">
        <f t="shared" si="171"/>
        <v>0</v>
      </c>
      <c r="F121" s="353"/>
      <c r="G121" s="355">
        <f t="shared" ref="G121:G122" si="178">+D121</f>
        <v>0</v>
      </c>
      <c r="H121" s="356">
        <f>BILAN_SYSCOA!E126</f>
        <v>0</v>
      </c>
      <c r="I121" s="353">
        <f t="shared" si="173"/>
        <v>0</v>
      </c>
      <c r="J121" s="353"/>
      <c r="K121" s="355">
        <f t="shared" ref="K121:K122" si="179">+H121</f>
        <v>0</v>
      </c>
      <c r="L121" s="356">
        <f>[5]BILAN_SYSCOA!G125+[5]BILAN_SYSCOA!G126</f>
        <v>0</v>
      </c>
      <c r="M121" s="357">
        <f t="shared" si="175"/>
        <v>0</v>
      </c>
      <c r="N121" s="353"/>
      <c r="O121" s="355">
        <f t="shared" ref="O121:O122" si="180">+L121</f>
        <v>0</v>
      </c>
      <c r="P121" s="356"/>
      <c r="Q121" s="357">
        <f t="shared" si="177"/>
        <v>0</v>
      </c>
      <c r="R121" s="2085"/>
      <c r="S121" s="372"/>
      <c r="T121" s="372"/>
      <c r="U121" s="372"/>
      <c r="V121" s="372"/>
      <c r="W121" s="372"/>
      <c r="X121" s="372"/>
      <c r="Y121" s="372"/>
      <c r="Z121" s="372"/>
      <c r="AA121" s="372"/>
    </row>
    <row r="122" spans="2:27" s="321" customFormat="1" ht="13.5" customHeight="1">
      <c r="B122" s="614" t="s">
        <v>622</v>
      </c>
      <c r="C122" s="343">
        <f>[5]BILAN_SYSCOA!D124</f>
        <v>0</v>
      </c>
      <c r="D122" s="343">
        <f>BILAN_SYSCOA!D124</f>
        <v>0</v>
      </c>
      <c r="E122" s="353">
        <f t="shared" si="171"/>
        <v>0</v>
      </c>
      <c r="F122" s="353"/>
      <c r="G122" s="355">
        <f t="shared" si="178"/>
        <v>0</v>
      </c>
      <c r="H122" s="356">
        <f>BILAN_SYSCOA!E124</f>
        <v>0</v>
      </c>
      <c r="I122" s="353">
        <f t="shared" si="173"/>
        <v>0</v>
      </c>
      <c r="J122" s="353"/>
      <c r="K122" s="355">
        <f t="shared" si="179"/>
        <v>0</v>
      </c>
      <c r="L122" s="356">
        <f>[5]BILAN_SYSCOA!G124</f>
        <v>0</v>
      </c>
      <c r="M122" s="357">
        <f t="shared" si="175"/>
        <v>0</v>
      </c>
      <c r="N122" s="353"/>
      <c r="O122" s="355">
        <f t="shared" si="180"/>
        <v>0</v>
      </c>
      <c r="P122" s="356"/>
      <c r="Q122" s="357">
        <f t="shared" si="177"/>
        <v>0</v>
      </c>
      <c r="R122" s="2085"/>
      <c r="S122" s="372"/>
      <c r="T122" s="372"/>
      <c r="U122" s="372"/>
      <c r="V122" s="372"/>
      <c r="W122" s="372"/>
      <c r="X122" s="372"/>
      <c r="Y122" s="372"/>
      <c r="Z122" s="372"/>
      <c r="AA122" s="372"/>
    </row>
    <row r="123" spans="2:27" ht="12.75" customHeight="1">
      <c r="B123" s="2104"/>
      <c r="C123" s="226"/>
      <c r="D123" s="226"/>
      <c r="E123" s="221"/>
      <c r="F123" s="221"/>
      <c r="G123" s="226"/>
      <c r="H123" s="226"/>
      <c r="I123" s="221"/>
      <c r="J123" s="221"/>
      <c r="K123" s="226"/>
      <c r="L123" s="226"/>
      <c r="M123" s="223"/>
      <c r="N123" s="221"/>
      <c r="O123" s="226"/>
      <c r="P123" s="226"/>
      <c r="Q123" s="223"/>
      <c r="R123" s="2089"/>
      <c r="S123" s="695"/>
      <c r="T123" s="695"/>
      <c r="U123" s="695"/>
      <c r="V123" s="695"/>
      <c r="W123" s="695"/>
      <c r="X123" s="695"/>
      <c r="Y123" s="695"/>
      <c r="Z123" s="695"/>
      <c r="AA123" s="695"/>
    </row>
    <row r="124" spans="2:27" ht="15.75" customHeight="1" thickBot="1">
      <c r="B124" s="2105" t="s">
        <v>623</v>
      </c>
      <c r="C124" s="241">
        <f>C72+C102+C114+C120</f>
        <v>1251499822</v>
      </c>
      <c r="D124" s="241">
        <f>D72+D102+D114+D120</f>
        <v>1291051938</v>
      </c>
      <c r="E124" s="242">
        <f>C124-D124</f>
        <v>-39552116</v>
      </c>
      <c r="F124" s="2097">
        <f>C124/D124-1</f>
        <v>-3.0635573082575696E-2</v>
      </c>
      <c r="G124" s="241">
        <f>G72+G102+G114+G120</f>
        <v>1291051938</v>
      </c>
      <c r="H124" s="241">
        <f>H72+H102+H114+H120</f>
        <v>1518590602</v>
      </c>
      <c r="I124" s="242">
        <f>G124-H124</f>
        <v>-227538664</v>
      </c>
      <c r="J124" s="2097">
        <f>G124/H124-1</f>
        <v>-0.14983542220024881</v>
      </c>
      <c r="K124" s="241">
        <f>K72+K102+K114+K120</f>
        <v>1518590602</v>
      </c>
      <c r="L124" s="241">
        <f>L72+L102+L114+L120</f>
        <v>1152762560</v>
      </c>
      <c r="M124" s="243">
        <f>K124-L124</f>
        <v>365828042</v>
      </c>
      <c r="N124" s="2097">
        <f>K124/L124-1</f>
        <v>0.31734899683070905</v>
      </c>
      <c r="O124" s="241">
        <f>O72+O102+O114+O120</f>
        <v>1152762560</v>
      </c>
      <c r="P124" s="241">
        <f>P72+P102+P114+P120</f>
        <v>740941946</v>
      </c>
      <c r="Q124" s="243">
        <f>O124-P124</f>
        <v>411820614</v>
      </c>
      <c r="R124" s="2090">
        <f>O124/P124-1</f>
        <v>0.55580685669535579</v>
      </c>
      <c r="S124" s="695"/>
      <c r="T124" s="695"/>
      <c r="U124" s="695"/>
      <c r="V124" s="695"/>
      <c r="W124" s="695"/>
      <c r="X124" s="695"/>
      <c r="Y124" s="695"/>
      <c r="Z124" s="695"/>
      <c r="AA124" s="695"/>
    </row>
    <row r="125" spans="2:27" ht="12" customHeight="1">
      <c r="B125" s="695"/>
      <c r="C125" s="695"/>
      <c r="D125" s="695"/>
      <c r="E125" s="695"/>
      <c r="F125" s="695"/>
      <c r="G125" s="695"/>
      <c r="H125" s="695"/>
      <c r="I125" s="695"/>
      <c r="J125" s="695"/>
      <c r="K125" s="695"/>
      <c r="L125" s="695"/>
      <c r="M125" s="695"/>
      <c r="N125" s="2114"/>
      <c r="O125" s="695"/>
      <c r="P125" s="695"/>
      <c r="Q125" s="695"/>
      <c r="R125" s="2114"/>
      <c r="S125" s="695"/>
      <c r="T125" s="695"/>
      <c r="U125" s="695"/>
      <c r="V125" s="695"/>
      <c r="W125" s="695"/>
      <c r="X125" s="695"/>
      <c r="Y125" s="695"/>
      <c r="Z125" s="695"/>
      <c r="AA125" s="695"/>
    </row>
    <row r="126" spans="2:27" ht="12" customHeight="1" thickBot="1">
      <c r="B126" s="695"/>
      <c r="C126" s="695"/>
      <c r="D126" s="695"/>
      <c r="E126" s="695"/>
      <c r="F126" s="695"/>
      <c r="G126" s="695"/>
      <c r="H126" s="695"/>
      <c r="I126" s="695"/>
      <c r="J126" s="695"/>
      <c r="K126" s="695"/>
      <c r="L126" s="695"/>
      <c r="M126" s="695"/>
      <c r="N126" s="2114"/>
      <c r="O126" s="695"/>
      <c r="P126" s="695"/>
      <c r="Q126" s="695"/>
      <c r="R126" s="2114"/>
      <c r="S126" s="695"/>
      <c r="T126" s="695"/>
      <c r="U126" s="695"/>
      <c r="V126" s="695"/>
      <c r="W126" s="695"/>
      <c r="X126" s="695"/>
      <c r="Y126" s="695"/>
      <c r="Z126" s="695"/>
      <c r="AA126" s="695"/>
    </row>
    <row r="127" spans="2:27" ht="12" customHeight="1">
      <c r="B127" s="3178" t="s">
        <v>624</v>
      </c>
      <c r="C127" s="3179" t="s">
        <v>625</v>
      </c>
      <c r="D127" s="3173"/>
      <c r="E127" s="3179" t="s">
        <v>551</v>
      </c>
      <c r="F127" s="3173"/>
      <c r="G127" s="3179" t="s">
        <v>625</v>
      </c>
      <c r="H127" s="3173"/>
      <c r="I127" s="3179" t="s">
        <v>551</v>
      </c>
      <c r="J127" s="3173"/>
      <c r="K127" s="3179" t="s">
        <v>625</v>
      </c>
      <c r="L127" s="3173"/>
      <c r="M127" s="3179" t="s">
        <v>551</v>
      </c>
      <c r="N127" s="3173"/>
      <c r="O127" s="3179" t="s">
        <v>625</v>
      </c>
      <c r="P127" s="3173"/>
      <c r="Q127" s="3179" t="s">
        <v>551</v>
      </c>
      <c r="R127" s="3177"/>
      <c r="S127" s="695"/>
      <c r="T127" s="695"/>
      <c r="U127" s="259" t="s">
        <v>533</v>
      </c>
      <c r="V127" s="695"/>
      <c r="W127" s="695"/>
      <c r="X127" s="695"/>
      <c r="Y127" s="695"/>
      <c r="Z127" s="695"/>
      <c r="AA127" s="695"/>
    </row>
    <row r="128" spans="2:27" ht="17.25" customHeight="1">
      <c r="B128" s="3128"/>
      <c r="C128" s="2185">
        <v>2018</v>
      </c>
      <c r="D128" s="2185">
        <f>C128-1</f>
        <v>2017</v>
      </c>
      <c r="E128" s="2185" t="s">
        <v>552</v>
      </c>
      <c r="F128" s="2185" t="s">
        <v>553</v>
      </c>
      <c r="G128" s="2185">
        <f>D128</f>
        <v>2017</v>
      </c>
      <c r="H128" s="2185">
        <f>C128-2</f>
        <v>2016</v>
      </c>
      <c r="I128" s="2185" t="s">
        <v>552</v>
      </c>
      <c r="J128" s="2185" t="s">
        <v>553</v>
      </c>
      <c r="K128" s="2185">
        <f>C128-2</f>
        <v>2016</v>
      </c>
      <c r="L128" s="2185">
        <f>C128-3</f>
        <v>2015</v>
      </c>
      <c r="M128" s="2185" t="s">
        <v>552</v>
      </c>
      <c r="N128" s="2185" t="s">
        <v>553</v>
      </c>
      <c r="O128" s="2185">
        <f>C128-3</f>
        <v>2015</v>
      </c>
      <c r="P128" s="2185">
        <f>C128-4</f>
        <v>2014</v>
      </c>
      <c r="Q128" s="2185" t="s">
        <v>552</v>
      </c>
      <c r="R128" s="2186" t="s">
        <v>553</v>
      </c>
      <c r="S128" s="695"/>
      <c r="T128" s="695"/>
      <c r="U128" s="3183" t="s">
        <v>926</v>
      </c>
      <c r="V128" s="695"/>
      <c r="W128" s="695"/>
      <c r="X128" s="695"/>
      <c r="Y128" s="695"/>
      <c r="Z128" s="695"/>
      <c r="AA128" s="695"/>
    </row>
    <row r="129" spans="2:27" ht="22.5" customHeight="1">
      <c r="B129" s="2187" t="s">
        <v>626</v>
      </c>
      <c r="C129" s="2188">
        <f>C72</f>
        <v>567913808</v>
      </c>
      <c r="D129" s="2188">
        <f>D72</f>
        <v>470502688</v>
      </c>
      <c r="E129" s="2188">
        <f t="shared" ref="E129:E145" si="181">C129-D129</f>
        <v>97411120</v>
      </c>
      <c r="F129" s="2189">
        <f t="shared" ref="F129:F146" si="182">C129/D129-1</f>
        <v>0.20703626670885256</v>
      </c>
      <c r="G129" s="2188">
        <f>G72</f>
        <v>470502688</v>
      </c>
      <c r="H129" s="2188">
        <f>H72</f>
        <v>498070904</v>
      </c>
      <c r="I129" s="2190">
        <f t="shared" ref="I129:I146" si="183">G129-H129</f>
        <v>-27568216</v>
      </c>
      <c r="J129" s="2191">
        <f t="shared" ref="J129:J146" si="184">G129/H129-1</f>
        <v>-5.5349982861074731E-2</v>
      </c>
      <c r="K129" s="2188">
        <f>K72</f>
        <v>498070904</v>
      </c>
      <c r="L129" s="2188">
        <f>L72</f>
        <v>469128018</v>
      </c>
      <c r="M129" s="2188">
        <f t="shared" ref="M129:M146" si="185">K129-L129</f>
        <v>28942886</v>
      </c>
      <c r="N129" s="2189">
        <f t="shared" ref="N129:N146" si="186">K129/L129-1</f>
        <v>6.1695070192972379E-2</v>
      </c>
      <c r="O129" s="2188">
        <f>O72</f>
        <v>469128018</v>
      </c>
      <c r="P129" s="2188">
        <f>P72</f>
        <v>457728723</v>
      </c>
      <c r="Q129" s="2188">
        <f t="shared" ref="Q129:Q131" si="187">O129-P129</f>
        <v>11399295</v>
      </c>
      <c r="R129" s="2111">
        <f>O129/P129-1</f>
        <v>2.490404125239909E-2</v>
      </c>
      <c r="S129" s="695"/>
      <c r="T129" s="695"/>
      <c r="U129" s="3143"/>
      <c r="V129" s="695"/>
      <c r="W129" s="695"/>
      <c r="X129" s="695"/>
      <c r="Y129" s="695"/>
      <c r="Z129" s="695"/>
      <c r="AA129" s="695"/>
    </row>
    <row r="130" spans="2:27" ht="21.75" customHeight="1">
      <c r="B130" s="2187" t="s">
        <v>628</v>
      </c>
      <c r="C130" s="2188">
        <f>C3</f>
        <v>746942795</v>
      </c>
      <c r="D130" s="2188">
        <f>D3</f>
        <v>429624074</v>
      </c>
      <c r="E130" s="2188">
        <f t="shared" si="181"/>
        <v>317318721</v>
      </c>
      <c r="F130" s="2189">
        <f t="shared" si="182"/>
        <v>0.73859622913030698</v>
      </c>
      <c r="G130" s="2188">
        <f>G3</f>
        <v>429624074</v>
      </c>
      <c r="H130" s="2188">
        <f>H3</f>
        <v>414802465</v>
      </c>
      <c r="I130" s="2190">
        <f t="shared" si="183"/>
        <v>14821609</v>
      </c>
      <c r="J130" s="2189">
        <f t="shared" si="184"/>
        <v>3.5731728354121417E-2</v>
      </c>
      <c r="K130" s="2188">
        <f>K3</f>
        <v>414802465</v>
      </c>
      <c r="L130" s="2188">
        <f>L3</f>
        <v>337869805</v>
      </c>
      <c r="M130" s="2188">
        <f t="shared" si="185"/>
        <v>76932660</v>
      </c>
      <c r="N130" s="2189">
        <f t="shared" si="186"/>
        <v>0.22769912807094439</v>
      </c>
      <c r="O130" s="2188">
        <f>O3</f>
        <v>337869805</v>
      </c>
      <c r="P130" s="2188">
        <f>P3</f>
        <v>312876917</v>
      </c>
      <c r="Q130" s="2188">
        <f t="shared" si="187"/>
        <v>24992888</v>
      </c>
      <c r="R130" s="2111">
        <f t="shared" ref="R130:R131" si="188">O130/P130-1</f>
        <v>7.9880894505234501E-2</v>
      </c>
      <c r="S130" s="695"/>
      <c r="T130" s="695"/>
      <c r="U130" s="3143"/>
      <c r="V130" s="695"/>
      <c r="W130" s="695"/>
      <c r="X130" s="695"/>
      <c r="Y130" s="695"/>
      <c r="Z130" s="695"/>
      <c r="AA130" s="695"/>
    </row>
    <row r="131" spans="2:27" ht="18.75" customHeight="1">
      <c r="B131" s="2192" t="s">
        <v>629</v>
      </c>
      <c r="C131" s="2193">
        <f>C129-C130</f>
        <v>-179028987</v>
      </c>
      <c r="D131" s="2193">
        <f>D129-D130</f>
        <v>40878614</v>
      </c>
      <c r="E131" s="2194">
        <f t="shared" si="181"/>
        <v>-219907601</v>
      </c>
      <c r="F131" s="2195">
        <f t="shared" si="182"/>
        <v>-5.3795268352297851</v>
      </c>
      <c r="G131" s="2193">
        <f t="shared" ref="G131:H131" si="189">G129-G130</f>
        <v>40878614</v>
      </c>
      <c r="H131" s="2193">
        <f t="shared" si="189"/>
        <v>83268439</v>
      </c>
      <c r="I131" s="2196">
        <f t="shared" si="183"/>
        <v>-42389825</v>
      </c>
      <c r="J131" s="2195">
        <f t="shared" si="184"/>
        <v>-0.50907433247307543</v>
      </c>
      <c r="K131" s="2193">
        <f t="shared" ref="K131:L131" si="190">K129-K130</f>
        <v>83268439</v>
      </c>
      <c r="L131" s="2193">
        <f t="shared" si="190"/>
        <v>131258213</v>
      </c>
      <c r="M131" s="2193">
        <f t="shared" si="185"/>
        <v>-47989774</v>
      </c>
      <c r="N131" s="2195">
        <f t="shared" si="186"/>
        <v>-0.36561349498183404</v>
      </c>
      <c r="O131" s="2193">
        <f t="shared" ref="O131:P131" si="191">O129-O130</f>
        <v>131258213</v>
      </c>
      <c r="P131" s="2193">
        <f t="shared" si="191"/>
        <v>144851806</v>
      </c>
      <c r="Q131" s="2193">
        <f t="shared" si="187"/>
        <v>-13593593</v>
      </c>
      <c r="R131" s="2110">
        <f t="shared" si="188"/>
        <v>-9.3844829245691264E-2</v>
      </c>
      <c r="S131" s="695"/>
      <c r="T131" s="695"/>
      <c r="U131" s="3144"/>
      <c r="V131" s="695"/>
      <c r="W131" s="695"/>
      <c r="X131" s="695"/>
      <c r="Y131" s="695"/>
      <c r="Z131" s="695"/>
      <c r="AA131" s="695"/>
    </row>
    <row r="132" spans="2:27" ht="22.5" customHeight="1">
      <c r="B132" s="2187" t="s">
        <v>563</v>
      </c>
      <c r="C132" s="2188">
        <f>C32</f>
        <v>255933414</v>
      </c>
      <c r="D132" s="2188">
        <f t="shared" ref="D132:R132" si="192">D32</f>
        <v>408317898</v>
      </c>
      <c r="E132" s="2188">
        <f t="shared" si="192"/>
        <v>29621662</v>
      </c>
      <c r="F132" s="2197">
        <f t="shared" si="192"/>
        <v>-0.37320059871585642</v>
      </c>
      <c r="G132" s="2188">
        <f t="shared" si="192"/>
        <v>408317898</v>
      </c>
      <c r="H132" s="2188">
        <f t="shared" si="192"/>
        <v>828799671</v>
      </c>
      <c r="I132" s="2188">
        <f t="shared" si="192"/>
        <v>-421481773</v>
      </c>
      <c r="J132" s="2197">
        <f t="shared" si="192"/>
        <v>-0.50733824796607574</v>
      </c>
      <c r="K132" s="2188">
        <f t="shared" si="192"/>
        <v>828799671</v>
      </c>
      <c r="L132" s="2188">
        <f t="shared" si="192"/>
        <v>580458062</v>
      </c>
      <c r="M132" s="2188">
        <f t="shared" si="192"/>
        <v>248341609</v>
      </c>
      <c r="N132" s="2197">
        <f t="shared" si="192"/>
        <v>0.42783729826117911</v>
      </c>
      <c r="O132" s="2188">
        <f t="shared" si="192"/>
        <v>580458062</v>
      </c>
      <c r="P132" s="2188">
        <f t="shared" si="192"/>
        <v>237255679</v>
      </c>
      <c r="Q132" s="2188">
        <f t="shared" si="192"/>
        <v>343202383</v>
      </c>
      <c r="R132" s="2109">
        <f t="shared" si="192"/>
        <v>1.4465507609619745</v>
      </c>
      <c r="S132" s="695"/>
      <c r="T132" s="695"/>
      <c r="U132" s="3183"/>
      <c r="V132" s="695"/>
      <c r="W132" s="695"/>
      <c r="X132" s="695"/>
      <c r="Y132" s="695"/>
      <c r="Z132" s="695"/>
      <c r="AA132" s="695"/>
    </row>
    <row r="133" spans="2:27" ht="24" customHeight="1">
      <c r="B133" s="2187" t="s">
        <v>630</v>
      </c>
      <c r="C133" s="2188">
        <f t="shared" ref="C133:R133" si="193">C102</f>
        <v>683412487</v>
      </c>
      <c r="D133" s="2188">
        <f t="shared" si="193"/>
        <v>820549250</v>
      </c>
      <c r="E133" s="2188">
        <f t="shared" si="193"/>
        <v>-137136763</v>
      </c>
      <c r="F133" s="2197">
        <f t="shared" si="193"/>
        <v>-0.16712800968375752</v>
      </c>
      <c r="G133" s="2188">
        <f t="shared" si="193"/>
        <v>820549250</v>
      </c>
      <c r="H133" s="2188">
        <f t="shared" si="193"/>
        <v>1020519698</v>
      </c>
      <c r="I133" s="2188">
        <f t="shared" si="193"/>
        <v>-199970448</v>
      </c>
      <c r="J133" s="2197">
        <f t="shared" si="193"/>
        <v>-0.19594962095479318</v>
      </c>
      <c r="K133" s="2188">
        <f t="shared" si="193"/>
        <v>1020519698</v>
      </c>
      <c r="L133" s="2188">
        <f t="shared" si="193"/>
        <v>683634542</v>
      </c>
      <c r="M133" s="2188">
        <f t="shared" si="193"/>
        <v>336885156</v>
      </c>
      <c r="N133" s="2197">
        <f t="shared" si="193"/>
        <v>0.49278545085570014</v>
      </c>
      <c r="O133" s="2188">
        <f t="shared" si="193"/>
        <v>683634542</v>
      </c>
      <c r="P133" s="2188">
        <f t="shared" si="193"/>
        <v>283213223</v>
      </c>
      <c r="Q133" s="2188">
        <f>Q102</f>
        <v>400421319</v>
      </c>
      <c r="R133" s="2109">
        <f t="shared" si="193"/>
        <v>1.4138510722008202</v>
      </c>
      <c r="S133" s="695"/>
      <c r="T133" s="695"/>
      <c r="U133" s="3143"/>
      <c r="V133" s="695"/>
      <c r="W133" s="695"/>
      <c r="X133" s="695"/>
      <c r="Y133" s="695"/>
      <c r="Z133" s="695"/>
      <c r="AA133" s="695"/>
    </row>
    <row r="134" spans="2:27" ht="21" customHeight="1">
      <c r="B134" s="2192" t="s">
        <v>873</v>
      </c>
      <c r="C134" s="2193">
        <f t="shared" ref="C134:R134" si="194">C132-C133</f>
        <v>-427479073</v>
      </c>
      <c r="D134" s="2193">
        <f t="shared" si="194"/>
        <v>-412231352</v>
      </c>
      <c r="E134" s="2193">
        <f t="shared" si="194"/>
        <v>166758425</v>
      </c>
      <c r="F134" s="2198">
        <f t="shared" si="194"/>
        <v>-0.20607258903209891</v>
      </c>
      <c r="G134" s="2193">
        <f t="shared" si="194"/>
        <v>-412231352</v>
      </c>
      <c r="H134" s="2193">
        <f t="shared" si="194"/>
        <v>-191720027</v>
      </c>
      <c r="I134" s="2193">
        <f t="shared" si="194"/>
        <v>-221511325</v>
      </c>
      <c r="J134" s="2198">
        <f t="shared" si="194"/>
        <v>-0.31138862701128256</v>
      </c>
      <c r="K134" s="2193">
        <f t="shared" si="194"/>
        <v>-191720027</v>
      </c>
      <c r="L134" s="2193">
        <f t="shared" si="194"/>
        <v>-103176480</v>
      </c>
      <c r="M134" s="2193">
        <f t="shared" si="194"/>
        <v>-88543547</v>
      </c>
      <c r="N134" s="2198">
        <f t="shared" si="194"/>
        <v>-6.4948152594521025E-2</v>
      </c>
      <c r="O134" s="2193">
        <f t="shared" si="194"/>
        <v>-103176480</v>
      </c>
      <c r="P134" s="2193">
        <f t="shared" si="194"/>
        <v>-45957544</v>
      </c>
      <c r="Q134" s="2193">
        <f t="shared" si="194"/>
        <v>-57218936</v>
      </c>
      <c r="R134" s="2110">
        <f t="shared" si="194"/>
        <v>3.2699688761154366E-2</v>
      </c>
      <c r="S134" s="695"/>
      <c r="T134" s="695"/>
      <c r="U134" s="3143"/>
      <c r="V134" s="695"/>
      <c r="W134" s="695"/>
      <c r="X134" s="695"/>
      <c r="Y134" s="695"/>
      <c r="Z134" s="695"/>
      <c r="AA134" s="695"/>
    </row>
    <row r="135" spans="2:27" ht="16.5" customHeight="1">
      <c r="B135" s="2187" t="s">
        <v>579</v>
      </c>
      <c r="C135" s="2199">
        <f>C53</f>
        <v>0</v>
      </c>
      <c r="D135" s="2199">
        <f>D53</f>
        <v>0</v>
      </c>
      <c r="E135" s="2199">
        <f t="shared" si="181"/>
        <v>0</v>
      </c>
      <c r="F135" s="2200"/>
      <c r="G135" s="2199">
        <f>G53</f>
        <v>0</v>
      </c>
      <c r="H135" s="2199">
        <f>H53</f>
        <v>0</v>
      </c>
      <c r="I135" s="2201">
        <f t="shared" si="183"/>
        <v>0</v>
      </c>
      <c r="J135" s="2202"/>
      <c r="K135" s="2199">
        <f>K53</f>
        <v>0</v>
      </c>
      <c r="L135" s="2199">
        <f>L53</f>
        <v>0</v>
      </c>
      <c r="M135" s="2199">
        <f t="shared" si="185"/>
        <v>0</v>
      </c>
      <c r="N135" s="2203"/>
      <c r="O135" s="2199"/>
      <c r="P135" s="2199">
        <f>P53</f>
        <v>0</v>
      </c>
      <c r="Q135" s="2199" t="s">
        <v>627</v>
      </c>
      <c r="R135" s="2204"/>
      <c r="S135" s="695"/>
      <c r="T135" s="695"/>
      <c r="U135" s="3143"/>
      <c r="V135" s="695"/>
      <c r="W135" s="695"/>
      <c r="X135" s="695"/>
      <c r="Y135" s="695"/>
      <c r="Z135" s="695"/>
      <c r="AA135" s="695"/>
    </row>
    <row r="136" spans="2:27" ht="22.5" customHeight="1">
      <c r="B136" s="2187" t="s">
        <v>617</v>
      </c>
      <c r="C136" s="2199">
        <f t="shared" ref="C136:R136" si="195">C114</f>
        <v>173527</v>
      </c>
      <c r="D136" s="2199">
        <f t="shared" si="195"/>
        <v>0</v>
      </c>
      <c r="E136" s="2199">
        <f t="shared" si="195"/>
        <v>173527</v>
      </c>
      <c r="F136" s="2205"/>
      <c r="G136" s="2199">
        <f t="shared" si="195"/>
        <v>0</v>
      </c>
      <c r="H136" s="2199">
        <f t="shared" si="195"/>
        <v>0</v>
      </c>
      <c r="I136" s="2199">
        <f t="shared" si="195"/>
        <v>0</v>
      </c>
      <c r="J136" s="2199">
        <f t="shared" si="195"/>
        <v>0</v>
      </c>
      <c r="K136" s="2199">
        <f t="shared" si="195"/>
        <v>0</v>
      </c>
      <c r="L136" s="2199">
        <f t="shared" si="195"/>
        <v>0</v>
      </c>
      <c r="M136" s="2199">
        <f t="shared" si="195"/>
        <v>0</v>
      </c>
      <c r="N136" s="2199"/>
      <c r="O136" s="2199">
        <f t="shared" si="195"/>
        <v>0</v>
      </c>
      <c r="P136" s="2199">
        <f t="shared" si="195"/>
        <v>0</v>
      </c>
      <c r="Q136" s="2199">
        <f t="shared" si="195"/>
        <v>0</v>
      </c>
      <c r="R136" s="2206">
        <f t="shared" si="195"/>
        <v>0</v>
      </c>
      <c r="S136" s="695"/>
      <c r="T136" s="695"/>
      <c r="U136" s="3143"/>
      <c r="V136" s="695"/>
      <c r="W136" s="695"/>
      <c r="X136" s="695"/>
      <c r="Y136" s="695"/>
      <c r="Z136" s="695"/>
      <c r="AA136" s="695"/>
    </row>
    <row r="137" spans="2:27" ht="18.75" customHeight="1">
      <c r="B137" s="2192" t="s">
        <v>874</v>
      </c>
      <c r="C137" s="2193">
        <f>+C135-C136</f>
        <v>-173527</v>
      </c>
      <c r="D137" s="2193">
        <f t="shared" ref="D137:R137" si="196">+D135-D136</f>
        <v>0</v>
      </c>
      <c r="E137" s="2193">
        <f t="shared" si="196"/>
        <v>-173527</v>
      </c>
      <c r="F137" s="2198"/>
      <c r="G137" s="2193">
        <f t="shared" si="196"/>
        <v>0</v>
      </c>
      <c r="H137" s="2193">
        <f t="shared" si="196"/>
        <v>0</v>
      </c>
      <c r="I137" s="2193">
        <f t="shared" si="196"/>
        <v>0</v>
      </c>
      <c r="J137" s="2198"/>
      <c r="K137" s="2193">
        <f t="shared" si="196"/>
        <v>0</v>
      </c>
      <c r="L137" s="2193">
        <f t="shared" si="196"/>
        <v>0</v>
      </c>
      <c r="M137" s="2193">
        <f t="shared" si="196"/>
        <v>0</v>
      </c>
      <c r="N137" s="2193"/>
      <c r="O137" s="2193">
        <f t="shared" si="196"/>
        <v>0</v>
      </c>
      <c r="P137" s="2193">
        <f t="shared" si="196"/>
        <v>0</v>
      </c>
      <c r="Q137" s="2193"/>
      <c r="R137" s="2112">
        <f t="shared" si="196"/>
        <v>0</v>
      </c>
      <c r="S137" s="695"/>
      <c r="T137" s="695"/>
      <c r="U137" s="3143"/>
      <c r="V137" s="695"/>
      <c r="W137" s="695"/>
      <c r="X137" s="695"/>
      <c r="Y137" s="695"/>
      <c r="Z137" s="695"/>
      <c r="AA137" s="695"/>
    </row>
    <row r="138" spans="2:27" ht="18" customHeight="1">
      <c r="B138" s="2192" t="s">
        <v>633</v>
      </c>
      <c r="C138" s="2196">
        <f t="shared" ref="C138:P138" si="197">C134+C137</f>
        <v>-427652600</v>
      </c>
      <c r="D138" s="2196">
        <f t="shared" si="197"/>
        <v>-412231352</v>
      </c>
      <c r="E138" s="2196">
        <f>C138-D138</f>
        <v>-15421248</v>
      </c>
      <c r="F138" s="2198">
        <f>C138/D138-1</f>
        <v>3.740920705128703E-2</v>
      </c>
      <c r="G138" s="2196">
        <f t="shared" si="197"/>
        <v>-412231352</v>
      </c>
      <c r="H138" s="2196">
        <f t="shared" si="197"/>
        <v>-191720027</v>
      </c>
      <c r="I138" s="2196">
        <f>G138-H138</f>
        <v>-220511325</v>
      </c>
      <c r="J138" s="2198">
        <f>G138/H138-1</f>
        <v>1.150173659218189</v>
      </c>
      <c r="K138" s="2196">
        <f t="shared" si="197"/>
        <v>-191720027</v>
      </c>
      <c r="L138" s="2196">
        <f t="shared" si="197"/>
        <v>-103176480</v>
      </c>
      <c r="M138" s="2196">
        <f t="shared" si="197"/>
        <v>-88543547</v>
      </c>
      <c r="N138" s="2198">
        <f>K138/L138-1</f>
        <v>0.8581756908163567</v>
      </c>
      <c r="O138" s="2196">
        <f t="shared" si="197"/>
        <v>-103176480</v>
      </c>
      <c r="P138" s="2196">
        <f t="shared" si="197"/>
        <v>-45957544</v>
      </c>
      <c r="Q138" s="2196">
        <f t="shared" ref="Q138:Q143" si="198">O138-P138</f>
        <v>-57218936</v>
      </c>
      <c r="R138" s="2110">
        <f>O138/P138-1</f>
        <v>1.2450390299359775</v>
      </c>
      <c r="S138" s="695"/>
      <c r="T138" s="695"/>
      <c r="U138" s="3143"/>
      <c r="V138" s="695"/>
      <c r="W138" s="695"/>
      <c r="X138" s="695"/>
      <c r="Y138" s="695"/>
      <c r="Z138" s="695"/>
      <c r="AA138" s="695"/>
    </row>
    <row r="139" spans="2:27" s="693" customFormat="1" ht="18" customHeight="1">
      <c r="B139" s="2192" t="s">
        <v>924</v>
      </c>
      <c r="C139" s="2196">
        <f>(C154/$D$153)*C162</f>
        <v>-427652600.00000006</v>
      </c>
      <c r="D139" s="2196">
        <f>(D154/$D$153)*D162</f>
        <v>-412231352</v>
      </c>
      <c r="E139" s="2196">
        <f>C139-D139</f>
        <v>-15421248.00000006</v>
      </c>
      <c r="F139" s="2198">
        <f>C139/D139-1</f>
        <v>3.7409207051287252E-2</v>
      </c>
      <c r="G139" s="2196">
        <f>D139</f>
        <v>-412231352</v>
      </c>
      <c r="H139" s="2196">
        <f>(H154/$D$153)*H162</f>
        <v>-191720027</v>
      </c>
      <c r="I139" s="2196">
        <f>G139-H139</f>
        <v>-220511325</v>
      </c>
      <c r="J139" s="2198">
        <f>G139/H139-1</f>
        <v>1.150173659218189</v>
      </c>
      <c r="K139" s="2196">
        <f>H139</f>
        <v>-191720027</v>
      </c>
      <c r="L139" s="2196">
        <f>(L154/$D$153)*L162</f>
        <v>-103176480.00000001</v>
      </c>
      <c r="M139" s="2196">
        <f>K139-L139</f>
        <v>-88543546.999999985</v>
      </c>
      <c r="N139" s="2198">
        <f>K139/L139-1</f>
        <v>0.85817569081635625</v>
      </c>
      <c r="O139" s="2196">
        <f>L139</f>
        <v>-103176480.00000001</v>
      </c>
      <c r="P139" s="2196">
        <f>(P154/$D$153)*P162</f>
        <v>-45957544</v>
      </c>
      <c r="Q139" s="2196">
        <f t="shared" si="198"/>
        <v>-57218936.000000015</v>
      </c>
      <c r="R139" s="2110">
        <f>O139/P139-1</f>
        <v>1.2450390299359779</v>
      </c>
      <c r="S139" s="695"/>
      <c r="T139" s="695"/>
      <c r="U139" s="2506"/>
      <c r="V139" s="695"/>
      <c r="W139" s="695"/>
      <c r="X139" s="695"/>
      <c r="Y139" s="695"/>
      <c r="Z139" s="695"/>
      <c r="AA139" s="695"/>
    </row>
    <row r="140" spans="2:27" ht="19.5" customHeight="1">
      <c r="B140" s="2192" t="s">
        <v>634</v>
      </c>
      <c r="C140" s="2193">
        <f t="shared" ref="C140:P140" si="199">C131-C138</f>
        <v>248623613</v>
      </c>
      <c r="D140" s="2193">
        <f t="shared" si="199"/>
        <v>453109966</v>
      </c>
      <c r="E140" s="2193">
        <f>C140-D140</f>
        <v>-204486353</v>
      </c>
      <c r="F140" s="2198">
        <f>C140/D140-1</f>
        <v>-0.45129520060037698</v>
      </c>
      <c r="G140" s="2193">
        <f t="shared" si="199"/>
        <v>453109966</v>
      </c>
      <c r="H140" s="2193">
        <f t="shared" si="199"/>
        <v>274988466</v>
      </c>
      <c r="I140" s="2193">
        <f>G140-H140</f>
        <v>178121500</v>
      </c>
      <c r="J140" s="2198">
        <f>G140/H140-1</f>
        <v>0.64774171291969762</v>
      </c>
      <c r="K140" s="2193">
        <f t="shared" si="199"/>
        <v>274988466</v>
      </c>
      <c r="L140" s="2193">
        <f t="shared" si="199"/>
        <v>234434693</v>
      </c>
      <c r="M140" s="2193">
        <f t="shared" si="199"/>
        <v>40553773</v>
      </c>
      <c r="N140" s="2198">
        <f>K140/L140-1</f>
        <v>0.17298537379874923</v>
      </c>
      <c r="O140" s="2193">
        <f t="shared" si="199"/>
        <v>234434693</v>
      </c>
      <c r="P140" s="2193">
        <f t="shared" si="199"/>
        <v>190809350</v>
      </c>
      <c r="Q140" s="2193">
        <f t="shared" si="198"/>
        <v>43625343</v>
      </c>
      <c r="R140" s="2110">
        <f>O140/P140-1</f>
        <v>0.22863315136286566</v>
      </c>
      <c r="S140" s="695"/>
      <c r="T140" s="695"/>
      <c r="U140" s="3184"/>
      <c r="V140" s="695"/>
      <c r="W140" s="695"/>
      <c r="X140" s="695"/>
      <c r="Y140" s="695"/>
      <c r="Z140" s="695"/>
      <c r="AA140" s="695"/>
    </row>
    <row r="141" spans="2:27" ht="38.25" customHeight="1">
      <c r="B141" s="2207" t="s">
        <v>875</v>
      </c>
      <c r="C141" s="2208">
        <f>C62-C120</f>
        <v>248623613</v>
      </c>
      <c r="D141" s="2208">
        <f>D62-D120</f>
        <v>453109966</v>
      </c>
      <c r="E141" s="2208">
        <f>C141-D141</f>
        <v>-204486353</v>
      </c>
      <c r="F141" s="2209">
        <f t="shared" si="182"/>
        <v>-0.45129520060037698</v>
      </c>
      <c r="G141" s="2208">
        <f>D141</f>
        <v>453109966</v>
      </c>
      <c r="H141" s="2208">
        <f>H62-H120</f>
        <v>274988466</v>
      </c>
      <c r="I141" s="2210">
        <f t="shared" si="183"/>
        <v>178121500</v>
      </c>
      <c r="J141" s="2209">
        <f>G141/H141-1</f>
        <v>0.64774171291969762</v>
      </c>
      <c r="K141" s="2208">
        <f>K62-K120</f>
        <v>274988466</v>
      </c>
      <c r="L141" s="2208">
        <f>L62-L120</f>
        <v>234434693</v>
      </c>
      <c r="M141" s="2208">
        <f t="shared" si="185"/>
        <v>40553773</v>
      </c>
      <c r="N141" s="2209">
        <f>K141/L141-1</f>
        <v>0.17298537379874923</v>
      </c>
      <c r="O141" s="2208">
        <f>O62-O120</f>
        <v>234434693</v>
      </c>
      <c r="P141" s="2208">
        <f>P62-P120</f>
        <v>190809350</v>
      </c>
      <c r="Q141" s="2208">
        <f t="shared" si="198"/>
        <v>43625343</v>
      </c>
      <c r="R141" s="2139">
        <f>O141/P141-1</f>
        <v>0.22863315136286566</v>
      </c>
      <c r="S141" s="695"/>
      <c r="T141" s="695"/>
      <c r="U141" s="3143"/>
      <c r="V141" s="695"/>
      <c r="W141" s="695"/>
      <c r="X141" s="695"/>
      <c r="Y141" s="695"/>
      <c r="Z141" s="695"/>
      <c r="AA141" s="695"/>
    </row>
    <row r="142" spans="2:27" s="321" customFormat="1" ht="21.75" customHeight="1">
      <c r="B142" s="2211" t="s">
        <v>636</v>
      </c>
      <c r="C142" s="2212">
        <f>C63</f>
        <v>153488917</v>
      </c>
      <c r="D142" s="2212">
        <f>D63</f>
        <v>276756486</v>
      </c>
      <c r="E142" s="617">
        <f t="shared" si="181"/>
        <v>-123267569</v>
      </c>
      <c r="F142" s="2213">
        <f t="shared" si="182"/>
        <v>-0.44540083154546195</v>
      </c>
      <c r="G142" s="617">
        <f t="shared" ref="G142:G145" si="200">D142</f>
        <v>276756486</v>
      </c>
      <c r="H142" s="2212">
        <f>[4]BILAN_SYSCOA!F57</f>
        <v>100000000</v>
      </c>
      <c r="I142" s="618">
        <f t="shared" si="183"/>
        <v>176756486</v>
      </c>
      <c r="J142" s="2213">
        <f t="shared" si="184"/>
        <v>1.7675648599999998</v>
      </c>
      <c r="K142" s="617">
        <f t="shared" ref="K142:K145" si="201">H142</f>
        <v>100000000</v>
      </c>
      <c r="L142" s="2212">
        <f>[4]BILAN_SYSCOA!G57</f>
        <v>100000000</v>
      </c>
      <c r="M142" s="617">
        <f t="shared" si="185"/>
        <v>0</v>
      </c>
      <c r="N142" s="631">
        <f t="shared" si="186"/>
        <v>0</v>
      </c>
      <c r="O142" s="617">
        <f t="shared" ref="O142:O145" si="202">L142</f>
        <v>100000000</v>
      </c>
      <c r="P142" s="2212">
        <f>P63</f>
        <v>0</v>
      </c>
      <c r="Q142" s="617">
        <f t="shared" si="198"/>
        <v>100000000</v>
      </c>
      <c r="R142" s="2111"/>
      <c r="S142" s="372"/>
      <c r="T142" s="372"/>
      <c r="U142" s="3143"/>
      <c r="V142" s="372"/>
      <c r="W142" s="372"/>
      <c r="X142" s="372"/>
      <c r="Y142" s="372"/>
      <c r="Z142" s="372"/>
      <c r="AA142" s="372"/>
    </row>
    <row r="143" spans="2:27" s="321" customFormat="1" ht="15.75" customHeight="1">
      <c r="B143" s="2211" t="s">
        <v>637</v>
      </c>
      <c r="C143" s="2212">
        <f>C64</f>
        <v>95134696</v>
      </c>
      <c r="D143" s="2212">
        <f>D64</f>
        <v>176353480</v>
      </c>
      <c r="E143" s="617">
        <f t="shared" si="181"/>
        <v>-81218784</v>
      </c>
      <c r="F143" s="2213">
        <f t="shared" si="182"/>
        <v>-0.46054540006809053</v>
      </c>
      <c r="G143" s="617">
        <f t="shared" si="200"/>
        <v>176353480</v>
      </c>
      <c r="H143" s="2212">
        <f>H64</f>
        <v>174988466</v>
      </c>
      <c r="I143" s="618">
        <f t="shared" si="183"/>
        <v>1365014</v>
      </c>
      <c r="J143" s="2213">
        <f t="shared" si="184"/>
        <v>7.8005941260150813E-3</v>
      </c>
      <c r="K143" s="617">
        <f t="shared" si="201"/>
        <v>174988466</v>
      </c>
      <c r="L143" s="2212">
        <f>L64</f>
        <v>134434693</v>
      </c>
      <c r="M143" s="617">
        <f t="shared" si="185"/>
        <v>40553773</v>
      </c>
      <c r="N143" s="2213">
        <f t="shared" si="186"/>
        <v>0.30166151381771678</v>
      </c>
      <c r="O143" s="617">
        <f t="shared" si="202"/>
        <v>134434693</v>
      </c>
      <c r="P143" s="2212">
        <f>P64</f>
        <v>190809350</v>
      </c>
      <c r="Q143" s="617">
        <f t="shared" si="198"/>
        <v>-56374657</v>
      </c>
      <c r="R143" s="2111">
        <f>O143/P143-1</f>
        <v>-0.29545018103148513</v>
      </c>
      <c r="S143" s="372"/>
      <c r="T143" s="372"/>
      <c r="U143" s="3143"/>
      <c r="V143" s="372"/>
      <c r="W143" s="372"/>
      <c r="X143" s="372"/>
      <c r="Y143" s="372"/>
      <c r="Z143" s="372"/>
      <c r="AA143" s="372"/>
    </row>
    <row r="144" spans="2:27" s="321" customFormat="1" ht="15.75" customHeight="1">
      <c r="B144" s="2211" t="s">
        <v>638</v>
      </c>
      <c r="C144" s="2212">
        <f>[4]BILAN_SYSCOA!D$125+[4]BILAN_SYSCOA!D$126</f>
        <v>0</v>
      </c>
      <c r="D144" s="2212">
        <f>[4]BILAN_SYSCOA!E$125+[4]BILAN_SYSCOA!E$126</f>
        <v>0</v>
      </c>
      <c r="E144" s="617">
        <f t="shared" si="181"/>
        <v>0</v>
      </c>
      <c r="F144" s="2213"/>
      <c r="G144" s="617">
        <f t="shared" si="200"/>
        <v>0</v>
      </c>
      <c r="H144" s="2212">
        <f>[4]BILAN_SYSCOA!F$125+[4]BILAN_SYSCOA!F$126</f>
        <v>0</v>
      </c>
      <c r="I144" s="618">
        <f t="shared" si="183"/>
        <v>0</v>
      </c>
      <c r="J144" s="2213"/>
      <c r="K144" s="617">
        <f t="shared" si="201"/>
        <v>0</v>
      </c>
      <c r="L144" s="2212">
        <f>[4]BILAN_SYSCOA!G$125+[4]BILAN_SYSCOA!G$126</f>
        <v>0</v>
      </c>
      <c r="M144" s="617">
        <f t="shared" si="185"/>
        <v>0</v>
      </c>
      <c r="N144" s="631"/>
      <c r="O144" s="617">
        <f t="shared" si="202"/>
        <v>0</v>
      </c>
      <c r="P144" s="2212">
        <f>[4]BILAN_SYSCOA!H$125+[4]BILAN_SYSCOA!H$126</f>
        <v>0</v>
      </c>
      <c r="Q144" s="617" t="s">
        <v>627</v>
      </c>
      <c r="R144" s="2111"/>
      <c r="S144" s="372"/>
      <c r="T144" s="372"/>
      <c r="U144" s="3143"/>
      <c r="V144" s="372"/>
      <c r="W144" s="372"/>
      <c r="X144" s="372"/>
      <c r="Y144" s="372"/>
      <c r="Z144" s="372"/>
      <c r="AA144" s="372"/>
    </row>
    <row r="145" spans="2:27" s="321" customFormat="1" ht="15.75" customHeight="1">
      <c r="B145" s="2211" t="s">
        <v>639</v>
      </c>
      <c r="C145" s="2212">
        <f>[4]BILAN_SYSCOA!D$124</f>
        <v>0</v>
      </c>
      <c r="D145" s="2212">
        <f>[4]BILAN_SYSCOA!E$124</f>
        <v>0</v>
      </c>
      <c r="E145" s="617">
        <f t="shared" si="181"/>
        <v>0</v>
      </c>
      <c r="F145" s="2213"/>
      <c r="G145" s="617">
        <f t="shared" si="200"/>
        <v>0</v>
      </c>
      <c r="H145" s="2212">
        <f>[4]BILAN_SYSCOA!I$124</f>
        <v>0</v>
      </c>
      <c r="I145" s="618">
        <f t="shared" si="183"/>
        <v>0</v>
      </c>
      <c r="J145" s="2213"/>
      <c r="K145" s="617">
        <f t="shared" si="201"/>
        <v>0</v>
      </c>
      <c r="L145" s="2212">
        <f>[4]BILAN_SYSCOA!M$124</f>
        <v>0</v>
      </c>
      <c r="M145" s="617">
        <f t="shared" si="185"/>
        <v>0</v>
      </c>
      <c r="N145" s="631"/>
      <c r="O145" s="617">
        <f t="shared" si="202"/>
        <v>0</v>
      </c>
      <c r="P145" s="2212">
        <f>[4]BILAN_SYSCOA!Q$124</f>
        <v>0</v>
      </c>
      <c r="Q145" s="617" t="s">
        <v>627</v>
      </c>
      <c r="R145" s="2111"/>
      <c r="S145" s="372"/>
      <c r="T145" s="372"/>
      <c r="U145" s="3143"/>
      <c r="V145" s="372"/>
      <c r="W145" s="372"/>
      <c r="X145" s="372"/>
      <c r="Y145" s="372"/>
      <c r="Z145" s="372"/>
      <c r="AA145" s="372"/>
    </row>
    <row r="146" spans="2:27" ht="15.75" customHeight="1" thickBot="1">
      <c r="B146" s="2107" t="s">
        <v>640</v>
      </c>
      <c r="C146" s="2108">
        <f>(C142+C143)-(C144+C145)</f>
        <v>248623613</v>
      </c>
      <c r="D146" s="2108">
        <f t="shared" ref="D146" si="203">(D142+D143)-(D144+D145)</f>
        <v>453109966</v>
      </c>
      <c r="E146" s="2108">
        <f>C146-D146</f>
        <v>-204486353</v>
      </c>
      <c r="F146" s="2115">
        <f t="shared" si="182"/>
        <v>-0.45129520060037698</v>
      </c>
      <c r="G146" s="2108">
        <f t="shared" ref="G146:H146" si="204">(G142+G143)-(G144+G145)</f>
        <v>453109966</v>
      </c>
      <c r="H146" s="2108">
        <f t="shared" si="204"/>
        <v>274988466</v>
      </c>
      <c r="I146" s="2108">
        <f t="shared" si="183"/>
        <v>178121500</v>
      </c>
      <c r="J146" s="2115">
        <f t="shared" si="184"/>
        <v>0.64774171291969762</v>
      </c>
      <c r="K146" s="2108">
        <f t="shared" ref="K146:L146" si="205">(K142+K143)-(K144+K145)</f>
        <v>274988466</v>
      </c>
      <c r="L146" s="2108">
        <f t="shared" si="205"/>
        <v>234434693</v>
      </c>
      <c r="M146" s="2108">
        <f t="shared" si="185"/>
        <v>40553773</v>
      </c>
      <c r="N146" s="2115">
        <f t="shared" si="186"/>
        <v>0.17298537379874923</v>
      </c>
      <c r="O146" s="2108">
        <f t="shared" ref="O146:P146" si="206">(O142+O143)-(O144+O145)</f>
        <v>234434693</v>
      </c>
      <c r="P146" s="2108">
        <f t="shared" si="206"/>
        <v>190809350</v>
      </c>
      <c r="Q146" s="2108">
        <f>O146-P146</f>
        <v>43625343</v>
      </c>
      <c r="R146" s="2116">
        <f>O146/P146-1</f>
        <v>0.22863315136286566</v>
      </c>
      <c r="S146" s="695"/>
      <c r="T146" s="695"/>
      <c r="U146" s="3144"/>
      <c r="V146" s="695"/>
      <c r="W146" s="695"/>
      <c r="X146" s="695"/>
      <c r="Y146" s="695"/>
      <c r="Z146" s="695"/>
      <c r="AA146" s="695"/>
    </row>
    <row r="147" spans="2:27" ht="12" customHeight="1">
      <c r="B147" s="695"/>
      <c r="C147" s="695"/>
      <c r="D147" s="695"/>
      <c r="E147" s="695"/>
      <c r="F147" s="695"/>
      <c r="G147" s="695"/>
      <c r="H147" s="695"/>
      <c r="I147" s="695"/>
      <c r="J147" s="695"/>
      <c r="K147" s="695"/>
      <c r="L147" s="695"/>
      <c r="M147" s="695"/>
      <c r="N147" s="2114"/>
      <c r="O147" s="695"/>
      <c r="P147" s="695"/>
      <c r="Q147" s="695"/>
      <c r="R147" s="2114"/>
      <c r="S147" s="695"/>
      <c r="T147" s="695"/>
      <c r="U147" s="695"/>
      <c r="V147" s="695"/>
      <c r="W147" s="695"/>
      <c r="X147" s="695"/>
      <c r="Y147" s="695"/>
      <c r="Z147" s="695"/>
      <c r="AA147" s="695"/>
    </row>
    <row r="148" spans="2:27" ht="12" customHeight="1" thickBot="1">
      <c r="B148" s="695"/>
      <c r="C148" s="722" t="b">
        <f>C140=C146</f>
        <v>1</v>
      </c>
      <c r="D148" s="723" t="b">
        <f t="shared" ref="D148:R148" si="207">D140=D146</f>
        <v>1</v>
      </c>
      <c r="E148" s="723" t="b">
        <f t="shared" si="207"/>
        <v>1</v>
      </c>
      <c r="F148" s="723" t="b">
        <f t="shared" si="207"/>
        <v>1</v>
      </c>
      <c r="G148" s="723" t="b">
        <f t="shared" si="207"/>
        <v>1</v>
      </c>
      <c r="H148" s="723" t="b">
        <f t="shared" si="207"/>
        <v>1</v>
      </c>
      <c r="I148" s="723" t="b">
        <f t="shared" si="207"/>
        <v>1</v>
      </c>
      <c r="J148" s="723" t="b">
        <f t="shared" si="207"/>
        <v>1</v>
      </c>
      <c r="K148" s="723" t="b">
        <f t="shared" si="207"/>
        <v>1</v>
      </c>
      <c r="L148" s="723" t="b">
        <f t="shared" si="207"/>
        <v>1</v>
      </c>
      <c r="M148" s="723" t="b">
        <f t="shared" si="207"/>
        <v>1</v>
      </c>
      <c r="N148" s="723" t="b">
        <f t="shared" si="207"/>
        <v>1</v>
      </c>
      <c r="O148" s="723" t="b">
        <f t="shared" si="207"/>
        <v>1</v>
      </c>
      <c r="P148" s="723" t="b">
        <f t="shared" si="207"/>
        <v>1</v>
      </c>
      <c r="Q148" s="723" t="b">
        <f t="shared" si="207"/>
        <v>1</v>
      </c>
      <c r="R148" s="723" t="b">
        <f t="shared" si="207"/>
        <v>1</v>
      </c>
      <c r="S148" s="695"/>
      <c r="T148" s="695"/>
      <c r="U148" s="695"/>
      <c r="V148" s="695"/>
      <c r="W148" s="695"/>
      <c r="X148" s="695"/>
      <c r="Y148" s="695"/>
      <c r="Z148" s="695"/>
      <c r="AA148" s="695"/>
    </row>
    <row r="149" spans="2:27" ht="27.75" customHeight="1" thickBot="1">
      <c r="B149" s="2135" t="s">
        <v>880</v>
      </c>
      <c r="C149" s="2136">
        <f t="shared" ref="C149:H149" si="208">C102+C72-C32-C3</f>
        <v>248450086</v>
      </c>
      <c r="D149" s="2136">
        <f t="shared" si="208"/>
        <v>453109966</v>
      </c>
      <c r="E149" s="2136">
        <f>C149-D149</f>
        <v>-204659880</v>
      </c>
      <c r="F149" s="2137">
        <f>C149/D149-1</f>
        <v>-0.45167816944463324</v>
      </c>
      <c r="G149" s="2136">
        <f t="shared" si="208"/>
        <v>453109966</v>
      </c>
      <c r="H149" s="2136">
        <f t="shared" si="208"/>
        <v>274988466</v>
      </c>
      <c r="I149" s="2136">
        <f t="shared" ref="I149:Q149" si="209">I102+I72-I32-I3</f>
        <v>179121500</v>
      </c>
      <c r="J149" s="2137">
        <f>G149/H149-1</f>
        <v>0.64774171291969762</v>
      </c>
      <c r="K149" s="2136">
        <f t="shared" si="209"/>
        <v>274988466</v>
      </c>
      <c r="L149" s="2136">
        <f t="shared" si="209"/>
        <v>234434693</v>
      </c>
      <c r="M149" s="2136">
        <f t="shared" si="209"/>
        <v>40553773</v>
      </c>
      <c r="N149" s="2137">
        <f>K149/L149-1</f>
        <v>0.17298537379874923</v>
      </c>
      <c r="O149" s="2136">
        <f t="shared" si="209"/>
        <v>234434693</v>
      </c>
      <c r="P149" s="2136">
        <f t="shared" si="209"/>
        <v>190809350</v>
      </c>
      <c r="Q149" s="2136">
        <f t="shared" si="209"/>
        <v>43625343</v>
      </c>
      <c r="R149" s="2138">
        <f>O149/P149-1</f>
        <v>0.22863315136286566</v>
      </c>
      <c r="S149" s="695"/>
      <c r="T149" s="695"/>
      <c r="U149" s="695"/>
      <c r="V149" s="695"/>
      <c r="W149" s="695"/>
      <c r="X149" s="695"/>
      <c r="Y149" s="695"/>
      <c r="Z149" s="695"/>
      <c r="AA149" s="695"/>
    </row>
    <row r="150" spans="2:27" s="693" customFormat="1" ht="12" customHeight="1">
      <c r="B150" s="695"/>
      <c r="C150" s="722" t="str">
        <f>IF(C149&gt;0,"VRAI","FAUX")</f>
        <v>VRAI</v>
      </c>
      <c r="D150" s="722" t="str">
        <f>IF(D149&gt;0,"VRAI","FAUX")</f>
        <v>VRAI</v>
      </c>
      <c r="E150" s="722"/>
      <c r="F150" s="722"/>
      <c r="G150" s="722" t="str">
        <f>IF(G149&gt;0,"VRAI","FAUX")</f>
        <v>VRAI</v>
      </c>
      <c r="H150" s="722" t="str">
        <f>IF(H149&gt;0,"VRAI","FAUX")</f>
        <v>VRAI</v>
      </c>
      <c r="I150" s="722"/>
      <c r="J150" s="722"/>
      <c r="K150" s="722" t="str">
        <f>IF(K149&gt;0,"VRAI","FAUX")</f>
        <v>VRAI</v>
      </c>
      <c r="L150" s="722" t="str">
        <f>IF(L149&gt;0,"VRAI","FAUX")</f>
        <v>VRAI</v>
      </c>
      <c r="M150" s="722"/>
      <c r="N150" s="722"/>
      <c r="O150" s="722" t="str">
        <f>IF(O149&gt;0,"VRAI","FAUX")</f>
        <v>VRAI</v>
      </c>
      <c r="P150" s="722" t="str">
        <f t="shared" ref="P150" si="210">IF(P149&gt;0,"VRAI","FAUX")</f>
        <v>VRAI</v>
      </c>
      <c r="Q150" s="722"/>
      <c r="R150" s="722"/>
      <c r="S150" s="695"/>
      <c r="T150" s="695"/>
      <c r="U150" s="695"/>
      <c r="V150" s="695"/>
      <c r="W150" s="695"/>
      <c r="X150" s="695"/>
      <c r="Y150" s="695"/>
      <c r="Z150" s="695"/>
      <c r="AA150" s="695"/>
    </row>
    <row r="151" spans="2:27" ht="12" customHeight="1" thickBot="1">
      <c r="B151" s="695"/>
      <c r="C151" s="695"/>
      <c r="D151" s="695"/>
      <c r="E151" s="695"/>
      <c r="F151" s="695"/>
      <c r="G151" s="695"/>
      <c r="H151" s="695"/>
      <c r="I151" s="695"/>
      <c r="J151" s="695"/>
      <c r="K151" s="695"/>
      <c r="L151" s="695"/>
      <c r="M151" s="695"/>
      <c r="N151" s="2114"/>
      <c r="O151" s="695"/>
      <c r="P151" s="695"/>
      <c r="Q151" s="695"/>
      <c r="R151" s="2114"/>
      <c r="S151" s="695"/>
      <c r="T151" s="695"/>
      <c r="U151" s="695"/>
      <c r="V151" s="695"/>
      <c r="W151" s="695"/>
      <c r="X151" s="695"/>
      <c r="Y151" s="695"/>
      <c r="Z151" s="695"/>
      <c r="AA151" s="695"/>
    </row>
    <row r="152" spans="2:27" ht="24.75" customHeight="1" thickBot="1">
      <c r="B152" s="3185" t="s">
        <v>641</v>
      </c>
      <c r="C152" s="3186"/>
      <c r="D152" s="3186"/>
      <c r="E152" s="3186"/>
      <c r="F152" s="3186"/>
      <c r="G152" s="3186"/>
      <c r="H152" s="3186"/>
      <c r="I152" s="3186"/>
      <c r="J152" s="3186"/>
      <c r="K152" s="3186"/>
      <c r="L152" s="3186"/>
      <c r="M152" s="3186"/>
      <c r="N152" s="3186"/>
      <c r="O152" s="3186"/>
      <c r="P152" s="3186"/>
      <c r="Q152" s="3186"/>
      <c r="R152" s="3187"/>
      <c r="S152" s="695"/>
      <c r="T152" s="695"/>
      <c r="U152" s="695"/>
      <c r="V152" s="695"/>
      <c r="W152" s="695"/>
      <c r="X152" s="695"/>
      <c r="Y152" s="695"/>
      <c r="Z152" s="695"/>
      <c r="AA152" s="695"/>
    </row>
    <row r="153" spans="2:27" ht="19.5" customHeight="1">
      <c r="B153" s="2127" t="s">
        <v>642</v>
      </c>
      <c r="C153" s="2128">
        <v>0.18</v>
      </c>
      <c r="D153" s="2129">
        <v>360</v>
      </c>
      <c r="E153" s="2130"/>
      <c r="F153" s="2130"/>
      <c r="G153" s="2130"/>
      <c r="H153" s="2130"/>
      <c r="I153" s="2130"/>
      <c r="J153" s="2130"/>
      <c r="K153" s="2130"/>
      <c r="L153" s="2130"/>
      <c r="M153" s="2130"/>
      <c r="N153" s="2131"/>
      <c r="O153" s="2130"/>
      <c r="P153" s="2130"/>
      <c r="Q153" s="2130"/>
      <c r="R153" s="2132"/>
      <c r="S153" s="724"/>
      <c r="T153" s="724"/>
      <c r="U153" s="724"/>
      <c r="V153" s="724"/>
      <c r="W153" s="724"/>
      <c r="X153" s="724"/>
      <c r="Y153" s="724"/>
      <c r="Z153" s="724"/>
      <c r="AA153" s="724"/>
    </row>
    <row r="154" spans="2:27" s="321" customFormat="1" ht="26.25" customHeight="1">
      <c r="B154" s="626" t="s">
        <v>643</v>
      </c>
      <c r="C154" s="634">
        <f>+'TSIGC_ IA CA'!B16</f>
        <v>2203200201</v>
      </c>
      <c r="D154" s="634">
        <f>+'TSIGC_ IA CA'!C16</f>
        <v>2635639963</v>
      </c>
      <c r="E154" s="628">
        <f t="shared" ref="E154:E158" si="211">C154-D154</f>
        <v>-432439762</v>
      </c>
      <c r="F154" s="2124">
        <f t="shared" ref="F154:F156" si="212">C154/D154-1</f>
        <v>-0.16407391300433094</v>
      </c>
      <c r="G154" s="2133">
        <f t="shared" ref="G154:G156" si="213">+D154</f>
        <v>2635639963</v>
      </c>
      <c r="H154" s="632">
        <f>'TSIGC_ IA CA'!H16</f>
        <v>3336705614</v>
      </c>
      <c r="I154" s="631">
        <f t="shared" ref="I154:I159" si="214">G154-H154</f>
        <v>-701065651</v>
      </c>
      <c r="J154" s="2124">
        <f t="shared" ref="J154:J159" si="215">G154/H154-1</f>
        <v>-0.2101071332330009</v>
      </c>
      <c r="K154" s="2133">
        <f>H154</f>
        <v>3336705614</v>
      </c>
      <c r="L154" s="632">
        <f>'TSIGC_ IA CA'!M16</f>
        <v>3080437839</v>
      </c>
      <c r="M154" s="631">
        <f t="shared" ref="M154:M159" si="216">K154-L154</f>
        <v>256267775</v>
      </c>
      <c r="N154" s="2124">
        <f t="shared" ref="N154:N159" si="217">K154/L154-1</f>
        <v>8.3191996850419114E-2</v>
      </c>
      <c r="O154" s="2133">
        <f>L154</f>
        <v>3080437839</v>
      </c>
      <c r="P154" s="632">
        <f>'TSIGC_ IA CA'!R16</f>
        <v>1585332558</v>
      </c>
      <c r="Q154" s="631">
        <f t="shared" ref="Q154:Q159" si="218">O154-P154</f>
        <v>1495105281</v>
      </c>
      <c r="R154" s="629">
        <f t="shared" ref="R154:R159" si="219">O154/P154-1</f>
        <v>0.94308621459599151</v>
      </c>
      <c r="S154" s="372"/>
      <c r="T154" s="372"/>
      <c r="U154" s="372"/>
      <c r="V154" s="372"/>
      <c r="W154" s="372"/>
      <c r="X154" s="372"/>
      <c r="Y154" s="372"/>
      <c r="Z154" s="372"/>
      <c r="AA154" s="372"/>
    </row>
    <row r="155" spans="2:27" s="321" customFormat="1" ht="19.5" customHeight="1">
      <c r="B155" s="626" t="s">
        <v>879</v>
      </c>
      <c r="C155" s="634">
        <f>C154*$C$153</f>
        <v>396576036.18000001</v>
      </c>
      <c r="D155" s="634">
        <f t="shared" ref="D155" si="220">D154*$C$153</f>
        <v>474415193.33999997</v>
      </c>
      <c r="E155" s="628">
        <f t="shared" si="211"/>
        <v>-77839157.159999967</v>
      </c>
      <c r="F155" s="2124">
        <f t="shared" si="212"/>
        <v>-0.16407391300433083</v>
      </c>
      <c r="G155" s="2133">
        <f t="shared" si="213"/>
        <v>474415193.33999997</v>
      </c>
      <c r="H155" s="634">
        <f>H154*$C$153</f>
        <v>600607010.51999998</v>
      </c>
      <c r="I155" s="631">
        <f t="shared" si="214"/>
        <v>-126191817.18000001</v>
      </c>
      <c r="J155" s="2124">
        <f t="shared" si="215"/>
        <v>-0.2101071332330009</v>
      </c>
      <c r="K155" s="2133">
        <f t="shared" ref="K155:K156" si="221">+H155</f>
        <v>600607010.51999998</v>
      </c>
      <c r="L155" s="634">
        <f>L154*$C$153</f>
        <v>554478811.01999998</v>
      </c>
      <c r="M155" s="631">
        <f t="shared" si="216"/>
        <v>46128199.5</v>
      </c>
      <c r="N155" s="2124">
        <f t="shared" si="217"/>
        <v>8.3191996850419114E-2</v>
      </c>
      <c r="O155" s="2133">
        <f t="shared" ref="O155:O156" si="222">+L155</f>
        <v>554478811.01999998</v>
      </c>
      <c r="P155" s="634">
        <f>P154*$C$153</f>
        <v>285359860.44</v>
      </c>
      <c r="Q155" s="631">
        <f t="shared" si="218"/>
        <v>269118950.57999998</v>
      </c>
      <c r="R155" s="629">
        <f t="shared" si="219"/>
        <v>0.94308621459599129</v>
      </c>
      <c r="S155" s="372"/>
      <c r="T155" s="372"/>
      <c r="U155" s="372"/>
      <c r="V155" s="372"/>
      <c r="W155" s="372"/>
      <c r="X155" s="372"/>
      <c r="Y155" s="372"/>
      <c r="Z155" s="372"/>
      <c r="AA155" s="372"/>
    </row>
    <row r="156" spans="2:27" s="321" customFormat="1" ht="19.5" customHeight="1">
      <c r="B156" s="626" t="s">
        <v>645</v>
      </c>
      <c r="C156" s="634">
        <f t="shared" ref="C156:D156" si="223">C154+C155</f>
        <v>2599776237.1799998</v>
      </c>
      <c r="D156" s="634">
        <f t="shared" si="223"/>
        <v>3110055156.3400002</v>
      </c>
      <c r="E156" s="628">
        <f t="shared" si="211"/>
        <v>-510278919.16000032</v>
      </c>
      <c r="F156" s="2124">
        <f t="shared" si="212"/>
        <v>-0.16407391300433105</v>
      </c>
      <c r="G156" s="2133">
        <f t="shared" si="213"/>
        <v>3110055156.3400002</v>
      </c>
      <c r="H156" s="634">
        <f>H154+H155</f>
        <v>3937312624.52</v>
      </c>
      <c r="I156" s="631">
        <f t="shared" si="214"/>
        <v>-827257468.17999983</v>
      </c>
      <c r="J156" s="2124">
        <f t="shared" si="215"/>
        <v>-0.21010713323300079</v>
      </c>
      <c r="K156" s="2133">
        <f t="shared" si="221"/>
        <v>3937312624.52</v>
      </c>
      <c r="L156" s="634">
        <f>L154+L155</f>
        <v>3634916650.02</v>
      </c>
      <c r="M156" s="631">
        <f t="shared" si="216"/>
        <v>302395974.5</v>
      </c>
      <c r="N156" s="2124">
        <f t="shared" si="217"/>
        <v>8.3191996850419114E-2</v>
      </c>
      <c r="O156" s="2133">
        <f t="shared" si="222"/>
        <v>3634916650.02</v>
      </c>
      <c r="P156" s="634">
        <f>P154+P155</f>
        <v>1870692418.4400001</v>
      </c>
      <c r="Q156" s="631">
        <f t="shared" si="218"/>
        <v>1764224231.5799999</v>
      </c>
      <c r="R156" s="629">
        <f t="shared" si="219"/>
        <v>0.94308621459599129</v>
      </c>
      <c r="S156" s="372"/>
      <c r="T156" s="372"/>
      <c r="U156" s="372"/>
      <c r="V156" s="372"/>
      <c r="W156" s="372"/>
      <c r="X156" s="372"/>
      <c r="Y156" s="372"/>
      <c r="Z156" s="372"/>
      <c r="AA156" s="372"/>
    </row>
    <row r="157" spans="2:27" s="321" customFormat="1" ht="20.25" customHeight="1">
      <c r="B157" s="626" t="s">
        <v>646</v>
      </c>
      <c r="C157" s="634">
        <f>COMPTE_RESULTAT!E17+COMPTE_RESULTAT!E18</f>
        <v>0</v>
      </c>
      <c r="D157" s="634">
        <f>COMPTE_RESULTAT!F17+COMPTE_RESULTAT!F18</f>
        <v>0</v>
      </c>
      <c r="E157" s="628">
        <f t="shared" si="211"/>
        <v>0</v>
      </c>
      <c r="F157" s="2124"/>
      <c r="G157" s="2133">
        <f>D157</f>
        <v>0</v>
      </c>
      <c r="H157" s="632">
        <f>COMPTE_RESULTAT!G17+COMPTE_RESULTAT!G18</f>
        <v>0</v>
      </c>
      <c r="I157" s="631">
        <f t="shared" si="214"/>
        <v>0</v>
      </c>
      <c r="J157" s="2124"/>
      <c r="K157" s="2133">
        <f>H157</f>
        <v>0</v>
      </c>
      <c r="L157" s="632">
        <f>COMPTE_RESULTAT!H17+COMPTE_RESULTAT!H18</f>
        <v>0</v>
      </c>
      <c r="M157" s="631">
        <f t="shared" si="216"/>
        <v>0</v>
      </c>
      <c r="N157" s="2124"/>
      <c r="O157" s="2133">
        <f>L157</f>
        <v>0</v>
      </c>
      <c r="P157" s="632">
        <f>COMPTE_RESULTAT!I17+COMPTE_RESULTAT!I18</f>
        <v>0</v>
      </c>
      <c r="Q157" s="631">
        <f t="shared" si="218"/>
        <v>0</v>
      </c>
      <c r="R157" s="629"/>
      <c r="S157" s="372"/>
      <c r="T157" s="372"/>
      <c r="U157" s="372"/>
      <c r="V157" s="372"/>
      <c r="W157" s="372"/>
      <c r="X157" s="372"/>
      <c r="Y157" s="372"/>
      <c r="Z157" s="372"/>
      <c r="AA157" s="372"/>
    </row>
    <row r="158" spans="2:27" s="321" customFormat="1" ht="24" customHeight="1">
      <c r="B158" s="626" t="s">
        <v>647</v>
      </c>
      <c r="C158" s="634">
        <f>COMPTE_RESULTAT!E5+COMPTE_RESULTAT!E6</f>
        <v>0</v>
      </c>
      <c r="D158" s="634">
        <f>COMPTE_RESULTAT!F5+COMPTE_RESULTAT!F6</f>
        <v>0</v>
      </c>
      <c r="E158" s="628">
        <f t="shared" si="211"/>
        <v>0</v>
      </c>
      <c r="F158" s="2124"/>
      <c r="G158" s="2133">
        <f>D158</f>
        <v>0</v>
      </c>
      <c r="H158" s="632">
        <f>COMPTE_RESULTAT!G5+COMPTE_RESULTAT!G6</f>
        <v>0</v>
      </c>
      <c r="I158" s="631">
        <f t="shared" si="214"/>
        <v>0</v>
      </c>
      <c r="J158" s="2124"/>
      <c r="K158" s="2133">
        <f>H158</f>
        <v>0</v>
      </c>
      <c r="L158" s="632">
        <f>COMPTE_RESULTAT!H5+COMPTE_RESULTAT!H6</f>
        <v>0</v>
      </c>
      <c r="M158" s="631">
        <f t="shared" si="216"/>
        <v>0</v>
      </c>
      <c r="N158" s="2124"/>
      <c r="O158" s="2133">
        <f>L158</f>
        <v>0</v>
      </c>
      <c r="P158" s="632">
        <f>COMPTE_RESULTAT!I5+COMPTE_RESULTAT!I6</f>
        <v>0</v>
      </c>
      <c r="Q158" s="631">
        <f t="shared" si="218"/>
        <v>0</v>
      </c>
      <c r="R158" s="629"/>
      <c r="S158" s="372"/>
      <c r="T158" s="372"/>
      <c r="U158" s="372"/>
      <c r="V158" s="372"/>
      <c r="W158" s="372"/>
      <c r="X158" s="372"/>
      <c r="Y158" s="372"/>
      <c r="Z158" s="372"/>
      <c r="AA158" s="372"/>
    </row>
    <row r="159" spans="2:27" s="321" customFormat="1" ht="24" customHeight="1">
      <c r="B159" s="274" t="s">
        <v>648</v>
      </c>
      <c r="C159" s="275">
        <f>(-COMPTE_RESULTAT!E5-COMPTE_RESULTAT!E17-COMPTE_RESULTAT!E19-COMPTE_RESULTAT!E21-COMPTE_RESULTAT!E22+'TSIGC_ IA CA'!B39+'TSIGC_ IA CA'!B54)*1.18</f>
        <v>1916356969.3999999</v>
      </c>
      <c r="D159" s="275">
        <f>(-COMPTE_RESULTAT!F5-COMPTE_RESULTAT!F17-COMPTE_RESULTAT!F19-COMPTE_RESULTAT!F21-COMPTE_RESULTAT!F22+'TSIGC_ IA CA'!C39+'TSIGC_ IA CA'!C54)*1.18</f>
        <v>2405951013.6599998</v>
      </c>
      <c r="E159" s="276">
        <f>C159-D159</f>
        <v>-489594044.25999999</v>
      </c>
      <c r="F159" s="2134">
        <f>C159/D159-1</f>
        <v>-0.20349293958201409</v>
      </c>
      <c r="G159" s="275">
        <f>D159</f>
        <v>2405951013.6599998</v>
      </c>
      <c r="H159" s="275">
        <f>(-COMPTE_RESULTAT!G5-COMPTE_RESULTAT!G17-COMPTE_RESULTAT!G19-COMPTE_RESULTAT!G21-COMPTE_RESULTAT!G22+'TSIGC_ IA CA'!H39+'TSIGC_ IA CA'!H54)*1.18</f>
        <v>3494269516.54</v>
      </c>
      <c r="I159" s="280">
        <f t="shared" si="214"/>
        <v>-1088318502.8800001</v>
      </c>
      <c r="J159" s="2134">
        <f t="shared" si="215"/>
        <v>-0.31145808808636066</v>
      </c>
      <c r="K159" s="275">
        <f>H159</f>
        <v>3494269516.54</v>
      </c>
      <c r="L159" s="275">
        <f>(-COMPTE_RESULTAT!H5-COMPTE_RESULTAT!H17-COMPTE_RESULTAT!H19-COMPTE_RESULTAT!H21-COMPTE_RESULTAT!H22+'TSIGC_ IA CA'!M39+'TSIGC_ IA CA'!M54)*1.18</f>
        <v>3190599048.8199997</v>
      </c>
      <c r="M159" s="280">
        <f t="shared" si="216"/>
        <v>303670467.72000027</v>
      </c>
      <c r="N159" s="2134">
        <f t="shared" si="217"/>
        <v>9.5176630806151907E-2</v>
      </c>
      <c r="O159" s="275">
        <f>L159</f>
        <v>3190599048.8199997</v>
      </c>
      <c r="P159" s="275">
        <f>(-COMPTE_RESULTAT!I5-COMPTE_RESULTAT!I17-COMPTE_RESULTAT!I19-COMPTE_RESULTAT!I21-COMPTE_RESULTAT!I22+'TSIGC_ IA CA'!V39+'TSIGC_ IA CA'!V54)*1.18</f>
        <v>1474949789.8199999</v>
      </c>
      <c r="Q159" s="280">
        <f t="shared" si="218"/>
        <v>1715649258.9999998</v>
      </c>
      <c r="R159" s="277">
        <f t="shared" si="219"/>
        <v>1.1631916359738419</v>
      </c>
      <c r="S159" s="372"/>
      <c r="T159" s="372"/>
      <c r="U159" s="372"/>
      <c r="V159" s="372"/>
      <c r="W159" s="372"/>
      <c r="X159" s="372"/>
      <c r="Y159" s="372"/>
      <c r="Z159" s="372"/>
      <c r="AA159" s="372"/>
    </row>
    <row r="160" spans="2:27" s="321" customFormat="1" ht="36" customHeight="1" outlineLevel="1">
      <c r="B160" s="633" t="s">
        <v>649</v>
      </c>
      <c r="C160" s="634">
        <f>0.85*C154</f>
        <v>1872720170.8499999</v>
      </c>
      <c r="D160" s="634">
        <f>0.85*D154</f>
        <v>2240293968.5499997</v>
      </c>
      <c r="E160" s="635">
        <f t="shared" ref="E160:E161" si="224">C160-D160</f>
        <v>-367573797.69999981</v>
      </c>
      <c r="F160" s="2124">
        <f t="shared" ref="F160:F161" si="225">C160/D160-1</f>
        <v>-0.16407391300433083</v>
      </c>
      <c r="G160" s="2133">
        <f t="shared" ref="G160" si="226">+D160</f>
        <v>2240293968.5499997</v>
      </c>
      <c r="H160" s="636">
        <f>0.85*H154</f>
        <v>2836199771.9000001</v>
      </c>
      <c r="I160" s="631">
        <f t="shared" ref="I160:I161" si="227">G160-H160</f>
        <v>-595905803.35000038</v>
      </c>
      <c r="J160" s="2124">
        <f t="shared" ref="J160:J161" si="228">G160/H160-1</f>
        <v>-0.21010713323300101</v>
      </c>
      <c r="K160" s="2133">
        <f t="shared" ref="K160" si="229">+H160</f>
        <v>2836199771.9000001</v>
      </c>
      <c r="L160" s="636">
        <f>0.85*L154</f>
        <v>2618372163.1500001</v>
      </c>
      <c r="M160" s="631">
        <f t="shared" ref="M160" si="230">K160-L160</f>
        <v>217827608.75</v>
      </c>
      <c r="N160" s="2124">
        <f t="shared" ref="N160:N161" si="231">K160/L160-1</f>
        <v>8.3191996850419114E-2</v>
      </c>
      <c r="O160" s="2133">
        <f t="shared" ref="O160" si="232">+L160</f>
        <v>2618372163.1500001</v>
      </c>
      <c r="P160" s="636">
        <f>0.85*P154</f>
        <v>1347532674.3</v>
      </c>
      <c r="Q160" s="631">
        <f t="shared" ref="Q160:Q161" si="233">O160-P160</f>
        <v>1270839488.8500001</v>
      </c>
      <c r="R160" s="629">
        <f t="shared" ref="R160:R161" si="234">O160/P160-1</f>
        <v>0.94308621459599151</v>
      </c>
      <c r="S160" s="372"/>
      <c r="T160" s="372"/>
      <c r="U160" s="372"/>
      <c r="V160" s="372"/>
      <c r="W160" s="372"/>
      <c r="X160" s="372"/>
      <c r="Y160" s="372"/>
      <c r="Z160" s="372"/>
      <c r="AA160" s="372"/>
    </row>
    <row r="161" spans="2:27" s="321" customFormat="1" ht="22.5" customHeight="1" outlineLevel="1">
      <c r="B161" s="626" t="s">
        <v>650</v>
      </c>
      <c r="C161" s="634">
        <f>C160</f>
        <v>1872720170.8499999</v>
      </c>
      <c r="D161" s="634">
        <f>D160</f>
        <v>2240293968.5499997</v>
      </c>
      <c r="E161" s="635">
        <f t="shared" si="224"/>
        <v>-367573797.69999981</v>
      </c>
      <c r="F161" s="2124">
        <f t="shared" si="225"/>
        <v>-0.16407391300433083</v>
      </c>
      <c r="G161" s="2133">
        <f>D161</f>
        <v>2240293968.5499997</v>
      </c>
      <c r="H161" s="636">
        <f>H160</f>
        <v>2836199771.9000001</v>
      </c>
      <c r="I161" s="631">
        <f t="shared" si="227"/>
        <v>-595905803.35000038</v>
      </c>
      <c r="J161" s="2124">
        <f t="shared" si="228"/>
        <v>-0.21010713323300101</v>
      </c>
      <c r="K161" s="2133">
        <f>K160</f>
        <v>2836199771.9000001</v>
      </c>
      <c r="L161" s="636">
        <f>L160</f>
        <v>2618372163.1500001</v>
      </c>
      <c r="M161" s="631">
        <f>M160</f>
        <v>217827608.75</v>
      </c>
      <c r="N161" s="2124">
        <f t="shared" si="231"/>
        <v>8.3191996850419114E-2</v>
      </c>
      <c r="O161" s="2133">
        <f>O160</f>
        <v>2618372163.1500001</v>
      </c>
      <c r="P161" s="2133">
        <f>P160</f>
        <v>1347532674.3</v>
      </c>
      <c r="Q161" s="631">
        <f t="shared" si="233"/>
        <v>1270839488.8500001</v>
      </c>
      <c r="R161" s="629">
        <f t="shared" si="234"/>
        <v>0.94308621459599151</v>
      </c>
      <c r="S161" s="372"/>
      <c r="T161" s="372"/>
      <c r="U161" s="372"/>
      <c r="V161" s="372"/>
      <c r="W161" s="372"/>
      <c r="X161" s="372"/>
      <c r="Y161" s="372"/>
      <c r="Z161" s="372"/>
      <c r="AA161" s="372"/>
    </row>
    <row r="162" spans="2:27" s="321" customFormat="1" ht="22.5" customHeight="1" outlineLevel="1">
      <c r="B162" s="626" t="s">
        <v>925</v>
      </c>
      <c r="C162" s="634">
        <f>(C138*$D$153)/C154</f>
        <v>-69.877869441969978</v>
      </c>
      <c r="D162" s="634">
        <f>(D138*$D$153)/D154</f>
        <v>-56.30635777395063</v>
      </c>
      <c r="E162" s="634">
        <f>C162-D162</f>
        <v>-13.571511668019347</v>
      </c>
      <c r="F162" s="2508">
        <f>C162/D162-1</f>
        <v>0.24102982690700725</v>
      </c>
      <c r="G162" s="2507">
        <f t="shared" ref="G162:P162" si="235">(G138*$D$153)/G154</f>
        <v>-56.30635777395063</v>
      </c>
      <c r="H162" s="2507">
        <f t="shared" si="235"/>
        <v>-20.684836393840765</v>
      </c>
      <c r="I162" s="2507">
        <f>G162-H162</f>
        <v>-35.621521380109868</v>
      </c>
      <c r="J162" s="2508">
        <f>G162/H162-1</f>
        <v>1.7221079587903692</v>
      </c>
      <c r="K162" s="2507">
        <f t="shared" si="235"/>
        <v>-20.684836393840765</v>
      </c>
      <c r="L162" s="2507">
        <f t="shared" si="235"/>
        <v>-12.057874478018318</v>
      </c>
      <c r="M162" s="634">
        <f>K162-L162</f>
        <v>-8.6269619158224469</v>
      </c>
      <c r="N162" s="2508">
        <f>K162/L162-1</f>
        <v>0.71546290613238051</v>
      </c>
      <c r="O162" s="2507">
        <f t="shared" si="235"/>
        <v>-12.057874478018318</v>
      </c>
      <c r="P162" s="2507">
        <f t="shared" si="235"/>
        <v>-10.436116861734194</v>
      </c>
      <c r="Q162" s="634">
        <f>O162-P162</f>
        <v>-1.6217576162841247</v>
      </c>
      <c r="R162" s="2509">
        <f>O162/P162-1</f>
        <v>0.15539856804695007</v>
      </c>
      <c r="S162" s="372"/>
      <c r="T162" s="372"/>
      <c r="U162" s="372"/>
      <c r="V162" s="372"/>
      <c r="W162" s="372"/>
      <c r="X162" s="372"/>
      <c r="Y162" s="372"/>
      <c r="Z162" s="372"/>
      <c r="AA162" s="372"/>
    </row>
    <row r="163" spans="2:27" ht="19.5" customHeight="1" thickBot="1">
      <c r="B163" s="725"/>
      <c r="C163" s="281"/>
      <c r="D163" s="281"/>
      <c r="E163" s="282"/>
      <c r="F163" s="283"/>
      <c r="G163" s="281"/>
      <c r="H163" s="284"/>
      <c r="I163" s="285"/>
      <c r="J163" s="283"/>
      <c r="K163" s="281"/>
      <c r="L163" s="284"/>
      <c r="M163" s="285"/>
      <c r="N163" s="283"/>
      <c r="O163" s="281"/>
      <c r="P163" s="284"/>
      <c r="Q163" s="285"/>
      <c r="R163" s="283"/>
      <c r="S163" s="695"/>
      <c r="T163" s="695"/>
      <c r="U163" s="695"/>
      <c r="V163" s="695"/>
      <c r="W163" s="695"/>
      <c r="X163" s="695"/>
      <c r="Y163" s="695"/>
      <c r="Z163" s="695"/>
      <c r="AA163" s="695"/>
    </row>
    <row r="164" spans="2:27" ht="31.5" customHeight="1" thickBot="1">
      <c r="B164" s="3180" t="s">
        <v>826</v>
      </c>
      <c r="C164" s="3181"/>
      <c r="D164" s="3181"/>
      <c r="E164" s="3181"/>
      <c r="F164" s="3181"/>
      <c r="G164" s="3181"/>
      <c r="H164" s="3181"/>
      <c r="I164" s="3181"/>
      <c r="J164" s="3181"/>
      <c r="K164" s="3181"/>
      <c r="L164" s="3181"/>
      <c r="M164" s="3181"/>
      <c r="N164" s="3181"/>
      <c r="O164" s="3181"/>
      <c r="P164" s="3181"/>
      <c r="Q164" s="3181"/>
      <c r="R164" s="3182"/>
      <c r="S164" s="286" t="s">
        <v>534</v>
      </c>
      <c r="T164" s="695"/>
      <c r="U164" s="287" t="s">
        <v>651</v>
      </c>
      <c r="V164" s="695"/>
      <c r="W164" s="695"/>
      <c r="X164" s="695"/>
      <c r="Y164" s="695"/>
      <c r="Z164" s="695"/>
      <c r="AA164" s="695"/>
    </row>
    <row r="165" spans="2:27" s="321" customFormat="1" ht="25.5" customHeight="1">
      <c r="B165" s="726" t="s">
        <v>652</v>
      </c>
      <c r="C165" s="637">
        <f t="shared" ref="C165:D165" si="236">C131/C134</f>
        <v>0.41880175734356945</v>
      </c>
      <c r="D165" s="638">
        <f t="shared" si="236"/>
        <v>-9.916425279560008E-2</v>
      </c>
      <c r="E165" s="639">
        <f t="shared" ref="E165:E169" si="237">C165-D165</f>
        <v>0.51796601013916954</v>
      </c>
      <c r="F165" s="622">
        <f t="shared" ref="F165:F167" si="238">C165/D165-1</f>
        <v>-5.223313800456042</v>
      </c>
      <c r="G165" s="727">
        <f t="shared" ref="G165:G169" si="239">+D165</f>
        <v>-9.916425279560008E-2</v>
      </c>
      <c r="H165" s="637">
        <f>H131/H134</f>
        <v>-0.43432311325514261</v>
      </c>
      <c r="I165" s="639">
        <f t="shared" ref="I165:I169" si="240">G165-H165</f>
        <v>0.33515886045954252</v>
      </c>
      <c r="J165" s="622">
        <f t="shared" ref="J165:J167" si="241">G165/H165-1</f>
        <v>-0.77168092194682225</v>
      </c>
      <c r="K165" s="727">
        <f t="shared" ref="K165:K169" si="242">+H165</f>
        <v>-0.43432311325514261</v>
      </c>
      <c r="L165" s="637">
        <f>L131/L134</f>
        <v>-1.2721718457539934</v>
      </c>
      <c r="M165" s="639">
        <f t="shared" ref="M165:M169" si="243">K165-L165</f>
        <v>0.83784873249885083</v>
      </c>
      <c r="N165" s="622">
        <f t="shared" ref="N165:N167" si="244">K165/L165-1</f>
        <v>-0.6585971347308609</v>
      </c>
      <c r="O165" s="727">
        <f t="shared" ref="O165:O169" si="245">+L165</f>
        <v>-1.2721718457539934</v>
      </c>
      <c r="P165" s="637">
        <f>P131/P134</f>
        <v>-3.1518613353228799</v>
      </c>
      <c r="Q165" s="639">
        <f t="shared" ref="Q165:Q169" si="246">O165-P165</f>
        <v>1.8796894895688865</v>
      </c>
      <c r="R165" s="622">
        <f t="shared" ref="R165:R167" si="247">O165/P165-1</f>
        <v>-0.59637442437686716</v>
      </c>
      <c r="S165" s="453"/>
      <c r="T165" s="728"/>
      <c r="U165" s="2632"/>
      <c r="V165" s="728"/>
      <c r="W165" s="728"/>
      <c r="X165" s="728"/>
      <c r="Y165" s="728"/>
      <c r="Z165" s="728"/>
      <c r="AA165" s="728"/>
    </row>
    <row r="166" spans="2:27" s="321" customFormat="1" ht="21" customHeight="1">
      <c r="B166" s="640" t="s">
        <v>653</v>
      </c>
      <c r="C166" s="632">
        <f t="shared" ref="C166:D166" si="248">(C131-C134)*$D$153/C154</f>
        <v>40.596415577396726</v>
      </c>
      <c r="D166" s="632">
        <f t="shared" si="248"/>
        <v>61.889935670246174</v>
      </c>
      <c r="E166" s="632">
        <f t="shared" si="237"/>
        <v>-21.293520092849448</v>
      </c>
      <c r="F166" s="632">
        <f t="shared" si="238"/>
        <v>-0.3440546489869174</v>
      </c>
      <c r="G166" s="642">
        <f t="shared" si="239"/>
        <v>61.889935670246174</v>
      </c>
      <c r="H166" s="632">
        <f>(H131-H134)*$D$153/H154</f>
        <v>29.668738933586965</v>
      </c>
      <c r="I166" s="632">
        <f t="shared" si="240"/>
        <v>32.221196736659209</v>
      </c>
      <c r="J166" s="632">
        <f t="shared" si="241"/>
        <v>1.0860318940008162</v>
      </c>
      <c r="K166" s="642">
        <f t="shared" si="242"/>
        <v>29.668738933586965</v>
      </c>
      <c r="L166" s="632">
        <f>(L131-L134)*$D$153/L154</f>
        <v>27.397562908588853</v>
      </c>
      <c r="M166" s="632">
        <f t="shared" si="243"/>
        <v>2.2711760249981126</v>
      </c>
      <c r="N166" s="632">
        <f t="shared" si="244"/>
        <v>8.2897009218514173E-2</v>
      </c>
      <c r="O166" s="642">
        <f t="shared" si="245"/>
        <v>27.397562908588853</v>
      </c>
      <c r="P166" s="632">
        <f>(P131-P134)*$D$153/P154</f>
        <v>43.329310089145345</v>
      </c>
      <c r="Q166" s="632">
        <f t="shared" si="246"/>
        <v>-15.931747180556492</v>
      </c>
      <c r="R166" s="2950">
        <f t="shared" si="247"/>
        <v>-0.36768984199791444</v>
      </c>
      <c r="S166" s="455"/>
      <c r="T166" s="729"/>
      <c r="U166" s="2634"/>
      <c r="V166" s="729"/>
      <c r="W166" s="729"/>
      <c r="X166" s="729"/>
      <c r="Y166" s="729"/>
      <c r="Z166" s="729"/>
      <c r="AA166" s="729"/>
    </row>
    <row r="167" spans="2:27" s="321" customFormat="1" ht="21.75" customHeight="1">
      <c r="B167" s="640" t="s">
        <v>654</v>
      </c>
      <c r="C167" s="632">
        <f t="shared" ref="C167:D167" si="249">(C140*$D$153)/C154</f>
        <v>40.624769659777279</v>
      </c>
      <c r="D167" s="632">
        <f t="shared" si="249"/>
        <v>61.889935670246174</v>
      </c>
      <c r="E167" s="632">
        <f t="shared" si="237"/>
        <v>-21.265166010468896</v>
      </c>
      <c r="F167" s="632">
        <f t="shared" si="238"/>
        <v>-0.34359651177812112</v>
      </c>
      <c r="G167" s="642">
        <f t="shared" si="239"/>
        <v>61.889935670246174</v>
      </c>
      <c r="H167" s="632">
        <f>(H140*$D$153)/H154</f>
        <v>29.668738933586965</v>
      </c>
      <c r="I167" s="632">
        <f t="shared" si="240"/>
        <v>32.221196736659209</v>
      </c>
      <c r="J167" s="632">
        <f t="shared" si="241"/>
        <v>1.0860318940008162</v>
      </c>
      <c r="K167" s="642">
        <f t="shared" si="242"/>
        <v>29.668738933586965</v>
      </c>
      <c r="L167" s="632">
        <f>(L140*$D$153)/L154</f>
        <v>27.397562908588853</v>
      </c>
      <c r="M167" s="632">
        <f t="shared" si="243"/>
        <v>2.2711760249981126</v>
      </c>
      <c r="N167" s="632">
        <f t="shared" si="244"/>
        <v>8.2897009218514173E-2</v>
      </c>
      <c r="O167" s="642">
        <f t="shared" si="245"/>
        <v>27.397562908588853</v>
      </c>
      <c r="P167" s="632">
        <f>(P140*$D$153)/P154</f>
        <v>43.329310089145345</v>
      </c>
      <c r="Q167" s="632">
        <f t="shared" si="246"/>
        <v>-15.931747180556492</v>
      </c>
      <c r="R167" s="2950">
        <f t="shared" si="247"/>
        <v>-0.36768984199791444</v>
      </c>
      <c r="S167" s="455"/>
      <c r="T167" s="729"/>
      <c r="U167" s="2635"/>
      <c r="V167" s="729"/>
      <c r="W167" s="729"/>
      <c r="X167" s="729"/>
      <c r="Y167" s="729"/>
      <c r="Z167" s="729"/>
      <c r="AA167" s="729"/>
    </row>
    <row r="168" spans="2:27" s="321" customFormat="1" ht="24" customHeight="1">
      <c r="B168" s="640" t="s">
        <v>655</v>
      </c>
      <c r="C168" s="632">
        <f t="shared" ref="C168:D168" si="250">C120*$D$153/C154</f>
        <v>0</v>
      </c>
      <c r="D168" s="632">
        <f t="shared" si="250"/>
        <v>0</v>
      </c>
      <c r="E168" s="632">
        <f t="shared" si="237"/>
        <v>0</v>
      </c>
      <c r="F168" s="632"/>
      <c r="G168" s="642">
        <f t="shared" si="239"/>
        <v>0</v>
      </c>
      <c r="H168" s="632">
        <f>H120*$D$153/H154</f>
        <v>0</v>
      </c>
      <c r="I168" s="632">
        <f t="shared" si="240"/>
        <v>0</v>
      </c>
      <c r="J168" s="632"/>
      <c r="K168" s="642">
        <f t="shared" si="242"/>
        <v>0</v>
      </c>
      <c r="L168" s="632">
        <f>L120*$D$153/L154</f>
        <v>0</v>
      </c>
      <c r="M168" s="632">
        <f t="shared" si="243"/>
        <v>0</v>
      </c>
      <c r="N168" s="641"/>
      <c r="O168" s="642">
        <f t="shared" si="245"/>
        <v>0</v>
      </c>
      <c r="P168" s="632">
        <f>P120*$D$153/P154</f>
        <v>0</v>
      </c>
      <c r="Q168" s="632">
        <f t="shared" si="246"/>
        <v>0</v>
      </c>
      <c r="R168" s="641"/>
      <c r="S168" s="455"/>
      <c r="T168" s="729"/>
      <c r="U168" s="2634"/>
      <c r="V168" s="729"/>
      <c r="W168" s="729"/>
      <c r="X168" s="729"/>
      <c r="Y168" s="729"/>
      <c r="Z168" s="729"/>
      <c r="AA168" s="729"/>
    </row>
    <row r="169" spans="2:27" s="321" customFormat="1" ht="24.75" customHeight="1" thickBot="1">
      <c r="B169" s="643" t="s">
        <v>656</v>
      </c>
      <c r="C169" s="644">
        <f t="shared" ref="C169:D169" si="251">C120/C134</f>
        <v>0</v>
      </c>
      <c r="D169" s="644">
        <f t="shared" si="251"/>
        <v>0</v>
      </c>
      <c r="E169" s="644">
        <f t="shared" si="237"/>
        <v>0</v>
      </c>
      <c r="F169" s="645"/>
      <c r="G169" s="646">
        <f t="shared" si="239"/>
        <v>0</v>
      </c>
      <c r="H169" s="644">
        <f>H120/H134</f>
        <v>0</v>
      </c>
      <c r="I169" s="644">
        <f t="shared" si="240"/>
        <v>0</v>
      </c>
      <c r="J169" s="645"/>
      <c r="K169" s="646">
        <f t="shared" si="242"/>
        <v>0</v>
      </c>
      <c r="L169" s="644">
        <f>L120/L134</f>
        <v>0</v>
      </c>
      <c r="M169" s="644">
        <f t="shared" si="243"/>
        <v>0</v>
      </c>
      <c r="N169" s="645"/>
      <c r="O169" s="646">
        <f t="shared" si="245"/>
        <v>0</v>
      </c>
      <c r="P169" s="644">
        <f>P120/P134</f>
        <v>0</v>
      </c>
      <c r="Q169" s="644">
        <f t="shared" si="246"/>
        <v>0</v>
      </c>
      <c r="R169" s="645"/>
      <c r="S169" s="457"/>
      <c r="T169" s="728"/>
      <c r="U169" s="2633"/>
      <c r="V169" s="728"/>
      <c r="W169" s="728"/>
      <c r="X169" s="728"/>
      <c r="Y169" s="728"/>
      <c r="Z169" s="728"/>
      <c r="AA169" s="728"/>
    </row>
    <row r="170" spans="2:27" ht="28.5" customHeight="1" thickBot="1">
      <c r="B170" s="3180" t="s">
        <v>827</v>
      </c>
      <c r="C170" s="3181"/>
      <c r="D170" s="3181"/>
      <c r="E170" s="3181"/>
      <c r="F170" s="3181"/>
      <c r="G170" s="3181"/>
      <c r="H170" s="3181"/>
      <c r="I170" s="3181"/>
      <c r="J170" s="3181"/>
      <c r="K170" s="3181"/>
      <c r="L170" s="3181"/>
      <c r="M170" s="3181"/>
      <c r="N170" s="3181"/>
      <c r="O170" s="3181"/>
      <c r="P170" s="3181"/>
      <c r="Q170" s="3181"/>
      <c r="R170" s="3182"/>
      <c r="S170" s="695"/>
      <c r="T170" s="695"/>
      <c r="U170" s="287" t="s">
        <v>651</v>
      </c>
      <c r="V170" s="695"/>
      <c r="W170" s="695"/>
      <c r="X170" s="695"/>
      <c r="Y170" s="695"/>
      <c r="Z170" s="695"/>
      <c r="AA170" s="695"/>
    </row>
    <row r="171" spans="2:27" s="321" customFormat="1" ht="18.75" customHeight="1">
      <c r="B171" s="2117" t="s">
        <v>657</v>
      </c>
      <c r="C171" s="2118">
        <f>C134*$D$153/C154</f>
        <v>-69.849515359589418</v>
      </c>
      <c r="D171" s="2118">
        <f>D134*$D$153/D154</f>
        <v>-56.30635777395063</v>
      </c>
      <c r="E171" s="2119">
        <f t="shared" ref="E171:E177" si="252">C171-D171</f>
        <v>-13.543157585638788</v>
      </c>
      <c r="F171" s="2120">
        <f t="shared" ref="F171:F173" si="253">C171/D171-1</f>
        <v>0.24052625886422274</v>
      </c>
      <c r="G171" s="2118">
        <f t="shared" ref="G171:G177" si="254">+D171</f>
        <v>-56.30635777395063</v>
      </c>
      <c r="H171" s="2121">
        <f>H134*$D$153/H154</f>
        <v>-20.684836393840765</v>
      </c>
      <c r="I171" s="2119">
        <f t="shared" ref="I171:I177" si="255">G171-H171</f>
        <v>-35.621521380109868</v>
      </c>
      <c r="J171" s="2120">
        <f t="shared" ref="J171:J177" si="256">G171/H171-1</f>
        <v>1.7221079587903692</v>
      </c>
      <c r="K171" s="2118">
        <f t="shared" ref="K171:K177" si="257">+H171</f>
        <v>-20.684836393840765</v>
      </c>
      <c r="L171" s="2121">
        <f>L134*$D$153/L154</f>
        <v>-12.057874478018318</v>
      </c>
      <c r="M171" s="2119">
        <f t="shared" ref="M171:M177" si="258">K171-L171</f>
        <v>-8.6269619158224469</v>
      </c>
      <c r="N171" s="2120">
        <f t="shared" ref="N171:N177" si="259">K171/L171-1</f>
        <v>0.71546290613238051</v>
      </c>
      <c r="O171" s="2118">
        <f t="shared" ref="O171:O177" si="260">+L171</f>
        <v>-12.057874478018318</v>
      </c>
      <c r="P171" s="2121">
        <f>P134*$D$153/P154</f>
        <v>-10.436116861734194</v>
      </c>
      <c r="Q171" s="2121">
        <f t="shared" ref="Q171:Q177" si="261">O171-P171</f>
        <v>-1.6217576162841247</v>
      </c>
      <c r="R171" s="2122">
        <f t="shared" ref="R171:R177" si="262">O171/P171-1</f>
        <v>0.15539856804695007</v>
      </c>
      <c r="S171" s="458"/>
      <c r="T171" s="372"/>
      <c r="U171" s="2636"/>
      <c r="V171" s="372"/>
      <c r="W171" s="372"/>
      <c r="X171" s="372"/>
      <c r="Y171" s="372"/>
      <c r="Z171" s="372"/>
      <c r="AA171" s="372"/>
    </row>
    <row r="172" spans="2:27" s="321" customFormat="1" ht="23.25" customHeight="1">
      <c r="B172" s="633" t="s">
        <v>658</v>
      </c>
      <c r="C172" s="2123">
        <f>((SUM(C46:C49)-C104)*$D$153)/C156</f>
        <v>13.967813337423699</v>
      </c>
      <c r="D172" s="632">
        <f>((SUM(D46:D49)-D104)*$D$153)/D156</f>
        <v>23.624097627408059</v>
      </c>
      <c r="E172" s="628">
        <f t="shared" si="252"/>
        <v>-9.6562842899843595</v>
      </c>
      <c r="F172" s="2124">
        <f t="shared" si="253"/>
        <v>-0.40874722253015883</v>
      </c>
      <c r="G172" s="2123">
        <f t="shared" si="254"/>
        <v>23.624097627408059</v>
      </c>
      <c r="H172" s="632">
        <f>((SUM(H46:H49)-H104)*$D$153)/H156</f>
        <v>38.195946195238704</v>
      </c>
      <c r="I172" s="628">
        <f t="shared" si="255"/>
        <v>-14.571848567830646</v>
      </c>
      <c r="J172" s="2124">
        <f t="shared" si="256"/>
        <v>-0.3815024896450161</v>
      </c>
      <c r="K172" s="2123">
        <f t="shared" si="257"/>
        <v>38.195946195238704</v>
      </c>
      <c r="L172" s="632">
        <f>((SUM(L46:L49)-L104)*$D$153)/L156</f>
        <v>31.779322741654727</v>
      </c>
      <c r="M172" s="628">
        <f t="shared" si="258"/>
        <v>6.416623453583977</v>
      </c>
      <c r="N172" s="2124">
        <f t="shared" si="259"/>
        <v>0.20191190056965547</v>
      </c>
      <c r="O172" s="2123">
        <f t="shared" si="260"/>
        <v>31.779322741654727</v>
      </c>
      <c r="P172" s="632">
        <f>((SUM(P46:P49)-P104)*$D$153)/P156</f>
        <v>33.359857443609769</v>
      </c>
      <c r="Q172" s="628">
        <f t="shared" si="261"/>
        <v>-1.5805347019550418</v>
      </c>
      <c r="R172" s="629">
        <f t="shared" si="262"/>
        <v>-4.7378341008402658E-2</v>
      </c>
      <c r="S172" s="453"/>
      <c r="T172" s="372"/>
      <c r="U172" s="2638"/>
      <c r="V172" s="372"/>
      <c r="W172" s="372"/>
      <c r="X172" s="372"/>
      <c r="Y172" s="372"/>
      <c r="Z172" s="372"/>
      <c r="AA172" s="372"/>
    </row>
    <row r="173" spans="2:27" s="321" customFormat="1" ht="22.5" customHeight="1">
      <c r="B173" s="647" t="s">
        <v>659</v>
      </c>
      <c r="C173" s="2123">
        <f>((SUM(C105:C107)-C45)*$D$153)/C159</f>
        <v>92.291569923621779</v>
      </c>
      <c r="D173" s="632">
        <f>((SUM(D105:D107)-D45)*$D$153)/D159</f>
        <v>95.496726963896904</v>
      </c>
      <c r="E173" s="628">
        <f t="shared" si="252"/>
        <v>-3.2051570402751253</v>
      </c>
      <c r="F173" s="2124">
        <f t="shared" si="253"/>
        <v>-3.3563004117270423E-2</v>
      </c>
      <c r="G173" s="2123">
        <f t="shared" si="254"/>
        <v>95.496726963896904</v>
      </c>
      <c r="H173" s="632">
        <f>((SUM(H105:H107)-H45)*$D$153)/H159</f>
        <v>89.179546204140891</v>
      </c>
      <c r="I173" s="628">
        <f t="shared" si="255"/>
        <v>6.3171807597560132</v>
      </c>
      <c r="J173" s="2124">
        <f t="shared" si="256"/>
        <v>7.0836655137214377E-2</v>
      </c>
      <c r="K173" s="2123">
        <f t="shared" si="257"/>
        <v>89.179546204140891</v>
      </c>
      <c r="L173" s="632">
        <f>((SUM(L105:L107)-L45)*$D$153)/L159</f>
        <v>62.564898636770607</v>
      </c>
      <c r="M173" s="628">
        <f t="shared" si="258"/>
        <v>26.614647567370284</v>
      </c>
      <c r="N173" s="2124">
        <f t="shared" si="259"/>
        <v>0.42539264263633503</v>
      </c>
      <c r="O173" s="2123">
        <f t="shared" si="260"/>
        <v>62.564898636770607</v>
      </c>
      <c r="P173" s="632">
        <f>((SUM(P105:P107)-P45)*$D$153)/P159</f>
        <v>46.086514611657101</v>
      </c>
      <c r="Q173" s="628">
        <f t="shared" si="261"/>
        <v>16.478384025113506</v>
      </c>
      <c r="R173" s="629">
        <f t="shared" si="262"/>
        <v>0.35755327049499797</v>
      </c>
      <c r="S173" s="453"/>
      <c r="T173" s="372"/>
      <c r="U173" s="2638"/>
      <c r="V173" s="372"/>
      <c r="W173" s="372"/>
      <c r="X173" s="372"/>
      <c r="Y173" s="372"/>
      <c r="Z173" s="372"/>
      <c r="AA173" s="372"/>
    </row>
    <row r="174" spans="2:27" s="321" customFormat="1" ht="22.5" customHeight="1">
      <c r="B174" s="633" t="s">
        <v>660</v>
      </c>
      <c r="C174" s="2123"/>
      <c r="D174" s="632"/>
      <c r="E174" s="628"/>
      <c r="F174" s="2124"/>
      <c r="G174" s="2123"/>
      <c r="H174" s="632"/>
      <c r="I174" s="628"/>
      <c r="J174" s="2124"/>
      <c r="K174" s="2123"/>
      <c r="L174" s="632"/>
      <c r="M174" s="628"/>
      <c r="N174" s="2124"/>
      <c r="O174" s="2123"/>
      <c r="P174" s="632"/>
      <c r="Q174" s="628"/>
      <c r="R174" s="629"/>
      <c r="S174" s="453"/>
      <c r="T174" s="372"/>
      <c r="U174" s="2638"/>
      <c r="V174" s="372"/>
      <c r="W174" s="372"/>
      <c r="X174" s="372"/>
      <c r="Y174" s="372"/>
      <c r="Z174" s="372"/>
      <c r="AA174" s="372"/>
    </row>
    <row r="175" spans="2:27" s="321" customFormat="1" ht="21.75" customHeight="1">
      <c r="B175" s="633" t="s">
        <v>661</v>
      </c>
      <c r="C175" s="2123"/>
      <c r="D175" s="2123"/>
      <c r="E175" s="628"/>
      <c r="F175" s="2124"/>
      <c r="G175" s="2123"/>
      <c r="H175" s="632"/>
      <c r="I175" s="628"/>
      <c r="J175" s="2124"/>
      <c r="K175" s="2123"/>
      <c r="L175" s="632"/>
      <c r="M175" s="628"/>
      <c r="N175" s="2124"/>
      <c r="O175" s="2123"/>
      <c r="P175" s="632"/>
      <c r="Q175" s="628"/>
      <c r="R175" s="629"/>
      <c r="S175" s="453"/>
      <c r="T175" s="372"/>
      <c r="U175" s="2638"/>
      <c r="V175" s="372"/>
      <c r="W175" s="372"/>
      <c r="X175" s="372"/>
      <c r="Y175" s="372"/>
      <c r="Z175" s="372"/>
      <c r="AA175" s="372"/>
    </row>
    <row r="176" spans="2:27" s="321" customFormat="1" ht="36.75" customHeight="1" outlineLevel="1">
      <c r="B176" s="633" t="s">
        <v>662</v>
      </c>
      <c r="C176" s="2125">
        <f>(SUM(C39:C40)*$D$153)/C160</f>
        <v>0</v>
      </c>
      <c r="D176" s="632">
        <f>(SUM(D39:D40)*$D$153)/D160</f>
        <v>0</v>
      </c>
      <c r="E176" s="628">
        <f t="shared" si="252"/>
        <v>0</v>
      </c>
      <c r="F176" s="2124"/>
      <c r="G176" s="2123">
        <f t="shared" si="254"/>
        <v>0</v>
      </c>
      <c r="H176" s="632">
        <f>(SUM(H39:H40)*$D$153)/H160</f>
        <v>0</v>
      </c>
      <c r="I176" s="628">
        <f t="shared" si="255"/>
        <v>0</v>
      </c>
      <c r="J176" s="2124"/>
      <c r="K176" s="2123">
        <f t="shared" si="257"/>
        <v>0</v>
      </c>
      <c r="L176" s="632">
        <f>(SUM(L39:L40)*$D$153)/L160</f>
        <v>0</v>
      </c>
      <c r="M176" s="628">
        <f t="shared" si="258"/>
        <v>0</v>
      </c>
      <c r="N176" s="2124"/>
      <c r="O176" s="2123">
        <f t="shared" si="260"/>
        <v>0</v>
      </c>
      <c r="P176" s="632">
        <f>(SUM(P39:P40)*$D$153)/P160</f>
        <v>0</v>
      </c>
      <c r="Q176" s="628">
        <f t="shared" si="261"/>
        <v>0</v>
      </c>
      <c r="R176" s="629"/>
      <c r="S176" s="453"/>
      <c r="T176" s="372"/>
      <c r="U176" s="2638"/>
      <c r="V176" s="372"/>
      <c r="W176" s="372"/>
      <c r="X176" s="372"/>
      <c r="Y176" s="372"/>
      <c r="Z176" s="372"/>
      <c r="AA176" s="372"/>
    </row>
    <row r="177" spans="2:27" s="321" customFormat="1" ht="36.75" customHeight="1" outlineLevel="1" thickBot="1">
      <c r="B177" s="459" t="s">
        <v>663</v>
      </c>
      <c r="C177" s="2214">
        <f>(SUM(C41:C42)*$D$153)/C161</f>
        <v>1.5691151971018993</v>
      </c>
      <c r="D177" s="2214">
        <f>(SUM(D41:D42)*$D$153)/D161</f>
        <v>0</v>
      </c>
      <c r="E177" s="2214">
        <f t="shared" si="252"/>
        <v>1.5691151971018993</v>
      </c>
      <c r="F177" s="2126"/>
      <c r="G177" s="2215">
        <f t="shared" si="254"/>
        <v>0</v>
      </c>
      <c r="H177" s="2215">
        <f>(SUM(H41:H42)*$D$153)/H161</f>
        <v>24.01125862667234</v>
      </c>
      <c r="I177" s="460">
        <f t="shared" si="255"/>
        <v>-24.01125862667234</v>
      </c>
      <c r="J177" s="2126">
        <f t="shared" si="256"/>
        <v>-1</v>
      </c>
      <c r="K177" s="460">
        <f t="shared" si="257"/>
        <v>24.01125862667234</v>
      </c>
      <c r="L177" s="460">
        <f>(SUM(L41:L42)*$D$153)/L161</f>
        <v>21.042644561923417</v>
      </c>
      <c r="M177" s="460">
        <f t="shared" si="258"/>
        <v>2.9686140647489232</v>
      </c>
      <c r="N177" s="2126">
        <f t="shared" si="259"/>
        <v>0.14107609221897044</v>
      </c>
      <c r="O177" s="460">
        <f t="shared" si="260"/>
        <v>21.042644561923417</v>
      </c>
      <c r="P177" s="460">
        <f>(SUM(P41:P42)*$D$153)/P161</f>
        <v>4.7040007273239599</v>
      </c>
      <c r="Q177" s="460">
        <f t="shared" si="261"/>
        <v>16.338643834599459</v>
      </c>
      <c r="R177" s="461">
        <f t="shared" si="262"/>
        <v>3.4733506182713292</v>
      </c>
      <c r="S177" s="457"/>
      <c r="T177" s="372"/>
      <c r="U177" s="2637"/>
      <c r="V177" s="372"/>
      <c r="W177" s="372"/>
      <c r="X177" s="372"/>
      <c r="Y177" s="372"/>
      <c r="Z177" s="372"/>
      <c r="AA177" s="372"/>
    </row>
    <row r="178" spans="2:27" ht="12" customHeight="1">
      <c r="B178" s="695"/>
      <c r="C178" s="695"/>
      <c r="D178" s="695"/>
      <c r="E178" s="695"/>
      <c r="F178" s="695"/>
      <c r="G178" s="695"/>
      <c r="H178" s="695"/>
      <c r="I178" s="695"/>
      <c r="J178" s="695"/>
      <c r="K178" s="695"/>
      <c r="L178" s="695"/>
      <c r="M178" s="695"/>
      <c r="N178" s="2114"/>
      <c r="O178" s="695"/>
      <c r="P178" s="695"/>
      <c r="Q178" s="695"/>
      <c r="R178" s="2114"/>
      <c r="S178" s="695"/>
      <c r="T178" s="695"/>
      <c r="U178" s="695"/>
      <c r="V178" s="695"/>
      <c r="W178" s="695"/>
      <c r="X178" s="695"/>
      <c r="Y178" s="695"/>
      <c r="Z178" s="695"/>
      <c r="AA178" s="695"/>
    </row>
    <row r="179" spans="2:27" ht="12" customHeight="1">
      <c r="B179" s="695"/>
      <c r="C179" s="695"/>
      <c r="D179" s="695"/>
      <c r="E179" s="695"/>
      <c r="F179" s="695"/>
      <c r="G179" s="695"/>
      <c r="H179" s="695"/>
      <c r="I179" s="695"/>
      <c r="J179" s="695"/>
      <c r="K179" s="695"/>
      <c r="L179" s="695"/>
      <c r="M179" s="695"/>
      <c r="N179" s="2114"/>
      <c r="O179" s="695"/>
      <c r="P179" s="695"/>
      <c r="Q179" s="695"/>
      <c r="R179" s="2114"/>
      <c r="S179" s="695"/>
      <c r="T179" s="695"/>
      <c r="U179" s="695"/>
      <c r="V179" s="695"/>
      <c r="W179" s="695"/>
      <c r="X179" s="695"/>
      <c r="Y179" s="695"/>
      <c r="Z179" s="695"/>
      <c r="AA179" s="695"/>
    </row>
    <row r="180" spans="2:27" ht="12" customHeight="1">
      <c r="B180" s="695"/>
      <c r="C180" s="695"/>
      <c r="D180" s="695"/>
      <c r="E180" s="695"/>
      <c r="F180" s="695"/>
      <c r="G180" s="695"/>
      <c r="H180" s="695"/>
      <c r="I180" s="695"/>
      <c r="J180" s="695"/>
      <c r="K180" s="695"/>
      <c r="L180" s="695"/>
      <c r="M180" s="695"/>
      <c r="N180" s="2114"/>
      <c r="O180" s="695"/>
      <c r="P180" s="695"/>
      <c r="Q180" s="695"/>
      <c r="R180" s="2114"/>
      <c r="S180" s="695"/>
      <c r="T180" s="695"/>
      <c r="U180" s="695"/>
      <c r="V180" s="695"/>
      <c r="W180" s="695"/>
      <c r="X180" s="695"/>
      <c r="Y180" s="695"/>
      <c r="Z180" s="695"/>
      <c r="AA180" s="695"/>
    </row>
    <row r="181" spans="2:27" ht="12" customHeight="1">
      <c r="B181" s="695"/>
      <c r="C181" s="695"/>
      <c r="D181" s="695"/>
      <c r="E181" s="695"/>
      <c r="F181" s="695"/>
      <c r="G181" s="695"/>
      <c r="H181" s="695"/>
      <c r="I181" s="695"/>
      <c r="J181" s="695"/>
      <c r="K181" s="695"/>
      <c r="L181" s="695"/>
      <c r="M181" s="695"/>
      <c r="N181" s="2114"/>
      <c r="O181" s="695"/>
      <c r="P181" s="695"/>
      <c r="Q181" s="695"/>
      <c r="R181" s="2114"/>
      <c r="S181" s="695"/>
      <c r="T181" s="695"/>
      <c r="U181" s="695"/>
      <c r="V181" s="695"/>
      <c r="W181" s="695"/>
      <c r="X181" s="695"/>
      <c r="Y181" s="695"/>
      <c r="Z181" s="695"/>
      <c r="AA181" s="695"/>
    </row>
    <row r="182" spans="2:27" ht="12" customHeight="1">
      <c r="B182" s="695"/>
      <c r="C182" s="695"/>
      <c r="D182" s="695"/>
      <c r="E182" s="695"/>
      <c r="F182" s="695"/>
      <c r="G182" s="695"/>
      <c r="H182" s="695"/>
      <c r="I182" s="695"/>
      <c r="J182" s="695"/>
      <c r="K182" s="695"/>
      <c r="L182" s="695"/>
      <c r="M182" s="695"/>
      <c r="N182" s="2114"/>
      <c r="O182" s="695"/>
      <c r="P182" s="695"/>
      <c r="Q182" s="695"/>
      <c r="R182" s="2114"/>
      <c r="S182" s="695"/>
      <c r="T182" s="695"/>
      <c r="U182" s="695"/>
      <c r="V182" s="695"/>
      <c r="W182" s="695"/>
      <c r="X182" s="695"/>
      <c r="Y182" s="695"/>
      <c r="Z182" s="695"/>
      <c r="AA182" s="695"/>
    </row>
    <row r="183" spans="2:27" ht="12" customHeight="1">
      <c r="B183" s="695"/>
      <c r="C183" s="695"/>
      <c r="D183" s="695"/>
      <c r="E183" s="695"/>
      <c r="F183" s="695"/>
      <c r="G183" s="695"/>
      <c r="H183" s="695"/>
      <c r="I183" s="695"/>
      <c r="J183" s="695"/>
      <c r="K183" s="695"/>
      <c r="L183" s="695"/>
      <c r="M183" s="695"/>
      <c r="N183" s="2114"/>
      <c r="O183" s="695"/>
      <c r="P183" s="695"/>
      <c r="Q183" s="695"/>
      <c r="R183" s="2114"/>
      <c r="S183" s="695"/>
      <c r="T183" s="695"/>
      <c r="U183" s="695"/>
      <c r="V183" s="695"/>
      <c r="W183" s="695"/>
      <c r="X183" s="695"/>
      <c r="Y183" s="695"/>
      <c r="Z183" s="695"/>
      <c r="AA183" s="695"/>
    </row>
    <row r="184" spans="2:27" ht="12" customHeight="1">
      <c r="B184" s="695"/>
      <c r="C184" s="695"/>
      <c r="D184" s="695"/>
      <c r="E184" s="695"/>
      <c r="F184" s="695"/>
      <c r="G184" s="695"/>
      <c r="H184" s="695"/>
      <c r="I184" s="695"/>
      <c r="J184" s="695"/>
      <c r="K184" s="695"/>
      <c r="L184" s="695"/>
      <c r="M184" s="695"/>
      <c r="N184" s="2114"/>
      <c r="O184" s="695"/>
      <c r="P184" s="695"/>
      <c r="Q184" s="695"/>
      <c r="R184" s="2114"/>
      <c r="S184" s="695"/>
      <c r="T184" s="695"/>
      <c r="U184" s="695"/>
      <c r="V184" s="695"/>
      <c r="W184" s="695"/>
      <c r="X184" s="695"/>
      <c r="Y184" s="695"/>
      <c r="Z184" s="695"/>
      <c r="AA184" s="695"/>
    </row>
    <row r="185" spans="2:27" ht="12" customHeight="1">
      <c r="B185" s="695"/>
      <c r="C185" s="695"/>
      <c r="D185" s="695"/>
      <c r="E185" s="695"/>
      <c r="F185" s="695"/>
      <c r="G185" s="695"/>
      <c r="H185" s="695"/>
      <c r="I185" s="695"/>
      <c r="J185" s="695"/>
      <c r="K185" s="695"/>
      <c r="L185" s="695"/>
      <c r="M185" s="695"/>
      <c r="N185" s="2114"/>
      <c r="O185" s="695"/>
      <c r="P185" s="695"/>
      <c r="Q185" s="695"/>
      <c r="R185" s="2114"/>
      <c r="S185" s="695"/>
      <c r="T185" s="695"/>
      <c r="U185" s="695"/>
      <c r="V185" s="695"/>
      <c r="W185" s="695"/>
      <c r="X185" s="695"/>
      <c r="Y185" s="695"/>
      <c r="Z185" s="695"/>
      <c r="AA185" s="695"/>
    </row>
    <row r="186" spans="2:27" ht="12" customHeight="1">
      <c r="B186" s="695"/>
      <c r="C186" s="695"/>
      <c r="D186" s="695"/>
      <c r="E186" s="695"/>
      <c r="F186" s="695"/>
      <c r="G186" s="695"/>
      <c r="H186" s="695"/>
      <c r="I186" s="695"/>
      <c r="J186" s="695"/>
      <c r="K186" s="695"/>
      <c r="L186" s="695"/>
      <c r="M186" s="695"/>
      <c r="N186" s="2114"/>
      <c r="O186" s="695"/>
      <c r="P186" s="695"/>
      <c r="Q186" s="695"/>
      <c r="R186" s="2114"/>
      <c r="S186" s="695"/>
      <c r="T186" s="695"/>
      <c r="U186" s="695"/>
      <c r="V186" s="695"/>
      <c r="W186" s="695"/>
      <c r="X186" s="695"/>
      <c r="Y186" s="695"/>
      <c r="Z186" s="695"/>
      <c r="AA186" s="695"/>
    </row>
    <row r="187" spans="2:27" ht="12" customHeight="1">
      <c r="B187" s="695"/>
      <c r="C187" s="695"/>
      <c r="D187" s="695"/>
      <c r="E187" s="695"/>
      <c r="F187" s="695"/>
      <c r="G187" s="695"/>
      <c r="H187" s="695"/>
      <c r="I187" s="695"/>
      <c r="J187" s="695"/>
      <c r="K187" s="695"/>
      <c r="L187" s="695"/>
      <c r="M187" s="695"/>
      <c r="N187" s="2114"/>
      <c r="O187" s="695"/>
      <c r="P187" s="695"/>
      <c r="Q187" s="695"/>
      <c r="R187" s="2114"/>
      <c r="S187" s="695"/>
      <c r="T187" s="695"/>
      <c r="U187" s="695"/>
      <c r="V187" s="695"/>
      <c r="W187" s="695"/>
      <c r="X187" s="695"/>
      <c r="Y187" s="695"/>
      <c r="Z187" s="695"/>
      <c r="AA187" s="695"/>
    </row>
    <row r="188" spans="2:27" ht="12" customHeight="1">
      <c r="B188" s="695"/>
      <c r="C188" s="695"/>
      <c r="D188" s="695"/>
      <c r="E188" s="695"/>
      <c r="F188" s="695"/>
      <c r="G188" s="695"/>
      <c r="H188" s="695"/>
      <c r="I188" s="695"/>
      <c r="J188" s="695"/>
      <c r="K188" s="695"/>
      <c r="L188" s="695"/>
      <c r="M188" s="695"/>
      <c r="N188" s="2114"/>
      <c r="O188" s="695"/>
      <c r="P188" s="695"/>
      <c r="Q188" s="695"/>
      <c r="R188" s="2114"/>
      <c r="S188" s="695"/>
      <c r="T188" s="695"/>
      <c r="U188" s="695"/>
      <c r="V188" s="695"/>
      <c r="W188" s="695"/>
      <c r="X188" s="695"/>
      <c r="Y188" s="695"/>
      <c r="Z188" s="695"/>
      <c r="AA188" s="695"/>
    </row>
    <row r="189" spans="2:27" ht="12" customHeight="1">
      <c r="B189" s="695"/>
      <c r="C189" s="695"/>
      <c r="D189" s="695"/>
      <c r="E189" s="695"/>
      <c r="F189" s="695"/>
      <c r="G189" s="695"/>
      <c r="H189" s="695"/>
      <c r="I189" s="695"/>
      <c r="J189" s="695"/>
      <c r="K189" s="695"/>
      <c r="L189" s="695"/>
      <c r="M189" s="695"/>
      <c r="N189" s="2114"/>
      <c r="O189" s="695"/>
      <c r="P189" s="695"/>
      <c r="Q189" s="695"/>
      <c r="R189" s="2114"/>
      <c r="S189" s="695"/>
      <c r="T189" s="695"/>
      <c r="U189" s="695"/>
      <c r="V189" s="695"/>
      <c r="W189" s="695"/>
      <c r="X189" s="695"/>
      <c r="Y189" s="695"/>
      <c r="Z189" s="695"/>
      <c r="AA189" s="695"/>
    </row>
    <row r="190" spans="2:27" ht="12" customHeight="1">
      <c r="B190" s="695"/>
      <c r="C190" s="695"/>
      <c r="D190" s="695"/>
      <c r="E190" s="695"/>
      <c r="F190" s="695"/>
      <c r="G190" s="695"/>
      <c r="H190" s="695"/>
      <c r="I190" s="695"/>
      <c r="J190" s="695"/>
      <c r="K190" s="695"/>
      <c r="L190" s="695"/>
      <c r="M190" s="695"/>
      <c r="N190" s="2114"/>
      <c r="O190" s="695"/>
      <c r="P190" s="695"/>
      <c r="Q190" s="695"/>
      <c r="R190" s="2114"/>
      <c r="S190" s="695"/>
      <c r="T190" s="695"/>
      <c r="U190" s="695"/>
      <c r="V190" s="695"/>
      <c r="W190" s="695"/>
      <c r="X190" s="695"/>
      <c r="Y190" s="695"/>
      <c r="Z190" s="695"/>
      <c r="AA190" s="695"/>
    </row>
    <row r="191" spans="2:27" ht="12" customHeight="1">
      <c r="B191" s="695"/>
      <c r="C191" s="695"/>
      <c r="D191" s="695"/>
      <c r="E191" s="695"/>
      <c r="F191" s="695"/>
      <c r="G191" s="695"/>
      <c r="H191" s="695"/>
      <c r="I191" s="695"/>
      <c r="J191" s="695"/>
      <c r="K191" s="695"/>
      <c r="L191" s="695"/>
      <c r="M191" s="695"/>
      <c r="N191" s="2114"/>
      <c r="O191" s="695"/>
      <c r="P191" s="695"/>
      <c r="Q191" s="695"/>
      <c r="R191" s="2114"/>
      <c r="S191" s="695"/>
      <c r="T191" s="695"/>
      <c r="U191" s="695"/>
      <c r="V191" s="695"/>
      <c r="W191" s="695"/>
      <c r="X191" s="695"/>
      <c r="Y191" s="695"/>
      <c r="Z191" s="695"/>
      <c r="AA191" s="695"/>
    </row>
    <row r="192" spans="2:27" ht="12" customHeight="1">
      <c r="B192" s="695"/>
      <c r="C192" s="695"/>
      <c r="D192" s="695"/>
      <c r="E192" s="695"/>
      <c r="F192" s="695"/>
      <c r="G192" s="695"/>
      <c r="H192" s="695"/>
      <c r="I192" s="695"/>
      <c r="J192" s="695"/>
      <c r="K192" s="695"/>
      <c r="L192" s="695"/>
      <c r="M192" s="695"/>
      <c r="N192" s="2114"/>
      <c r="O192" s="695"/>
      <c r="P192" s="695"/>
      <c r="Q192" s="695"/>
      <c r="R192" s="2114"/>
      <c r="S192" s="695"/>
      <c r="T192" s="695"/>
      <c r="U192" s="695"/>
      <c r="V192" s="695"/>
      <c r="W192" s="695"/>
      <c r="X192" s="695"/>
      <c r="Y192" s="695"/>
      <c r="Z192" s="695"/>
      <c r="AA192" s="695"/>
    </row>
    <row r="193" spans="2:27" ht="12" customHeight="1">
      <c r="B193" s="695"/>
      <c r="C193" s="695"/>
      <c r="D193" s="695"/>
      <c r="E193" s="695"/>
      <c r="F193" s="695"/>
      <c r="G193" s="695"/>
      <c r="H193" s="695"/>
      <c r="I193" s="695"/>
      <c r="J193" s="695"/>
      <c r="K193" s="695"/>
      <c r="L193" s="695"/>
      <c r="M193" s="695"/>
      <c r="N193" s="2114"/>
      <c r="O193" s="695"/>
      <c r="P193" s="695"/>
      <c r="Q193" s="695"/>
      <c r="R193" s="2114"/>
      <c r="S193" s="695"/>
      <c r="T193" s="695"/>
      <c r="U193" s="695"/>
      <c r="V193" s="695"/>
      <c r="W193" s="695"/>
      <c r="X193" s="695"/>
      <c r="Y193" s="695"/>
      <c r="Z193" s="695"/>
      <c r="AA193" s="695"/>
    </row>
    <row r="194" spans="2:27" ht="12" customHeight="1">
      <c r="B194" s="695"/>
      <c r="C194" s="695"/>
      <c r="D194" s="695"/>
      <c r="E194" s="695"/>
      <c r="F194" s="695"/>
      <c r="G194" s="695"/>
      <c r="H194" s="695"/>
      <c r="I194" s="695"/>
      <c r="J194" s="695"/>
      <c r="K194" s="695"/>
      <c r="L194" s="695"/>
      <c r="M194" s="695"/>
      <c r="N194" s="2114"/>
      <c r="O194" s="695"/>
      <c r="P194" s="695"/>
      <c r="Q194" s="695"/>
      <c r="R194" s="2114"/>
      <c r="S194" s="695"/>
      <c r="T194" s="695"/>
      <c r="U194" s="695"/>
      <c r="V194" s="695"/>
      <c r="W194" s="695"/>
      <c r="X194" s="695"/>
      <c r="Y194" s="695"/>
      <c r="Z194" s="695"/>
      <c r="AA194" s="695"/>
    </row>
    <row r="195" spans="2:27" ht="12" customHeight="1">
      <c r="B195" s="695"/>
      <c r="C195" s="695"/>
      <c r="D195" s="695"/>
      <c r="E195" s="695"/>
      <c r="F195" s="695"/>
      <c r="G195" s="695"/>
      <c r="H195" s="695"/>
      <c r="I195" s="695"/>
      <c r="J195" s="695"/>
      <c r="K195" s="695"/>
      <c r="L195" s="695"/>
      <c r="M195" s="695"/>
      <c r="N195" s="2114"/>
      <c r="O195" s="695"/>
      <c r="P195" s="695"/>
      <c r="Q195" s="695"/>
      <c r="R195" s="2114"/>
      <c r="S195" s="695"/>
      <c r="T195" s="695"/>
      <c r="U195" s="695"/>
      <c r="V195" s="695"/>
      <c r="W195" s="695"/>
      <c r="X195" s="695"/>
      <c r="Y195" s="695"/>
      <c r="Z195" s="695"/>
      <c r="AA195" s="695"/>
    </row>
    <row r="196" spans="2:27" ht="12" customHeight="1">
      <c r="B196" s="695"/>
      <c r="C196" s="695"/>
      <c r="D196" s="695"/>
      <c r="E196" s="695"/>
      <c r="F196" s="695"/>
      <c r="G196" s="695"/>
      <c r="H196" s="695"/>
      <c r="I196" s="695"/>
      <c r="J196" s="695"/>
      <c r="K196" s="695"/>
      <c r="L196" s="695"/>
      <c r="M196" s="695"/>
      <c r="N196" s="2114"/>
      <c r="O196" s="695"/>
      <c r="P196" s="695"/>
      <c r="Q196" s="695"/>
      <c r="R196" s="2114"/>
      <c r="S196" s="695"/>
      <c r="T196" s="695"/>
      <c r="U196" s="695"/>
      <c r="V196" s="695"/>
      <c r="W196" s="695"/>
      <c r="X196" s="695"/>
      <c r="Y196" s="695"/>
      <c r="Z196" s="695"/>
      <c r="AA196" s="695"/>
    </row>
    <row r="197" spans="2:27" ht="12" customHeight="1">
      <c r="B197" s="695"/>
      <c r="C197" s="695"/>
      <c r="D197" s="695"/>
      <c r="E197" s="695"/>
      <c r="F197" s="695"/>
      <c r="G197" s="695"/>
      <c r="H197" s="695"/>
      <c r="I197" s="695"/>
      <c r="J197" s="695"/>
      <c r="K197" s="695"/>
      <c r="L197" s="695"/>
      <c r="M197" s="695"/>
      <c r="N197" s="2114"/>
      <c r="O197" s="695"/>
      <c r="P197" s="695"/>
      <c r="Q197" s="695"/>
      <c r="R197" s="2114"/>
      <c r="S197" s="695"/>
      <c r="T197" s="695"/>
      <c r="U197" s="695"/>
      <c r="V197" s="695"/>
      <c r="W197" s="695"/>
      <c r="X197" s="695"/>
      <c r="Y197" s="695"/>
      <c r="Z197" s="695"/>
      <c r="AA197" s="695"/>
    </row>
    <row r="198" spans="2:27" ht="12" customHeight="1">
      <c r="B198" s="695"/>
      <c r="C198" s="695"/>
      <c r="D198" s="695"/>
      <c r="E198" s="695"/>
      <c r="F198" s="695"/>
      <c r="G198" s="695"/>
      <c r="H198" s="695"/>
      <c r="I198" s="695"/>
      <c r="J198" s="695"/>
      <c r="K198" s="695"/>
      <c r="L198" s="695"/>
      <c r="M198" s="695"/>
      <c r="N198" s="2114"/>
      <c r="O198" s="695"/>
      <c r="P198" s="695"/>
      <c r="Q198" s="695"/>
      <c r="R198" s="2114"/>
      <c r="S198" s="695"/>
      <c r="T198" s="695"/>
      <c r="U198" s="695"/>
      <c r="V198" s="695"/>
      <c r="W198" s="695"/>
      <c r="X198" s="695"/>
      <c r="Y198" s="695"/>
      <c r="Z198" s="695"/>
      <c r="AA198" s="695"/>
    </row>
    <row r="199" spans="2:27" ht="12" customHeight="1">
      <c r="B199" s="695"/>
      <c r="C199" s="695"/>
      <c r="D199" s="695"/>
      <c r="E199" s="695"/>
      <c r="F199" s="695"/>
      <c r="G199" s="695"/>
      <c r="H199" s="695"/>
      <c r="I199" s="695"/>
      <c r="J199" s="695"/>
      <c r="K199" s="695"/>
      <c r="L199" s="695"/>
      <c r="M199" s="695"/>
      <c r="N199" s="2114"/>
      <c r="O199" s="695"/>
      <c r="P199" s="695"/>
      <c r="Q199" s="695"/>
      <c r="R199" s="2114"/>
      <c r="S199" s="695"/>
      <c r="T199" s="695"/>
      <c r="U199" s="695"/>
      <c r="V199" s="695"/>
      <c r="W199" s="695"/>
      <c r="X199" s="695"/>
      <c r="Y199" s="695"/>
      <c r="Z199" s="695"/>
      <c r="AA199" s="695"/>
    </row>
    <row r="200" spans="2:27" ht="12" customHeight="1">
      <c r="B200" s="695"/>
      <c r="C200" s="695"/>
      <c r="D200" s="695"/>
      <c r="E200" s="695"/>
      <c r="F200" s="695"/>
      <c r="G200" s="695"/>
      <c r="H200" s="695"/>
      <c r="I200" s="695"/>
      <c r="J200" s="695"/>
      <c r="K200" s="695"/>
      <c r="L200" s="695"/>
      <c r="M200" s="695"/>
      <c r="N200" s="2114"/>
      <c r="O200" s="695"/>
      <c r="P200" s="695"/>
      <c r="Q200" s="695"/>
      <c r="R200" s="2114"/>
      <c r="S200" s="695"/>
      <c r="T200" s="695"/>
      <c r="U200" s="695"/>
      <c r="V200" s="695"/>
      <c r="W200" s="695"/>
      <c r="X200" s="695"/>
      <c r="Y200" s="695"/>
      <c r="Z200" s="695"/>
      <c r="AA200" s="695"/>
    </row>
    <row r="201" spans="2:27" ht="12" customHeight="1">
      <c r="B201" s="695"/>
      <c r="C201" s="695"/>
      <c r="D201" s="695"/>
      <c r="E201" s="695"/>
      <c r="F201" s="695"/>
      <c r="G201" s="695"/>
      <c r="H201" s="695"/>
      <c r="I201" s="695"/>
      <c r="J201" s="695"/>
      <c r="K201" s="695"/>
      <c r="L201" s="695"/>
      <c r="M201" s="695"/>
      <c r="N201" s="2114"/>
      <c r="O201" s="695"/>
      <c r="P201" s="695"/>
      <c r="Q201" s="695"/>
      <c r="R201" s="2114"/>
      <c r="S201" s="695"/>
      <c r="T201" s="695"/>
      <c r="U201" s="695"/>
      <c r="V201" s="695"/>
      <c r="W201" s="695"/>
      <c r="X201" s="695"/>
      <c r="Y201" s="695"/>
      <c r="Z201" s="695"/>
      <c r="AA201" s="695"/>
    </row>
    <row r="202" spans="2:27" ht="12" customHeight="1">
      <c r="B202" s="695"/>
      <c r="C202" s="695"/>
      <c r="D202" s="695"/>
      <c r="E202" s="695"/>
      <c r="F202" s="695"/>
      <c r="G202" s="695"/>
      <c r="H202" s="695"/>
      <c r="I202" s="695"/>
      <c r="J202" s="695"/>
      <c r="K202" s="695"/>
      <c r="L202" s="695"/>
      <c r="M202" s="695"/>
      <c r="N202" s="2114"/>
      <c r="O202" s="695"/>
      <c r="P202" s="695"/>
      <c r="Q202" s="695"/>
      <c r="R202" s="2114"/>
      <c r="S202" s="695"/>
      <c r="T202" s="695"/>
      <c r="U202" s="695"/>
      <c r="V202" s="695"/>
      <c r="W202" s="695"/>
      <c r="X202" s="695"/>
      <c r="Y202" s="695"/>
      <c r="Z202" s="695"/>
      <c r="AA202" s="695"/>
    </row>
    <row r="203" spans="2:27" ht="12" customHeight="1">
      <c r="B203" s="695"/>
      <c r="C203" s="695"/>
      <c r="D203" s="695"/>
      <c r="E203" s="695"/>
      <c r="F203" s="695"/>
      <c r="G203" s="695"/>
      <c r="H203" s="695"/>
      <c r="I203" s="695"/>
      <c r="J203" s="695"/>
      <c r="K203" s="695"/>
      <c r="L203" s="695"/>
      <c r="M203" s="695"/>
      <c r="N203" s="2114"/>
      <c r="O203" s="695"/>
      <c r="P203" s="695"/>
      <c r="Q203" s="695"/>
      <c r="R203" s="2114"/>
      <c r="S203" s="695"/>
      <c r="T203" s="695"/>
      <c r="U203" s="695"/>
      <c r="V203" s="695"/>
      <c r="W203" s="695"/>
      <c r="X203" s="695"/>
      <c r="Y203" s="695"/>
      <c r="Z203" s="695"/>
      <c r="AA203" s="695"/>
    </row>
    <row r="204" spans="2:27" ht="12" customHeight="1">
      <c r="B204" s="695"/>
      <c r="C204" s="695"/>
      <c r="D204" s="695"/>
      <c r="E204" s="695"/>
      <c r="F204" s="695"/>
      <c r="G204" s="695"/>
      <c r="H204" s="695"/>
      <c r="I204" s="695"/>
      <c r="J204" s="695"/>
      <c r="K204" s="695"/>
      <c r="L204" s="695"/>
      <c r="M204" s="695"/>
      <c r="N204" s="2114"/>
      <c r="O204" s="695"/>
      <c r="P204" s="695"/>
      <c r="Q204" s="695"/>
      <c r="R204" s="2114"/>
      <c r="S204" s="695"/>
      <c r="T204" s="695"/>
      <c r="U204" s="695"/>
      <c r="V204" s="695"/>
      <c r="W204" s="695"/>
      <c r="X204" s="695"/>
      <c r="Y204" s="695"/>
      <c r="Z204" s="695"/>
      <c r="AA204" s="695"/>
    </row>
    <row r="205" spans="2:27" ht="12" customHeight="1">
      <c r="B205" s="695"/>
      <c r="C205" s="695"/>
      <c r="D205" s="695"/>
      <c r="E205" s="695"/>
      <c r="F205" s="695"/>
      <c r="G205" s="695"/>
      <c r="H205" s="695"/>
      <c r="I205" s="695"/>
      <c r="J205" s="695"/>
      <c r="K205" s="695"/>
      <c r="L205" s="695"/>
      <c r="M205" s="695"/>
      <c r="N205" s="2114"/>
      <c r="O205" s="695"/>
      <c r="P205" s="695"/>
      <c r="Q205" s="695"/>
      <c r="R205" s="2114"/>
      <c r="S205" s="695"/>
      <c r="T205" s="695"/>
      <c r="U205" s="695"/>
      <c r="V205" s="695"/>
      <c r="W205" s="695"/>
      <c r="X205" s="695"/>
      <c r="Y205" s="695"/>
      <c r="Z205" s="695"/>
      <c r="AA205" s="695"/>
    </row>
    <row r="206" spans="2:27" ht="12" customHeight="1">
      <c r="B206" s="695"/>
      <c r="C206" s="695"/>
      <c r="D206" s="695"/>
      <c r="E206" s="695"/>
      <c r="F206" s="695"/>
      <c r="G206" s="695"/>
      <c r="H206" s="695"/>
      <c r="I206" s="695"/>
      <c r="J206" s="695"/>
      <c r="K206" s="695"/>
      <c r="L206" s="695"/>
      <c r="M206" s="695"/>
      <c r="N206" s="2114"/>
      <c r="O206" s="695"/>
      <c r="P206" s="695"/>
      <c r="Q206" s="695"/>
      <c r="R206" s="2114"/>
      <c r="S206" s="695"/>
      <c r="T206" s="695"/>
      <c r="U206" s="695"/>
      <c r="V206" s="695"/>
      <c r="W206" s="695"/>
      <c r="X206" s="695"/>
      <c r="Y206" s="695"/>
      <c r="Z206" s="695"/>
      <c r="AA206" s="695"/>
    </row>
    <row r="207" spans="2:27" ht="12" customHeight="1">
      <c r="B207" s="695"/>
      <c r="C207" s="695"/>
      <c r="D207" s="695"/>
      <c r="E207" s="695"/>
      <c r="F207" s="695"/>
      <c r="G207" s="695"/>
      <c r="H207" s="695"/>
      <c r="I207" s="695"/>
      <c r="J207" s="695"/>
      <c r="K207" s="695"/>
      <c r="L207" s="695"/>
      <c r="M207" s="695"/>
      <c r="N207" s="2114"/>
      <c r="O207" s="695"/>
      <c r="P207" s="695"/>
      <c r="Q207" s="695"/>
      <c r="R207" s="2114"/>
      <c r="S207" s="695"/>
      <c r="T207" s="695"/>
      <c r="U207" s="695"/>
      <c r="V207" s="695"/>
      <c r="W207" s="695"/>
      <c r="X207" s="695"/>
      <c r="Y207" s="695"/>
      <c r="Z207" s="695"/>
      <c r="AA207" s="695"/>
    </row>
    <row r="208" spans="2:27" ht="12" customHeight="1">
      <c r="B208" s="695"/>
      <c r="C208" s="695"/>
      <c r="D208" s="695"/>
      <c r="E208" s="695"/>
      <c r="F208" s="695"/>
      <c r="G208" s="695"/>
      <c r="H208" s="695"/>
      <c r="I208" s="695"/>
      <c r="J208" s="695"/>
      <c r="K208" s="695"/>
      <c r="L208" s="695"/>
      <c r="M208" s="695"/>
      <c r="N208" s="2114"/>
      <c r="O208" s="695"/>
      <c r="P208" s="695"/>
      <c r="Q208" s="695"/>
      <c r="R208" s="2114"/>
      <c r="S208" s="695"/>
      <c r="T208" s="695"/>
      <c r="U208" s="695"/>
      <c r="V208" s="695"/>
      <c r="W208" s="695"/>
      <c r="X208" s="695"/>
      <c r="Y208" s="695"/>
      <c r="Z208" s="695"/>
      <c r="AA208" s="695"/>
    </row>
    <row r="209" spans="2:27" ht="12" customHeight="1">
      <c r="B209" s="695"/>
      <c r="C209" s="695"/>
      <c r="D209" s="695"/>
      <c r="E209" s="695"/>
      <c r="F209" s="695"/>
      <c r="G209" s="695"/>
      <c r="H209" s="695"/>
      <c r="I209" s="695"/>
      <c r="J209" s="695"/>
      <c r="K209" s="695"/>
      <c r="L209" s="695"/>
      <c r="M209" s="695"/>
      <c r="N209" s="2114"/>
      <c r="O209" s="695"/>
      <c r="P209" s="695"/>
      <c r="Q209" s="695"/>
      <c r="R209" s="2114"/>
      <c r="S209" s="695"/>
      <c r="T209" s="695"/>
      <c r="U209" s="695"/>
      <c r="V209" s="695"/>
      <c r="W209" s="695"/>
      <c r="X209" s="695"/>
      <c r="Y209" s="695"/>
      <c r="Z209" s="695"/>
      <c r="AA209" s="695"/>
    </row>
    <row r="210" spans="2:27" ht="12" customHeight="1">
      <c r="B210" s="695"/>
      <c r="C210" s="695"/>
      <c r="D210" s="695"/>
      <c r="E210" s="695"/>
      <c r="F210" s="695"/>
      <c r="G210" s="695"/>
      <c r="H210" s="695"/>
      <c r="I210" s="695"/>
      <c r="J210" s="695"/>
      <c r="K210" s="695"/>
      <c r="L210" s="695"/>
      <c r="M210" s="695"/>
      <c r="N210" s="2114"/>
      <c r="O210" s="695"/>
      <c r="P210" s="695"/>
      <c r="Q210" s="695"/>
      <c r="R210" s="2114"/>
      <c r="S210" s="695"/>
      <c r="T210" s="695"/>
      <c r="U210" s="695"/>
      <c r="V210" s="695"/>
      <c r="W210" s="695"/>
      <c r="X210" s="695"/>
      <c r="Y210" s="695"/>
      <c r="Z210" s="695"/>
      <c r="AA210" s="695"/>
    </row>
    <row r="211" spans="2:27" ht="12" customHeight="1">
      <c r="B211" s="695"/>
      <c r="C211" s="695"/>
      <c r="D211" s="695"/>
      <c r="E211" s="695"/>
      <c r="F211" s="695"/>
      <c r="G211" s="695"/>
      <c r="H211" s="695"/>
      <c r="I211" s="695"/>
      <c r="J211" s="695"/>
      <c r="K211" s="695"/>
      <c r="L211" s="695"/>
      <c r="M211" s="695"/>
      <c r="N211" s="2114"/>
      <c r="O211" s="695"/>
      <c r="P211" s="695"/>
      <c r="Q211" s="695"/>
      <c r="R211" s="2114"/>
      <c r="S211" s="695"/>
      <c r="T211" s="695"/>
      <c r="U211" s="695"/>
      <c r="V211" s="695"/>
      <c r="W211" s="695"/>
      <c r="X211" s="695"/>
      <c r="Y211" s="695"/>
      <c r="Z211" s="695"/>
      <c r="AA211" s="695"/>
    </row>
    <row r="212" spans="2:27" ht="12" customHeight="1">
      <c r="B212" s="695"/>
      <c r="C212" s="695"/>
      <c r="D212" s="695"/>
      <c r="E212" s="695"/>
      <c r="F212" s="695"/>
      <c r="G212" s="695"/>
      <c r="H212" s="695"/>
      <c r="I212" s="695"/>
      <c r="J212" s="695"/>
      <c r="K212" s="695"/>
      <c r="L212" s="695"/>
      <c r="M212" s="695"/>
      <c r="N212" s="2114"/>
      <c r="O212" s="695"/>
      <c r="P212" s="695"/>
      <c r="Q212" s="695"/>
      <c r="R212" s="2114"/>
      <c r="S212" s="695"/>
      <c r="T212" s="695"/>
      <c r="U212" s="695"/>
      <c r="V212" s="695"/>
      <c r="W212" s="695"/>
      <c r="X212" s="695"/>
      <c r="Y212" s="695"/>
      <c r="Z212" s="695"/>
      <c r="AA212" s="695"/>
    </row>
    <row r="213" spans="2:27" ht="12" customHeight="1">
      <c r="B213" s="695"/>
      <c r="C213" s="695"/>
      <c r="D213" s="695"/>
      <c r="E213" s="695"/>
      <c r="F213" s="695"/>
      <c r="G213" s="695"/>
      <c r="H213" s="695"/>
      <c r="I213" s="695"/>
      <c r="J213" s="695"/>
      <c r="K213" s="695"/>
      <c r="L213" s="695"/>
      <c r="M213" s="695"/>
      <c r="N213" s="2114"/>
      <c r="O213" s="695"/>
      <c r="P213" s="695"/>
      <c r="Q213" s="695"/>
      <c r="R213" s="2114"/>
      <c r="S213" s="695"/>
      <c r="T213" s="695"/>
      <c r="U213" s="695"/>
      <c r="V213" s="695"/>
      <c r="W213" s="695"/>
      <c r="X213" s="695"/>
      <c r="Y213" s="695"/>
      <c r="Z213" s="695"/>
      <c r="AA213" s="695"/>
    </row>
    <row r="214" spans="2:27" ht="12" customHeight="1">
      <c r="B214" s="695"/>
      <c r="C214" s="695"/>
      <c r="D214" s="695"/>
      <c r="E214" s="695"/>
      <c r="F214" s="695"/>
      <c r="G214" s="695"/>
      <c r="H214" s="695"/>
      <c r="I214" s="695"/>
      <c r="J214" s="695"/>
      <c r="K214" s="695"/>
      <c r="L214" s="695"/>
      <c r="M214" s="695"/>
      <c r="N214" s="2114"/>
      <c r="O214" s="695"/>
      <c r="P214" s="695"/>
      <c r="Q214" s="695"/>
      <c r="R214" s="2114"/>
      <c r="S214" s="695"/>
      <c r="T214" s="695"/>
      <c r="U214" s="695"/>
      <c r="V214" s="695"/>
      <c r="W214" s="695"/>
      <c r="X214" s="695"/>
      <c r="Y214" s="695"/>
      <c r="Z214" s="695"/>
      <c r="AA214" s="695"/>
    </row>
    <row r="215" spans="2:27" ht="12" customHeight="1">
      <c r="B215" s="695"/>
      <c r="C215" s="695"/>
      <c r="D215" s="695"/>
      <c r="E215" s="695"/>
      <c r="F215" s="695"/>
      <c r="G215" s="695"/>
      <c r="H215" s="695"/>
      <c r="I215" s="695"/>
      <c r="J215" s="695"/>
      <c r="K215" s="695"/>
      <c r="L215" s="695"/>
      <c r="M215" s="695"/>
      <c r="N215" s="2114"/>
      <c r="O215" s="695"/>
      <c r="P215" s="695"/>
      <c r="Q215" s="695"/>
      <c r="R215" s="2114"/>
      <c r="S215" s="695"/>
      <c r="T215" s="695"/>
      <c r="U215" s="695"/>
      <c r="V215" s="695"/>
      <c r="W215" s="695"/>
      <c r="X215" s="695"/>
      <c r="Y215" s="695"/>
      <c r="Z215" s="695"/>
      <c r="AA215" s="695"/>
    </row>
    <row r="216" spans="2:27" ht="12" customHeight="1">
      <c r="B216" s="695"/>
      <c r="C216" s="695"/>
      <c r="D216" s="695"/>
      <c r="E216" s="695"/>
      <c r="F216" s="695"/>
      <c r="G216" s="695"/>
      <c r="H216" s="695"/>
      <c r="I216" s="695"/>
      <c r="J216" s="695"/>
      <c r="K216" s="695"/>
      <c r="L216" s="695"/>
      <c r="M216" s="695"/>
      <c r="N216" s="2114"/>
      <c r="O216" s="695"/>
      <c r="P216" s="695"/>
      <c r="Q216" s="695"/>
      <c r="R216" s="2114"/>
      <c r="S216" s="695"/>
      <c r="T216" s="695"/>
      <c r="U216" s="695"/>
      <c r="V216" s="695"/>
      <c r="W216" s="695"/>
      <c r="X216" s="695"/>
      <c r="Y216" s="695"/>
      <c r="Z216" s="695"/>
      <c r="AA216" s="695"/>
    </row>
    <row r="217" spans="2:27" ht="12" customHeight="1">
      <c r="B217" s="695"/>
      <c r="C217" s="695"/>
      <c r="D217" s="695"/>
      <c r="E217" s="695"/>
      <c r="F217" s="695"/>
      <c r="G217" s="695"/>
      <c r="H217" s="695"/>
      <c r="I217" s="695"/>
      <c r="J217" s="695"/>
      <c r="K217" s="695"/>
      <c r="L217" s="695"/>
      <c r="M217" s="695"/>
      <c r="N217" s="2114"/>
      <c r="O217" s="695"/>
      <c r="P217" s="695"/>
      <c r="Q217" s="695"/>
      <c r="R217" s="2114"/>
      <c r="S217" s="695"/>
      <c r="T217" s="695"/>
      <c r="U217" s="695"/>
      <c r="V217" s="695"/>
      <c r="W217" s="695"/>
      <c r="X217" s="695"/>
      <c r="Y217" s="695"/>
      <c r="Z217" s="695"/>
      <c r="AA217" s="695"/>
    </row>
    <row r="218" spans="2:27" ht="12" customHeight="1">
      <c r="B218" s="695"/>
      <c r="C218" s="695"/>
      <c r="D218" s="695"/>
      <c r="E218" s="695"/>
      <c r="F218" s="695"/>
      <c r="G218" s="695"/>
      <c r="H218" s="695"/>
      <c r="I218" s="695"/>
      <c r="J218" s="695"/>
      <c r="K218" s="695"/>
      <c r="L218" s="695"/>
      <c r="M218" s="695"/>
      <c r="N218" s="2114"/>
      <c r="O218" s="695"/>
      <c r="P218" s="695"/>
      <c r="Q218" s="695"/>
      <c r="R218" s="2114"/>
      <c r="S218" s="695"/>
      <c r="T218" s="695"/>
      <c r="U218" s="695"/>
      <c r="V218" s="695"/>
      <c r="W218" s="695"/>
      <c r="X218" s="695"/>
      <c r="Y218" s="695"/>
      <c r="Z218" s="695"/>
      <c r="AA218" s="695"/>
    </row>
    <row r="219" spans="2:27" ht="12" customHeight="1">
      <c r="B219" s="695"/>
      <c r="C219" s="695"/>
      <c r="D219" s="695"/>
      <c r="E219" s="695"/>
      <c r="F219" s="695"/>
      <c r="G219" s="695"/>
      <c r="H219" s="695"/>
      <c r="I219" s="695"/>
      <c r="J219" s="695"/>
      <c r="K219" s="695"/>
      <c r="L219" s="695"/>
      <c r="M219" s="695"/>
      <c r="N219" s="2114"/>
      <c r="O219" s="695"/>
      <c r="P219" s="695"/>
      <c r="Q219" s="695"/>
      <c r="R219" s="2114"/>
      <c r="S219" s="695"/>
      <c r="T219" s="695"/>
      <c r="U219" s="695"/>
      <c r="V219" s="695"/>
      <c r="W219" s="695"/>
      <c r="X219" s="695"/>
      <c r="Y219" s="695"/>
      <c r="Z219" s="695"/>
      <c r="AA219" s="695"/>
    </row>
    <row r="220" spans="2:27" ht="12" customHeight="1">
      <c r="B220" s="695"/>
      <c r="C220" s="695"/>
      <c r="D220" s="695"/>
      <c r="E220" s="695"/>
      <c r="F220" s="695"/>
      <c r="G220" s="695"/>
      <c r="H220" s="695"/>
      <c r="I220" s="695"/>
      <c r="J220" s="695"/>
      <c r="K220" s="695"/>
      <c r="L220" s="695"/>
      <c r="M220" s="695"/>
      <c r="N220" s="2114"/>
      <c r="O220" s="695"/>
      <c r="P220" s="695"/>
      <c r="Q220" s="695"/>
      <c r="R220" s="2114"/>
      <c r="S220" s="695"/>
      <c r="T220" s="695"/>
      <c r="U220" s="695"/>
      <c r="V220" s="695"/>
      <c r="W220" s="695"/>
      <c r="X220" s="695"/>
      <c r="Y220" s="695"/>
      <c r="Z220" s="695"/>
      <c r="AA220" s="695"/>
    </row>
    <row r="221" spans="2:27" ht="12" customHeight="1">
      <c r="B221" s="695"/>
      <c r="C221" s="695"/>
      <c r="D221" s="695"/>
      <c r="E221" s="695"/>
      <c r="F221" s="695"/>
      <c r="G221" s="695"/>
      <c r="H221" s="695"/>
      <c r="I221" s="695"/>
      <c r="J221" s="695"/>
      <c r="K221" s="695"/>
      <c r="L221" s="695"/>
      <c r="M221" s="695"/>
      <c r="N221" s="2114"/>
      <c r="O221" s="695"/>
      <c r="P221" s="695"/>
      <c r="Q221" s="695"/>
      <c r="R221" s="2114"/>
      <c r="S221" s="695"/>
      <c r="T221" s="695"/>
      <c r="U221" s="695"/>
      <c r="V221" s="695"/>
      <c r="W221" s="695"/>
      <c r="X221" s="695"/>
      <c r="Y221" s="695"/>
      <c r="Z221" s="695"/>
      <c r="AA221" s="695"/>
    </row>
    <row r="222" spans="2:27" ht="12" customHeight="1">
      <c r="B222" s="695"/>
      <c r="C222" s="695"/>
      <c r="D222" s="695"/>
      <c r="E222" s="695"/>
      <c r="F222" s="695"/>
      <c r="G222" s="695"/>
      <c r="H222" s="695"/>
      <c r="I222" s="695"/>
      <c r="J222" s="695"/>
      <c r="K222" s="695"/>
      <c r="L222" s="695"/>
      <c r="M222" s="695"/>
      <c r="N222" s="2114"/>
      <c r="O222" s="695"/>
      <c r="P222" s="695"/>
      <c r="Q222" s="695"/>
      <c r="R222" s="2114"/>
      <c r="S222" s="695"/>
      <c r="T222" s="695"/>
      <c r="U222" s="695"/>
      <c r="V222" s="695"/>
      <c r="W222" s="695"/>
      <c r="X222" s="695"/>
      <c r="Y222" s="695"/>
      <c r="Z222" s="695"/>
      <c r="AA222" s="695"/>
    </row>
    <row r="223" spans="2:27" ht="12" customHeight="1">
      <c r="B223" s="695"/>
      <c r="C223" s="695"/>
      <c r="D223" s="695"/>
      <c r="E223" s="695"/>
      <c r="F223" s="695"/>
      <c r="G223" s="695"/>
      <c r="H223" s="695"/>
      <c r="I223" s="695"/>
      <c r="J223" s="695"/>
      <c r="K223" s="695"/>
      <c r="L223" s="695"/>
      <c r="M223" s="695"/>
      <c r="N223" s="2114"/>
      <c r="O223" s="695"/>
      <c r="P223" s="695"/>
      <c r="Q223" s="695"/>
      <c r="R223" s="2114"/>
      <c r="S223" s="695"/>
      <c r="T223" s="695"/>
      <c r="U223" s="695"/>
      <c r="V223" s="695"/>
      <c r="W223" s="695"/>
      <c r="X223" s="695"/>
      <c r="Y223" s="695"/>
      <c r="Z223" s="695"/>
      <c r="AA223" s="695"/>
    </row>
    <row r="224" spans="2:27" ht="12" customHeight="1">
      <c r="B224" s="695"/>
      <c r="C224" s="695"/>
      <c r="D224" s="695"/>
      <c r="E224" s="695"/>
      <c r="F224" s="695"/>
      <c r="G224" s="695"/>
      <c r="H224" s="695"/>
      <c r="I224" s="695"/>
      <c r="J224" s="695"/>
      <c r="K224" s="695"/>
      <c r="L224" s="695"/>
      <c r="M224" s="695"/>
      <c r="N224" s="2114"/>
      <c r="O224" s="695"/>
      <c r="P224" s="695"/>
      <c r="Q224" s="695"/>
      <c r="R224" s="2114"/>
      <c r="S224" s="695"/>
      <c r="T224" s="695"/>
      <c r="U224" s="695"/>
      <c r="V224" s="695"/>
      <c r="W224" s="695"/>
      <c r="X224" s="695"/>
      <c r="Y224" s="695"/>
      <c r="Z224" s="695"/>
      <c r="AA224" s="695"/>
    </row>
    <row r="225" spans="2:27" ht="12" customHeight="1">
      <c r="B225" s="695"/>
      <c r="C225" s="695"/>
      <c r="D225" s="695"/>
      <c r="E225" s="695"/>
      <c r="F225" s="695"/>
      <c r="G225" s="695"/>
      <c r="H225" s="695"/>
      <c r="I225" s="695"/>
      <c r="J225" s="695"/>
      <c r="K225" s="695"/>
      <c r="L225" s="695"/>
      <c r="M225" s="695"/>
      <c r="N225" s="2114"/>
      <c r="O225" s="695"/>
      <c r="P225" s="695"/>
      <c r="Q225" s="695"/>
      <c r="R225" s="2114"/>
      <c r="S225" s="695"/>
      <c r="T225" s="695"/>
      <c r="U225" s="695"/>
      <c r="V225" s="695"/>
      <c r="W225" s="695"/>
      <c r="X225" s="695"/>
      <c r="Y225" s="695"/>
      <c r="Z225" s="695"/>
      <c r="AA225" s="695"/>
    </row>
    <row r="226" spans="2:27" ht="12" customHeight="1">
      <c r="B226" s="695"/>
      <c r="C226" s="695"/>
      <c r="D226" s="695"/>
      <c r="E226" s="695"/>
      <c r="F226" s="695"/>
      <c r="G226" s="695"/>
      <c r="H226" s="695"/>
      <c r="I226" s="695"/>
      <c r="J226" s="695"/>
      <c r="K226" s="695"/>
      <c r="L226" s="695"/>
      <c r="M226" s="695"/>
      <c r="N226" s="2114"/>
      <c r="O226" s="695"/>
      <c r="P226" s="695"/>
      <c r="Q226" s="695"/>
      <c r="R226" s="2114"/>
      <c r="S226" s="695"/>
      <c r="T226" s="695"/>
      <c r="U226" s="695"/>
      <c r="V226" s="695"/>
      <c r="W226" s="695"/>
      <c r="X226" s="695"/>
      <c r="Y226" s="695"/>
      <c r="Z226" s="695"/>
      <c r="AA226" s="695"/>
    </row>
    <row r="227" spans="2:27" ht="12" customHeight="1">
      <c r="B227" s="695"/>
      <c r="C227" s="695"/>
      <c r="D227" s="695"/>
      <c r="E227" s="695"/>
      <c r="F227" s="695"/>
      <c r="G227" s="695"/>
      <c r="H227" s="695"/>
      <c r="I227" s="695"/>
      <c r="J227" s="695"/>
      <c r="K227" s="695"/>
      <c r="L227" s="695"/>
      <c r="M227" s="695"/>
      <c r="N227" s="2114"/>
      <c r="O227" s="695"/>
      <c r="P227" s="695"/>
      <c r="Q227" s="695"/>
      <c r="R227" s="2114"/>
      <c r="S227" s="695"/>
      <c r="T227" s="695"/>
      <c r="U227" s="695"/>
      <c r="V227" s="695"/>
      <c r="W227" s="695"/>
      <c r="X227" s="695"/>
      <c r="Y227" s="695"/>
      <c r="Z227" s="695"/>
      <c r="AA227" s="695"/>
    </row>
    <row r="228" spans="2:27" ht="12" customHeight="1">
      <c r="B228" s="695"/>
      <c r="C228" s="695"/>
      <c r="D228" s="695"/>
      <c r="E228" s="695"/>
      <c r="F228" s="695"/>
      <c r="G228" s="695"/>
      <c r="H228" s="695"/>
      <c r="I228" s="695"/>
      <c r="J228" s="695"/>
      <c r="K228" s="695"/>
      <c r="L228" s="695"/>
      <c r="M228" s="695"/>
      <c r="N228" s="2114"/>
      <c r="O228" s="695"/>
      <c r="P228" s="695"/>
      <c r="Q228" s="695"/>
      <c r="R228" s="2114"/>
      <c r="S228" s="695"/>
      <c r="T228" s="695"/>
      <c r="U228" s="695"/>
      <c r="V228" s="695"/>
      <c r="W228" s="695"/>
      <c r="X228" s="695"/>
      <c r="Y228" s="695"/>
      <c r="Z228" s="695"/>
      <c r="AA228" s="695"/>
    </row>
    <row r="229" spans="2:27" ht="12" customHeight="1">
      <c r="B229" s="695"/>
      <c r="C229" s="695"/>
      <c r="D229" s="695"/>
      <c r="E229" s="695"/>
      <c r="F229" s="695"/>
      <c r="G229" s="695"/>
      <c r="H229" s="695"/>
      <c r="I229" s="695"/>
      <c r="J229" s="695"/>
      <c r="K229" s="695"/>
      <c r="L229" s="695"/>
      <c r="M229" s="695"/>
      <c r="N229" s="2114"/>
      <c r="O229" s="695"/>
      <c r="P229" s="695"/>
      <c r="Q229" s="695"/>
      <c r="R229" s="2114"/>
      <c r="S229" s="695"/>
      <c r="T229" s="695"/>
      <c r="U229" s="695"/>
      <c r="V229" s="695"/>
      <c r="W229" s="695"/>
      <c r="X229" s="695"/>
      <c r="Y229" s="695"/>
      <c r="Z229" s="695"/>
      <c r="AA229" s="695"/>
    </row>
    <row r="230" spans="2:27" ht="12" customHeight="1">
      <c r="B230" s="695"/>
      <c r="C230" s="695"/>
      <c r="D230" s="695"/>
      <c r="E230" s="695"/>
      <c r="F230" s="695"/>
      <c r="G230" s="695"/>
      <c r="H230" s="695"/>
      <c r="I230" s="695"/>
      <c r="J230" s="695"/>
      <c r="K230" s="695"/>
      <c r="L230" s="695"/>
      <c r="M230" s="695"/>
      <c r="N230" s="2114"/>
      <c r="O230" s="695"/>
      <c r="P230" s="695"/>
      <c r="Q230" s="695"/>
      <c r="R230" s="2114"/>
      <c r="S230" s="695"/>
      <c r="T230" s="695"/>
      <c r="U230" s="695"/>
      <c r="V230" s="695"/>
      <c r="W230" s="695"/>
      <c r="X230" s="695"/>
      <c r="Y230" s="695"/>
      <c r="Z230" s="695"/>
      <c r="AA230" s="695"/>
    </row>
    <row r="231" spans="2:27" ht="12" customHeight="1">
      <c r="B231" s="695"/>
      <c r="C231" s="695"/>
      <c r="D231" s="695"/>
      <c r="E231" s="695"/>
      <c r="F231" s="695"/>
      <c r="G231" s="695"/>
      <c r="H231" s="695"/>
      <c r="I231" s="695"/>
      <c r="J231" s="695"/>
      <c r="K231" s="695"/>
      <c r="L231" s="695"/>
      <c r="M231" s="695"/>
      <c r="N231" s="2114"/>
      <c r="O231" s="695"/>
      <c r="P231" s="695"/>
      <c r="Q231" s="695"/>
      <c r="R231" s="2114"/>
      <c r="S231" s="695"/>
      <c r="T231" s="695"/>
      <c r="U231" s="695"/>
      <c r="V231" s="695"/>
      <c r="W231" s="695"/>
      <c r="X231" s="695"/>
      <c r="Y231" s="695"/>
      <c r="Z231" s="695"/>
      <c r="AA231" s="695"/>
    </row>
    <row r="232" spans="2:27" ht="12" customHeight="1">
      <c r="B232" s="695"/>
      <c r="C232" s="695"/>
      <c r="D232" s="695"/>
      <c r="E232" s="695"/>
      <c r="F232" s="695"/>
      <c r="G232" s="695"/>
      <c r="H232" s="695"/>
      <c r="I232" s="695"/>
      <c r="J232" s="695"/>
      <c r="K232" s="695"/>
      <c r="L232" s="695"/>
      <c r="M232" s="695"/>
      <c r="N232" s="2114"/>
      <c r="O232" s="695"/>
      <c r="P232" s="695"/>
      <c r="Q232" s="695"/>
      <c r="R232" s="2114"/>
      <c r="S232" s="695"/>
      <c r="T232" s="695"/>
      <c r="U232" s="695"/>
      <c r="V232" s="695"/>
      <c r="W232" s="695"/>
      <c r="X232" s="695"/>
      <c r="Y232" s="695"/>
      <c r="Z232" s="695"/>
      <c r="AA232" s="695"/>
    </row>
    <row r="233" spans="2:27" ht="12" customHeight="1">
      <c r="B233" s="695"/>
      <c r="C233" s="695"/>
      <c r="D233" s="695"/>
      <c r="E233" s="695"/>
      <c r="F233" s="695"/>
      <c r="G233" s="695"/>
      <c r="H233" s="695"/>
      <c r="I233" s="695"/>
      <c r="J233" s="695"/>
      <c r="K233" s="695"/>
      <c r="L233" s="695"/>
      <c r="M233" s="695"/>
      <c r="N233" s="2114"/>
      <c r="O233" s="695"/>
      <c r="P233" s="695"/>
      <c r="Q233" s="695"/>
      <c r="R233" s="2114"/>
      <c r="S233" s="695"/>
      <c r="T233" s="695"/>
      <c r="U233" s="695"/>
      <c r="V233" s="695"/>
      <c r="W233" s="695"/>
      <c r="X233" s="695"/>
      <c r="Y233" s="695"/>
      <c r="Z233" s="695"/>
      <c r="AA233" s="695"/>
    </row>
    <row r="234" spans="2:27" ht="12" customHeight="1">
      <c r="B234" s="695"/>
      <c r="C234" s="695"/>
      <c r="D234" s="695"/>
      <c r="E234" s="695"/>
      <c r="F234" s="695"/>
      <c r="G234" s="695"/>
      <c r="H234" s="695"/>
      <c r="I234" s="695"/>
      <c r="J234" s="695"/>
      <c r="K234" s="695"/>
      <c r="L234" s="695"/>
      <c r="M234" s="695"/>
      <c r="N234" s="2114"/>
      <c r="O234" s="695"/>
      <c r="P234" s="695"/>
      <c r="Q234" s="695"/>
      <c r="R234" s="2114"/>
      <c r="S234" s="695"/>
      <c r="T234" s="695"/>
      <c r="U234" s="695"/>
      <c r="V234" s="695"/>
      <c r="W234" s="695"/>
      <c r="X234" s="695"/>
      <c r="Y234" s="695"/>
      <c r="Z234" s="695"/>
      <c r="AA234" s="695"/>
    </row>
    <row r="235" spans="2:27" ht="12" customHeight="1">
      <c r="B235" s="695"/>
      <c r="C235" s="695"/>
      <c r="D235" s="695"/>
      <c r="E235" s="695"/>
      <c r="F235" s="695"/>
      <c r="G235" s="695"/>
      <c r="H235" s="695"/>
      <c r="I235" s="695"/>
      <c r="J235" s="695"/>
      <c r="K235" s="695"/>
      <c r="L235" s="695"/>
      <c r="M235" s="695"/>
      <c r="N235" s="2114"/>
      <c r="O235" s="695"/>
      <c r="P235" s="695"/>
      <c r="Q235" s="695"/>
      <c r="R235" s="2114"/>
      <c r="S235" s="695"/>
      <c r="T235" s="695"/>
      <c r="U235" s="695"/>
      <c r="V235" s="695"/>
      <c r="W235" s="695"/>
      <c r="X235" s="695"/>
      <c r="Y235" s="695"/>
      <c r="Z235" s="695"/>
      <c r="AA235" s="695"/>
    </row>
    <row r="236" spans="2:27" ht="12" customHeight="1">
      <c r="B236" s="695"/>
      <c r="C236" s="695"/>
      <c r="D236" s="695"/>
      <c r="E236" s="695"/>
      <c r="F236" s="695"/>
      <c r="G236" s="695"/>
      <c r="H236" s="695"/>
      <c r="I236" s="695"/>
      <c r="J236" s="695"/>
      <c r="K236" s="695"/>
      <c r="L236" s="695"/>
      <c r="M236" s="695"/>
      <c r="N236" s="2114"/>
      <c r="O236" s="695"/>
      <c r="P236" s="695"/>
      <c r="Q236" s="695"/>
      <c r="R236" s="2114"/>
      <c r="S236" s="695"/>
      <c r="T236" s="695"/>
      <c r="U236" s="695"/>
      <c r="V236" s="695"/>
      <c r="W236" s="695"/>
      <c r="X236" s="695"/>
      <c r="Y236" s="695"/>
      <c r="Z236" s="695"/>
      <c r="AA236" s="695"/>
    </row>
    <row r="237" spans="2:27" ht="12" customHeight="1">
      <c r="B237" s="695"/>
      <c r="C237" s="695"/>
      <c r="D237" s="695"/>
      <c r="E237" s="695"/>
      <c r="F237" s="695"/>
      <c r="G237" s="695"/>
      <c r="H237" s="695"/>
      <c r="I237" s="695"/>
      <c r="J237" s="695"/>
      <c r="K237" s="695"/>
      <c r="L237" s="695"/>
      <c r="M237" s="695"/>
      <c r="N237" s="2114"/>
      <c r="O237" s="695"/>
      <c r="P237" s="695"/>
      <c r="Q237" s="695"/>
      <c r="R237" s="2114"/>
      <c r="S237" s="695"/>
      <c r="T237" s="695"/>
      <c r="U237" s="695"/>
      <c r="V237" s="695"/>
      <c r="W237" s="695"/>
      <c r="X237" s="695"/>
      <c r="Y237" s="695"/>
      <c r="Z237" s="695"/>
      <c r="AA237" s="695"/>
    </row>
    <row r="238" spans="2:27" ht="12" customHeight="1">
      <c r="B238" s="695"/>
      <c r="C238" s="695"/>
      <c r="D238" s="695"/>
      <c r="E238" s="695"/>
      <c r="F238" s="695"/>
      <c r="G238" s="695"/>
      <c r="H238" s="695"/>
      <c r="I238" s="695"/>
      <c r="J238" s="695"/>
      <c r="K238" s="695"/>
      <c r="L238" s="695"/>
      <c r="M238" s="695"/>
      <c r="N238" s="2114"/>
      <c r="O238" s="695"/>
      <c r="P238" s="695"/>
      <c r="Q238" s="695"/>
      <c r="R238" s="2114"/>
      <c r="S238" s="695"/>
      <c r="T238" s="695"/>
      <c r="U238" s="695"/>
      <c r="V238" s="695"/>
      <c r="W238" s="695"/>
      <c r="X238" s="695"/>
      <c r="Y238" s="695"/>
      <c r="Z238" s="695"/>
      <c r="AA238" s="695"/>
    </row>
    <row r="239" spans="2:27" ht="12" customHeight="1">
      <c r="B239" s="695"/>
      <c r="C239" s="695"/>
      <c r="D239" s="695"/>
      <c r="E239" s="695"/>
      <c r="F239" s="695"/>
      <c r="G239" s="695"/>
      <c r="H239" s="695"/>
      <c r="I239" s="695"/>
      <c r="J239" s="695"/>
      <c r="K239" s="695"/>
      <c r="L239" s="695"/>
      <c r="M239" s="695"/>
      <c r="N239" s="2114"/>
      <c r="O239" s="695"/>
      <c r="P239" s="695"/>
      <c r="Q239" s="695"/>
      <c r="R239" s="2114"/>
      <c r="S239" s="695"/>
      <c r="T239" s="695"/>
      <c r="U239" s="695"/>
      <c r="V239" s="695"/>
      <c r="W239" s="695"/>
      <c r="X239" s="695"/>
      <c r="Y239" s="695"/>
      <c r="Z239" s="695"/>
      <c r="AA239" s="695"/>
    </row>
    <row r="240" spans="2:27" ht="12" customHeight="1">
      <c r="B240" s="695"/>
      <c r="C240" s="695"/>
      <c r="D240" s="695"/>
      <c r="E240" s="695"/>
      <c r="F240" s="695"/>
      <c r="G240" s="695"/>
      <c r="H240" s="695"/>
      <c r="I240" s="695"/>
      <c r="J240" s="695"/>
      <c r="K240" s="695"/>
      <c r="L240" s="695"/>
      <c r="M240" s="695"/>
      <c r="N240" s="2114"/>
      <c r="O240" s="695"/>
      <c r="P240" s="695"/>
      <c r="Q240" s="695"/>
      <c r="R240" s="2114"/>
      <c r="S240" s="695"/>
      <c r="T240" s="695"/>
      <c r="U240" s="695"/>
      <c r="V240" s="695"/>
      <c r="W240" s="695"/>
      <c r="X240" s="695"/>
      <c r="Y240" s="695"/>
      <c r="Z240" s="695"/>
      <c r="AA240" s="695"/>
    </row>
    <row r="241" spans="2:27" ht="12" customHeight="1">
      <c r="B241" s="695"/>
      <c r="C241" s="695"/>
      <c r="D241" s="695"/>
      <c r="E241" s="695"/>
      <c r="F241" s="695"/>
      <c r="G241" s="695"/>
      <c r="H241" s="695"/>
      <c r="I241" s="695"/>
      <c r="J241" s="695"/>
      <c r="K241" s="695"/>
      <c r="L241" s="695"/>
      <c r="M241" s="695"/>
      <c r="N241" s="2114"/>
      <c r="O241" s="695"/>
      <c r="P241" s="695"/>
      <c r="Q241" s="695"/>
      <c r="R241" s="2114"/>
      <c r="S241" s="695"/>
      <c r="T241" s="695"/>
      <c r="U241" s="695"/>
      <c r="V241" s="695"/>
      <c r="W241" s="695"/>
      <c r="X241" s="695"/>
      <c r="Y241" s="695"/>
      <c r="Z241" s="695"/>
      <c r="AA241" s="695"/>
    </row>
    <row r="242" spans="2:27" ht="12" customHeight="1">
      <c r="B242" s="695"/>
      <c r="C242" s="695"/>
      <c r="D242" s="695"/>
      <c r="E242" s="695"/>
      <c r="F242" s="695"/>
      <c r="G242" s="695"/>
      <c r="H242" s="695"/>
      <c r="I242" s="695"/>
      <c r="J242" s="695"/>
      <c r="K242" s="695"/>
      <c r="L242" s="695"/>
      <c r="M242" s="695"/>
      <c r="N242" s="2114"/>
      <c r="O242" s="695"/>
      <c r="P242" s="695"/>
      <c r="Q242" s="695"/>
      <c r="R242" s="2114"/>
      <c r="S242" s="695"/>
      <c r="T242" s="695"/>
      <c r="U242" s="695"/>
      <c r="V242" s="695"/>
      <c r="W242" s="695"/>
      <c r="X242" s="695"/>
      <c r="Y242" s="695"/>
      <c r="Z242" s="695"/>
      <c r="AA242" s="695"/>
    </row>
    <row r="243" spans="2:27" ht="12" customHeight="1">
      <c r="B243" s="695"/>
      <c r="C243" s="695"/>
      <c r="D243" s="695"/>
      <c r="E243" s="695"/>
      <c r="F243" s="695"/>
      <c r="G243" s="695"/>
      <c r="H243" s="695"/>
      <c r="I243" s="695"/>
      <c r="J243" s="695"/>
      <c r="K243" s="695"/>
      <c r="L243" s="695"/>
      <c r="M243" s="695"/>
      <c r="N243" s="2114"/>
      <c r="O243" s="695"/>
      <c r="P243" s="695"/>
      <c r="Q243" s="695"/>
      <c r="R243" s="2114"/>
      <c r="S243" s="695"/>
      <c r="T243" s="695"/>
      <c r="U243" s="695"/>
      <c r="V243" s="695"/>
      <c r="W243" s="695"/>
      <c r="X243" s="695"/>
      <c r="Y243" s="695"/>
      <c r="Z243" s="695"/>
      <c r="AA243" s="695"/>
    </row>
    <row r="244" spans="2:27" ht="12" customHeight="1">
      <c r="B244" s="695"/>
      <c r="C244" s="695"/>
      <c r="D244" s="695"/>
      <c r="E244" s="695"/>
      <c r="F244" s="695"/>
      <c r="G244" s="695"/>
      <c r="H244" s="695"/>
      <c r="I244" s="695"/>
      <c r="J244" s="695"/>
      <c r="K244" s="695"/>
      <c r="L244" s="695"/>
      <c r="M244" s="695"/>
      <c r="N244" s="2114"/>
      <c r="O244" s="695"/>
      <c r="P244" s="695"/>
      <c r="Q244" s="695"/>
      <c r="R244" s="2114"/>
      <c r="S244" s="695"/>
      <c r="T244" s="695"/>
      <c r="U244" s="695"/>
      <c r="V244" s="695"/>
      <c r="W244" s="695"/>
      <c r="X244" s="695"/>
      <c r="Y244" s="695"/>
      <c r="Z244" s="695"/>
      <c r="AA244" s="695"/>
    </row>
    <row r="245" spans="2:27" ht="12" customHeight="1">
      <c r="B245" s="695"/>
      <c r="C245" s="695"/>
      <c r="D245" s="695"/>
      <c r="E245" s="695"/>
      <c r="F245" s="695"/>
      <c r="G245" s="695"/>
      <c r="H245" s="695"/>
      <c r="I245" s="695"/>
      <c r="J245" s="695"/>
      <c r="K245" s="695"/>
      <c r="L245" s="695"/>
      <c r="M245" s="695"/>
      <c r="N245" s="2114"/>
      <c r="O245" s="695"/>
      <c r="P245" s="695"/>
      <c r="Q245" s="695"/>
      <c r="R245" s="2114"/>
      <c r="S245" s="695"/>
      <c r="T245" s="695"/>
      <c r="U245" s="695"/>
      <c r="V245" s="695"/>
      <c r="W245" s="695"/>
      <c r="X245" s="695"/>
      <c r="Y245" s="695"/>
      <c r="Z245" s="695"/>
      <c r="AA245" s="695"/>
    </row>
    <row r="246" spans="2:27" ht="12" customHeight="1">
      <c r="B246" s="695"/>
      <c r="C246" s="695"/>
      <c r="D246" s="695"/>
      <c r="E246" s="695"/>
      <c r="F246" s="695"/>
      <c r="G246" s="695"/>
      <c r="H246" s="695"/>
      <c r="I246" s="695"/>
      <c r="J246" s="695"/>
      <c r="K246" s="695"/>
      <c r="L246" s="695"/>
      <c r="M246" s="695"/>
      <c r="N246" s="2114"/>
      <c r="O246" s="695"/>
      <c r="P246" s="695"/>
      <c r="Q246" s="695"/>
      <c r="R246" s="2114"/>
      <c r="S246" s="695"/>
      <c r="T246" s="695"/>
      <c r="U246" s="695"/>
      <c r="V246" s="695"/>
      <c r="W246" s="695"/>
      <c r="X246" s="695"/>
      <c r="Y246" s="695"/>
      <c r="Z246" s="695"/>
      <c r="AA246" s="695"/>
    </row>
    <row r="247" spans="2:27" ht="12" customHeight="1">
      <c r="B247" s="695"/>
      <c r="C247" s="695"/>
      <c r="D247" s="695"/>
      <c r="E247" s="695"/>
      <c r="F247" s="695"/>
      <c r="G247" s="695"/>
      <c r="H247" s="695"/>
      <c r="I247" s="695"/>
      <c r="J247" s="695"/>
      <c r="K247" s="695"/>
      <c r="L247" s="695"/>
      <c r="M247" s="695"/>
      <c r="N247" s="2114"/>
      <c r="O247" s="695"/>
      <c r="P247" s="695"/>
      <c r="Q247" s="695"/>
      <c r="R247" s="2114"/>
      <c r="S247" s="695"/>
      <c r="T247" s="695"/>
      <c r="U247" s="695"/>
      <c r="V247" s="695"/>
      <c r="W247" s="695"/>
      <c r="X247" s="695"/>
      <c r="Y247" s="695"/>
      <c r="Z247" s="695"/>
      <c r="AA247" s="695"/>
    </row>
    <row r="248" spans="2:27" ht="12" customHeight="1">
      <c r="B248" s="695"/>
      <c r="C248" s="695"/>
      <c r="D248" s="695"/>
      <c r="E248" s="695"/>
      <c r="F248" s="695"/>
      <c r="G248" s="695"/>
      <c r="H248" s="695"/>
      <c r="I248" s="695"/>
      <c r="J248" s="695"/>
      <c r="K248" s="695"/>
      <c r="L248" s="695"/>
      <c r="M248" s="695"/>
      <c r="N248" s="2114"/>
      <c r="O248" s="695"/>
      <c r="P248" s="695"/>
      <c r="Q248" s="695"/>
      <c r="R248" s="2114"/>
      <c r="S248" s="695"/>
      <c r="T248" s="695"/>
      <c r="U248" s="695"/>
      <c r="V248" s="695"/>
      <c r="W248" s="695"/>
      <c r="X248" s="695"/>
      <c r="Y248" s="695"/>
      <c r="Z248" s="695"/>
      <c r="AA248" s="695"/>
    </row>
    <row r="249" spans="2:27" ht="12" customHeight="1">
      <c r="B249" s="695"/>
      <c r="C249" s="695"/>
      <c r="D249" s="695"/>
      <c r="E249" s="695"/>
      <c r="F249" s="695"/>
      <c r="G249" s="695"/>
      <c r="H249" s="695"/>
      <c r="I249" s="695"/>
      <c r="J249" s="695"/>
      <c r="K249" s="695"/>
      <c r="L249" s="695"/>
      <c r="M249" s="695"/>
      <c r="N249" s="2114"/>
      <c r="O249" s="695"/>
      <c r="P249" s="695"/>
      <c r="Q249" s="695"/>
      <c r="R249" s="2114"/>
      <c r="S249" s="695"/>
      <c r="T249" s="695"/>
      <c r="U249" s="695"/>
      <c r="V249" s="695"/>
      <c r="W249" s="695"/>
      <c r="X249" s="695"/>
      <c r="Y249" s="695"/>
      <c r="Z249" s="695"/>
      <c r="AA249" s="695"/>
    </row>
    <row r="250" spans="2:27" ht="12" customHeight="1">
      <c r="B250" s="695"/>
      <c r="C250" s="695"/>
      <c r="D250" s="695"/>
      <c r="E250" s="695"/>
      <c r="F250" s="695"/>
      <c r="G250" s="695"/>
      <c r="H250" s="695"/>
      <c r="I250" s="695"/>
      <c r="J250" s="695"/>
      <c r="K250" s="695"/>
      <c r="L250" s="695"/>
      <c r="M250" s="695"/>
      <c r="N250" s="2114"/>
      <c r="O250" s="695"/>
      <c r="P250" s="695"/>
      <c r="Q250" s="695"/>
      <c r="R250" s="2114"/>
      <c r="S250" s="695"/>
      <c r="T250" s="695"/>
      <c r="U250" s="695"/>
      <c r="V250" s="695"/>
      <c r="W250" s="695"/>
      <c r="X250" s="695"/>
      <c r="Y250" s="695"/>
      <c r="Z250" s="695"/>
      <c r="AA250" s="695"/>
    </row>
    <row r="251" spans="2:27" ht="12" customHeight="1">
      <c r="B251" s="695"/>
      <c r="C251" s="695"/>
      <c r="D251" s="695"/>
      <c r="E251" s="695"/>
      <c r="F251" s="695"/>
      <c r="G251" s="695"/>
      <c r="H251" s="695"/>
      <c r="I251" s="695"/>
      <c r="J251" s="695"/>
      <c r="K251" s="695"/>
      <c r="L251" s="695"/>
      <c r="M251" s="695"/>
      <c r="N251" s="2114"/>
      <c r="O251" s="695"/>
      <c r="P251" s="695"/>
      <c r="Q251" s="695"/>
      <c r="R251" s="2114"/>
      <c r="S251" s="695"/>
      <c r="T251" s="695"/>
      <c r="U251" s="695"/>
      <c r="V251" s="695"/>
      <c r="W251" s="695"/>
      <c r="X251" s="695"/>
      <c r="Y251" s="695"/>
      <c r="Z251" s="695"/>
      <c r="AA251" s="695"/>
    </row>
    <row r="252" spans="2:27" ht="12" customHeight="1">
      <c r="B252" s="695"/>
      <c r="C252" s="695"/>
      <c r="D252" s="695"/>
      <c r="E252" s="695"/>
      <c r="F252" s="695"/>
      <c r="G252" s="695"/>
      <c r="H252" s="695"/>
      <c r="I252" s="695"/>
      <c r="J252" s="695"/>
      <c r="K252" s="695"/>
      <c r="L252" s="695"/>
      <c r="M252" s="695"/>
      <c r="N252" s="2114"/>
      <c r="O252" s="695"/>
      <c r="P252" s="695"/>
      <c r="Q252" s="695"/>
      <c r="R252" s="2114"/>
      <c r="S252" s="695"/>
      <c r="T252" s="695"/>
      <c r="U252" s="695"/>
      <c r="V252" s="695"/>
      <c r="W252" s="695"/>
      <c r="X252" s="695"/>
      <c r="Y252" s="695"/>
      <c r="Z252" s="695"/>
      <c r="AA252" s="695"/>
    </row>
    <row r="253" spans="2:27" ht="12" customHeight="1">
      <c r="B253" s="695"/>
      <c r="C253" s="695"/>
      <c r="D253" s="695"/>
      <c r="E253" s="695"/>
      <c r="F253" s="695"/>
      <c r="G253" s="695"/>
      <c r="H253" s="695"/>
      <c r="I253" s="695"/>
      <c r="J253" s="695"/>
      <c r="K253" s="695"/>
      <c r="L253" s="695"/>
      <c r="M253" s="695"/>
      <c r="N253" s="2114"/>
      <c r="O253" s="695"/>
      <c r="P253" s="695"/>
      <c r="Q253" s="695"/>
      <c r="R253" s="2114"/>
      <c r="S253" s="695"/>
      <c r="T253" s="695"/>
      <c r="U253" s="695"/>
      <c r="V253" s="695"/>
      <c r="W253" s="695"/>
      <c r="X253" s="695"/>
      <c r="Y253" s="695"/>
      <c r="Z253" s="695"/>
      <c r="AA253" s="695"/>
    </row>
    <row r="254" spans="2:27" ht="12" customHeight="1">
      <c r="B254" s="695"/>
      <c r="C254" s="695"/>
      <c r="D254" s="695"/>
      <c r="E254" s="695"/>
      <c r="F254" s="695"/>
      <c r="G254" s="695"/>
      <c r="H254" s="695"/>
      <c r="I254" s="695"/>
      <c r="J254" s="695"/>
      <c r="K254" s="695"/>
      <c r="L254" s="695"/>
      <c r="M254" s="695"/>
      <c r="N254" s="2114"/>
      <c r="O254" s="695"/>
      <c r="P254" s="695"/>
      <c r="Q254" s="695"/>
      <c r="R254" s="2114"/>
      <c r="S254" s="695"/>
      <c r="T254" s="695"/>
      <c r="U254" s="695"/>
      <c r="V254" s="695"/>
      <c r="W254" s="695"/>
      <c r="X254" s="695"/>
      <c r="Y254" s="695"/>
      <c r="Z254" s="695"/>
      <c r="AA254" s="695"/>
    </row>
    <row r="255" spans="2:27" ht="12" customHeight="1">
      <c r="B255" s="695"/>
      <c r="C255" s="695"/>
      <c r="D255" s="695"/>
      <c r="E255" s="695"/>
      <c r="F255" s="695"/>
      <c r="G255" s="695"/>
      <c r="H255" s="695"/>
      <c r="I255" s="695"/>
      <c r="J255" s="695"/>
      <c r="K255" s="695"/>
      <c r="L255" s="695"/>
      <c r="M255" s="695"/>
      <c r="N255" s="2114"/>
      <c r="O255" s="695"/>
      <c r="P255" s="695"/>
      <c r="Q255" s="695"/>
      <c r="R255" s="2114"/>
      <c r="S255" s="695"/>
      <c r="T255" s="695"/>
      <c r="U255" s="695"/>
      <c r="V255" s="695"/>
      <c r="W255" s="695"/>
      <c r="X255" s="695"/>
      <c r="Y255" s="695"/>
      <c r="Z255" s="695"/>
      <c r="AA255" s="695"/>
    </row>
    <row r="256" spans="2:27" ht="12" customHeight="1">
      <c r="B256" s="695"/>
      <c r="C256" s="695"/>
      <c r="D256" s="695"/>
      <c r="E256" s="695"/>
      <c r="F256" s="695"/>
      <c r="G256" s="695"/>
      <c r="H256" s="695"/>
      <c r="I256" s="695"/>
      <c r="J256" s="695"/>
      <c r="K256" s="695"/>
      <c r="L256" s="695"/>
      <c r="M256" s="695"/>
      <c r="N256" s="2114"/>
      <c r="O256" s="695"/>
      <c r="P256" s="695"/>
      <c r="Q256" s="695"/>
      <c r="R256" s="2114"/>
      <c r="S256" s="695"/>
      <c r="T256" s="695"/>
      <c r="U256" s="695"/>
      <c r="V256" s="695"/>
      <c r="W256" s="695"/>
      <c r="X256" s="695"/>
      <c r="Y256" s="695"/>
      <c r="Z256" s="695"/>
      <c r="AA256" s="695"/>
    </row>
    <row r="257" spans="2:27" ht="12" customHeight="1">
      <c r="B257" s="695"/>
      <c r="C257" s="695"/>
      <c r="D257" s="695"/>
      <c r="E257" s="695"/>
      <c r="F257" s="695"/>
      <c r="G257" s="695"/>
      <c r="H257" s="695"/>
      <c r="I257" s="695"/>
      <c r="J257" s="695"/>
      <c r="K257" s="695"/>
      <c r="L257" s="695"/>
      <c r="M257" s="695"/>
      <c r="N257" s="2114"/>
      <c r="O257" s="695"/>
      <c r="P257" s="695"/>
      <c r="Q257" s="695"/>
      <c r="R257" s="2114"/>
      <c r="S257" s="695"/>
      <c r="T257" s="695"/>
      <c r="U257" s="695"/>
      <c r="V257" s="695"/>
      <c r="W257" s="695"/>
      <c r="X257" s="695"/>
      <c r="Y257" s="695"/>
      <c r="Z257" s="695"/>
      <c r="AA257" s="695"/>
    </row>
    <row r="258" spans="2:27" ht="12" customHeight="1">
      <c r="B258" s="695"/>
      <c r="C258" s="695"/>
      <c r="D258" s="695"/>
      <c r="E258" s="695"/>
      <c r="F258" s="695"/>
      <c r="G258" s="695"/>
      <c r="H258" s="695"/>
      <c r="I258" s="695"/>
      <c r="J258" s="695"/>
      <c r="K258" s="695"/>
      <c r="L258" s="695"/>
      <c r="M258" s="695"/>
      <c r="N258" s="2114"/>
      <c r="O258" s="695"/>
      <c r="P258" s="695"/>
      <c r="Q258" s="695"/>
      <c r="R258" s="2114"/>
      <c r="S258" s="695"/>
      <c r="T258" s="695"/>
      <c r="U258" s="695"/>
      <c r="V258" s="695"/>
      <c r="W258" s="695"/>
      <c r="X258" s="695"/>
      <c r="Y258" s="695"/>
      <c r="Z258" s="695"/>
      <c r="AA258" s="695"/>
    </row>
    <row r="259" spans="2:27" ht="12" customHeight="1">
      <c r="B259" s="695"/>
      <c r="C259" s="695"/>
      <c r="D259" s="695"/>
      <c r="E259" s="695"/>
      <c r="F259" s="695"/>
      <c r="G259" s="695"/>
      <c r="H259" s="695"/>
      <c r="I259" s="695"/>
      <c r="J259" s="695"/>
      <c r="K259" s="695"/>
      <c r="L259" s="695"/>
      <c r="M259" s="695"/>
      <c r="N259" s="2114"/>
      <c r="O259" s="695"/>
      <c r="P259" s="695"/>
      <c r="Q259" s="695"/>
      <c r="R259" s="2114"/>
      <c r="S259" s="695"/>
      <c r="T259" s="695"/>
      <c r="U259" s="695"/>
      <c r="V259" s="695"/>
      <c r="W259" s="695"/>
      <c r="X259" s="695"/>
      <c r="Y259" s="695"/>
      <c r="Z259" s="695"/>
      <c r="AA259" s="695"/>
    </row>
    <row r="260" spans="2:27" ht="12" customHeight="1">
      <c r="B260" s="695"/>
      <c r="C260" s="695"/>
      <c r="D260" s="695"/>
      <c r="E260" s="695"/>
      <c r="F260" s="695"/>
      <c r="G260" s="695"/>
      <c r="H260" s="695"/>
      <c r="I260" s="695"/>
      <c r="J260" s="695"/>
      <c r="K260" s="695"/>
      <c r="L260" s="695"/>
      <c r="M260" s="695"/>
      <c r="N260" s="2114"/>
      <c r="O260" s="695"/>
      <c r="P260" s="695"/>
      <c r="Q260" s="695"/>
      <c r="R260" s="2114"/>
      <c r="S260" s="695"/>
      <c r="T260" s="695"/>
      <c r="U260" s="695"/>
      <c r="V260" s="695"/>
      <c r="W260" s="695"/>
      <c r="X260" s="695"/>
      <c r="Y260" s="695"/>
      <c r="Z260" s="695"/>
      <c r="AA260" s="695"/>
    </row>
    <row r="261" spans="2:27" ht="12" customHeight="1">
      <c r="B261" s="695"/>
      <c r="C261" s="695"/>
      <c r="D261" s="695"/>
      <c r="E261" s="695"/>
      <c r="F261" s="695"/>
      <c r="G261" s="695"/>
      <c r="H261" s="695"/>
      <c r="I261" s="695"/>
      <c r="J261" s="695"/>
      <c r="K261" s="695"/>
      <c r="L261" s="695"/>
      <c r="M261" s="695"/>
      <c r="N261" s="2114"/>
      <c r="O261" s="695"/>
      <c r="P261" s="695"/>
      <c r="Q261" s="695"/>
      <c r="R261" s="2114"/>
      <c r="S261" s="695"/>
      <c r="T261" s="695"/>
      <c r="U261" s="695"/>
      <c r="V261" s="695"/>
      <c r="W261" s="695"/>
      <c r="X261" s="695"/>
      <c r="Y261" s="695"/>
      <c r="Z261" s="695"/>
      <c r="AA261" s="695"/>
    </row>
    <row r="262" spans="2:27" ht="12" customHeight="1">
      <c r="B262" s="695"/>
      <c r="C262" s="695"/>
      <c r="D262" s="695"/>
      <c r="E262" s="695"/>
      <c r="F262" s="695"/>
      <c r="G262" s="695"/>
      <c r="H262" s="695"/>
      <c r="I262" s="695"/>
      <c r="J262" s="695"/>
      <c r="K262" s="695"/>
      <c r="L262" s="695"/>
      <c r="M262" s="695"/>
      <c r="N262" s="2114"/>
      <c r="O262" s="695"/>
      <c r="P262" s="695"/>
      <c r="Q262" s="695"/>
      <c r="R262" s="2114"/>
      <c r="S262" s="695"/>
      <c r="T262" s="695"/>
      <c r="U262" s="695"/>
      <c r="V262" s="695"/>
      <c r="W262" s="695"/>
      <c r="X262" s="695"/>
      <c r="Y262" s="695"/>
      <c r="Z262" s="695"/>
      <c r="AA262" s="695"/>
    </row>
    <row r="263" spans="2:27" ht="12" customHeight="1">
      <c r="B263" s="695"/>
      <c r="C263" s="695"/>
      <c r="D263" s="695"/>
      <c r="E263" s="695"/>
      <c r="F263" s="695"/>
      <c r="G263" s="695"/>
      <c r="H263" s="695"/>
      <c r="I263" s="695"/>
      <c r="J263" s="695"/>
      <c r="K263" s="695"/>
      <c r="L263" s="695"/>
      <c r="M263" s="695"/>
      <c r="N263" s="2114"/>
      <c r="O263" s="695"/>
      <c r="P263" s="695"/>
      <c r="Q263" s="695"/>
      <c r="R263" s="2114"/>
      <c r="S263" s="695"/>
      <c r="T263" s="695"/>
      <c r="U263" s="695"/>
      <c r="V263" s="695"/>
      <c r="W263" s="695"/>
      <c r="X263" s="695"/>
      <c r="Y263" s="695"/>
      <c r="Z263" s="695"/>
      <c r="AA263" s="695"/>
    </row>
    <row r="264" spans="2:27" ht="12" customHeight="1">
      <c r="B264" s="695"/>
      <c r="C264" s="695"/>
      <c r="D264" s="695"/>
      <c r="E264" s="695"/>
      <c r="F264" s="695"/>
      <c r="G264" s="695"/>
      <c r="H264" s="695"/>
      <c r="I264" s="695"/>
      <c r="J264" s="695"/>
      <c r="K264" s="695"/>
      <c r="L264" s="695"/>
      <c r="M264" s="695"/>
      <c r="N264" s="2114"/>
      <c r="O264" s="695"/>
      <c r="P264" s="695"/>
      <c r="Q264" s="695"/>
      <c r="R264" s="2114"/>
      <c r="S264" s="695"/>
      <c r="T264" s="695"/>
      <c r="U264" s="695"/>
      <c r="V264" s="695"/>
      <c r="W264" s="695"/>
      <c r="X264" s="695"/>
      <c r="Y264" s="695"/>
      <c r="Z264" s="695"/>
      <c r="AA264" s="695"/>
    </row>
    <row r="265" spans="2:27" ht="12" customHeight="1">
      <c r="B265" s="695"/>
      <c r="C265" s="695"/>
      <c r="D265" s="695"/>
      <c r="E265" s="695"/>
      <c r="F265" s="695"/>
      <c r="G265" s="695"/>
      <c r="H265" s="695"/>
      <c r="I265" s="695"/>
      <c r="J265" s="695"/>
      <c r="K265" s="695"/>
      <c r="L265" s="695"/>
      <c r="M265" s="695"/>
      <c r="N265" s="2114"/>
      <c r="O265" s="695"/>
      <c r="P265" s="695"/>
      <c r="Q265" s="695"/>
      <c r="R265" s="2114"/>
      <c r="S265" s="695"/>
      <c r="T265" s="695"/>
      <c r="U265" s="695"/>
      <c r="V265" s="695"/>
      <c r="W265" s="695"/>
      <c r="X265" s="695"/>
      <c r="Y265" s="695"/>
      <c r="Z265" s="695"/>
      <c r="AA265" s="695"/>
    </row>
    <row r="266" spans="2:27" ht="12" customHeight="1">
      <c r="B266" s="695"/>
      <c r="C266" s="695"/>
      <c r="D266" s="695"/>
      <c r="E266" s="695"/>
      <c r="F266" s="695"/>
      <c r="G266" s="695"/>
      <c r="H266" s="695"/>
      <c r="I266" s="695"/>
      <c r="J266" s="695"/>
      <c r="K266" s="695"/>
      <c r="L266" s="695"/>
      <c r="M266" s="695"/>
      <c r="N266" s="2114"/>
      <c r="O266" s="695"/>
      <c r="P266" s="695"/>
      <c r="Q266" s="695"/>
      <c r="R266" s="2114"/>
      <c r="S266" s="695"/>
      <c r="T266" s="695"/>
      <c r="U266" s="695"/>
      <c r="V266" s="695"/>
      <c r="W266" s="695"/>
      <c r="X266" s="695"/>
      <c r="Y266" s="695"/>
      <c r="Z266" s="695"/>
      <c r="AA266" s="695"/>
    </row>
    <row r="267" spans="2:27" ht="12" customHeight="1">
      <c r="B267" s="695"/>
      <c r="C267" s="695"/>
      <c r="D267" s="695"/>
      <c r="E267" s="695"/>
      <c r="F267" s="695"/>
      <c r="G267" s="695"/>
      <c r="H267" s="695"/>
      <c r="I267" s="695"/>
      <c r="J267" s="695"/>
      <c r="K267" s="695"/>
      <c r="L267" s="695"/>
      <c r="M267" s="695"/>
      <c r="N267" s="2114"/>
      <c r="O267" s="695"/>
      <c r="P267" s="695"/>
      <c r="Q267" s="695"/>
      <c r="R267" s="2114"/>
      <c r="S267" s="695"/>
      <c r="T267" s="695"/>
      <c r="U267" s="695"/>
      <c r="V267" s="695"/>
      <c r="W267" s="695"/>
      <c r="X267" s="695"/>
      <c r="Y267" s="695"/>
      <c r="Z267" s="695"/>
      <c r="AA267" s="695"/>
    </row>
    <row r="268" spans="2:27" ht="12" customHeight="1">
      <c r="B268" s="695"/>
      <c r="C268" s="695"/>
      <c r="D268" s="695"/>
      <c r="E268" s="695"/>
      <c r="F268" s="695"/>
      <c r="G268" s="695"/>
      <c r="H268" s="695"/>
      <c r="I268" s="695"/>
      <c r="J268" s="695"/>
      <c r="K268" s="695"/>
      <c r="L268" s="695"/>
      <c r="M268" s="695"/>
      <c r="N268" s="2114"/>
      <c r="O268" s="695"/>
      <c r="P268" s="695"/>
      <c r="Q268" s="695"/>
      <c r="R268" s="2114"/>
      <c r="S268" s="695"/>
      <c r="T268" s="695"/>
      <c r="U268" s="695"/>
      <c r="V268" s="695"/>
      <c r="W268" s="695"/>
      <c r="X268" s="695"/>
      <c r="Y268" s="695"/>
      <c r="Z268" s="695"/>
      <c r="AA268" s="695"/>
    </row>
    <row r="269" spans="2:27" ht="12" customHeight="1">
      <c r="B269" s="695"/>
      <c r="C269" s="695"/>
      <c r="D269" s="695"/>
      <c r="E269" s="695"/>
      <c r="F269" s="695"/>
      <c r="G269" s="695"/>
      <c r="H269" s="695"/>
      <c r="I269" s="695"/>
      <c r="J269" s="695"/>
      <c r="K269" s="695"/>
      <c r="L269" s="695"/>
      <c r="M269" s="695"/>
      <c r="N269" s="2114"/>
      <c r="O269" s="695"/>
      <c r="P269" s="695"/>
      <c r="Q269" s="695"/>
      <c r="R269" s="2114"/>
      <c r="S269" s="695"/>
      <c r="T269" s="695"/>
      <c r="U269" s="695"/>
      <c r="V269" s="695"/>
      <c r="W269" s="695"/>
      <c r="X269" s="695"/>
      <c r="Y269" s="695"/>
      <c r="Z269" s="695"/>
      <c r="AA269" s="695"/>
    </row>
    <row r="270" spans="2:27" ht="12" customHeight="1">
      <c r="B270" s="695"/>
      <c r="C270" s="695"/>
      <c r="D270" s="695"/>
      <c r="E270" s="695"/>
      <c r="F270" s="695"/>
      <c r="G270" s="695"/>
      <c r="H270" s="695"/>
      <c r="I270" s="695"/>
      <c r="J270" s="695"/>
      <c r="K270" s="695"/>
      <c r="L270" s="695"/>
      <c r="M270" s="695"/>
      <c r="N270" s="2114"/>
      <c r="O270" s="695"/>
      <c r="P270" s="695"/>
      <c r="Q270" s="695"/>
      <c r="R270" s="2114"/>
      <c r="S270" s="695"/>
      <c r="T270" s="695"/>
      <c r="U270" s="695"/>
      <c r="V270" s="695"/>
      <c r="W270" s="695"/>
      <c r="X270" s="695"/>
      <c r="Y270" s="695"/>
      <c r="Z270" s="695"/>
      <c r="AA270" s="695"/>
    </row>
    <row r="271" spans="2:27" ht="12" customHeight="1">
      <c r="B271" s="695"/>
      <c r="C271" s="695"/>
      <c r="D271" s="695"/>
      <c r="E271" s="695"/>
      <c r="F271" s="695"/>
      <c r="G271" s="695"/>
      <c r="H271" s="695"/>
      <c r="I271" s="695"/>
      <c r="J271" s="695"/>
      <c r="K271" s="695"/>
      <c r="L271" s="695"/>
      <c r="M271" s="695"/>
      <c r="N271" s="2114"/>
      <c r="O271" s="695"/>
      <c r="P271" s="695"/>
      <c r="Q271" s="695"/>
      <c r="R271" s="2114"/>
      <c r="S271" s="695"/>
      <c r="T271" s="695"/>
      <c r="U271" s="695"/>
      <c r="V271" s="695"/>
      <c r="W271" s="695"/>
      <c r="X271" s="695"/>
      <c r="Y271" s="695"/>
      <c r="Z271" s="695"/>
      <c r="AA271" s="695"/>
    </row>
    <row r="272" spans="2:27" ht="12" customHeight="1">
      <c r="B272" s="695"/>
      <c r="C272" s="695"/>
      <c r="D272" s="695"/>
      <c r="E272" s="695"/>
      <c r="F272" s="695"/>
      <c r="G272" s="695"/>
      <c r="H272" s="695"/>
      <c r="I272" s="695"/>
      <c r="J272" s="695"/>
      <c r="K272" s="695"/>
      <c r="L272" s="695"/>
      <c r="M272" s="695"/>
      <c r="N272" s="2114"/>
      <c r="O272" s="695"/>
      <c r="P272" s="695"/>
      <c r="Q272" s="695"/>
      <c r="R272" s="2114"/>
      <c r="S272" s="695"/>
      <c r="T272" s="695"/>
      <c r="U272" s="695"/>
      <c r="V272" s="695"/>
      <c r="W272" s="695"/>
      <c r="X272" s="695"/>
      <c r="Y272" s="695"/>
      <c r="Z272" s="695"/>
      <c r="AA272" s="695"/>
    </row>
    <row r="273" spans="2:27" ht="12" customHeight="1">
      <c r="B273" s="695"/>
      <c r="C273" s="695"/>
      <c r="D273" s="695"/>
      <c r="E273" s="695"/>
      <c r="F273" s="695"/>
      <c r="G273" s="695"/>
      <c r="H273" s="695"/>
      <c r="I273" s="695"/>
      <c r="J273" s="695"/>
      <c r="K273" s="695"/>
      <c r="L273" s="695"/>
      <c r="M273" s="695"/>
      <c r="N273" s="2114"/>
      <c r="O273" s="695"/>
      <c r="P273" s="695"/>
      <c r="Q273" s="695"/>
      <c r="R273" s="2114"/>
      <c r="S273" s="695"/>
      <c r="T273" s="695"/>
      <c r="U273" s="695"/>
      <c r="V273" s="695"/>
      <c r="W273" s="695"/>
      <c r="X273" s="695"/>
      <c r="Y273" s="695"/>
      <c r="Z273" s="695"/>
      <c r="AA273" s="695"/>
    </row>
    <row r="274" spans="2:27" ht="12" customHeight="1">
      <c r="B274" s="695"/>
      <c r="C274" s="695"/>
      <c r="D274" s="695"/>
      <c r="E274" s="695"/>
      <c r="F274" s="695"/>
      <c r="G274" s="695"/>
      <c r="H274" s="695"/>
      <c r="I274" s="695"/>
      <c r="J274" s="695"/>
      <c r="K274" s="695"/>
      <c r="L274" s="695"/>
      <c r="M274" s="695"/>
      <c r="N274" s="2114"/>
      <c r="O274" s="695"/>
      <c r="P274" s="695"/>
      <c r="Q274" s="695"/>
      <c r="R274" s="2114"/>
      <c r="S274" s="695"/>
      <c r="T274" s="695"/>
      <c r="U274" s="695"/>
      <c r="V274" s="695"/>
      <c r="W274" s="695"/>
      <c r="X274" s="695"/>
      <c r="Y274" s="695"/>
      <c r="Z274" s="695"/>
      <c r="AA274" s="695"/>
    </row>
    <row r="275" spans="2:27" ht="12" customHeight="1">
      <c r="B275" s="695"/>
      <c r="C275" s="695"/>
      <c r="D275" s="695"/>
      <c r="E275" s="695"/>
      <c r="F275" s="695"/>
      <c r="G275" s="695"/>
      <c r="H275" s="695"/>
      <c r="I275" s="695"/>
      <c r="J275" s="695"/>
      <c r="K275" s="695"/>
      <c r="L275" s="695"/>
      <c r="M275" s="695"/>
      <c r="N275" s="2114"/>
      <c r="O275" s="695"/>
      <c r="P275" s="695"/>
      <c r="Q275" s="695"/>
      <c r="R275" s="2114"/>
      <c r="S275" s="695"/>
      <c r="T275" s="695"/>
      <c r="U275" s="695"/>
      <c r="V275" s="695"/>
      <c r="W275" s="695"/>
      <c r="X275" s="695"/>
      <c r="Y275" s="695"/>
      <c r="Z275" s="695"/>
      <c r="AA275" s="695"/>
    </row>
    <row r="276" spans="2:27" ht="12" customHeight="1">
      <c r="B276" s="695"/>
      <c r="C276" s="695"/>
      <c r="D276" s="695"/>
      <c r="E276" s="695"/>
      <c r="F276" s="695"/>
      <c r="G276" s="695"/>
      <c r="H276" s="695"/>
      <c r="I276" s="695"/>
      <c r="J276" s="695"/>
      <c r="K276" s="695"/>
      <c r="L276" s="695"/>
      <c r="M276" s="695"/>
      <c r="N276" s="2114"/>
      <c r="O276" s="695"/>
      <c r="P276" s="695"/>
      <c r="Q276" s="695"/>
      <c r="R276" s="2114"/>
      <c r="S276" s="695"/>
      <c r="T276" s="695"/>
      <c r="U276" s="695"/>
      <c r="V276" s="695"/>
      <c r="W276" s="695"/>
      <c r="X276" s="695"/>
      <c r="Y276" s="695"/>
      <c r="Z276" s="695"/>
      <c r="AA276" s="695"/>
    </row>
    <row r="277" spans="2:27" ht="12" customHeight="1">
      <c r="B277" s="695"/>
      <c r="C277" s="695"/>
      <c r="D277" s="695"/>
      <c r="E277" s="695"/>
      <c r="F277" s="695"/>
      <c r="G277" s="695"/>
      <c r="H277" s="695"/>
      <c r="I277" s="695"/>
      <c r="J277" s="695"/>
      <c r="K277" s="695"/>
      <c r="L277" s="695"/>
      <c r="M277" s="695"/>
      <c r="N277" s="2114"/>
      <c r="O277" s="695"/>
      <c r="P277" s="695"/>
      <c r="Q277" s="695"/>
      <c r="R277" s="2114"/>
      <c r="S277" s="695"/>
      <c r="T277" s="695"/>
      <c r="U277" s="695"/>
      <c r="V277" s="695"/>
      <c r="W277" s="695"/>
      <c r="X277" s="695"/>
      <c r="Y277" s="695"/>
      <c r="Z277" s="695"/>
      <c r="AA277" s="695"/>
    </row>
    <row r="278" spans="2:27" ht="12" customHeight="1">
      <c r="B278" s="695"/>
      <c r="C278" s="695"/>
      <c r="D278" s="695"/>
      <c r="E278" s="695"/>
      <c r="F278" s="695"/>
      <c r="G278" s="695"/>
      <c r="H278" s="695"/>
      <c r="I278" s="695"/>
      <c r="J278" s="695"/>
      <c r="K278" s="695"/>
      <c r="L278" s="695"/>
      <c r="M278" s="695"/>
      <c r="N278" s="2114"/>
      <c r="O278" s="695"/>
      <c r="P278" s="695"/>
      <c r="Q278" s="695"/>
      <c r="R278" s="2114"/>
      <c r="S278" s="695"/>
      <c r="T278" s="695"/>
      <c r="U278" s="695"/>
      <c r="V278" s="695"/>
      <c r="W278" s="695"/>
      <c r="X278" s="695"/>
      <c r="Y278" s="695"/>
      <c r="Z278" s="695"/>
      <c r="AA278" s="695"/>
    </row>
    <row r="279" spans="2:27" ht="12" customHeight="1">
      <c r="B279" s="695"/>
      <c r="C279" s="695"/>
      <c r="D279" s="695"/>
      <c r="E279" s="695"/>
      <c r="F279" s="695"/>
      <c r="G279" s="695"/>
      <c r="H279" s="695"/>
      <c r="I279" s="695"/>
      <c r="J279" s="695"/>
      <c r="K279" s="695"/>
      <c r="L279" s="695"/>
      <c r="M279" s="695"/>
      <c r="N279" s="2114"/>
      <c r="O279" s="695"/>
      <c r="P279" s="695"/>
      <c r="Q279" s="695"/>
      <c r="R279" s="2114"/>
      <c r="S279" s="695"/>
      <c r="T279" s="695"/>
      <c r="U279" s="695"/>
      <c r="V279" s="695"/>
      <c r="W279" s="695"/>
      <c r="X279" s="695"/>
      <c r="Y279" s="695"/>
      <c r="Z279" s="695"/>
      <c r="AA279" s="695"/>
    </row>
    <row r="280" spans="2:27" ht="12" customHeight="1">
      <c r="B280" s="695"/>
      <c r="C280" s="695"/>
      <c r="D280" s="695"/>
      <c r="E280" s="695"/>
      <c r="F280" s="695"/>
      <c r="G280" s="695"/>
      <c r="H280" s="695"/>
      <c r="I280" s="695"/>
      <c r="J280" s="695"/>
      <c r="K280" s="695"/>
      <c r="L280" s="695"/>
      <c r="M280" s="695"/>
      <c r="N280" s="2114"/>
      <c r="O280" s="695"/>
      <c r="P280" s="695"/>
      <c r="Q280" s="695"/>
      <c r="R280" s="2114"/>
      <c r="S280" s="695"/>
      <c r="T280" s="695"/>
      <c r="U280" s="695"/>
      <c r="V280" s="695"/>
      <c r="W280" s="695"/>
      <c r="X280" s="695"/>
      <c r="Y280" s="695"/>
      <c r="Z280" s="695"/>
      <c r="AA280" s="695"/>
    </row>
    <row r="281" spans="2:27" ht="12" customHeight="1">
      <c r="B281" s="695"/>
      <c r="C281" s="695"/>
      <c r="D281" s="695"/>
      <c r="E281" s="695"/>
      <c r="F281" s="695"/>
      <c r="G281" s="695"/>
      <c r="H281" s="695"/>
      <c r="I281" s="695"/>
      <c r="J281" s="695"/>
      <c r="K281" s="695"/>
      <c r="L281" s="695"/>
      <c r="M281" s="695"/>
      <c r="N281" s="2114"/>
      <c r="O281" s="695"/>
      <c r="P281" s="695"/>
      <c r="Q281" s="695"/>
      <c r="R281" s="2114"/>
      <c r="S281" s="695"/>
      <c r="T281" s="695"/>
      <c r="U281" s="695"/>
      <c r="V281" s="695"/>
      <c r="W281" s="695"/>
      <c r="X281" s="695"/>
      <c r="Y281" s="695"/>
      <c r="Z281" s="695"/>
      <c r="AA281" s="695"/>
    </row>
    <row r="282" spans="2:27" ht="12" customHeight="1">
      <c r="B282" s="695"/>
      <c r="C282" s="695"/>
      <c r="D282" s="695"/>
      <c r="E282" s="695"/>
      <c r="F282" s="695"/>
      <c r="G282" s="695"/>
      <c r="H282" s="695"/>
      <c r="I282" s="695"/>
      <c r="J282" s="695"/>
      <c r="K282" s="695"/>
      <c r="L282" s="695"/>
      <c r="M282" s="695"/>
      <c r="N282" s="2114"/>
      <c r="O282" s="695"/>
      <c r="P282" s="695"/>
      <c r="Q282" s="695"/>
      <c r="R282" s="2114"/>
      <c r="S282" s="695"/>
      <c r="T282" s="695"/>
      <c r="U282" s="695"/>
      <c r="V282" s="695"/>
      <c r="W282" s="695"/>
      <c r="X282" s="695"/>
      <c r="Y282" s="695"/>
      <c r="Z282" s="695"/>
      <c r="AA282" s="695"/>
    </row>
    <row r="283" spans="2:27" ht="12" customHeight="1">
      <c r="B283" s="695"/>
      <c r="C283" s="695"/>
      <c r="D283" s="695"/>
      <c r="E283" s="695"/>
      <c r="F283" s="695"/>
      <c r="G283" s="695"/>
      <c r="H283" s="695"/>
      <c r="I283" s="695"/>
      <c r="J283" s="695"/>
      <c r="K283" s="695"/>
      <c r="L283" s="695"/>
      <c r="M283" s="695"/>
      <c r="N283" s="2114"/>
      <c r="O283" s="695"/>
      <c r="P283" s="695"/>
      <c r="Q283" s="695"/>
      <c r="R283" s="2114"/>
      <c r="S283" s="695"/>
      <c r="T283" s="695"/>
      <c r="U283" s="695"/>
      <c r="V283" s="695"/>
      <c r="W283" s="695"/>
      <c r="X283" s="695"/>
      <c r="Y283" s="695"/>
      <c r="Z283" s="695"/>
      <c r="AA283" s="695"/>
    </row>
    <row r="284" spans="2:27" ht="12" customHeight="1">
      <c r="B284" s="695"/>
      <c r="C284" s="695"/>
      <c r="D284" s="695"/>
      <c r="E284" s="695"/>
      <c r="F284" s="695"/>
      <c r="G284" s="695"/>
      <c r="H284" s="695"/>
      <c r="I284" s="695"/>
      <c r="J284" s="695"/>
      <c r="K284" s="695"/>
      <c r="L284" s="695"/>
      <c r="M284" s="695"/>
      <c r="N284" s="2114"/>
      <c r="O284" s="695"/>
      <c r="P284" s="695"/>
      <c r="Q284" s="695"/>
      <c r="R284" s="2114"/>
      <c r="S284" s="695"/>
      <c r="T284" s="695"/>
      <c r="U284" s="695"/>
      <c r="V284" s="695"/>
      <c r="W284" s="695"/>
      <c r="X284" s="695"/>
      <c r="Y284" s="695"/>
      <c r="Z284" s="695"/>
      <c r="AA284" s="695"/>
    </row>
    <row r="285" spans="2:27" ht="12" customHeight="1">
      <c r="B285" s="695"/>
      <c r="C285" s="695"/>
      <c r="D285" s="695"/>
      <c r="E285" s="695"/>
      <c r="F285" s="695"/>
      <c r="G285" s="695"/>
      <c r="H285" s="695"/>
      <c r="I285" s="695"/>
      <c r="J285" s="695"/>
      <c r="K285" s="695"/>
      <c r="L285" s="695"/>
      <c r="M285" s="695"/>
      <c r="N285" s="2114"/>
      <c r="O285" s="695"/>
      <c r="P285" s="695"/>
      <c r="Q285" s="695"/>
      <c r="R285" s="2114"/>
      <c r="S285" s="695"/>
      <c r="T285" s="695"/>
      <c r="U285" s="695"/>
      <c r="V285" s="695"/>
      <c r="W285" s="695"/>
      <c r="X285" s="695"/>
      <c r="Y285" s="695"/>
      <c r="Z285" s="695"/>
      <c r="AA285" s="695"/>
    </row>
    <row r="286" spans="2:27" ht="12" customHeight="1">
      <c r="B286" s="695"/>
      <c r="C286" s="695"/>
      <c r="D286" s="695"/>
      <c r="E286" s="695"/>
      <c r="F286" s="695"/>
      <c r="G286" s="695"/>
      <c r="H286" s="695"/>
      <c r="I286" s="695"/>
      <c r="J286" s="695"/>
      <c r="K286" s="695"/>
      <c r="L286" s="695"/>
      <c r="M286" s="695"/>
      <c r="N286" s="2114"/>
      <c r="O286" s="695"/>
      <c r="P286" s="695"/>
      <c r="Q286" s="695"/>
      <c r="R286" s="2114"/>
      <c r="S286" s="695"/>
      <c r="T286" s="695"/>
      <c r="U286" s="695"/>
      <c r="V286" s="695"/>
      <c r="W286" s="695"/>
      <c r="X286" s="695"/>
      <c r="Y286" s="695"/>
      <c r="Z286" s="695"/>
      <c r="AA286" s="695"/>
    </row>
    <row r="287" spans="2:27" ht="12" customHeight="1">
      <c r="B287" s="695"/>
      <c r="C287" s="695"/>
      <c r="D287" s="695"/>
      <c r="E287" s="695"/>
      <c r="F287" s="695"/>
      <c r="G287" s="695"/>
      <c r="H287" s="695"/>
      <c r="I287" s="695"/>
      <c r="J287" s="695"/>
      <c r="K287" s="695"/>
      <c r="L287" s="695"/>
      <c r="M287" s="695"/>
      <c r="N287" s="2114"/>
      <c r="O287" s="695"/>
      <c r="P287" s="695"/>
      <c r="Q287" s="695"/>
      <c r="R287" s="2114"/>
      <c r="S287" s="695"/>
      <c r="T287" s="695"/>
      <c r="U287" s="695"/>
      <c r="V287" s="695"/>
      <c r="W287" s="695"/>
      <c r="X287" s="695"/>
      <c r="Y287" s="695"/>
      <c r="Z287" s="695"/>
      <c r="AA287" s="695"/>
    </row>
    <row r="288" spans="2:27" ht="12" customHeight="1">
      <c r="B288" s="695"/>
      <c r="C288" s="695"/>
      <c r="D288" s="695"/>
      <c r="E288" s="695"/>
      <c r="F288" s="695"/>
      <c r="G288" s="695"/>
      <c r="H288" s="695"/>
      <c r="I288" s="695"/>
      <c r="J288" s="695"/>
      <c r="K288" s="695"/>
      <c r="L288" s="695"/>
      <c r="M288" s="695"/>
      <c r="N288" s="2114"/>
      <c r="O288" s="695"/>
      <c r="P288" s="695"/>
      <c r="Q288" s="695"/>
      <c r="R288" s="2114"/>
      <c r="S288" s="695"/>
      <c r="T288" s="695"/>
      <c r="U288" s="695"/>
      <c r="V288" s="695"/>
      <c r="W288" s="695"/>
      <c r="X288" s="695"/>
      <c r="Y288" s="695"/>
      <c r="Z288" s="695"/>
      <c r="AA288" s="695"/>
    </row>
    <row r="289" spans="2:27" ht="12" customHeight="1">
      <c r="B289" s="695"/>
      <c r="C289" s="695"/>
      <c r="D289" s="695"/>
      <c r="E289" s="695"/>
      <c r="F289" s="695"/>
      <c r="G289" s="695"/>
      <c r="H289" s="695"/>
      <c r="I289" s="695"/>
      <c r="J289" s="695"/>
      <c r="K289" s="695"/>
      <c r="L289" s="695"/>
      <c r="M289" s="695"/>
      <c r="N289" s="2114"/>
      <c r="O289" s="695"/>
      <c r="P289" s="695"/>
      <c r="Q289" s="695"/>
      <c r="R289" s="2114"/>
      <c r="S289" s="695"/>
      <c r="T289" s="695"/>
      <c r="U289" s="695"/>
      <c r="V289" s="695"/>
      <c r="W289" s="695"/>
      <c r="X289" s="695"/>
      <c r="Y289" s="695"/>
      <c r="Z289" s="695"/>
      <c r="AA289" s="695"/>
    </row>
    <row r="290" spans="2:27" ht="12" customHeight="1">
      <c r="B290" s="695"/>
      <c r="C290" s="695"/>
      <c r="D290" s="695"/>
      <c r="E290" s="695"/>
      <c r="F290" s="695"/>
      <c r="G290" s="695"/>
      <c r="H290" s="695"/>
      <c r="I290" s="695"/>
      <c r="J290" s="695"/>
      <c r="K290" s="695"/>
      <c r="L290" s="695"/>
      <c r="M290" s="695"/>
      <c r="N290" s="2114"/>
      <c r="O290" s="695"/>
      <c r="P290" s="695"/>
      <c r="Q290" s="695"/>
      <c r="R290" s="2114"/>
      <c r="S290" s="695"/>
      <c r="T290" s="695"/>
      <c r="U290" s="695"/>
      <c r="V290" s="695"/>
      <c r="W290" s="695"/>
      <c r="X290" s="695"/>
      <c r="Y290" s="695"/>
      <c r="Z290" s="695"/>
      <c r="AA290" s="695"/>
    </row>
    <row r="291" spans="2:27" ht="12" customHeight="1">
      <c r="B291" s="695"/>
      <c r="C291" s="695"/>
      <c r="D291" s="695"/>
      <c r="E291" s="695"/>
      <c r="F291" s="695"/>
      <c r="G291" s="695"/>
      <c r="H291" s="695"/>
      <c r="I291" s="695"/>
      <c r="J291" s="695"/>
      <c r="K291" s="695"/>
      <c r="L291" s="695"/>
      <c r="M291" s="695"/>
      <c r="N291" s="2114"/>
      <c r="O291" s="695"/>
      <c r="P291" s="695"/>
      <c r="Q291" s="695"/>
      <c r="R291" s="2114"/>
      <c r="S291" s="695"/>
      <c r="T291" s="695"/>
      <c r="U291" s="695"/>
      <c r="V291" s="695"/>
      <c r="W291" s="695"/>
      <c r="X291" s="695"/>
      <c r="Y291" s="695"/>
      <c r="Z291" s="695"/>
      <c r="AA291" s="695"/>
    </row>
    <row r="292" spans="2:27" ht="12" customHeight="1">
      <c r="B292" s="695"/>
      <c r="C292" s="695"/>
      <c r="D292" s="695"/>
      <c r="E292" s="695"/>
      <c r="F292" s="695"/>
      <c r="G292" s="695"/>
      <c r="H292" s="695"/>
      <c r="I292" s="695"/>
      <c r="J292" s="695"/>
      <c r="K292" s="695"/>
      <c r="L292" s="695"/>
      <c r="M292" s="695"/>
      <c r="N292" s="2114"/>
      <c r="O292" s="695"/>
      <c r="P292" s="695"/>
      <c r="Q292" s="695"/>
      <c r="R292" s="2114"/>
      <c r="S292" s="695"/>
      <c r="T292" s="695"/>
      <c r="U292" s="695"/>
      <c r="V292" s="695"/>
      <c r="W292" s="695"/>
      <c r="X292" s="695"/>
      <c r="Y292" s="695"/>
      <c r="Z292" s="695"/>
      <c r="AA292" s="695"/>
    </row>
    <row r="293" spans="2:27" ht="12" customHeight="1">
      <c r="B293" s="695"/>
      <c r="C293" s="695"/>
      <c r="D293" s="695"/>
      <c r="E293" s="695"/>
      <c r="F293" s="695"/>
      <c r="G293" s="695"/>
      <c r="H293" s="695"/>
      <c r="I293" s="695"/>
      <c r="J293" s="695"/>
      <c r="K293" s="695"/>
      <c r="L293" s="695"/>
      <c r="M293" s="695"/>
      <c r="N293" s="2114"/>
      <c r="O293" s="695"/>
      <c r="P293" s="695"/>
      <c r="Q293" s="695"/>
      <c r="R293" s="2114"/>
      <c r="S293" s="695"/>
      <c r="T293" s="695"/>
      <c r="U293" s="695"/>
      <c r="V293" s="695"/>
      <c r="W293" s="695"/>
      <c r="X293" s="695"/>
      <c r="Y293" s="695"/>
      <c r="Z293" s="695"/>
      <c r="AA293" s="695"/>
    </row>
    <row r="294" spans="2:27" ht="12" customHeight="1">
      <c r="B294" s="695"/>
      <c r="C294" s="695"/>
      <c r="D294" s="695"/>
      <c r="E294" s="695"/>
      <c r="F294" s="695"/>
      <c r="G294" s="695"/>
      <c r="H294" s="695"/>
      <c r="I294" s="695"/>
      <c r="J294" s="695"/>
      <c r="K294" s="695"/>
      <c r="L294" s="695"/>
      <c r="M294" s="695"/>
      <c r="N294" s="2114"/>
      <c r="O294" s="695"/>
      <c r="P294" s="695"/>
      <c r="Q294" s="695"/>
      <c r="R294" s="2114"/>
      <c r="S294" s="695"/>
      <c r="T294" s="695"/>
      <c r="U294" s="695"/>
      <c r="V294" s="695"/>
      <c r="W294" s="695"/>
      <c r="X294" s="695"/>
      <c r="Y294" s="695"/>
      <c r="Z294" s="695"/>
      <c r="AA294" s="695"/>
    </row>
    <row r="295" spans="2:27" ht="12" customHeight="1">
      <c r="B295" s="695"/>
      <c r="C295" s="695"/>
      <c r="D295" s="695"/>
      <c r="E295" s="695"/>
      <c r="F295" s="695"/>
      <c r="G295" s="695"/>
      <c r="H295" s="695"/>
      <c r="I295" s="695"/>
      <c r="J295" s="695"/>
      <c r="K295" s="695"/>
      <c r="L295" s="695"/>
      <c r="M295" s="695"/>
      <c r="N295" s="2114"/>
      <c r="O295" s="695"/>
      <c r="P295" s="695"/>
      <c r="Q295" s="695"/>
      <c r="R295" s="2114"/>
      <c r="S295" s="695"/>
      <c r="T295" s="695"/>
      <c r="U295" s="695"/>
      <c r="V295" s="695"/>
      <c r="W295" s="695"/>
      <c r="X295" s="695"/>
      <c r="Y295" s="695"/>
      <c r="Z295" s="695"/>
      <c r="AA295" s="695"/>
    </row>
    <row r="296" spans="2:27" ht="12" customHeight="1">
      <c r="B296" s="695"/>
      <c r="C296" s="695"/>
      <c r="D296" s="695"/>
      <c r="E296" s="695"/>
      <c r="F296" s="695"/>
      <c r="G296" s="695"/>
      <c r="H296" s="695"/>
      <c r="I296" s="695"/>
      <c r="J296" s="695"/>
      <c r="K296" s="695"/>
      <c r="L296" s="695"/>
      <c r="M296" s="695"/>
      <c r="N296" s="2114"/>
      <c r="O296" s="695"/>
      <c r="P296" s="695"/>
      <c r="Q296" s="695"/>
      <c r="R296" s="2114"/>
      <c r="S296" s="695"/>
      <c r="T296" s="695"/>
      <c r="U296" s="695"/>
      <c r="V296" s="695"/>
      <c r="W296" s="695"/>
      <c r="X296" s="695"/>
      <c r="Y296" s="695"/>
      <c r="Z296" s="695"/>
      <c r="AA296" s="695"/>
    </row>
    <row r="297" spans="2:27" ht="12" customHeight="1">
      <c r="B297" s="695"/>
      <c r="C297" s="695"/>
      <c r="D297" s="695"/>
      <c r="E297" s="695"/>
      <c r="F297" s="695"/>
      <c r="G297" s="695"/>
      <c r="H297" s="695"/>
      <c r="I297" s="695"/>
      <c r="J297" s="695"/>
      <c r="K297" s="695"/>
      <c r="L297" s="695"/>
      <c r="M297" s="695"/>
      <c r="N297" s="2114"/>
      <c r="O297" s="695"/>
      <c r="P297" s="695"/>
      <c r="Q297" s="695"/>
      <c r="R297" s="2114"/>
      <c r="S297" s="695"/>
      <c r="T297" s="695"/>
      <c r="U297" s="695"/>
      <c r="V297" s="695"/>
      <c r="W297" s="695"/>
      <c r="X297" s="695"/>
      <c r="Y297" s="695"/>
      <c r="Z297" s="695"/>
      <c r="AA297" s="695"/>
    </row>
    <row r="298" spans="2:27" ht="12" customHeight="1">
      <c r="B298" s="695"/>
      <c r="C298" s="695"/>
      <c r="D298" s="695"/>
      <c r="E298" s="695"/>
      <c r="F298" s="695"/>
      <c r="G298" s="695"/>
      <c r="H298" s="695"/>
      <c r="I298" s="695"/>
      <c r="J298" s="695"/>
      <c r="K298" s="695"/>
      <c r="L298" s="695"/>
      <c r="M298" s="695"/>
      <c r="N298" s="2114"/>
      <c r="O298" s="695"/>
      <c r="P298" s="695"/>
      <c r="Q298" s="695"/>
      <c r="R298" s="2114"/>
      <c r="S298" s="695"/>
      <c r="T298" s="695"/>
      <c r="U298" s="695"/>
      <c r="V298" s="695"/>
      <c r="W298" s="695"/>
      <c r="X298" s="695"/>
      <c r="Y298" s="695"/>
      <c r="Z298" s="695"/>
      <c r="AA298" s="695"/>
    </row>
    <row r="299" spans="2:27" ht="12" customHeight="1">
      <c r="B299" s="695"/>
      <c r="C299" s="695"/>
      <c r="D299" s="695"/>
      <c r="E299" s="695"/>
      <c r="F299" s="695"/>
      <c r="G299" s="695"/>
      <c r="H299" s="695"/>
      <c r="I299" s="695"/>
      <c r="J299" s="695"/>
      <c r="K299" s="695"/>
      <c r="L299" s="695"/>
      <c r="M299" s="695"/>
      <c r="N299" s="2114"/>
      <c r="O299" s="695"/>
      <c r="P299" s="695"/>
      <c r="Q299" s="695"/>
      <c r="R299" s="2114"/>
      <c r="S299" s="695"/>
      <c r="T299" s="695"/>
      <c r="U299" s="695"/>
      <c r="V299" s="695"/>
      <c r="W299" s="695"/>
      <c r="X299" s="695"/>
      <c r="Y299" s="695"/>
      <c r="Z299" s="695"/>
      <c r="AA299" s="695"/>
    </row>
    <row r="300" spans="2:27" ht="12" customHeight="1">
      <c r="B300" s="695"/>
      <c r="C300" s="695"/>
      <c r="D300" s="695"/>
      <c r="E300" s="695"/>
      <c r="F300" s="695"/>
      <c r="G300" s="695"/>
      <c r="H300" s="695"/>
      <c r="I300" s="695"/>
      <c r="J300" s="695"/>
      <c r="K300" s="695"/>
      <c r="L300" s="695"/>
      <c r="M300" s="695"/>
      <c r="N300" s="2114"/>
      <c r="O300" s="695"/>
      <c r="P300" s="695"/>
      <c r="Q300" s="695"/>
      <c r="R300" s="2114"/>
      <c r="S300" s="695"/>
      <c r="T300" s="695"/>
      <c r="U300" s="695"/>
      <c r="V300" s="695"/>
      <c r="W300" s="695"/>
      <c r="X300" s="695"/>
      <c r="Y300" s="695"/>
      <c r="Z300" s="695"/>
      <c r="AA300" s="695"/>
    </row>
    <row r="301" spans="2:27" ht="12" customHeight="1">
      <c r="B301" s="695"/>
      <c r="C301" s="695"/>
      <c r="D301" s="695"/>
      <c r="E301" s="695"/>
      <c r="F301" s="695"/>
      <c r="G301" s="695"/>
      <c r="H301" s="695"/>
      <c r="I301" s="695"/>
      <c r="J301" s="695"/>
      <c r="K301" s="695"/>
      <c r="L301" s="695"/>
      <c r="M301" s="695"/>
      <c r="N301" s="2114"/>
      <c r="O301" s="695"/>
      <c r="P301" s="695"/>
      <c r="Q301" s="695"/>
      <c r="R301" s="2114"/>
      <c r="S301" s="695"/>
      <c r="T301" s="695"/>
      <c r="U301" s="695"/>
      <c r="V301" s="695"/>
      <c r="W301" s="695"/>
      <c r="X301" s="695"/>
      <c r="Y301" s="695"/>
      <c r="Z301" s="695"/>
      <c r="AA301" s="695"/>
    </row>
    <row r="302" spans="2:27" ht="12" customHeight="1">
      <c r="B302" s="695"/>
      <c r="C302" s="695"/>
      <c r="D302" s="695"/>
      <c r="E302" s="695"/>
      <c r="F302" s="695"/>
      <c r="G302" s="695"/>
      <c r="H302" s="695"/>
      <c r="I302" s="695"/>
      <c r="J302" s="695"/>
      <c r="K302" s="695"/>
      <c r="L302" s="695"/>
      <c r="M302" s="695"/>
      <c r="N302" s="2114"/>
      <c r="O302" s="695"/>
      <c r="P302" s="695"/>
      <c r="Q302" s="695"/>
      <c r="R302" s="2114"/>
      <c r="S302" s="695"/>
      <c r="T302" s="695"/>
      <c r="U302" s="695"/>
      <c r="V302" s="695"/>
      <c r="W302" s="695"/>
      <c r="X302" s="695"/>
      <c r="Y302" s="695"/>
      <c r="Z302" s="695"/>
      <c r="AA302" s="695"/>
    </row>
    <row r="303" spans="2:27" ht="12" customHeight="1">
      <c r="B303" s="695"/>
      <c r="C303" s="695"/>
      <c r="D303" s="695"/>
      <c r="E303" s="695"/>
      <c r="F303" s="695"/>
      <c r="G303" s="695"/>
      <c r="H303" s="695"/>
      <c r="I303" s="695"/>
      <c r="J303" s="695"/>
      <c r="K303" s="695"/>
      <c r="L303" s="695"/>
      <c r="M303" s="695"/>
      <c r="N303" s="2114"/>
      <c r="O303" s="695"/>
      <c r="P303" s="695"/>
      <c r="Q303" s="695"/>
      <c r="R303" s="2114"/>
      <c r="S303" s="695"/>
      <c r="T303" s="695"/>
      <c r="U303" s="695"/>
      <c r="V303" s="695"/>
      <c r="W303" s="695"/>
      <c r="X303" s="695"/>
      <c r="Y303" s="695"/>
      <c r="Z303" s="695"/>
      <c r="AA303" s="695"/>
    </row>
    <row r="304" spans="2:27" ht="12" customHeight="1">
      <c r="B304" s="695"/>
      <c r="C304" s="695"/>
      <c r="D304" s="695"/>
      <c r="E304" s="695"/>
      <c r="F304" s="695"/>
      <c r="G304" s="695"/>
      <c r="H304" s="695"/>
      <c r="I304" s="695"/>
      <c r="J304" s="695"/>
      <c r="K304" s="695"/>
      <c r="L304" s="695"/>
      <c r="M304" s="695"/>
      <c r="N304" s="2114"/>
      <c r="O304" s="695"/>
      <c r="P304" s="695"/>
      <c r="Q304" s="695"/>
      <c r="R304" s="2114"/>
      <c r="S304" s="695"/>
      <c r="T304" s="695"/>
      <c r="U304" s="695"/>
      <c r="V304" s="695"/>
      <c r="W304" s="695"/>
      <c r="X304" s="695"/>
      <c r="Y304" s="695"/>
      <c r="Z304" s="695"/>
      <c r="AA304" s="695"/>
    </row>
    <row r="305" spans="2:27" ht="12" customHeight="1">
      <c r="B305" s="695"/>
      <c r="C305" s="695"/>
      <c r="D305" s="695"/>
      <c r="E305" s="695"/>
      <c r="F305" s="695"/>
      <c r="G305" s="695"/>
      <c r="H305" s="695"/>
      <c r="I305" s="695"/>
      <c r="J305" s="695"/>
      <c r="K305" s="695"/>
      <c r="L305" s="695"/>
      <c r="M305" s="695"/>
      <c r="N305" s="2114"/>
      <c r="O305" s="695"/>
      <c r="P305" s="695"/>
      <c r="Q305" s="695"/>
      <c r="R305" s="2114"/>
      <c r="S305" s="695"/>
      <c r="T305" s="695"/>
      <c r="U305" s="695"/>
      <c r="V305" s="695"/>
      <c r="W305" s="695"/>
      <c r="X305" s="695"/>
      <c r="Y305" s="695"/>
      <c r="Z305" s="695"/>
      <c r="AA305" s="695"/>
    </row>
    <row r="306" spans="2:27" ht="12" customHeight="1">
      <c r="B306" s="695"/>
      <c r="C306" s="695"/>
      <c r="D306" s="695"/>
      <c r="E306" s="695"/>
      <c r="F306" s="695"/>
      <c r="G306" s="695"/>
      <c r="H306" s="695"/>
      <c r="I306" s="695"/>
      <c r="J306" s="695"/>
      <c r="K306" s="695"/>
      <c r="L306" s="695"/>
      <c r="M306" s="695"/>
      <c r="N306" s="2114"/>
      <c r="O306" s="695"/>
      <c r="P306" s="695"/>
      <c r="Q306" s="695"/>
      <c r="R306" s="2114"/>
      <c r="S306" s="695"/>
      <c r="T306" s="695"/>
      <c r="U306" s="695"/>
      <c r="V306" s="695"/>
      <c r="W306" s="695"/>
      <c r="X306" s="695"/>
      <c r="Y306" s="695"/>
      <c r="Z306" s="695"/>
      <c r="AA306" s="695"/>
    </row>
    <row r="307" spans="2:27" ht="12" customHeight="1">
      <c r="B307" s="695"/>
      <c r="C307" s="695"/>
      <c r="D307" s="695"/>
      <c r="E307" s="695"/>
      <c r="F307" s="695"/>
      <c r="G307" s="695"/>
      <c r="H307" s="695"/>
      <c r="I307" s="695"/>
      <c r="J307" s="695"/>
      <c r="K307" s="695"/>
      <c r="L307" s="695"/>
      <c r="M307" s="695"/>
      <c r="N307" s="2114"/>
      <c r="O307" s="695"/>
      <c r="P307" s="695"/>
      <c r="Q307" s="695"/>
      <c r="R307" s="2114"/>
      <c r="S307" s="695"/>
      <c r="T307" s="695"/>
      <c r="U307" s="695"/>
      <c r="V307" s="695"/>
      <c r="W307" s="695"/>
      <c r="X307" s="695"/>
      <c r="Y307" s="695"/>
      <c r="Z307" s="695"/>
      <c r="AA307" s="695"/>
    </row>
    <row r="308" spans="2:27" ht="12" customHeight="1">
      <c r="B308" s="695"/>
      <c r="C308" s="695"/>
      <c r="D308" s="695"/>
      <c r="E308" s="695"/>
      <c r="F308" s="695"/>
      <c r="G308" s="695"/>
      <c r="H308" s="695"/>
      <c r="I308" s="695"/>
      <c r="J308" s="695"/>
      <c r="K308" s="695"/>
      <c r="L308" s="695"/>
      <c r="M308" s="695"/>
      <c r="N308" s="2114"/>
      <c r="O308" s="695"/>
      <c r="P308" s="695"/>
      <c r="Q308" s="695"/>
      <c r="R308" s="2114"/>
      <c r="S308" s="695"/>
      <c r="T308" s="695"/>
      <c r="U308" s="695"/>
      <c r="V308" s="695"/>
      <c r="W308" s="695"/>
      <c r="X308" s="695"/>
      <c r="Y308" s="695"/>
      <c r="Z308" s="695"/>
      <c r="AA308" s="695"/>
    </row>
    <row r="309" spans="2:27" ht="12" customHeight="1">
      <c r="B309" s="695"/>
      <c r="C309" s="695"/>
      <c r="D309" s="695"/>
      <c r="E309" s="695"/>
      <c r="F309" s="695"/>
      <c r="G309" s="695"/>
      <c r="H309" s="695"/>
      <c r="I309" s="695"/>
      <c r="J309" s="695"/>
      <c r="K309" s="695"/>
      <c r="L309" s="695"/>
      <c r="M309" s="695"/>
      <c r="N309" s="2114"/>
      <c r="O309" s="695"/>
      <c r="P309" s="695"/>
      <c r="Q309" s="695"/>
      <c r="R309" s="2114"/>
      <c r="S309" s="695"/>
      <c r="T309" s="695"/>
      <c r="U309" s="695"/>
      <c r="V309" s="695"/>
      <c r="W309" s="695"/>
      <c r="X309" s="695"/>
      <c r="Y309" s="695"/>
      <c r="Z309" s="695"/>
      <c r="AA309" s="695"/>
    </row>
    <row r="310" spans="2:27" ht="12" customHeight="1">
      <c r="B310" s="695"/>
      <c r="C310" s="695"/>
      <c r="D310" s="695"/>
      <c r="E310" s="695"/>
      <c r="F310" s="695"/>
      <c r="G310" s="695"/>
      <c r="H310" s="695"/>
      <c r="I310" s="695"/>
      <c r="J310" s="695"/>
      <c r="K310" s="695"/>
      <c r="L310" s="695"/>
      <c r="M310" s="695"/>
      <c r="N310" s="2114"/>
      <c r="O310" s="695"/>
      <c r="P310" s="695"/>
      <c r="Q310" s="695"/>
      <c r="R310" s="2114"/>
      <c r="S310" s="695"/>
      <c r="T310" s="695"/>
      <c r="U310" s="695"/>
      <c r="V310" s="695"/>
      <c r="W310" s="695"/>
      <c r="X310" s="695"/>
      <c r="Y310" s="695"/>
      <c r="Z310" s="695"/>
      <c r="AA310" s="695"/>
    </row>
    <row r="311" spans="2:27" ht="12" customHeight="1">
      <c r="B311" s="695"/>
      <c r="C311" s="695"/>
      <c r="D311" s="695"/>
      <c r="E311" s="695"/>
      <c r="F311" s="695"/>
      <c r="G311" s="695"/>
      <c r="H311" s="695"/>
      <c r="I311" s="695"/>
      <c r="J311" s="695"/>
      <c r="K311" s="695"/>
      <c r="L311" s="695"/>
      <c r="M311" s="695"/>
      <c r="N311" s="2114"/>
      <c r="O311" s="695"/>
      <c r="P311" s="695"/>
      <c r="Q311" s="695"/>
      <c r="R311" s="2114"/>
      <c r="S311" s="695"/>
      <c r="T311" s="695"/>
      <c r="U311" s="695"/>
      <c r="V311" s="695"/>
      <c r="W311" s="695"/>
      <c r="X311" s="695"/>
      <c r="Y311" s="695"/>
      <c r="Z311" s="695"/>
      <c r="AA311" s="695"/>
    </row>
    <row r="312" spans="2:27" ht="12" customHeight="1">
      <c r="B312" s="695"/>
      <c r="C312" s="695"/>
      <c r="D312" s="695"/>
      <c r="E312" s="695"/>
      <c r="F312" s="695"/>
      <c r="G312" s="695"/>
      <c r="H312" s="695"/>
      <c r="I312" s="695"/>
      <c r="J312" s="695"/>
      <c r="K312" s="695"/>
      <c r="L312" s="695"/>
      <c r="M312" s="695"/>
      <c r="N312" s="2114"/>
      <c r="O312" s="695"/>
      <c r="P312" s="695"/>
      <c r="Q312" s="695"/>
      <c r="R312" s="2114"/>
      <c r="S312" s="695"/>
      <c r="T312" s="695"/>
      <c r="U312" s="695"/>
      <c r="V312" s="695"/>
      <c r="W312" s="695"/>
      <c r="X312" s="695"/>
      <c r="Y312" s="695"/>
      <c r="Z312" s="695"/>
      <c r="AA312" s="695"/>
    </row>
    <row r="313" spans="2:27" ht="12" customHeight="1">
      <c r="B313" s="695"/>
      <c r="C313" s="695"/>
      <c r="D313" s="695"/>
      <c r="E313" s="695"/>
      <c r="F313" s="695"/>
      <c r="G313" s="695"/>
      <c r="H313" s="695"/>
      <c r="I313" s="695"/>
      <c r="J313" s="695"/>
      <c r="K313" s="695"/>
      <c r="L313" s="695"/>
      <c r="M313" s="695"/>
      <c r="N313" s="2114"/>
      <c r="O313" s="695"/>
      <c r="P313" s="695"/>
      <c r="Q313" s="695"/>
      <c r="R313" s="2114"/>
      <c r="S313" s="695"/>
      <c r="T313" s="695"/>
      <c r="U313" s="695"/>
      <c r="V313" s="695"/>
      <c r="W313" s="695"/>
      <c r="X313" s="695"/>
      <c r="Y313" s="695"/>
      <c r="Z313" s="695"/>
      <c r="AA313" s="695"/>
    </row>
    <row r="314" spans="2:27" ht="12" customHeight="1">
      <c r="B314" s="695"/>
      <c r="C314" s="695"/>
      <c r="D314" s="695"/>
      <c r="E314" s="695"/>
      <c r="F314" s="695"/>
      <c r="G314" s="695"/>
      <c r="H314" s="695"/>
      <c r="I314" s="695"/>
      <c r="J314" s="695"/>
      <c r="K314" s="695"/>
      <c r="L314" s="695"/>
      <c r="M314" s="695"/>
      <c r="N314" s="2114"/>
      <c r="O314" s="695"/>
      <c r="P314" s="695"/>
      <c r="Q314" s="695"/>
      <c r="R314" s="2114"/>
      <c r="S314" s="695"/>
      <c r="T314" s="695"/>
      <c r="U314" s="695"/>
      <c r="V314" s="695"/>
      <c r="W314" s="695"/>
      <c r="X314" s="695"/>
      <c r="Y314" s="695"/>
      <c r="Z314" s="695"/>
      <c r="AA314" s="695"/>
    </row>
    <row r="315" spans="2:27" ht="12" customHeight="1">
      <c r="B315" s="695"/>
      <c r="C315" s="695"/>
      <c r="D315" s="695"/>
      <c r="E315" s="695"/>
      <c r="F315" s="695"/>
      <c r="G315" s="695"/>
      <c r="H315" s="695"/>
      <c r="I315" s="695"/>
      <c r="J315" s="695"/>
      <c r="K315" s="695"/>
      <c r="L315" s="695"/>
      <c r="M315" s="695"/>
      <c r="N315" s="2114"/>
      <c r="O315" s="695"/>
      <c r="P315" s="695"/>
      <c r="Q315" s="695"/>
      <c r="R315" s="2114"/>
      <c r="S315" s="695"/>
      <c r="T315" s="695"/>
      <c r="U315" s="695"/>
      <c r="V315" s="695"/>
      <c r="W315" s="695"/>
      <c r="X315" s="695"/>
      <c r="Y315" s="695"/>
      <c r="Z315" s="695"/>
      <c r="AA315" s="695"/>
    </row>
    <row r="316" spans="2:27" ht="12" customHeight="1">
      <c r="B316" s="695"/>
      <c r="C316" s="695"/>
      <c r="D316" s="695"/>
      <c r="E316" s="695"/>
      <c r="F316" s="695"/>
      <c r="G316" s="695"/>
      <c r="H316" s="695"/>
      <c r="I316" s="695"/>
      <c r="J316" s="695"/>
      <c r="K316" s="695"/>
      <c r="L316" s="695"/>
      <c r="M316" s="695"/>
      <c r="N316" s="2114"/>
      <c r="O316" s="695"/>
      <c r="P316" s="695"/>
      <c r="Q316" s="695"/>
      <c r="R316" s="2114"/>
      <c r="S316" s="695"/>
      <c r="T316" s="695"/>
      <c r="U316" s="695"/>
      <c r="V316" s="695"/>
      <c r="W316" s="695"/>
      <c r="X316" s="695"/>
      <c r="Y316" s="695"/>
      <c r="Z316" s="695"/>
      <c r="AA316" s="695"/>
    </row>
    <row r="317" spans="2:27" ht="12" customHeight="1">
      <c r="B317" s="695"/>
      <c r="C317" s="695"/>
      <c r="D317" s="695"/>
      <c r="E317" s="695"/>
      <c r="F317" s="695"/>
      <c r="G317" s="695"/>
      <c r="H317" s="695"/>
      <c r="I317" s="695"/>
      <c r="J317" s="695"/>
      <c r="K317" s="695"/>
      <c r="L317" s="695"/>
      <c r="M317" s="695"/>
      <c r="N317" s="2114"/>
      <c r="O317" s="695"/>
      <c r="P317" s="695"/>
      <c r="Q317" s="695"/>
      <c r="R317" s="2114"/>
      <c r="S317" s="695"/>
      <c r="T317" s="695"/>
      <c r="U317" s="695"/>
      <c r="V317" s="695"/>
      <c r="W317" s="695"/>
      <c r="X317" s="695"/>
      <c r="Y317" s="695"/>
      <c r="Z317" s="695"/>
      <c r="AA317" s="695"/>
    </row>
    <row r="318" spans="2:27" ht="12" customHeight="1">
      <c r="B318" s="695"/>
      <c r="C318" s="695"/>
      <c r="D318" s="695"/>
      <c r="E318" s="695"/>
      <c r="F318" s="695"/>
      <c r="G318" s="695"/>
      <c r="H318" s="695"/>
      <c r="I318" s="695"/>
      <c r="J318" s="695"/>
      <c r="K318" s="695"/>
      <c r="L318" s="695"/>
      <c r="M318" s="695"/>
      <c r="N318" s="2114"/>
      <c r="O318" s="695"/>
      <c r="P318" s="695"/>
      <c r="Q318" s="695"/>
      <c r="R318" s="2114"/>
      <c r="S318" s="695"/>
      <c r="T318" s="695"/>
      <c r="U318" s="695"/>
      <c r="V318" s="695"/>
      <c r="W318" s="695"/>
      <c r="X318" s="695"/>
      <c r="Y318" s="695"/>
      <c r="Z318" s="695"/>
      <c r="AA318" s="695"/>
    </row>
    <row r="319" spans="2:27" ht="12" customHeight="1">
      <c r="B319" s="695"/>
      <c r="C319" s="695"/>
      <c r="D319" s="695"/>
      <c r="E319" s="695"/>
      <c r="F319" s="695"/>
      <c r="G319" s="695"/>
      <c r="H319" s="695"/>
      <c r="I319" s="695"/>
      <c r="J319" s="695"/>
      <c r="K319" s="695"/>
      <c r="L319" s="695"/>
      <c r="M319" s="695"/>
      <c r="N319" s="2114"/>
      <c r="O319" s="695"/>
      <c r="P319" s="695"/>
      <c r="Q319" s="695"/>
      <c r="R319" s="2114"/>
      <c r="S319" s="695"/>
      <c r="T319" s="695"/>
      <c r="U319" s="695"/>
      <c r="V319" s="695"/>
      <c r="W319" s="695"/>
      <c r="X319" s="695"/>
      <c r="Y319" s="695"/>
      <c r="Z319" s="695"/>
      <c r="AA319" s="695"/>
    </row>
    <row r="320" spans="2:27" ht="12" customHeight="1">
      <c r="B320" s="695"/>
      <c r="C320" s="695"/>
      <c r="D320" s="695"/>
      <c r="E320" s="695"/>
      <c r="F320" s="695"/>
      <c r="G320" s="695"/>
      <c r="H320" s="695"/>
      <c r="I320" s="695"/>
      <c r="J320" s="695"/>
      <c r="K320" s="695"/>
      <c r="L320" s="695"/>
      <c r="M320" s="695"/>
      <c r="N320" s="2114"/>
      <c r="O320" s="695"/>
      <c r="P320" s="695"/>
      <c r="Q320" s="695"/>
      <c r="R320" s="2114"/>
      <c r="S320" s="695"/>
      <c r="T320" s="695"/>
      <c r="U320" s="695"/>
      <c r="V320" s="695"/>
      <c r="W320" s="695"/>
      <c r="X320" s="695"/>
      <c r="Y320" s="695"/>
      <c r="Z320" s="695"/>
      <c r="AA320" s="695"/>
    </row>
    <row r="321" spans="2:27" ht="12" customHeight="1">
      <c r="B321" s="695"/>
      <c r="C321" s="695"/>
      <c r="D321" s="695"/>
      <c r="E321" s="695"/>
      <c r="F321" s="695"/>
      <c r="G321" s="695"/>
      <c r="H321" s="695"/>
      <c r="I321" s="695"/>
      <c r="J321" s="695"/>
      <c r="K321" s="695"/>
      <c r="L321" s="695"/>
      <c r="M321" s="695"/>
      <c r="N321" s="2114"/>
      <c r="O321" s="695"/>
      <c r="P321" s="695"/>
      <c r="Q321" s="695"/>
      <c r="R321" s="2114"/>
      <c r="S321" s="695"/>
      <c r="T321" s="695"/>
      <c r="U321" s="695"/>
      <c r="V321" s="695"/>
      <c r="W321" s="695"/>
      <c r="X321" s="695"/>
      <c r="Y321" s="695"/>
      <c r="Z321" s="695"/>
      <c r="AA321" s="695"/>
    </row>
    <row r="322" spans="2:27" ht="12" customHeight="1">
      <c r="B322" s="695"/>
      <c r="C322" s="695"/>
      <c r="D322" s="695"/>
      <c r="E322" s="695"/>
      <c r="F322" s="695"/>
      <c r="G322" s="695"/>
      <c r="H322" s="695"/>
      <c r="I322" s="695"/>
      <c r="J322" s="695"/>
      <c r="K322" s="695"/>
      <c r="L322" s="695"/>
      <c r="M322" s="695"/>
      <c r="N322" s="2114"/>
      <c r="O322" s="695"/>
      <c r="P322" s="695"/>
      <c r="Q322" s="695"/>
      <c r="R322" s="2114"/>
      <c r="S322" s="695"/>
      <c r="T322" s="695"/>
      <c r="U322" s="695"/>
      <c r="V322" s="695"/>
      <c r="W322" s="695"/>
      <c r="X322" s="695"/>
      <c r="Y322" s="695"/>
      <c r="Z322" s="695"/>
      <c r="AA322" s="695"/>
    </row>
    <row r="323" spans="2:27" ht="12" customHeight="1">
      <c r="B323" s="695"/>
      <c r="C323" s="695"/>
      <c r="D323" s="695"/>
      <c r="E323" s="695"/>
      <c r="F323" s="695"/>
      <c r="G323" s="695"/>
      <c r="H323" s="695"/>
      <c r="I323" s="695"/>
      <c r="J323" s="695"/>
      <c r="K323" s="695"/>
      <c r="L323" s="695"/>
      <c r="M323" s="695"/>
      <c r="N323" s="2114"/>
      <c r="O323" s="695"/>
      <c r="P323" s="695"/>
      <c r="Q323" s="695"/>
      <c r="R323" s="2114"/>
      <c r="S323" s="695"/>
      <c r="T323" s="695"/>
      <c r="U323" s="695"/>
      <c r="V323" s="695"/>
      <c r="W323" s="695"/>
      <c r="X323" s="695"/>
      <c r="Y323" s="695"/>
      <c r="Z323" s="695"/>
      <c r="AA323" s="695"/>
    </row>
    <row r="324" spans="2:27" ht="12" customHeight="1">
      <c r="B324" s="695"/>
      <c r="C324" s="695"/>
      <c r="D324" s="695"/>
      <c r="E324" s="695"/>
      <c r="F324" s="695"/>
      <c r="G324" s="695"/>
      <c r="H324" s="695"/>
      <c r="I324" s="695"/>
      <c r="J324" s="695"/>
      <c r="K324" s="695"/>
      <c r="L324" s="695"/>
      <c r="M324" s="695"/>
      <c r="N324" s="2114"/>
      <c r="O324" s="695"/>
      <c r="P324" s="695"/>
      <c r="Q324" s="695"/>
      <c r="R324" s="2114"/>
      <c r="S324" s="695"/>
      <c r="T324" s="695"/>
      <c r="U324" s="695"/>
      <c r="V324" s="695"/>
      <c r="W324" s="695"/>
      <c r="X324" s="695"/>
      <c r="Y324" s="695"/>
      <c r="Z324" s="695"/>
      <c r="AA324" s="695"/>
    </row>
    <row r="325" spans="2:27" ht="12" customHeight="1">
      <c r="B325" s="695"/>
      <c r="C325" s="695"/>
      <c r="D325" s="695"/>
      <c r="E325" s="695"/>
      <c r="F325" s="695"/>
      <c r="G325" s="695"/>
      <c r="H325" s="695"/>
      <c r="I325" s="695"/>
      <c r="J325" s="695"/>
      <c r="K325" s="695"/>
      <c r="L325" s="695"/>
      <c r="M325" s="695"/>
      <c r="N325" s="2114"/>
      <c r="O325" s="695"/>
      <c r="P325" s="695"/>
      <c r="Q325" s="695"/>
      <c r="R325" s="2114"/>
      <c r="S325" s="695"/>
      <c r="T325" s="695"/>
      <c r="U325" s="695"/>
      <c r="V325" s="695"/>
      <c r="W325" s="695"/>
      <c r="X325" s="695"/>
      <c r="Y325" s="695"/>
      <c r="Z325" s="695"/>
      <c r="AA325" s="695"/>
    </row>
    <row r="326" spans="2:27" ht="12" customHeight="1">
      <c r="B326" s="695"/>
      <c r="C326" s="695"/>
      <c r="D326" s="695"/>
      <c r="E326" s="695"/>
      <c r="F326" s="695"/>
      <c r="G326" s="695"/>
      <c r="H326" s="695"/>
      <c r="I326" s="695"/>
      <c r="J326" s="695"/>
      <c r="K326" s="695"/>
      <c r="L326" s="695"/>
      <c r="M326" s="695"/>
      <c r="N326" s="2114"/>
      <c r="O326" s="695"/>
      <c r="P326" s="695"/>
      <c r="Q326" s="695"/>
      <c r="R326" s="2114"/>
      <c r="S326" s="695"/>
      <c r="T326" s="695"/>
      <c r="U326" s="695"/>
      <c r="V326" s="695"/>
      <c r="W326" s="695"/>
      <c r="X326" s="695"/>
      <c r="Y326" s="695"/>
      <c r="Z326" s="695"/>
      <c r="AA326" s="695"/>
    </row>
    <row r="327" spans="2:27" ht="12" customHeight="1">
      <c r="B327" s="695"/>
      <c r="C327" s="695"/>
      <c r="D327" s="695"/>
      <c r="E327" s="695"/>
      <c r="F327" s="695"/>
      <c r="G327" s="695"/>
      <c r="H327" s="695"/>
      <c r="I327" s="695"/>
      <c r="J327" s="695"/>
      <c r="K327" s="695"/>
      <c r="L327" s="695"/>
      <c r="M327" s="695"/>
      <c r="N327" s="2114"/>
      <c r="O327" s="695"/>
      <c r="P327" s="695"/>
      <c r="Q327" s="695"/>
      <c r="R327" s="2114"/>
      <c r="S327" s="695"/>
      <c r="T327" s="695"/>
      <c r="U327" s="695"/>
      <c r="V327" s="695"/>
      <c r="W327" s="695"/>
      <c r="X327" s="695"/>
      <c r="Y327" s="695"/>
      <c r="Z327" s="695"/>
      <c r="AA327" s="695"/>
    </row>
    <row r="328" spans="2:27" ht="12" customHeight="1">
      <c r="B328" s="695"/>
      <c r="C328" s="695"/>
      <c r="D328" s="695"/>
      <c r="E328" s="695"/>
      <c r="F328" s="695"/>
      <c r="G328" s="695"/>
      <c r="H328" s="695"/>
      <c r="I328" s="695"/>
      <c r="J328" s="695"/>
      <c r="K328" s="695"/>
      <c r="L328" s="695"/>
      <c r="M328" s="695"/>
      <c r="N328" s="2114"/>
      <c r="O328" s="695"/>
      <c r="P328" s="695"/>
      <c r="Q328" s="695"/>
      <c r="R328" s="2114"/>
      <c r="S328" s="695"/>
      <c r="T328" s="695"/>
      <c r="U328" s="695"/>
      <c r="V328" s="695"/>
      <c r="W328" s="695"/>
      <c r="X328" s="695"/>
      <c r="Y328" s="695"/>
      <c r="Z328" s="695"/>
      <c r="AA328" s="695"/>
    </row>
    <row r="329" spans="2:27" ht="12" customHeight="1">
      <c r="B329" s="695"/>
      <c r="C329" s="695"/>
      <c r="D329" s="695"/>
      <c r="E329" s="695"/>
      <c r="F329" s="695"/>
      <c r="G329" s="695"/>
      <c r="H329" s="695"/>
      <c r="I329" s="695"/>
      <c r="J329" s="695"/>
      <c r="K329" s="695"/>
      <c r="L329" s="695"/>
      <c r="M329" s="695"/>
      <c r="N329" s="2114"/>
      <c r="O329" s="695"/>
      <c r="P329" s="695"/>
      <c r="Q329" s="695"/>
      <c r="R329" s="2114"/>
      <c r="S329" s="695"/>
      <c r="T329" s="695"/>
      <c r="U329" s="695"/>
      <c r="V329" s="695"/>
      <c r="W329" s="695"/>
      <c r="X329" s="695"/>
      <c r="Y329" s="695"/>
      <c r="Z329" s="695"/>
      <c r="AA329" s="695"/>
    </row>
    <row r="330" spans="2:27" ht="12" customHeight="1">
      <c r="B330" s="695"/>
      <c r="C330" s="695"/>
      <c r="D330" s="695"/>
      <c r="E330" s="695"/>
      <c r="F330" s="695"/>
      <c r="G330" s="695"/>
      <c r="H330" s="695"/>
      <c r="I330" s="695"/>
      <c r="J330" s="695"/>
      <c r="K330" s="695"/>
      <c r="L330" s="695"/>
      <c r="M330" s="695"/>
      <c r="N330" s="2114"/>
      <c r="O330" s="695"/>
      <c r="P330" s="695"/>
      <c r="Q330" s="695"/>
      <c r="R330" s="2114"/>
      <c r="S330" s="695"/>
      <c r="T330" s="695"/>
      <c r="U330" s="695"/>
      <c r="V330" s="695"/>
      <c r="W330" s="695"/>
      <c r="X330" s="695"/>
      <c r="Y330" s="695"/>
      <c r="Z330" s="695"/>
      <c r="AA330" s="695"/>
    </row>
    <row r="331" spans="2:27" ht="12" customHeight="1">
      <c r="B331" s="695"/>
      <c r="C331" s="695"/>
      <c r="D331" s="695"/>
      <c r="E331" s="695"/>
      <c r="F331" s="695"/>
      <c r="G331" s="695"/>
      <c r="H331" s="695"/>
      <c r="I331" s="695"/>
      <c r="J331" s="695"/>
      <c r="K331" s="695"/>
      <c r="L331" s="695"/>
      <c r="M331" s="695"/>
      <c r="N331" s="2114"/>
      <c r="O331" s="695"/>
      <c r="P331" s="695"/>
      <c r="Q331" s="695"/>
      <c r="R331" s="2114"/>
      <c r="S331" s="695"/>
      <c r="T331" s="695"/>
      <c r="U331" s="695"/>
      <c r="V331" s="695"/>
      <c r="W331" s="695"/>
      <c r="X331" s="695"/>
      <c r="Y331" s="695"/>
      <c r="Z331" s="695"/>
      <c r="AA331" s="695"/>
    </row>
    <row r="332" spans="2:27" ht="12" customHeight="1">
      <c r="B332" s="695"/>
      <c r="C332" s="695"/>
      <c r="D332" s="695"/>
      <c r="E332" s="695"/>
      <c r="F332" s="695"/>
      <c r="G332" s="695"/>
      <c r="H332" s="695"/>
      <c r="I332" s="695"/>
      <c r="J332" s="695"/>
      <c r="K332" s="695"/>
      <c r="L332" s="695"/>
      <c r="M332" s="695"/>
      <c r="N332" s="2114"/>
      <c r="O332" s="695"/>
      <c r="P332" s="695"/>
      <c r="Q332" s="695"/>
      <c r="R332" s="2114"/>
      <c r="S332" s="695"/>
      <c r="T332" s="695"/>
      <c r="U332" s="695"/>
      <c r="V332" s="695"/>
      <c r="W332" s="695"/>
      <c r="X332" s="695"/>
      <c r="Y332" s="695"/>
      <c r="Z332" s="695"/>
      <c r="AA332" s="695"/>
    </row>
    <row r="333" spans="2:27" ht="12" customHeight="1">
      <c r="B333" s="695"/>
      <c r="C333" s="695"/>
      <c r="D333" s="695"/>
      <c r="E333" s="695"/>
      <c r="F333" s="695"/>
      <c r="G333" s="695"/>
      <c r="H333" s="695"/>
      <c r="I333" s="695"/>
      <c r="J333" s="695"/>
      <c r="K333" s="695"/>
      <c r="L333" s="695"/>
      <c r="M333" s="695"/>
      <c r="N333" s="2114"/>
      <c r="O333" s="695"/>
      <c r="P333" s="695"/>
      <c r="Q333" s="695"/>
      <c r="R333" s="2114"/>
      <c r="S333" s="695"/>
      <c r="T333" s="695"/>
      <c r="U333" s="695"/>
      <c r="V333" s="695"/>
      <c r="W333" s="695"/>
      <c r="X333" s="695"/>
      <c r="Y333" s="695"/>
      <c r="Z333" s="695"/>
      <c r="AA333" s="695"/>
    </row>
    <row r="334" spans="2:27" ht="12" customHeight="1">
      <c r="B334" s="695"/>
      <c r="C334" s="695"/>
      <c r="D334" s="695"/>
      <c r="E334" s="695"/>
      <c r="F334" s="695"/>
      <c r="G334" s="695"/>
      <c r="H334" s="695"/>
      <c r="I334" s="695"/>
      <c r="J334" s="695"/>
      <c r="K334" s="695"/>
      <c r="L334" s="695"/>
      <c r="M334" s="695"/>
      <c r="N334" s="2114"/>
      <c r="O334" s="695"/>
      <c r="P334" s="695"/>
      <c r="Q334" s="695"/>
      <c r="R334" s="2114"/>
      <c r="S334" s="695"/>
      <c r="T334" s="695"/>
      <c r="U334" s="695"/>
      <c r="V334" s="695"/>
      <c r="W334" s="695"/>
      <c r="X334" s="695"/>
      <c r="Y334" s="695"/>
      <c r="Z334" s="695"/>
      <c r="AA334" s="695"/>
    </row>
    <row r="335" spans="2:27" ht="12" customHeight="1">
      <c r="B335" s="695"/>
      <c r="C335" s="695"/>
      <c r="D335" s="695"/>
      <c r="E335" s="695"/>
      <c r="F335" s="695"/>
      <c r="G335" s="695"/>
      <c r="H335" s="695"/>
      <c r="I335" s="695"/>
      <c r="J335" s="695"/>
      <c r="K335" s="695"/>
      <c r="L335" s="695"/>
      <c r="M335" s="695"/>
      <c r="N335" s="2114"/>
      <c r="O335" s="695"/>
      <c r="P335" s="695"/>
      <c r="Q335" s="695"/>
      <c r="R335" s="2114"/>
      <c r="S335" s="695"/>
      <c r="T335" s="695"/>
      <c r="U335" s="695"/>
      <c r="V335" s="695"/>
      <c r="W335" s="695"/>
      <c r="X335" s="695"/>
      <c r="Y335" s="695"/>
      <c r="Z335" s="695"/>
      <c r="AA335" s="695"/>
    </row>
    <row r="336" spans="2:27" ht="12" customHeight="1">
      <c r="B336" s="695"/>
      <c r="C336" s="695"/>
      <c r="D336" s="695"/>
      <c r="E336" s="695"/>
      <c r="F336" s="695"/>
      <c r="G336" s="695"/>
      <c r="H336" s="695"/>
      <c r="I336" s="695"/>
      <c r="J336" s="695"/>
      <c r="K336" s="695"/>
      <c r="L336" s="695"/>
      <c r="M336" s="695"/>
      <c r="N336" s="2114"/>
      <c r="O336" s="695"/>
      <c r="P336" s="695"/>
      <c r="Q336" s="695"/>
      <c r="R336" s="2114"/>
      <c r="S336" s="695"/>
      <c r="T336" s="695"/>
      <c r="U336" s="695"/>
      <c r="V336" s="695"/>
      <c r="W336" s="695"/>
      <c r="X336" s="695"/>
      <c r="Y336" s="695"/>
      <c r="Z336" s="695"/>
      <c r="AA336" s="695"/>
    </row>
    <row r="337" spans="2:27" ht="12" customHeight="1">
      <c r="B337" s="695"/>
      <c r="C337" s="695"/>
      <c r="D337" s="695"/>
      <c r="E337" s="695"/>
      <c r="F337" s="695"/>
      <c r="G337" s="695"/>
      <c r="H337" s="695"/>
      <c r="I337" s="695"/>
      <c r="J337" s="695"/>
      <c r="K337" s="695"/>
      <c r="L337" s="695"/>
      <c r="M337" s="695"/>
      <c r="N337" s="2114"/>
      <c r="O337" s="695"/>
      <c r="P337" s="695"/>
      <c r="Q337" s="695"/>
      <c r="R337" s="2114"/>
      <c r="S337" s="695"/>
      <c r="T337" s="695"/>
      <c r="U337" s="695"/>
      <c r="V337" s="695"/>
      <c r="W337" s="695"/>
      <c r="X337" s="695"/>
      <c r="Y337" s="695"/>
      <c r="Z337" s="695"/>
      <c r="AA337" s="695"/>
    </row>
    <row r="338" spans="2:27" ht="12" customHeight="1">
      <c r="B338" s="695"/>
      <c r="C338" s="695"/>
      <c r="D338" s="695"/>
      <c r="E338" s="695"/>
      <c r="F338" s="695"/>
      <c r="G338" s="695"/>
      <c r="H338" s="695"/>
      <c r="I338" s="695"/>
      <c r="J338" s="695"/>
      <c r="K338" s="695"/>
      <c r="L338" s="695"/>
      <c r="M338" s="695"/>
      <c r="N338" s="2114"/>
      <c r="O338" s="695"/>
      <c r="P338" s="695"/>
      <c r="Q338" s="695"/>
      <c r="R338" s="2114"/>
      <c r="S338" s="695"/>
      <c r="T338" s="695"/>
      <c r="U338" s="695"/>
      <c r="V338" s="695"/>
      <c r="W338" s="695"/>
      <c r="X338" s="695"/>
      <c r="Y338" s="695"/>
      <c r="Z338" s="695"/>
      <c r="AA338" s="695"/>
    </row>
    <row r="339" spans="2:27" ht="12" customHeight="1">
      <c r="B339" s="695"/>
      <c r="C339" s="695"/>
      <c r="D339" s="695"/>
      <c r="E339" s="695"/>
      <c r="F339" s="695"/>
      <c r="G339" s="695"/>
      <c r="H339" s="695"/>
      <c r="I339" s="695"/>
      <c r="J339" s="695"/>
      <c r="K339" s="695"/>
      <c r="L339" s="695"/>
      <c r="M339" s="695"/>
      <c r="N339" s="2114"/>
      <c r="O339" s="695"/>
      <c r="P339" s="695"/>
      <c r="Q339" s="695"/>
      <c r="R339" s="2114"/>
      <c r="S339" s="695"/>
      <c r="T339" s="695"/>
      <c r="U339" s="695"/>
      <c r="V339" s="695"/>
      <c r="W339" s="695"/>
      <c r="X339" s="695"/>
      <c r="Y339" s="695"/>
      <c r="Z339" s="695"/>
      <c r="AA339" s="695"/>
    </row>
    <row r="340" spans="2:27" ht="12" customHeight="1">
      <c r="B340" s="695"/>
      <c r="C340" s="695"/>
      <c r="D340" s="695"/>
      <c r="E340" s="695"/>
      <c r="F340" s="695"/>
      <c r="G340" s="695"/>
      <c r="H340" s="695"/>
      <c r="I340" s="695"/>
      <c r="J340" s="695"/>
      <c r="K340" s="695"/>
      <c r="L340" s="695"/>
      <c r="M340" s="695"/>
      <c r="N340" s="2114"/>
      <c r="O340" s="695"/>
      <c r="P340" s="695"/>
      <c r="Q340" s="695"/>
      <c r="R340" s="2114"/>
      <c r="S340" s="695"/>
      <c r="T340" s="695"/>
      <c r="U340" s="695"/>
      <c r="V340" s="695"/>
      <c r="W340" s="695"/>
      <c r="X340" s="695"/>
      <c r="Y340" s="695"/>
      <c r="Z340" s="695"/>
      <c r="AA340" s="695"/>
    </row>
    <row r="341" spans="2:27" ht="12" customHeight="1">
      <c r="B341" s="695"/>
      <c r="C341" s="695"/>
      <c r="D341" s="695"/>
      <c r="E341" s="695"/>
      <c r="F341" s="695"/>
      <c r="G341" s="695"/>
      <c r="H341" s="695"/>
      <c r="I341" s="695"/>
      <c r="J341" s="695"/>
      <c r="K341" s="695"/>
      <c r="L341" s="695"/>
      <c r="M341" s="695"/>
      <c r="N341" s="2114"/>
      <c r="O341" s="695"/>
      <c r="P341" s="695"/>
      <c r="Q341" s="695"/>
      <c r="R341" s="2114"/>
      <c r="S341" s="695"/>
      <c r="T341" s="695"/>
      <c r="U341" s="695"/>
      <c r="V341" s="695"/>
      <c r="W341" s="695"/>
      <c r="X341" s="695"/>
      <c r="Y341" s="695"/>
      <c r="Z341" s="695"/>
      <c r="AA341" s="695"/>
    </row>
    <row r="342" spans="2:27" ht="12" customHeight="1">
      <c r="B342" s="695"/>
      <c r="C342" s="695"/>
      <c r="D342" s="695"/>
      <c r="E342" s="695"/>
      <c r="F342" s="695"/>
      <c r="G342" s="695"/>
      <c r="H342" s="695"/>
      <c r="I342" s="695"/>
      <c r="J342" s="695"/>
      <c r="K342" s="695"/>
      <c r="L342" s="695"/>
      <c r="M342" s="695"/>
      <c r="N342" s="2114"/>
      <c r="O342" s="695"/>
      <c r="P342" s="695"/>
      <c r="Q342" s="695"/>
      <c r="R342" s="2114"/>
      <c r="S342" s="695"/>
      <c r="T342" s="695"/>
      <c r="U342" s="695"/>
      <c r="V342" s="695"/>
      <c r="W342" s="695"/>
      <c r="X342" s="695"/>
      <c r="Y342" s="695"/>
      <c r="Z342" s="695"/>
      <c r="AA342" s="695"/>
    </row>
    <row r="343" spans="2:27" ht="12" customHeight="1">
      <c r="B343" s="695"/>
      <c r="C343" s="695"/>
      <c r="D343" s="695"/>
      <c r="E343" s="695"/>
      <c r="F343" s="695"/>
      <c r="G343" s="695"/>
      <c r="H343" s="695"/>
      <c r="I343" s="695"/>
      <c r="J343" s="695"/>
      <c r="K343" s="695"/>
      <c r="L343" s="695"/>
      <c r="M343" s="695"/>
      <c r="N343" s="2114"/>
      <c r="O343" s="695"/>
      <c r="P343" s="695"/>
      <c r="Q343" s="695"/>
      <c r="R343" s="2114"/>
      <c r="S343" s="695"/>
      <c r="T343" s="695"/>
      <c r="U343" s="695"/>
      <c r="V343" s="695"/>
      <c r="W343" s="695"/>
      <c r="X343" s="695"/>
      <c r="Y343" s="695"/>
      <c r="Z343" s="695"/>
      <c r="AA343" s="695"/>
    </row>
    <row r="344" spans="2:27" ht="12" customHeight="1">
      <c r="B344" s="695"/>
      <c r="C344" s="695"/>
      <c r="D344" s="695"/>
      <c r="E344" s="695"/>
      <c r="F344" s="695"/>
      <c r="G344" s="695"/>
      <c r="H344" s="695"/>
      <c r="I344" s="695"/>
      <c r="J344" s="695"/>
      <c r="K344" s="695"/>
      <c r="L344" s="695"/>
      <c r="M344" s="695"/>
      <c r="N344" s="2114"/>
      <c r="O344" s="695"/>
      <c r="P344" s="695"/>
      <c r="Q344" s="695"/>
      <c r="R344" s="2114"/>
      <c r="S344" s="695"/>
      <c r="T344" s="695"/>
      <c r="U344" s="695"/>
      <c r="V344" s="695"/>
      <c r="W344" s="695"/>
      <c r="X344" s="695"/>
      <c r="Y344" s="695"/>
      <c r="Z344" s="695"/>
      <c r="AA344" s="695"/>
    </row>
    <row r="345" spans="2:27" ht="12" customHeight="1">
      <c r="B345" s="695"/>
      <c r="C345" s="695"/>
      <c r="D345" s="695"/>
      <c r="E345" s="695"/>
      <c r="F345" s="695"/>
      <c r="G345" s="695"/>
      <c r="H345" s="695"/>
      <c r="I345" s="695"/>
      <c r="J345" s="695"/>
      <c r="K345" s="695"/>
      <c r="L345" s="695"/>
      <c r="M345" s="695"/>
      <c r="N345" s="2114"/>
      <c r="O345" s="695"/>
      <c r="P345" s="695"/>
      <c r="Q345" s="695"/>
      <c r="R345" s="2114"/>
      <c r="S345" s="695"/>
      <c r="T345" s="695"/>
      <c r="U345" s="695"/>
      <c r="V345" s="695"/>
      <c r="W345" s="695"/>
      <c r="X345" s="695"/>
      <c r="Y345" s="695"/>
      <c r="Z345" s="695"/>
      <c r="AA345" s="695"/>
    </row>
    <row r="346" spans="2:27" ht="12" customHeight="1">
      <c r="B346" s="695"/>
      <c r="C346" s="695"/>
      <c r="D346" s="695"/>
      <c r="E346" s="695"/>
      <c r="F346" s="695"/>
      <c r="G346" s="695"/>
      <c r="H346" s="695"/>
      <c r="I346" s="695"/>
      <c r="J346" s="695"/>
      <c r="K346" s="695"/>
      <c r="L346" s="695"/>
      <c r="M346" s="695"/>
      <c r="N346" s="2114"/>
      <c r="O346" s="695"/>
      <c r="P346" s="695"/>
      <c r="Q346" s="695"/>
      <c r="R346" s="2114"/>
      <c r="S346" s="695"/>
      <c r="T346" s="695"/>
      <c r="U346" s="695"/>
      <c r="V346" s="695"/>
      <c r="W346" s="695"/>
      <c r="X346" s="695"/>
      <c r="Y346" s="695"/>
      <c r="Z346" s="695"/>
      <c r="AA346" s="695"/>
    </row>
    <row r="347" spans="2:27" ht="12" customHeight="1">
      <c r="B347" s="695"/>
      <c r="C347" s="695"/>
      <c r="D347" s="695"/>
      <c r="E347" s="695"/>
      <c r="F347" s="695"/>
      <c r="G347" s="695"/>
      <c r="H347" s="695"/>
      <c r="I347" s="695"/>
      <c r="J347" s="695"/>
      <c r="K347" s="695"/>
      <c r="L347" s="695"/>
      <c r="M347" s="695"/>
      <c r="N347" s="2114"/>
      <c r="O347" s="695"/>
      <c r="P347" s="695"/>
      <c r="Q347" s="695"/>
      <c r="R347" s="2114"/>
      <c r="S347" s="695"/>
      <c r="T347" s="695"/>
      <c r="U347" s="695"/>
      <c r="V347" s="695"/>
      <c r="W347" s="695"/>
      <c r="X347" s="695"/>
      <c r="Y347" s="695"/>
      <c r="Z347" s="695"/>
      <c r="AA347" s="695"/>
    </row>
    <row r="348" spans="2:27" ht="12" customHeight="1">
      <c r="B348" s="695"/>
      <c r="C348" s="695"/>
      <c r="D348" s="695"/>
      <c r="E348" s="695"/>
      <c r="F348" s="695"/>
      <c r="G348" s="695"/>
      <c r="H348" s="695"/>
      <c r="I348" s="695"/>
      <c r="J348" s="695"/>
      <c r="K348" s="695"/>
      <c r="L348" s="695"/>
      <c r="M348" s="695"/>
      <c r="N348" s="2114"/>
      <c r="O348" s="695"/>
      <c r="P348" s="695"/>
      <c r="Q348" s="695"/>
      <c r="R348" s="2114"/>
      <c r="S348" s="695"/>
      <c r="T348" s="695"/>
      <c r="U348" s="695"/>
      <c r="V348" s="695"/>
      <c r="W348" s="695"/>
      <c r="X348" s="695"/>
      <c r="Y348" s="695"/>
      <c r="Z348" s="695"/>
      <c r="AA348" s="695"/>
    </row>
    <row r="349" spans="2:27" ht="12" customHeight="1">
      <c r="B349" s="695"/>
      <c r="C349" s="695"/>
      <c r="D349" s="695"/>
      <c r="E349" s="695"/>
      <c r="F349" s="695"/>
      <c r="G349" s="695"/>
      <c r="H349" s="695"/>
      <c r="I349" s="695"/>
      <c r="J349" s="695"/>
      <c r="K349" s="695"/>
      <c r="L349" s="695"/>
      <c r="M349" s="695"/>
      <c r="N349" s="2114"/>
      <c r="O349" s="695"/>
      <c r="P349" s="695"/>
      <c r="Q349" s="695"/>
      <c r="R349" s="2114"/>
      <c r="S349" s="695"/>
      <c r="T349" s="695"/>
      <c r="U349" s="695"/>
      <c r="V349" s="695"/>
      <c r="W349" s="695"/>
      <c r="X349" s="695"/>
      <c r="Y349" s="695"/>
      <c r="Z349" s="695"/>
      <c r="AA349" s="695"/>
    </row>
    <row r="350" spans="2:27" ht="12" customHeight="1">
      <c r="B350" s="695"/>
      <c r="C350" s="695"/>
      <c r="D350" s="695"/>
      <c r="E350" s="695"/>
      <c r="F350" s="695"/>
      <c r="G350" s="695"/>
      <c r="H350" s="695"/>
      <c r="I350" s="695"/>
      <c r="J350" s="695"/>
      <c r="K350" s="695"/>
      <c r="L350" s="695"/>
      <c r="M350" s="695"/>
      <c r="N350" s="2114"/>
      <c r="O350" s="695"/>
      <c r="P350" s="695"/>
      <c r="Q350" s="695"/>
      <c r="R350" s="2114"/>
      <c r="S350" s="695"/>
      <c r="T350" s="695"/>
      <c r="U350" s="695"/>
      <c r="V350" s="695"/>
      <c r="W350" s="695"/>
      <c r="X350" s="695"/>
      <c r="Y350" s="695"/>
      <c r="Z350" s="695"/>
      <c r="AA350" s="695"/>
    </row>
    <row r="351" spans="2:27" ht="12" customHeight="1">
      <c r="B351" s="695"/>
      <c r="C351" s="695"/>
      <c r="D351" s="695"/>
      <c r="E351" s="695"/>
      <c r="F351" s="695"/>
      <c r="G351" s="695"/>
      <c r="H351" s="695"/>
      <c r="I351" s="695"/>
      <c r="J351" s="695"/>
      <c r="K351" s="695"/>
      <c r="L351" s="695"/>
      <c r="M351" s="695"/>
      <c r="N351" s="2114"/>
      <c r="O351" s="695"/>
      <c r="P351" s="695"/>
      <c r="Q351" s="695"/>
      <c r="R351" s="2114"/>
      <c r="S351" s="695"/>
      <c r="T351" s="695"/>
      <c r="U351" s="695"/>
      <c r="V351" s="695"/>
      <c r="W351" s="695"/>
      <c r="X351" s="695"/>
      <c r="Y351" s="695"/>
      <c r="Z351" s="695"/>
      <c r="AA351" s="695"/>
    </row>
    <row r="352" spans="2:27" ht="12" customHeight="1">
      <c r="B352" s="695"/>
      <c r="C352" s="695"/>
      <c r="D352" s="695"/>
      <c r="E352" s="695"/>
      <c r="F352" s="695"/>
      <c r="G352" s="695"/>
      <c r="H352" s="695"/>
      <c r="I352" s="695"/>
      <c r="J352" s="695"/>
      <c r="K352" s="695"/>
      <c r="L352" s="695"/>
      <c r="M352" s="695"/>
      <c r="N352" s="2114"/>
      <c r="O352" s="695"/>
      <c r="P352" s="695"/>
      <c r="Q352" s="695"/>
      <c r="R352" s="2114"/>
      <c r="S352" s="695"/>
      <c r="T352" s="695"/>
      <c r="U352" s="695"/>
      <c r="V352" s="695"/>
      <c r="W352" s="695"/>
      <c r="X352" s="695"/>
      <c r="Y352" s="695"/>
      <c r="Z352" s="695"/>
      <c r="AA352" s="695"/>
    </row>
    <row r="353" spans="2:27" ht="12" customHeight="1">
      <c r="B353" s="695"/>
      <c r="C353" s="695"/>
      <c r="D353" s="695"/>
      <c r="E353" s="695"/>
      <c r="F353" s="695"/>
      <c r="G353" s="695"/>
      <c r="H353" s="695"/>
      <c r="I353" s="695"/>
      <c r="J353" s="695"/>
      <c r="K353" s="695"/>
      <c r="L353" s="695"/>
      <c r="M353" s="695"/>
      <c r="N353" s="2114"/>
      <c r="O353" s="695"/>
      <c r="P353" s="695"/>
      <c r="Q353" s="695"/>
      <c r="R353" s="2114"/>
      <c r="S353" s="695"/>
      <c r="T353" s="695"/>
      <c r="U353" s="695"/>
      <c r="V353" s="695"/>
      <c r="W353" s="695"/>
      <c r="X353" s="695"/>
      <c r="Y353" s="695"/>
      <c r="Z353" s="695"/>
      <c r="AA353" s="695"/>
    </row>
    <row r="354" spans="2:27" ht="12" customHeight="1">
      <c r="B354" s="695"/>
      <c r="C354" s="695"/>
      <c r="D354" s="695"/>
      <c r="E354" s="695"/>
      <c r="F354" s="695"/>
      <c r="G354" s="695"/>
      <c r="H354" s="695"/>
      <c r="I354" s="695"/>
      <c r="J354" s="695"/>
      <c r="K354" s="695"/>
      <c r="L354" s="695"/>
      <c r="M354" s="695"/>
      <c r="N354" s="2114"/>
      <c r="O354" s="695"/>
      <c r="P354" s="695"/>
      <c r="Q354" s="695"/>
      <c r="R354" s="2114"/>
      <c r="S354" s="695"/>
      <c r="T354" s="695"/>
      <c r="U354" s="695"/>
      <c r="V354" s="695"/>
      <c r="W354" s="695"/>
      <c r="X354" s="695"/>
      <c r="Y354" s="695"/>
      <c r="Z354" s="695"/>
      <c r="AA354" s="695"/>
    </row>
    <row r="355" spans="2:27" ht="12" customHeight="1">
      <c r="B355" s="695"/>
      <c r="C355" s="695"/>
      <c r="D355" s="695"/>
      <c r="E355" s="695"/>
      <c r="F355" s="695"/>
      <c r="G355" s="695"/>
      <c r="H355" s="695"/>
      <c r="I355" s="695"/>
      <c r="J355" s="695"/>
      <c r="K355" s="695"/>
      <c r="L355" s="695"/>
      <c r="M355" s="695"/>
      <c r="N355" s="2114"/>
      <c r="O355" s="695"/>
      <c r="P355" s="695"/>
      <c r="Q355" s="695"/>
      <c r="R355" s="2114"/>
      <c r="S355" s="695"/>
      <c r="T355" s="695"/>
      <c r="U355" s="695"/>
      <c r="V355" s="695"/>
      <c r="W355" s="695"/>
      <c r="X355" s="695"/>
      <c r="Y355" s="695"/>
      <c r="Z355" s="695"/>
      <c r="AA355" s="695"/>
    </row>
    <row r="356" spans="2:27" ht="12" customHeight="1">
      <c r="B356" s="695"/>
      <c r="C356" s="695"/>
      <c r="D356" s="695"/>
      <c r="E356" s="695"/>
      <c r="F356" s="695"/>
      <c r="G356" s="695"/>
      <c r="H356" s="695"/>
      <c r="I356" s="695"/>
      <c r="J356" s="695"/>
      <c r="K356" s="695"/>
      <c r="L356" s="695"/>
      <c r="M356" s="695"/>
      <c r="N356" s="2114"/>
      <c r="O356" s="695"/>
      <c r="P356" s="695"/>
      <c r="Q356" s="695"/>
      <c r="R356" s="2114"/>
      <c r="S356" s="695"/>
      <c r="T356" s="695"/>
      <c r="U356" s="695"/>
      <c r="V356" s="695"/>
      <c r="W356" s="695"/>
      <c r="X356" s="695"/>
      <c r="Y356" s="695"/>
      <c r="Z356" s="695"/>
      <c r="AA356" s="695"/>
    </row>
    <row r="357" spans="2:27" ht="12" customHeight="1">
      <c r="B357" s="695"/>
      <c r="C357" s="695"/>
      <c r="D357" s="695"/>
      <c r="E357" s="695"/>
      <c r="F357" s="695"/>
      <c r="G357" s="695"/>
      <c r="H357" s="695"/>
      <c r="I357" s="695"/>
      <c r="J357" s="695"/>
      <c r="K357" s="695"/>
      <c r="L357" s="695"/>
      <c r="M357" s="695"/>
      <c r="N357" s="2114"/>
      <c r="O357" s="695"/>
      <c r="P357" s="695"/>
      <c r="Q357" s="695"/>
      <c r="R357" s="2114"/>
      <c r="S357" s="695"/>
      <c r="T357" s="695"/>
      <c r="U357" s="695"/>
      <c r="V357" s="695"/>
      <c r="W357" s="695"/>
      <c r="X357" s="695"/>
      <c r="Y357" s="695"/>
      <c r="Z357" s="695"/>
      <c r="AA357" s="695"/>
    </row>
    <row r="358" spans="2:27" ht="12" customHeight="1">
      <c r="B358" s="695"/>
      <c r="C358" s="695"/>
      <c r="D358" s="695"/>
      <c r="E358" s="695"/>
      <c r="F358" s="695"/>
      <c r="G358" s="695"/>
      <c r="H358" s="695"/>
      <c r="I358" s="695"/>
      <c r="J358" s="695"/>
      <c r="K358" s="695"/>
      <c r="L358" s="695"/>
      <c r="M358" s="695"/>
      <c r="N358" s="2114"/>
      <c r="O358" s="695"/>
      <c r="P358" s="695"/>
      <c r="Q358" s="695"/>
      <c r="R358" s="2114"/>
      <c r="S358" s="695"/>
      <c r="T358" s="695"/>
      <c r="U358" s="695"/>
      <c r="V358" s="695"/>
      <c r="W358" s="695"/>
      <c r="X358" s="695"/>
      <c r="Y358" s="695"/>
      <c r="Z358" s="695"/>
      <c r="AA358" s="695"/>
    </row>
    <row r="359" spans="2:27" ht="12" customHeight="1">
      <c r="B359" s="695"/>
      <c r="C359" s="695"/>
      <c r="D359" s="695"/>
      <c r="E359" s="695"/>
      <c r="F359" s="695"/>
      <c r="G359" s="695"/>
      <c r="H359" s="695"/>
      <c r="I359" s="695"/>
      <c r="J359" s="695"/>
      <c r="K359" s="695"/>
      <c r="L359" s="695"/>
      <c r="M359" s="695"/>
      <c r="N359" s="2114"/>
      <c r="O359" s="695"/>
      <c r="P359" s="695"/>
      <c r="Q359" s="695"/>
      <c r="R359" s="2114"/>
      <c r="S359" s="695"/>
      <c r="T359" s="695"/>
      <c r="U359" s="695"/>
      <c r="V359" s="695"/>
      <c r="W359" s="695"/>
      <c r="X359" s="695"/>
      <c r="Y359" s="695"/>
      <c r="Z359" s="695"/>
      <c r="AA359" s="695"/>
    </row>
    <row r="360" spans="2:27" ht="12" customHeight="1">
      <c r="B360" s="695"/>
      <c r="C360" s="695"/>
      <c r="D360" s="695"/>
      <c r="E360" s="695"/>
      <c r="F360" s="695"/>
      <c r="G360" s="695"/>
      <c r="H360" s="695"/>
      <c r="I360" s="695"/>
      <c r="J360" s="695"/>
      <c r="K360" s="695"/>
      <c r="L360" s="695"/>
      <c r="M360" s="695"/>
      <c r="N360" s="2114"/>
      <c r="O360" s="695"/>
      <c r="P360" s="695"/>
      <c r="Q360" s="695"/>
      <c r="R360" s="2114"/>
      <c r="S360" s="695"/>
      <c r="T360" s="695"/>
      <c r="U360" s="695"/>
      <c r="V360" s="695"/>
      <c r="W360" s="695"/>
      <c r="X360" s="695"/>
      <c r="Y360" s="695"/>
      <c r="Z360" s="695"/>
      <c r="AA360" s="695"/>
    </row>
    <row r="361" spans="2:27" ht="12" customHeight="1">
      <c r="B361" s="695"/>
      <c r="C361" s="695"/>
      <c r="D361" s="695"/>
      <c r="E361" s="695"/>
      <c r="F361" s="695"/>
      <c r="G361" s="695"/>
      <c r="H361" s="695"/>
      <c r="I361" s="695"/>
      <c r="J361" s="695"/>
      <c r="K361" s="695"/>
      <c r="L361" s="695"/>
      <c r="M361" s="695"/>
      <c r="N361" s="2114"/>
      <c r="O361" s="695"/>
      <c r="P361" s="695"/>
      <c r="Q361" s="695"/>
      <c r="R361" s="2114"/>
      <c r="S361" s="695"/>
      <c r="T361" s="695"/>
      <c r="U361" s="695"/>
      <c r="V361" s="695"/>
      <c r="W361" s="695"/>
      <c r="X361" s="695"/>
      <c r="Y361" s="695"/>
      <c r="Z361" s="695"/>
      <c r="AA361" s="695"/>
    </row>
    <row r="362" spans="2:27" ht="12" customHeight="1">
      <c r="B362" s="695"/>
      <c r="C362" s="695"/>
      <c r="D362" s="695"/>
      <c r="E362" s="695"/>
      <c r="F362" s="695"/>
      <c r="G362" s="695"/>
      <c r="H362" s="695"/>
      <c r="I362" s="695"/>
      <c r="J362" s="695"/>
      <c r="K362" s="695"/>
      <c r="L362" s="695"/>
      <c r="M362" s="695"/>
      <c r="N362" s="2114"/>
      <c r="O362" s="695"/>
      <c r="P362" s="695"/>
      <c r="Q362" s="695"/>
      <c r="R362" s="2114"/>
      <c r="S362" s="695"/>
      <c r="T362" s="695"/>
      <c r="U362" s="695"/>
      <c r="V362" s="695"/>
      <c r="W362" s="695"/>
      <c r="X362" s="695"/>
      <c r="Y362" s="695"/>
      <c r="Z362" s="695"/>
      <c r="AA362" s="695"/>
    </row>
    <row r="363" spans="2:27" ht="12" customHeight="1">
      <c r="B363" s="695"/>
      <c r="C363" s="695"/>
      <c r="D363" s="695"/>
      <c r="E363" s="695"/>
      <c r="F363" s="695"/>
      <c r="G363" s="695"/>
      <c r="H363" s="695"/>
      <c r="I363" s="695"/>
      <c r="J363" s="695"/>
      <c r="K363" s="695"/>
      <c r="L363" s="695"/>
      <c r="M363" s="695"/>
      <c r="N363" s="2114"/>
      <c r="O363" s="695"/>
      <c r="P363" s="695"/>
      <c r="Q363" s="695"/>
      <c r="R363" s="2114"/>
      <c r="S363" s="695"/>
      <c r="T363" s="695"/>
      <c r="U363" s="695"/>
      <c r="V363" s="695"/>
      <c r="W363" s="695"/>
      <c r="X363" s="695"/>
      <c r="Y363" s="695"/>
      <c r="Z363" s="695"/>
      <c r="AA363" s="695"/>
    </row>
    <row r="364" spans="2:27" ht="12" customHeight="1">
      <c r="B364" s="695"/>
      <c r="C364" s="695"/>
      <c r="D364" s="695"/>
      <c r="E364" s="695"/>
      <c r="F364" s="695"/>
      <c r="G364" s="695"/>
      <c r="H364" s="695"/>
      <c r="I364" s="695"/>
      <c r="J364" s="695"/>
      <c r="K364" s="695"/>
      <c r="L364" s="695"/>
      <c r="M364" s="695"/>
      <c r="N364" s="2114"/>
      <c r="O364" s="695"/>
      <c r="P364" s="695"/>
      <c r="Q364" s="695"/>
      <c r="R364" s="2114"/>
      <c r="S364" s="695"/>
      <c r="T364" s="695"/>
      <c r="U364" s="695"/>
      <c r="V364" s="695"/>
      <c r="W364" s="695"/>
      <c r="X364" s="695"/>
      <c r="Y364" s="695"/>
      <c r="Z364" s="695"/>
      <c r="AA364" s="695"/>
    </row>
    <row r="365" spans="2:27" ht="12" customHeight="1">
      <c r="B365" s="695"/>
      <c r="C365" s="695"/>
      <c r="D365" s="695"/>
      <c r="E365" s="695"/>
      <c r="F365" s="695"/>
      <c r="G365" s="695"/>
      <c r="H365" s="695"/>
      <c r="I365" s="695"/>
      <c r="J365" s="695"/>
      <c r="K365" s="695"/>
      <c r="L365" s="695"/>
      <c r="M365" s="695"/>
      <c r="N365" s="2114"/>
      <c r="O365" s="695"/>
      <c r="P365" s="695"/>
      <c r="Q365" s="695"/>
      <c r="R365" s="2114"/>
      <c r="S365" s="695"/>
      <c r="T365" s="695"/>
      <c r="U365" s="695"/>
      <c r="V365" s="695"/>
      <c r="W365" s="695"/>
      <c r="X365" s="695"/>
      <c r="Y365" s="695"/>
      <c r="Z365" s="695"/>
      <c r="AA365" s="695"/>
    </row>
    <row r="366" spans="2:27" ht="12" customHeight="1">
      <c r="B366" s="695"/>
      <c r="C366" s="695"/>
      <c r="D366" s="695"/>
      <c r="E366" s="695"/>
      <c r="F366" s="695"/>
      <c r="G366" s="695"/>
      <c r="H366" s="695"/>
      <c r="I366" s="695"/>
      <c r="J366" s="695"/>
      <c r="K366" s="695"/>
      <c r="L366" s="695"/>
      <c r="M366" s="695"/>
      <c r="N366" s="2114"/>
      <c r="O366" s="695"/>
      <c r="P366" s="695"/>
      <c r="Q366" s="695"/>
      <c r="R366" s="2114"/>
      <c r="S366" s="695"/>
      <c r="T366" s="695"/>
      <c r="U366" s="695"/>
      <c r="V366" s="695"/>
      <c r="W366" s="695"/>
      <c r="X366" s="695"/>
      <c r="Y366" s="695"/>
      <c r="Z366" s="695"/>
      <c r="AA366" s="695"/>
    </row>
    <row r="367" spans="2:27" ht="12" customHeight="1">
      <c r="B367" s="695"/>
      <c r="C367" s="695"/>
      <c r="D367" s="695"/>
      <c r="E367" s="695"/>
      <c r="F367" s="695"/>
      <c r="G367" s="695"/>
      <c r="H367" s="695"/>
      <c r="I367" s="695"/>
      <c r="J367" s="695"/>
      <c r="K367" s="695"/>
      <c r="L367" s="695"/>
      <c r="M367" s="695"/>
      <c r="N367" s="2114"/>
      <c r="O367" s="695"/>
      <c r="P367" s="695"/>
      <c r="Q367" s="695"/>
      <c r="R367" s="2114"/>
      <c r="S367" s="695"/>
      <c r="T367" s="695"/>
      <c r="U367" s="695"/>
      <c r="V367" s="695"/>
      <c r="W367" s="695"/>
      <c r="X367" s="695"/>
      <c r="Y367" s="695"/>
      <c r="Z367" s="695"/>
      <c r="AA367" s="695"/>
    </row>
    <row r="368" spans="2:27" ht="12" customHeight="1">
      <c r="B368" s="695"/>
      <c r="C368" s="695"/>
      <c r="D368" s="695"/>
      <c r="E368" s="695"/>
      <c r="F368" s="695"/>
      <c r="G368" s="695"/>
      <c r="H368" s="695"/>
      <c r="I368" s="695"/>
      <c r="J368" s="695"/>
      <c r="K368" s="695"/>
      <c r="L368" s="695"/>
      <c r="M368" s="695"/>
      <c r="N368" s="2114"/>
      <c r="O368" s="695"/>
      <c r="P368" s="695"/>
      <c r="Q368" s="695"/>
      <c r="R368" s="2114"/>
      <c r="S368" s="695"/>
      <c r="T368" s="695"/>
      <c r="U368" s="695"/>
      <c r="V368" s="695"/>
      <c r="W368" s="695"/>
      <c r="X368" s="695"/>
      <c r="Y368" s="695"/>
      <c r="Z368" s="695"/>
      <c r="AA368" s="695"/>
    </row>
    <row r="369" spans="2:27" ht="12" customHeight="1">
      <c r="B369" s="695"/>
      <c r="C369" s="695"/>
      <c r="D369" s="695"/>
      <c r="E369" s="695"/>
      <c r="F369" s="695"/>
      <c r="G369" s="695"/>
      <c r="H369" s="695"/>
      <c r="I369" s="695"/>
      <c r="J369" s="695"/>
      <c r="K369" s="695"/>
      <c r="L369" s="695"/>
      <c r="M369" s="695"/>
      <c r="N369" s="2114"/>
      <c r="O369" s="695"/>
      <c r="P369" s="695"/>
      <c r="Q369" s="695"/>
      <c r="R369" s="2114"/>
      <c r="S369" s="695"/>
      <c r="T369" s="695"/>
      <c r="U369" s="695"/>
      <c r="V369" s="695"/>
      <c r="W369" s="695"/>
      <c r="X369" s="695"/>
      <c r="Y369" s="695"/>
      <c r="Z369" s="695"/>
      <c r="AA369" s="695"/>
    </row>
    <row r="370" spans="2:27" ht="12" customHeight="1">
      <c r="B370" s="695"/>
      <c r="C370" s="695"/>
      <c r="D370" s="695"/>
      <c r="E370" s="695"/>
      <c r="F370" s="695"/>
      <c r="G370" s="695"/>
      <c r="H370" s="695"/>
      <c r="I370" s="695"/>
      <c r="J370" s="695"/>
      <c r="K370" s="695"/>
      <c r="L370" s="695"/>
      <c r="M370" s="695"/>
      <c r="N370" s="2114"/>
      <c r="O370" s="695"/>
      <c r="P370" s="695"/>
      <c r="Q370" s="695"/>
      <c r="R370" s="2114"/>
      <c r="S370" s="695"/>
      <c r="T370" s="695"/>
      <c r="U370" s="695"/>
      <c r="V370" s="695"/>
      <c r="W370" s="695"/>
      <c r="X370" s="695"/>
      <c r="Y370" s="695"/>
      <c r="Z370" s="695"/>
      <c r="AA370" s="695"/>
    </row>
    <row r="371" spans="2:27" ht="12" customHeight="1">
      <c r="B371" s="695"/>
      <c r="C371" s="695"/>
      <c r="D371" s="695"/>
      <c r="E371" s="695"/>
      <c r="F371" s="695"/>
      <c r="G371" s="695"/>
      <c r="H371" s="695"/>
      <c r="I371" s="695"/>
      <c r="J371" s="695"/>
      <c r="K371" s="695"/>
      <c r="L371" s="695"/>
      <c r="M371" s="695"/>
      <c r="N371" s="2114"/>
      <c r="O371" s="695"/>
      <c r="P371" s="695"/>
      <c r="Q371" s="695"/>
      <c r="R371" s="2114"/>
      <c r="S371" s="695"/>
      <c r="T371" s="695"/>
      <c r="U371" s="695"/>
      <c r="V371" s="695"/>
      <c r="W371" s="695"/>
      <c r="X371" s="695"/>
      <c r="Y371" s="695"/>
      <c r="Z371" s="695"/>
      <c r="AA371" s="695"/>
    </row>
    <row r="372" spans="2:27" ht="12" customHeight="1">
      <c r="B372" s="695"/>
      <c r="C372" s="695"/>
      <c r="D372" s="695"/>
      <c r="E372" s="695"/>
      <c r="F372" s="695"/>
      <c r="G372" s="695"/>
      <c r="H372" s="695"/>
      <c r="I372" s="695"/>
      <c r="J372" s="695"/>
      <c r="K372" s="695"/>
      <c r="L372" s="695"/>
      <c r="M372" s="695"/>
      <c r="N372" s="2114"/>
      <c r="O372" s="695"/>
      <c r="P372" s="695"/>
      <c r="Q372" s="695"/>
      <c r="R372" s="2114"/>
      <c r="S372" s="695"/>
      <c r="T372" s="695"/>
      <c r="U372" s="695"/>
      <c r="V372" s="695"/>
      <c r="W372" s="695"/>
      <c r="X372" s="695"/>
      <c r="Y372" s="695"/>
      <c r="Z372" s="695"/>
      <c r="AA372" s="695"/>
    </row>
    <row r="373" spans="2:27" ht="12" customHeight="1">
      <c r="B373" s="695"/>
      <c r="C373" s="695"/>
      <c r="D373" s="695"/>
      <c r="E373" s="695"/>
      <c r="F373" s="695"/>
      <c r="G373" s="695"/>
      <c r="H373" s="695"/>
      <c r="I373" s="695"/>
      <c r="J373" s="695"/>
      <c r="K373" s="695"/>
      <c r="L373" s="695"/>
      <c r="M373" s="695"/>
      <c r="N373" s="2114"/>
      <c r="O373" s="695"/>
      <c r="P373" s="695"/>
      <c r="Q373" s="695"/>
      <c r="R373" s="2114"/>
      <c r="S373" s="695"/>
      <c r="T373" s="695"/>
      <c r="U373" s="695"/>
      <c r="V373" s="695"/>
      <c r="W373" s="695"/>
      <c r="X373" s="695"/>
      <c r="Y373" s="695"/>
      <c r="Z373" s="695"/>
      <c r="AA373" s="695"/>
    </row>
    <row r="374" spans="2:27" ht="12" customHeight="1">
      <c r="B374" s="695"/>
      <c r="C374" s="695"/>
      <c r="D374" s="695"/>
      <c r="E374" s="695"/>
      <c r="F374" s="695"/>
      <c r="G374" s="695"/>
      <c r="H374" s="695"/>
      <c r="I374" s="695"/>
      <c r="J374" s="695"/>
      <c r="K374" s="695"/>
      <c r="L374" s="695"/>
      <c r="M374" s="695"/>
      <c r="N374" s="2114"/>
      <c r="O374" s="695"/>
      <c r="P374" s="695"/>
      <c r="Q374" s="695"/>
      <c r="R374" s="2114"/>
      <c r="S374" s="695"/>
      <c r="T374" s="695"/>
      <c r="U374" s="695"/>
      <c r="V374" s="695"/>
      <c r="W374" s="695"/>
      <c r="X374" s="695"/>
      <c r="Y374" s="695"/>
      <c r="Z374" s="695"/>
      <c r="AA374" s="695"/>
    </row>
    <row r="375" spans="2:27" ht="12" customHeight="1">
      <c r="B375" s="695"/>
      <c r="C375" s="695"/>
      <c r="D375" s="695"/>
      <c r="E375" s="695"/>
      <c r="F375" s="695"/>
      <c r="G375" s="695"/>
      <c r="H375" s="695"/>
      <c r="I375" s="695"/>
      <c r="J375" s="695"/>
      <c r="K375" s="695"/>
      <c r="L375" s="695"/>
      <c r="M375" s="695"/>
      <c r="N375" s="2114"/>
      <c r="O375" s="695"/>
      <c r="P375" s="695"/>
      <c r="Q375" s="695"/>
      <c r="R375" s="2114"/>
      <c r="S375" s="695"/>
      <c r="T375" s="695"/>
      <c r="U375" s="695"/>
      <c r="V375" s="695"/>
      <c r="W375" s="695"/>
      <c r="X375" s="695"/>
      <c r="Y375" s="695"/>
      <c r="Z375" s="695"/>
      <c r="AA375" s="695"/>
    </row>
    <row r="376" spans="2:27" ht="12" customHeight="1">
      <c r="B376" s="695"/>
      <c r="C376" s="695"/>
      <c r="D376" s="695"/>
      <c r="E376" s="695"/>
      <c r="F376" s="695"/>
      <c r="G376" s="695"/>
      <c r="H376" s="695"/>
      <c r="I376" s="695"/>
      <c r="J376" s="695"/>
      <c r="K376" s="695"/>
      <c r="L376" s="695"/>
      <c r="M376" s="695"/>
      <c r="N376" s="2114"/>
      <c r="O376" s="695"/>
      <c r="P376" s="695"/>
      <c r="Q376" s="695"/>
      <c r="R376" s="2114"/>
      <c r="S376" s="695"/>
      <c r="T376" s="695"/>
      <c r="U376" s="695"/>
      <c r="V376" s="695"/>
      <c r="W376" s="695"/>
      <c r="X376" s="695"/>
      <c r="Y376" s="695"/>
      <c r="Z376" s="695"/>
      <c r="AA376" s="695"/>
    </row>
    <row r="377" spans="2:27" ht="12" customHeight="1">
      <c r="B377" s="695"/>
      <c r="C377" s="695"/>
      <c r="D377" s="695"/>
      <c r="E377" s="695"/>
      <c r="F377" s="695"/>
      <c r="G377" s="695"/>
      <c r="H377" s="695"/>
      <c r="I377" s="695"/>
      <c r="J377" s="695"/>
      <c r="K377" s="695"/>
      <c r="L377" s="695"/>
      <c r="M377" s="695"/>
      <c r="N377" s="2114"/>
      <c r="O377" s="695"/>
      <c r="P377" s="695"/>
      <c r="Q377" s="695"/>
      <c r="R377" s="2114"/>
      <c r="S377" s="695"/>
      <c r="T377" s="695"/>
      <c r="U377" s="695"/>
      <c r="V377" s="695"/>
      <c r="W377" s="695"/>
      <c r="X377" s="695"/>
      <c r="Y377" s="695"/>
      <c r="Z377" s="695"/>
      <c r="AA377" s="695"/>
    </row>
    <row r="378" spans="2:27" ht="15.75" customHeight="1"/>
    <row r="379" spans="2:27" ht="15.75" customHeight="1"/>
    <row r="380" spans="2:27" ht="15.75" customHeight="1"/>
    <row r="381" spans="2:27" ht="15.75" customHeight="1"/>
    <row r="382" spans="2:27" ht="15.75" customHeight="1"/>
    <row r="383" spans="2:27" ht="15.75" customHeight="1"/>
    <row r="384" spans="2:27"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row r="1015" ht="15.75" customHeight="1"/>
    <row r="1016" ht="15.75" customHeight="1"/>
  </sheetData>
  <mergeCells count="34">
    <mergeCell ref="B170:R170"/>
    <mergeCell ref="U128:U131"/>
    <mergeCell ref="U132:U138"/>
    <mergeCell ref="U140:U146"/>
    <mergeCell ref="B152:R152"/>
    <mergeCell ref="B164:R164"/>
    <mergeCell ref="M70:N70"/>
    <mergeCell ref="O70:P70"/>
    <mergeCell ref="Q70:R70"/>
    <mergeCell ref="B127:B128"/>
    <mergeCell ref="C127:D127"/>
    <mergeCell ref="E127:F127"/>
    <mergeCell ref="G127:H127"/>
    <mergeCell ref="I127:J127"/>
    <mergeCell ref="K127:L127"/>
    <mergeCell ref="M127:N127"/>
    <mergeCell ref="O127:P127"/>
    <mergeCell ref="Q127:R127"/>
    <mergeCell ref="S1:T1"/>
    <mergeCell ref="B70:B71"/>
    <mergeCell ref="C70:D70"/>
    <mergeCell ref="E70:F70"/>
    <mergeCell ref="G70:H70"/>
    <mergeCell ref="C1:D1"/>
    <mergeCell ref="B1:B2"/>
    <mergeCell ref="E1:F1"/>
    <mergeCell ref="Q1:R1"/>
    <mergeCell ref="M1:N1"/>
    <mergeCell ref="O1:P1"/>
    <mergeCell ref="G1:H1"/>
    <mergeCell ref="I1:J1"/>
    <mergeCell ref="K1:L1"/>
    <mergeCell ref="I70:J70"/>
    <mergeCell ref="K70:L70"/>
  </mergeCells>
  <pageMargins left="0.75" right="0.75" top="1" bottom="1" header="0" footer="0"/>
  <pageSetup paperSize="9" orientation="portrait" horizontalDpi="300" verticalDpi="300"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I1007"/>
  <sheetViews>
    <sheetView workbookViewId="0">
      <pane xSplit="1" ySplit="2" topLeftCell="B3" activePane="bottomRight" state="frozen"/>
      <selection pane="topRight" activeCell="B1" sqref="B1"/>
      <selection pane="bottomLeft" activeCell="A3" sqref="A3"/>
      <selection pane="bottomRight" activeCell="T162" sqref="T162"/>
    </sheetView>
  </sheetViews>
  <sheetFormatPr baseColWidth="10" defaultColWidth="14.42578125" defaultRowHeight="15" customHeight="1" outlineLevelRow="1" outlineLevelCol="1"/>
  <cols>
    <col min="1" max="1" width="67.42578125" style="288" customWidth="1"/>
    <col min="2" max="2" width="30.28515625" style="288" customWidth="1"/>
    <col min="3" max="3" width="28.42578125" style="288" customWidth="1"/>
    <col min="4" max="4" width="22.140625" style="288" customWidth="1" outlineLevel="1"/>
    <col min="5" max="5" width="20.140625" style="2766" customWidth="1" outlineLevel="1"/>
    <col min="6" max="6" width="22.5703125" style="2851" customWidth="1" outlineLevel="1"/>
    <col min="7" max="7" width="23" style="293" customWidth="1"/>
    <col min="8" max="8" width="24.5703125" style="288" customWidth="1" outlineLevel="1"/>
    <col min="9" max="9" width="22.140625" style="2766" customWidth="1" outlineLevel="1"/>
    <col min="10" max="10" width="25.7109375" style="2906" customWidth="1" outlineLevel="1"/>
    <col min="11" max="11" width="25.7109375" style="2851" customWidth="1"/>
    <col min="12" max="12" width="22.85546875" style="293" customWidth="1" outlineLevel="1"/>
    <col min="13" max="13" width="24" style="2557" customWidth="1" outlineLevel="1"/>
    <col min="14" max="14" width="22.85546875" style="288" customWidth="1" outlineLevel="1"/>
    <col min="15" max="15" width="21" style="288" customWidth="1" outlineLevel="1"/>
    <col min="16" max="16" width="22.85546875" style="293" customWidth="1" outlineLevel="1"/>
    <col min="17" max="17" width="23.140625" style="2616" customWidth="1" outlineLevel="1"/>
    <col min="18" max="18" width="16" style="288" customWidth="1"/>
    <col min="19" max="19" width="11" style="288" customWidth="1"/>
    <col min="20" max="20" width="102.42578125" style="288" customWidth="1"/>
    <col min="21" max="26" width="9.28515625" style="288" customWidth="1"/>
    <col min="27" max="16384" width="14.42578125" style="288"/>
  </cols>
  <sheetData>
    <row r="1" spans="1:26" ht="18.75">
      <c r="A1" s="3170" t="s">
        <v>549</v>
      </c>
      <c r="B1" s="3226" t="s">
        <v>667</v>
      </c>
      <c r="C1" s="3212"/>
      <c r="D1" s="3227" t="s">
        <v>551</v>
      </c>
      <c r="E1" s="3214"/>
      <c r="F1" s="3226" t="s">
        <v>667</v>
      </c>
      <c r="G1" s="3212"/>
      <c r="H1" s="3227" t="s">
        <v>551</v>
      </c>
      <c r="I1" s="3214"/>
      <c r="J1" s="3226" t="s">
        <v>667</v>
      </c>
      <c r="K1" s="3215"/>
      <c r="L1" s="3217" t="s">
        <v>551</v>
      </c>
      <c r="M1" s="3194"/>
      <c r="N1" s="3218" t="s">
        <v>550</v>
      </c>
      <c r="O1" s="3192"/>
      <c r="P1" s="3219" t="s">
        <v>551</v>
      </c>
      <c r="Q1" s="3194"/>
      <c r="R1" s="3220"/>
      <c r="S1" s="2980"/>
      <c r="T1" s="194"/>
      <c r="U1" s="194"/>
      <c r="V1" s="194"/>
      <c r="W1" s="194"/>
      <c r="X1" s="194"/>
      <c r="Y1" s="194"/>
      <c r="Z1" s="194"/>
    </row>
    <row r="2" spans="1:26" ht="94.5" customHeight="1">
      <c r="A2" s="3171"/>
      <c r="B2" s="384">
        <v>2018</v>
      </c>
      <c r="C2" s="384">
        <f>B2-1</f>
        <v>2017</v>
      </c>
      <c r="D2" s="385" t="s">
        <v>552</v>
      </c>
      <c r="E2" s="2725" t="s">
        <v>553</v>
      </c>
      <c r="F2" s="2804">
        <f>B2-1</f>
        <v>2017</v>
      </c>
      <c r="G2" s="2767">
        <f>B2-2</f>
        <v>2016</v>
      </c>
      <c r="H2" s="385" t="s">
        <v>552</v>
      </c>
      <c r="I2" s="2725" t="s">
        <v>553</v>
      </c>
      <c r="J2" s="2857">
        <f>B2-2</f>
        <v>2016</v>
      </c>
      <c r="K2" s="2804">
        <f>B2-3</f>
        <v>2015</v>
      </c>
      <c r="L2" s="502" t="s">
        <v>552</v>
      </c>
      <c r="M2" s="2536" t="s">
        <v>553</v>
      </c>
      <c r="N2" s="195">
        <f>B2-3</f>
        <v>2015</v>
      </c>
      <c r="O2" s="195">
        <f>B2-4</f>
        <v>2014</v>
      </c>
      <c r="P2" s="2568" t="s">
        <v>552</v>
      </c>
      <c r="Q2" s="2536" t="s">
        <v>553</v>
      </c>
      <c r="R2" s="198"/>
      <c r="S2" s="198"/>
      <c r="T2" s="194"/>
      <c r="U2" s="194"/>
      <c r="V2" s="194"/>
      <c r="W2" s="194"/>
      <c r="X2" s="194"/>
      <c r="Y2" s="194"/>
      <c r="Z2" s="194"/>
    </row>
    <row r="3" spans="1:26" ht="18">
      <c r="A3" s="515" t="s">
        <v>554</v>
      </c>
      <c r="B3" s="386">
        <f>B5+B9+B15+B23</f>
        <v>746942795</v>
      </c>
      <c r="C3" s="386">
        <f t="shared" ref="C3:P3" si="0">C5+C9+C15+C23</f>
        <v>429624074</v>
      </c>
      <c r="D3" s="386">
        <f t="shared" si="0"/>
        <v>317318721</v>
      </c>
      <c r="E3" s="2726">
        <f>BILAN_FONCTIONEL!F3</f>
        <v>0.73859622913030698</v>
      </c>
      <c r="F3" s="2805">
        <f t="shared" si="0"/>
        <v>429624074</v>
      </c>
      <c r="G3" s="2768">
        <f t="shared" si="0"/>
        <v>414802465</v>
      </c>
      <c r="H3" s="386">
        <f t="shared" si="0"/>
        <v>42325725</v>
      </c>
      <c r="I3" s="2726">
        <f>F3/G3-1</f>
        <v>3.5731728354121417E-2</v>
      </c>
      <c r="J3" s="2858">
        <f t="shared" si="0"/>
        <v>414802465</v>
      </c>
      <c r="K3" s="2805">
        <f t="shared" si="0"/>
        <v>337869805</v>
      </c>
      <c r="L3" s="2768">
        <f t="shared" si="0"/>
        <v>76932660</v>
      </c>
      <c r="M3" s="2532">
        <f t="shared" si="0"/>
        <v>0.30712450144544912</v>
      </c>
      <c r="N3" s="386">
        <f t="shared" si="0"/>
        <v>337869805</v>
      </c>
      <c r="O3" s="386">
        <f t="shared" si="0"/>
        <v>0</v>
      </c>
      <c r="P3" s="2569">
        <f t="shared" si="0"/>
        <v>337869805</v>
      </c>
      <c r="Q3" s="2608">
        <f>BILAN_FONCTIONEL!R3</f>
        <v>7.9880894505234501E-2</v>
      </c>
      <c r="R3" s="204"/>
      <c r="S3" s="205"/>
      <c r="T3" s="194"/>
      <c r="U3" s="194"/>
      <c r="V3" s="194"/>
      <c r="W3" s="194"/>
      <c r="X3" s="194"/>
      <c r="Y3" s="194"/>
      <c r="Z3" s="194"/>
    </row>
    <row r="4" spans="1:26" ht="18.75">
      <c r="A4" s="516"/>
      <c r="B4" s="388"/>
      <c r="C4" s="388"/>
      <c r="D4" s="389"/>
      <c r="E4" s="2727"/>
      <c r="F4" s="2806"/>
      <c r="G4" s="2769"/>
      <c r="H4" s="389"/>
      <c r="I4" s="2727"/>
      <c r="J4" s="2859"/>
      <c r="K4" s="2806"/>
      <c r="L4" s="504"/>
      <c r="M4" s="2087"/>
      <c r="N4" s="207"/>
      <c r="O4" s="207"/>
      <c r="P4" s="2570"/>
      <c r="Q4" s="2087"/>
      <c r="R4" s="210"/>
      <c r="S4" s="210"/>
      <c r="T4" s="194"/>
      <c r="U4" s="194"/>
      <c r="V4" s="194"/>
      <c r="W4" s="194"/>
      <c r="X4" s="194"/>
      <c r="Y4" s="194"/>
      <c r="Z4" s="194"/>
    </row>
    <row r="5" spans="1:26" ht="18.75">
      <c r="A5" s="517" t="s">
        <v>230</v>
      </c>
      <c r="B5" s="390">
        <f t="shared" ref="B5:C5" si="1">SUM(B6:B7)</f>
        <v>0</v>
      </c>
      <c r="C5" s="390">
        <f t="shared" si="1"/>
        <v>0</v>
      </c>
      <c r="D5" s="391">
        <f t="shared" ref="D5:D7" si="2">B5-C5</f>
        <v>0</v>
      </c>
      <c r="E5" s="2728">
        <f>BILAN_FONCTIONEL!F5</f>
        <v>0</v>
      </c>
      <c r="F5" s="2807">
        <f t="shared" ref="F5:G5" si="3">SUM(F6:F7)</f>
        <v>0</v>
      </c>
      <c r="G5" s="2770">
        <f t="shared" si="3"/>
        <v>0</v>
      </c>
      <c r="H5" s="391">
        <f t="shared" ref="H5:H7" si="4">F5-G5</f>
        <v>0</v>
      </c>
      <c r="I5" s="2728" t="e">
        <f t="shared" ref="I5:I7" si="5">F5/G5-1</f>
        <v>#DIV/0!</v>
      </c>
      <c r="J5" s="2860">
        <f t="shared" ref="J5:K5" si="6">SUM(J6:J7)</f>
        <v>0</v>
      </c>
      <c r="K5" s="2807">
        <f t="shared" si="6"/>
        <v>0</v>
      </c>
      <c r="L5" s="505">
        <f t="shared" ref="L5:L7" si="7">J5-K5</f>
        <v>0</v>
      </c>
      <c r="M5" s="2537"/>
      <c r="N5" s="211">
        <f t="shared" ref="N5:O5" si="8">SUM(N6:N7)</f>
        <v>0</v>
      </c>
      <c r="O5" s="211">
        <f t="shared" si="8"/>
        <v>0</v>
      </c>
      <c r="P5" s="2571">
        <f t="shared" ref="P5:P7" si="9">N5-O5</f>
        <v>0</v>
      </c>
      <c r="Q5" s="2537"/>
      <c r="R5" s="213"/>
      <c r="S5" s="213"/>
      <c r="T5" s="214"/>
      <c r="U5" s="214"/>
      <c r="V5" s="214"/>
      <c r="W5" s="214"/>
      <c r="X5" s="214"/>
      <c r="Y5" s="214"/>
      <c r="Z5" s="214"/>
    </row>
    <row r="6" spans="1:26" s="321" customFormat="1" ht="18.75" hidden="1" outlineLevel="1">
      <c r="A6" s="518" t="s">
        <v>232</v>
      </c>
      <c r="B6" s="392"/>
      <c r="C6" s="392"/>
      <c r="D6" s="393">
        <f t="shared" si="2"/>
        <v>0</v>
      </c>
      <c r="E6" s="2729" t="e">
        <f t="shared" ref="E6:E7" si="10">B6/C6-1</f>
        <v>#DIV/0!</v>
      </c>
      <c r="F6" s="2808">
        <f t="shared" ref="F6:F7" si="11">+C6</f>
        <v>0</v>
      </c>
      <c r="G6" s="424"/>
      <c r="H6" s="393">
        <f t="shared" si="4"/>
        <v>0</v>
      </c>
      <c r="I6" s="2729" t="e">
        <f t="shared" si="5"/>
        <v>#DIV/0!</v>
      </c>
      <c r="J6" s="2861">
        <f t="shared" ref="J6:J7" si="12">+G6</f>
        <v>0</v>
      </c>
      <c r="K6" s="2817"/>
      <c r="L6" s="506">
        <f t="shared" si="7"/>
        <v>0</v>
      </c>
      <c r="M6" s="2538" t="e">
        <f t="shared" ref="M6:M7" si="13">J6/K6-1</f>
        <v>#DIV/0!</v>
      </c>
      <c r="N6" s="344">
        <f t="shared" ref="N6:N7" si="14">+K6</f>
        <v>0</v>
      </c>
      <c r="O6" s="343"/>
      <c r="P6" s="2572">
        <f t="shared" si="9"/>
        <v>0</v>
      </c>
      <c r="Q6" s="2538" t="e">
        <f t="shared" ref="Q6:Q7" si="15">N6/O6-1</f>
        <v>#DIV/0!</v>
      </c>
      <c r="R6" s="345"/>
      <c r="S6" s="345"/>
      <c r="T6" s="346"/>
      <c r="U6" s="346"/>
      <c r="V6" s="346"/>
      <c r="W6" s="346"/>
      <c r="X6" s="346"/>
      <c r="Y6" s="346"/>
      <c r="Z6" s="346"/>
    </row>
    <row r="7" spans="1:26" s="321" customFormat="1" ht="18.75" hidden="1" outlineLevel="1">
      <c r="A7" s="518" t="s">
        <v>235</v>
      </c>
      <c r="B7" s="392"/>
      <c r="C7" s="392"/>
      <c r="D7" s="393">
        <f t="shared" si="2"/>
        <v>0</v>
      </c>
      <c r="E7" s="2729" t="e">
        <f t="shared" si="10"/>
        <v>#DIV/0!</v>
      </c>
      <c r="F7" s="2808">
        <f t="shared" si="11"/>
        <v>0</v>
      </c>
      <c r="G7" s="424"/>
      <c r="H7" s="393">
        <f t="shared" si="4"/>
        <v>0</v>
      </c>
      <c r="I7" s="2729" t="e">
        <f t="shared" si="5"/>
        <v>#DIV/0!</v>
      </c>
      <c r="J7" s="2861">
        <f t="shared" si="12"/>
        <v>0</v>
      </c>
      <c r="K7" s="2817"/>
      <c r="L7" s="506">
        <f t="shared" si="7"/>
        <v>0</v>
      </c>
      <c r="M7" s="2538" t="e">
        <f t="shared" si="13"/>
        <v>#DIV/0!</v>
      </c>
      <c r="N7" s="344">
        <f t="shared" si="14"/>
        <v>0</v>
      </c>
      <c r="O7" s="343"/>
      <c r="P7" s="2572">
        <f t="shared" si="9"/>
        <v>0</v>
      </c>
      <c r="Q7" s="2538" t="e">
        <f t="shared" si="15"/>
        <v>#DIV/0!</v>
      </c>
      <c r="R7" s="345"/>
      <c r="S7" s="345"/>
      <c r="T7" s="346"/>
      <c r="U7" s="346"/>
      <c r="V7" s="346"/>
      <c r="W7" s="346"/>
      <c r="X7" s="346"/>
      <c r="Y7" s="346"/>
      <c r="Z7" s="346"/>
    </row>
    <row r="8" spans="1:26" s="321" customFormat="1" ht="18.75" collapsed="1">
      <c r="A8" s="518"/>
      <c r="B8" s="394"/>
      <c r="C8" s="394"/>
      <c r="D8" s="393"/>
      <c r="E8" s="2729"/>
      <c r="F8" s="2808"/>
      <c r="G8" s="2771"/>
      <c r="H8" s="393"/>
      <c r="I8" s="2729"/>
      <c r="J8" s="2861"/>
      <c r="K8" s="2808"/>
      <c r="L8" s="506"/>
      <c r="M8" s="2538"/>
      <c r="N8" s="344"/>
      <c r="O8" s="344"/>
      <c r="P8" s="2572"/>
      <c r="Q8" s="2538"/>
      <c r="R8" s="345"/>
      <c r="S8" s="345"/>
      <c r="T8" s="346"/>
      <c r="U8" s="346"/>
      <c r="V8" s="346"/>
      <c r="W8" s="346"/>
      <c r="X8" s="346"/>
      <c r="Y8" s="346"/>
      <c r="Z8" s="346"/>
    </row>
    <row r="9" spans="1:26" s="321" customFormat="1" ht="18.75">
      <c r="A9" s="519" t="s">
        <v>558</v>
      </c>
      <c r="B9" s="395">
        <f>SUM(B10:B13)</f>
        <v>5413775</v>
      </c>
      <c r="C9" s="395">
        <f>SUM(C10:C13)</f>
        <v>5413775</v>
      </c>
      <c r="D9" s="396">
        <f t="shared" ref="D9:D13" si="16">B9-C9</f>
        <v>0</v>
      </c>
      <c r="E9" s="2730">
        <f t="shared" ref="E9:E12" si="17">B9/C9-1</f>
        <v>0</v>
      </c>
      <c r="F9" s="2809">
        <f t="shared" ref="F9:K9" si="18">SUM(F10:F13)</f>
        <v>5413775</v>
      </c>
      <c r="G9" s="2772">
        <f t="shared" si="18"/>
        <v>5413775</v>
      </c>
      <c r="H9" s="395">
        <f t="shared" si="18"/>
        <v>0</v>
      </c>
      <c r="I9" s="2852"/>
      <c r="J9" s="2862">
        <f t="shared" si="18"/>
        <v>5413775</v>
      </c>
      <c r="K9" s="2809">
        <f t="shared" si="18"/>
        <v>5413775</v>
      </c>
      <c r="L9" s="507">
        <f t="shared" ref="L9:L13" si="19">J9-K9</f>
        <v>0</v>
      </c>
      <c r="M9" s="2084">
        <f t="shared" ref="M9:M12" si="20">J9/K9-1</f>
        <v>0</v>
      </c>
      <c r="N9" s="347">
        <f t="shared" ref="N9:O9" si="21">SUM(N10:N13)</f>
        <v>5413775</v>
      </c>
      <c r="O9" s="347">
        <f t="shared" si="21"/>
        <v>0</v>
      </c>
      <c r="P9" s="2573">
        <f t="shared" ref="P9:P13" si="22">N9-O9</f>
        <v>5413775</v>
      </c>
      <c r="Q9" s="2084">
        <f>BILAN_FONCTIONEL!R9</f>
        <v>1.0814406136160479</v>
      </c>
      <c r="R9" s="350"/>
      <c r="S9" s="351"/>
      <c r="T9" s="352"/>
      <c r="U9" s="352"/>
      <c r="V9" s="352"/>
      <c r="W9" s="352"/>
      <c r="X9" s="352"/>
      <c r="Y9" s="352"/>
      <c r="Z9" s="352"/>
    </row>
    <row r="10" spans="1:26" s="321" customFormat="1" ht="18.75" outlineLevel="1">
      <c r="A10" s="518" t="s">
        <v>241</v>
      </c>
      <c r="B10" s="392"/>
      <c r="C10" s="392"/>
      <c r="D10" s="397">
        <f t="shared" si="16"/>
        <v>0</v>
      </c>
      <c r="E10" s="2731">
        <f>BILAN_FONCTIONEL!F10</f>
        <v>0</v>
      </c>
      <c r="F10" s="2810">
        <f t="shared" ref="F10:F13" si="23">+C10</f>
        <v>0</v>
      </c>
      <c r="G10" s="2773"/>
      <c r="H10" s="397">
        <f t="shared" ref="H10:H13" si="24">F10-G10</f>
        <v>0</v>
      </c>
      <c r="I10" s="2731"/>
      <c r="J10" s="2863">
        <f t="shared" ref="J10:J13" si="25">+G10</f>
        <v>0</v>
      </c>
      <c r="K10" s="2915"/>
      <c r="L10" s="508">
        <f t="shared" si="19"/>
        <v>0</v>
      </c>
      <c r="M10" s="2085"/>
      <c r="N10" s="355">
        <f t="shared" ref="N10:N13" si="26">+K10</f>
        <v>0</v>
      </c>
      <c r="O10" s="356"/>
      <c r="P10" s="2574">
        <f t="shared" si="22"/>
        <v>0</v>
      </c>
      <c r="Q10" s="2085"/>
      <c r="R10" s="358"/>
      <c r="S10" s="359"/>
      <c r="T10" s="346"/>
      <c r="U10" s="346"/>
      <c r="V10" s="346"/>
      <c r="W10" s="346"/>
      <c r="X10" s="346"/>
      <c r="Y10" s="346"/>
      <c r="Z10" s="346"/>
    </row>
    <row r="11" spans="1:26" s="321" customFormat="1" ht="18.75" outlineLevel="1">
      <c r="A11" s="518" t="s">
        <v>243</v>
      </c>
      <c r="B11" s="392">
        <f>BILAN_SYSCOA!I13</f>
        <v>5113775</v>
      </c>
      <c r="C11" s="392">
        <f>BILAN_SYSCOA!J13</f>
        <v>5113775</v>
      </c>
      <c r="D11" s="397">
        <f t="shared" si="16"/>
        <v>0</v>
      </c>
      <c r="E11" s="2731">
        <f t="shared" si="17"/>
        <v>0</v>
      </c>
      <c r="F11" s="2811">
        <f t="shared" si="23"/>
        <v>5113775</v>
      </c>
      <c r="G11" s="2773">
        <f>BILAN_SYSCOA!K13</f>
        <v>5113775</v>
      </c>
      <c r="H11" s="397">
        <f t="shared" si="24"/>
        <v>0</v>
      </c>
      <c r="I11" s="2731">
        <f t="shared" ref="I11" si="27">F11/G11-1</f>
        <v>0</v>
      </c>
      <c r="J11" s="2864">
        <f t="shared" si="25"/>
        <v>5113775</v>
      </c>
      <c r="K11" s="2811">
        <f>BILAN_FONCTIONEL!L11</f>
        <v>5113775</v>
      </c>
      <c r="L11" s="508">
        <f t="shared" si="19"/>
        <v>0</v>
      </c>
      <c r="M11" s="2085">
        <f t="shared" si="20"/>
        <v>0</v>
      </c>
      <c r="N11" s="360">
        <f t="shared" si="26"/>
        <v>5113775</v>
      </c>
      <c r="O11" s="356"/>
      <c r="P11" s="2574">
        <f t="shared" si="22"/>
        <v>5113775</v>
      </c>
      <c r="Q11" s="2085">
        <f>BILAN_FONCTIONEL!R11</f>
        <v>1.2224383141928965</v>
      </c>
      <c r="R11" s="358"/>
      <c r="S11" s="359"/>
      <c r="T11" s="346"/>
      <c r="U11" s="346"/>
      <c r="V11" s="346"/>
      <c r="W11" s="346"/>
      <c r="X11" s="346"/>
      <c r="Y11" s="346"/>
      <c r="Z11" s="346"/>
    </row>
    <row r="12" spans="1:26" s="321" customFormat="1" ht="18.75" outlineLevel="1">
      <c r="A12" s="518" t="s">
        <v>245</v>
      </c>
      <c r="B12" s="392">
        <f>BILAN_FONCTIONEL!C12</f>
        <v>300000</v>
      </c>
      <c r="C12" s="392">
        <f>BILAN_FONCTIONEL!D12</f>
        <v>300000</v>
      </c>
      <c r="D12" s="397">
        <f t="shared" si="16"/>
        <v>0</v>
      </c>
      <c r="E12" s="2731">
        <f t="shared" si="17"/>
        <v>0</v>
      </c>
      <c r="F12" s="2810">
        <f t="shared" si="23"/>
        <v>300000</v>
      </c>
      <c r="G12" s="2774">
        <f>BILAN_FONCTIONEL!H12</f>
        <v>300000</v>
      </c>
      <c r="H12" s="398">
        <f t="shared" ref="H12" si="28">+E12</f>
        <v>0</v>
      </c>
      <c r="I12" s="2853">
        <f>F12/G12-1</f>
        <v>0</v>
      </c>
      <c r="J12" s="2863">
        <f t="shared" si="25"/>
        <v>300000</v>
      </c>
      <c r="K12" s="2925">
        <f>BILAN_FONCTIONEL!L12</f>
        <v>300000</v>
      </c>
      <c r="L12" s="508">
        <f t="shared" si="19"/>
        <v>0</v>
      </c>
      <c r="M12" s="2085">
        <f t="shared" si="20"/>
        <v>0</v>
      </c>
      <c r="N12" s="355">
        <f t="shared" si="26"/>
        <v>300000</v>
      </c>
      <c r="O12" s="356"/>
      <c r="P12" s="2574">
        <f t="shared" si="22"/>
        <v>300000</v>
      </c>
      <c r="Q12" s="2085">
        <f>BILAN_FONCTIONEL!R12</f>
        <v>0</v>
      </c>
      <c r="R12" s="358"/>
      <c r="S12" s="359"/>
      <c r="T12" s="346"/>
      <c r="U12" s="346"/>
      <c r="V12" s="346"/>
      <c r="W12" s="346"/>
      <c r="X12" s="346"/>
      <c r="Y12" s="346"/>
      <c r="Z12" s="346"/>
    </row>
    <row r="13" spans="1:26" s="321" customFormat="1" ht="18.75" outlineLevel="1">
      <c r="A13" s="518" t="s">
        <v>248</v>
      </c>
      <c r="B13" s="392"/>
      <c r="C13" s="392"/>
      <c r="D13" s="397">
        <f t="shared" si="16"/>
        <v>0</v>
      </c>
      <c r="E13" s="2731">
        <f>BILAN_FONCTIONEL!F13</f>
        <v>0</v>
      </c>
      <c r="F13" s="2810">
        <f t="shared" si="23"/>
        <v>0</v>
      </c>
      <c r="G13" s="2773"/>
      <c r="H13" s="397">
        <f t="shared" si="24"/>
        <v>0</v>
      </c>
      <c r="I13" s="2731"/>
      <c r="J13" s="2863">
        <f t="shared" si="25"/>
        <v>0</v>
      </c>
      <c r="K13" s="2915"/>
      <c r="L13" s="508">
        <f t="shared" si="19"/>
        <v>0</v>
      </c>
      <c r="M13" s="2085"/>
      <c r="N13" s="355">
        <f t="shared" si="26"/>
        <v>0</v>
      </c>
      <c r="O13" s="356"/>
      <c r="P13" s="2574">
        <f t="shared" si="22"/>
        <v>0</v>
      </c>
      <c r="Q13" s="2085"/>
      <c r="R13" s="358"/>
      <c r="S13" s="359"/>
      <c r="T13" s="346"/>
      <c r="U13" s="346"/>
      <c r="V13" s="346"/>
      <c r="W13" s="346"/>
      <c r="X13" s="346"/>
      <c r="Y13" s="346"/>
      <c r="Z13" s="346"/>
    </row>
    <row r="14" spans="1:26" s="321" customFormat="1" ht="18.75">
      <c r="A14" s="518"/>
      <c r="B14" s="399"/>
      <c r="C14" s="399"/>
      <c r="D14" s="397"/>
      <c r="E14" s="2731"/>
      <c r="F14" s="2810"/>
      <c r="G14" s="2774"/>
      <c r="H14" s="397"/>
      <c r="I14" s="2731"/>
      <c r="J14" s="2863"/>
      <c r="K14" s="2810"/>
      <c r="L14" s="508"/>
      <c r="M14" s="2085"/>
      <c r="N14" s="355"/>
      <c r="O14" s="355"/>
      <c r="P14" s="2574"/>
      <c r="Q14" s="2085"/>
      <c r="R14" s="358"/>
      <c r="S14" s="359"/>
      <c r="T14" s="346"/>
      <c r="U14" s="346"/>
      <c r="V14" s="346"/>
      <c r="W14" s="346"/>
      <c r="X14" s="346"/>
      <c r="Y14" s="346"/>
      <c r="Z14" s="346"/>
    </row>
    <row r="15" spans="1:26" s="321" customFormat="1" ht="18.75">
      <c r="A15" s="519" t="s">
        <v>559</v>
      </c>
      <c r="B15" s="395">
        <f>SUM(B16:B21)</f>
        <v>475182795</v>
      </c>
      <c r="C15" s="395">
        <f>SUM(C16:C21)</f>
        <v>418378706</v>
      </c>
      <c r="D15" s="396">
        <f t="shared" ref="D15:D21" si="29">B15-C15</f>
        <v>56804089</v>
      </c>
      <c r="E15" s="2730">
        <f t="shared" ref="E15:E20" si="30">B15/C15-1</f>
        <v>0.13577194103181722</v>
      </c>
      <c r="F15" s="2809">
        <f t="shared" ref="F15:J15" si="31">SUM(F16:F21)</f>
        <v>418378706</v>
      </c>
      <c r="G15" s="2772">
        <f t="shared" si="31"/>
        <v>404309109</v>
      </c>
      <c r="H15" s="395">
        <f t="shared" si="31"/>
        <v>37593651</v>
      </c>
      <c r="I15" s="2852">
        <f>F15/G15-1</f>
        <v>3.4799109608979917E-2</v>
      </c>
      <c r="J15" s="2862">
        <f t="shared" si="31"/>
        <v>404309109</v>
      </c>
      <c r="K15" s="2809">
        <f t="shared" ref="K15" si="32">SUM(K16:K21)</f>
        <v>327723956</v>
      </c>
      <c r="L15" s="507">
        <f t="shared" ref="L15:L21" si="33">J15-K15</f>
        <v>76585153</v>
      </c>
      <c r="M15" s="2084">
        <f t="shared" ref="M15:M20" si="34">J15/K15-1</f>
        <v>0.23368799136551366</v>
      </c>
      <c r="N15" s="347">
        <f t="shared" ref="N15:O15" si="35">SUM(N16:N21)</f>
        <v>327723956</v>
      </c>
      <c r="O15" s="347">
        <f t="shared" si="35"/>
        <v>0</v>
      </c>
      <c r="P15" s="2573">
        <f t="shared" ref="P15:P21" si="36">N15-O15</f>
        <v>327723956</v>
      </c>
      <c r="Q15" s="2084">
        <f>BILAN_FONCTIONEL!R15</f>
        <v>7.3790298350336903E-2</v>
      </c>
      <c r="R15" s="350"/>
      <c r="S15" s="351"/>
      <c r="T15" s="352"/>
      <c r="U15" s="352"/>
      <c r="V15" s="352"/>
      <c r="W15" s="352"/>
      <c r="X15" s="352"/>
      <c r="Y15" s="352"/>
      <c r="Z15" s="352"/>
    </row>
    <row r="16" spans="1:26" s="321" customFormat="1" ht="18.75" outlineLevel="1">
      <c r="A16" s="518" t="s">
        <v>252</v>
      </c>
      <c r="B16" s="392"/>
      <c r="C16" s="392"/>
      <c r="D16" s="397">
        <f t="shared" si="29"/>
        <v>0</v>
      </c>
      <c r="E16" s="2731">
        <f>BILAN_FONCTIONEL!F16</f>
        <v>0</v>
      </c>
      <c r="F16" s="2812">
        <f t="shared" ref="F16:F21" si="37">+C16</f>
        <v>0</v>
      </c>
      <c r="G16" s="424"/>
      <c r="H16" s="392"/>
      <c r="I16" s="2736"/>
      <c r="J16" s="2865"/>
      <c r="K16" s="2817">
        <f>BILAN_FONCTIONEL!L16</f>
        <v>0</v>
      </c>
      <c r="L16" s="508">
        <f t="shared" si="33"/>
        <v>0</v>
      </c>
      <c r="M16" s="2085"/>
      <c r="N16" s="361">
        <f t="shared" ref="N16:N21" si="38">+K16</f>
        <v>0</v>
      </c>
      <c r="O16" s="343"/>
      <c r="P16" s="2574">
        <f t="shared" si="36"/>
        <v>0</v>
      </c>
      <c r="Q16" s="2085"/>
      <c r="R16" s="358"/>
      <c r="S16" s="359"/>
      <c r="T16" s="346"/>
      <c r="U16" s="346"/>
      <c r="V16" s="346"/>
      <c r="W16" s="346"/>
      <c r="X16" s="346"/>
      <c r="Y16" s="346"/>
      <c r="Z16" s="346"/>
    </row>
    <row r="17" spans="1:26" s="321" customFormat="1" ht="18.75" outlineLevel="1">
      <c r="A17" s="518" t="s">
        <v>253</v>
      </c>
      <c r="B17" s="392"/>
      <c r="C17" s="392"/>
      <c r="D17" s="397">
        <f t="shared" si="29"/>
        <v>0</v>
      </c>
      <c r="E17" s="2731">
        <f>BILAN_FONCTIONEL!F17</f>
        <v>0</v>
      </c>
      <c r="F17" s="2812">
        <f t="shared" si="37"/>
        <v>0</v>
      </c>
      <c r="G17" s="424"/>
      <c r="H17" s="392"/>
      <c r="I17" s="2736"/>
      <c r="J17" s="2865"/>
      <c r="K17" s="2817">
        <f>BILAN_FONCTIONEL!L17</f>
        <v>0</v>
      </c>
      <c r="L17" s="508">
        <f t="shared" si="33"/>
        <v>0</v>
      </c>
      <c r="M17" s="2085"/>
      <c r="N17" s="361">
        <f t="shared" si="38"/>
        <v>0</v>
      </c>
      <c r="O17" s="343"/>
      <c r="P17" s="2574">
        <f t="shared" si="36"/>
        <v>0</v>
      </c>
      <c r="Q17" s="2085"/>
      <c r="R17" s="358"/>
      <c r="S17" s="359"/>
      <c r="T17" s="346"/>
      <c r="U17" s="346"/>
      <c r="V17" s="346"/>
      <c r="W17" s="346"/>
      <c r="X17" s="346"/>
      <c r="Y17" s="346"/>
      <c r="Z17" s="346"/>
    </row>
    <row r="18" spans="1:26" s="321" customFormat="1" ht="18.75" outlineLevel="1">
      <c r="A18" s="518" t="s">
        <v>255</v>
      </c>
      <c r="B18" s="392">
        <f>BILAN_SYSCOA!I20</f>
        <v>26074054</v>
      </c>
      <c r="C18" s="392">
        <f>BILAN_SYSCOA!J20</f>
        <v>26074054</v>
      </c>
      <c r="D18" s="397">
        <f t="shared" si="29"/>
        <v>0</v>
      </c>
      <c r="E18" s="2731">
        <f t="shared" si="30"/>
        <v>0</v>
      </c>
      <c r="F18" s="2812">
        <f t="shared" si="37"/>
        <v>26074054</v>
      </c>
      <c r="G18" s="424">
        <f>BILAN_SYSCOA!K20</f>
        <v>26474054</v>
      </c>
      <c r="H18" s="392">
        <f>BILAN_SYSCOA!L20</f>
        <v>23124054</v>
      </c>
      <c r="I18" s="2736">
        <f>F18/G18-1</f>
        <v>-1.510913288912985E-2</v>
      </c>
      <c r="J18" s="2865">
        <f>BILAN_FONCTIONEL!K18</f>
        <v>26474054</v>
      </c>
      <c r="K18" s="2817">
        <f>BILAN_FONCTIONEL!L18</f>
        <v>23124054</v>
      </c>
      <c r="L18" s="508">
        <f t="shared" si="33"/>
        <v>3350000</v>
      </c>
      <c r="M18" s="2085">
        <f t="shared" si="34"/>
        <v>0.14487079125485525</v>
      </c>
      <c r="N18" s="361">
        <f t="shared" si="38"/>
        <v>23124054</v>
      </c>
      <c r="O18" s="343"/>
      <c r="P18" s="2574">
        <f t="shared" si="36"/>
        <v>23124054</v>
      </c>
      <c r="Q18" s="2085">
        <f>BILAN_FONCTIONEL!R18</f>
        <v>0.46132299599078719</v>
      </c>
      <c r="R18" s="358"/>
      <c r="S18" s="359"/>
      <c r="T18" s="346"/>
      <c r="U18" s="346"/>
      <c r="V18" s="346"/>
      <c r="W18" s="346"/>
      <c r="X18" s="346"/>
      <c r="Y18" s="346"/>
      <c r="Z18" s="346"/>
    </row>
    <row r="19" spans="1:26" s="321" customFormat="1" ht="18.75" outlineLevel="1">
      <c r="A19" s="518" t="s">
        <v>256</v>
      </c>
      <c r="B19" s="392">
        <f>BILAN_SYSCOA!I21</f>
        <v>242266943</v>
      </c>
      <c r="C19" s="392">
        <f>BILAN_SYSCOA!J21</f>
        <v>235006316</v>
      </c>
      <c r="D19" s="397">
        <f t="shared" si="29"/>
        <v>7260627</v>
      </c>
      <c r="E19" s="2731">
        <f t="shared" si="30"/>
        <v>3.0895454741735495E-2</v>
      </c>
      <c r="F19" s="2812">
        <f t="shared" si="37"/>
        <v>235006316</v>
      </c>
      <c r="G19" s="424">
        <f>BILAN_SYSCOA!K21</f>
        <v>190957384</v>
      </c>
      <c r="H19" s="397">
        <f t="shared" ref="H19:H21" si="39">F19-G19</f>
        <v>44048932</v>
      </c>
      <c r="I19" s="2731">
        <f t="shared" ref="I19:I20" si="40">F19/G19-1</f>
        <v>0.23067414874095671</v>
      </c>
      <c r="J19" s="2865">
        <f>BILAN_FONCTIONEL!K19</f>
        <v>190957384</v>
      </c>
      <c r="K19" s="2817">
        <f>BILAN_FONCTIONEL!L19</f>
        <v>151989435</v>
      </c>
      <c r="L19" s="508">
        <f t="shared" si="33"/>
        <v>38967949</v>
      </c>
      <c r="M19" s="2085">
        <f t="shared" si="34"/>
        <v>0.25638590603353451</v>
      </c>
      <c r="N19" s="361">
        <f t="shared" si="38"/>
        <v>151989435</v>
      </c>
      <c r="O19" s="343"/>
      <c r="P19" s="2574">
        <f t="shared" si="36"/>
        <v>151989435</v>
      </c>
      <c r="Q19" s="2085">
        <f>BILAN_FONCTIONEL!R19</f>
        <v>0.12340597290988709</v>
      </c>
      <c r="R19" s="358"/>
      <c r="S19" s="359"/>
      <c r="T19" s="346"/>
      <c r="U19" s="346"/>
      <c r="V19" s="346"/>
      <c r="W19" s="346"/>
      <c r="X19" s="346"/>
      <c r="Y19" s="346"/>
      <c r="Z19" s="346"/>
    </row>
    <row r="20" spans="1:26" s="321" customFormat="1" ht="18.75" outlineLevel="1">
      <c r="A20" s="518" t="s">
        <v>258</v>
      </c>
      <c r="B20" s="392">
        <f>BILAN_SYSCOA!I22</f>
        <v>206841798</v>
      </c>
      <c r="C20" s="392">
        <f>BILAN_SYSCOA!J22</f>
        <v>157298336</v>
      </c>
      <c r="D20" s="397">
        <f t="shared" si="29"/>
        <v>49543462</v>
      </c>
      <c r="E20" s="2731">
        <f t="shared" si="30"/>
        <v>0.31496494660947971</v>
      </c>
      <c r="F20" s="2810">
        <f t="shared" si="37"/>
        <v>157298336</v>
      </c>
      <c r="G20" s="2773">
        <f>BILAN_SYSCOA!K22</f>
        <v>186877671</v>
      </c>
      <c r="H20" s="397">
        <f t="shared" si="39"/>
        <v>-29579335</v>
      </c>
      <c r="I20" s="2731">
        <f t="shared" si="40"/>
        <v>-0.15828180457150498</v>
      </c>
      <c r="J20" s="2865">
        <f>BILAN_FONCTIONEL!K20</f>
        <v>186877671</v>
      </c>
      <c r="K20" s="2817">
        <f>BILAN_FONCTIONEL!L20</f>
        <v>152610467</v>
      </c>
      <c r="L20" s="508">
        <f t="shared" si="33"/>
        <v>34267204</v>
      </c>
      <c r="M20" s="2085">
        <f t="shared" si="34"/>
        <v>0.2245403259266614</v>
      </c>
      <c r="N20" s="355">
        <f t="shared" si="38"/>
        <v>152610467</v>
      </c>
      <c r="O20" s="356"/>
      <c r="P20" s="2574">
        <f t="shared" si="36"/>
        <v>152610467</v>
      </c>
      <c r="Q20" s="2085">
        <f>BILAN_FONCTIONEL!R20</f>
        <v>-9.5726094661477967E-3</v>
      </c>
      <c r="R20" s="358"/>
      <c r="S20" s="359"/>
      <c r="T20" s="346"/>
      <c r="U20" s="346"/>
      <c r="V20" s="346"/>
      <c r="W20" s="346"/>
      <c r="X20" s="346"/>
      <c r="Y20" s="346"/>
      <c r="Z20" s="346"/>
    </row>
    <row r="21" spans="1:26" s="321" customFormat="1" ht="37.5" outlineLevel="1">
      <c r="A21" s="520" t="s">
        <v>259</v>
      </c>
      <c r="B21" s="400"/>
      <c r="C21" s="400"/>
      <c r="D21" s="396">
        <f t="shared" si="29"/>
        <v>0</v>
      </c>
      <c r="E21" s="2730">
        <f>BILAN_FONCTIONEL!F21</f>
        <v>0</v>
      </c>
      <c r="F21" s="2813">
        <f t="shared" si="37"/>
        <v>0</v>
      </c>
      <c r="G21" s="2775"/>
      <c r="H21" s="396">
        <f t="shared" si="39"/>
        <v>0</v>
      </c>
      <c r="I21" s="2730"/>
      <c r="J21" s="2865">
        <f>BILAN_FONCTIONEL!K21</f>
        <v>0</v>
      </c>
      <c r="K21" s="2817">
        <f>BILAN_FONCTIONEL!L21</f>
        <v>0</v>
      </c>
      <c r="L21" s="507">
        <f t="shared" si="33"/>
        <v>0</v>
      </c>
      <c r="M21" s="2084"/>
      <c r="N21" s="363">
        <f t="shared" si="38"/>
        <v>0</v>
      </c>
      <c r="O21" s="364"/>
      <c r="P21" s="2573">
        <f t="shared" si="36"/>
        <v>0</v>
      </c>
      <c r="Q21" s="2084"/>
      <c r="R21" s="350"/>
      <c r="S21" s="351"/>
      <c r="T21" s="352"/>
      <c r="U21" s="352"/>
      <c r="V21" s="352"/>
      <c r="W21" s="352"/>
      <c r="X21" s="352"/>
      <c r="Y21" s="352"/>
      <c r="Z21" s="352"/>
    </row>
    <row r="22" spans="1:26" s="321" customFormat="1" ht="18.75">
      <c r="A22" s="518"/>
      <c r="B22" s="399"/>
      <c r="C22" s="399"/>
      <c r="D22" s="397"/>
      <c r="E22" s="2731"/>
      <c r="F22" s="2810"/>
      <c r="G22" s="2774"/>
      <c r="H22" s="397"/>
      <c r="I22" s="2731"/>
      <c r="J22" s="2863"/>
      <c r="K22" s="2810"/>
      <c r="L22" s="508"/>
      <c r="M22" s="2085"/>
      <c r="N22" s="355"/>
      <c r="O22" s="355"/>
      <c r="P22" s="2574"/>
      <c r="Q22" s="2085"/>
      <c r="R22" s="358"/>
      <c r="S22" s="359"/>
      <c r="T22" s="346"/>
      <c r="U22" s="346"/>
      <c r="V22" s="346"/>
      <c r="W22" s="346"/>
      <c r="X22" s="346"/>
      <c r="Y22" s="346"/>
      <c r="Z22" s="346"/>
    </row>
    <row r="23" spans="1:26" s="321" customFormat="1" ht="18.75">
      <c r="A23" s="519" t="s">
        <v>560</v>
      </c>
      <c r="B23" s="395">
        <f t="shared" ref="B23:C23" si="41">SUM(B24:B25)</f>
        <v>266346225</v>
      </c>
      <c r="C23" s="395">
        <f t="shared" si="41"/>
        <v>5831593</v>
      </c>
      <c r="D23" s="396">
        <f t="shared" ref="D23:D25" si="42">B23-C23</f>
        <v>260514632</v>
      </c>
      <c r="E23" s="2730">
        <f t="shared" ref="E23:E25" si="43">B23/C23-1</f>
        <v>44.672979064211098</v>
      </c>
      <c r="F23" s="2809">
        <f t="shared" ref="F23:J23" si="44">SUM(F24:F25)</f>
        <v>5831593</v>
      </c>
      <c r="G23" s="2772">
        <f t="shared" si="44"/>
        <v>5079581</v>
      </c>
      <c r="H23" s="395">
        <f t="shared" si="44"/>
        <v>4732074</v>
      </c>
      <c r="I23" s="2852" t="e">
        <f t="shared" si="44"/>
        <v>#DIV/0!</v>
      </c>
      <c r="J23" s="2862">
        <f t="shared" si="44"/>
        <v>5079581</v>
      </c>
      <c r="K23" s="2809">
        <f t="shared" ref="K23" si="45">SUM(K24:K25)</f>
        <v>4732074</v>
      </c>
      <c r="L23" s="507">
        <f t="shared" ref="L23:L25" si="46">J23-K23</f>
        <v>347507</v>
      </c>
      <c r="M23" s="2084">
        <f t="shared" ref="M23:M25" si="47">J23/K23-1</f>
        <v>7.3436510079935458E-2</v>
      </c>
      <c r="N23" s="347">
        <f t="shared" ref="N23:O23" si="48">SUM(N24:N25)</f>
        <v>4732074</v>
      </c>
      <c r="O23" s="347">
        <f t="shared" si="48"/>
        <v>0</v>
      </c>
      <c r="P23" s="2573">
        <f t="shared" ref="P23:P25" si="49">N23-O23</f>
        <v>4732074</v>
      </c>
      <c r="Q23" s="2084">
        <f>BILAN_FONCTIONEL!R23</f>
        <v>-6.7204389038285406E-2</v>
      </c>
      <c r="R23" s="350"/>
      <c r="S23" s="351"/>
      <c r="T23" s="352"/>
      <c r="U23" s="352"/>
      <c r="V23" s="352"/>
      <c r="W23" s="352"/>
      <c r="X23" s="352"/>
      <c r="Y23" s="352"/>
      <c r="Z23" s="352"/>
    </row>
    <row r="24" spans="1:26" s="321" customFormat="1" ht="18.75" outlineLevel="1">
      <c r="A24" s="518" t="s">
        <v>265</v>
      </c>
      <c r="B24" s="392"/>
      <c r="C24" s="392"/>
      <c r="D24" s="397">
        <f t="shared" si="42"/>
        <v>0</v>
      </c>
      <c r="E24" s="2731">
        <f>BILAN_FONCTIONEL!F24</f>
        <v>0</v>
      </c>
      <c r="F24" s="2812">
        <f t="shared" ref="F24:F25" si="50">+C24</f>
        <v>0</v>
      </c>
      <c r="G24" s="424"/>
      <c r="H24" s="397">
        <f t="shared" ref="H24" si="51">F24-G24</f>
        <v>0</v>
      </c>
      <c r="I24" s="2731" t="e">
        <f t="shared" ref="I24" si="52">F24/G24-1</f>
        <v>#DIV/0!</v>
      </c>
      <c r="J24" s="2866">
        <f>BILAN_FONCTIONEL!C24</f>
        <v>0</v>
      </c>
      <c r="K24" s="2817">
        <f>BILAN_FONCTIONEL!L24</f>
        <v>0</v>
      </c>
      <c r="L24" s="508">
        <f t="shared" si="46"/>
        <v>0</v>
      </c>
      <c r="M24" s="2085"/>
      <c r="N24" s="361">
        <f t="shared" ref="N24:N25" si="53">+K24</f>
        <v>0</v>
      </c>
      <c r="O24" s="343"/>
      <c r="P24" s="2574">
        <f t="shared" si="49"/>
        <v>0</v>
      </c>
      <c r="Q24" s="2085"/>
      <c r="R24" s="365"/>
      <c r="S24" s="359"/>
      <c r="T24" s="346"/>
      <c r="U24" s="346"/>
      <c r="V24" s="346"/>
      <c r="W24" s="346"/>
      <c r="X24" s="346"/>
      <c r="Y24" s="346"/>
      <c r="Z24" s="346"/>
    </row>
    <row r="25" spans="1:26" s="321" customFormat="1" ht="18.75" outlineLevel="1">
      <c r="A25" s="518" t="s">
        <v>267</v>
      </c>
      <c r="B25" s="392">
        <f>BILAN_SYSCOA!C28</f>
        <v>266346225</v>
      </c>
      <c r="C25" s="392">
        <f>BILAN_SYSCOA!J28</f>
        <v>5831593</v>
      </c>
      <c r="D25" s="397">
        <f t="shared" si="42"/>
        <v>260514632</v>
      </c>
      <c r="E25" s="2731">
        <f t="shared" si="43"/>
        <v>44.672979064211098</v>
      </c>
      <c r="F25" s="2812">
        <f t="shared" si="50"/>
        <v>5831593</v>
      </c>
      <c r="G25" s="424">
        <f>BILAN_SYSCOA!K28</f>
        <v>5079581</v>
      </c>
      <c r="H25" s="392">
        <f>BILAN_SYSCOA!L28</f>
        <v>4732074</v>
      </c>
      <c r="I25" s="2736">
        <f>BILAN_SYSCOA!M28</f>
        <v>5073002</v>
      </c>
      <c r="J25" s="2865">
        <f>BILAN_FONCTIONEL!K25</f>
        <v>5079581</v>
      </c>
      <c r="K25" s="2817">
        <f>BILAN_FONCTIONEL!L25</f>
        <v>4732074</v>
      </c>
      <c r="L25" s="508">
        <f t="shared" si="46"/>
        <v>347507</v>
      </c>
      <c r="M25" s="2085">
        <f t="shared" si="47"/>
        <v>7.3436510079935458E-2</v>
      </c>
      <c r="N25" s="361">
        <f t="shared" si="53"/>
        <v>4732074</v>
      </c>
      <c r="O25" s="343"/>
      <c r="P25" s="2574">
        <f t="shared" si="49"/>
        <v>4732074</v>
      </c>
      <c r="Q25" s="2085">
        <f>BILAN_FONCTIONEL!R25</f>
        <v>-6.7204389038285406E-2</v>
      </c>
      <c r="R25" s="365"/>
      <c r="S25" s="359"/>
      <c r="T25" s="346"/>
      <c r="U25" s="346"/>
      <c r="V25" s="346"/>
      <c r="W25" s="346"/>
      <c r="X25" s="346"/>
      <c r="Y25" s="346"/>
      <c r="Z25" s="346"/>
    </row>
    <row r="26" spans="1:26" ht="18.75">
      <c r="A26" s="521"/>
      <c r="B26" s="401"/>
      <c r="C26" s="401"/>
      <c r="D26" s="402"/>
      <c r="E26" s="2732"/>
      <c r="F26" s="2814"/>
      <c r="G26" s="551"/>
      <c r="H26" s="402"/>
      <c r="I26" s="2732"/>
      <c r="J26" s="2867"/>
      <c r="K26" s="2814"/>
      <c r="L26" s="509"/>
      <c r="M26" s="2089"/>
      <c r="N26" s="226"/>
      <c r="O26" s="226"/>
      <c r="P26" s="2575"/>
      <c r="Q26" s="2089"/>
      <c r="R26" s="227"/>
      <c r="S26" s="225"/>
      <c r="T26" s="194"/>
      <c r="U26" s="194"/>
      <c r="V26" s="194"/>
      <c r="W26" s="194"/>
      <c r="X26" s="194"/>
      <c r="Y26" s="194"/>
      <c r="Z26" s="194"/>
    </row>
    <row r="27" spans="1:26" ht="18" hidden="1" outlineLevel="1">
      <c r="A27" s="522" t="s">
        <v>561</v>
      </c>
      <c r="B27" s="403"/>
      <c r="C27" s="403"/>
      <c r="D27" s="404">
        <f t="shared" ref="D27:D28" si="54">B27-C27</f>
        <v>0</v>
      </c>
      <c r="E27" s="2733" t="e">
        <f t="shared" ref="E27" si="55">B27/C27-1</f>
        <v>#DIV/0!</v>
      </c>
      <c r="F27" s="2815">
        <f t="shared" ref="F27:F28" si="56">+C27</f>
        <v>0</v>
      </c>
      <c r="G27" s="2776"/>
      <c r="H27" s="404">
        <f t="shared" ref="H27:H28" si="57">F27-G27</f>
        <v>0</v>
      </c>
      <c r="I27" s="2733" t="e">
        <f t="shared" ref="I27:I28" si="58">F27/G27-1</f>
        <v>#DIV/0!</v>
      </c>
      <c r="J27" s="2868">
        <f t="shared" ref="J27:J28" si="59">+G27</f>
        <v>0</v>
      </c>
      <c r="K27" s="2815"/>
      <c r="L27" s="510">
        <f t="shared" ref="L27:L28" si="60">J27-K27</f>
        <v>0</v>
      </c>
      <c r="M27" s="2088" t="e">
        <f t="shared" ref="M27:M28" si="61">J27/K27-1</f>
        <v>#DIV/0!</v>
      </c>
      <c r="N27" s="229">
        <f t="shared" ref="N27:N28" si="62">+K27</f>
        <v>0</v>
      </c>
      <c r="O27" s="229"/>
      <c r="P27" s="2576">
        <f t="shared" ref="P27:P28" si="63">N27-O27</f>
        <v>0</v>
      </c>
      <c r="Q27" s="2088"/>
      <c r="R27" s="233"/>
      <c r="S27" s="234"/>
      <c r="T27" s="235"/>
      <c r="U27" s="235"/>
      <c r="V27" s="235"/>
      <c r="W27" s="235"/>
      <c r="X27" s="235"/>
      <c r="Y27" s="235"/>
      <c r="Z27" s="235"/>
    </row>
    <row r="28" spans="1:26" ht="18" collapsed="1">
      <c r="A28" s="522" t="s">
        <v>562</v>
      </c>
      <c r="B28" s="403"/>
      <c r="C28" s="403"/>
      <c r="D28" s="404">
        <f t="shared" si="54"/>
        <v>0</v>
      </c>
      <c r="E28" s="2733"/>
      <c r="F28" s="2815">
        <f t="shared" si="56"/>
        <v>0</v>
      </c>
      <c r="G28" s="2776"/>
      <c r="H28" s="404">
        <f t="shared" si="57"/>
        <v>0</v>
      </c>
      <c r="I28" s="2733" t="e">
        <f t="shared" si="58"/>
        <v>#DIV/0!</v>
      </c>
      <c r="J28" s="2868">
        <f t="shared" si="59"/>
        <v>0</v>
      </c>
      <c r="K28" s="2815">
        <f>BILAN_SYSCOA!L34-BILAN_SYSCOA!F34</f>
        <v>200184416</v>
      </c>
      <c r="L28" s="510">
        <f t="shared" si="60"/>
        <v>-200184416</v>
      </c>
      <c r="M28" s="2088">
        <f t="shared" si="61"/>
        <v>-1</v>
      </c>
      <c r="N28" s="229">
        <f t="shared" si="62"/>
        <v>200184416</v>
      </c>
      <c r="O28" s="229"/>
      <c r="P28" s="2576">
        <f t="shared" si="63"/>
        <v>200184416</v>
      </c>
      <c r="Q28" s="2088"/>
      <c r="R28" s="236"/>
      <c r="S28" s="236"/>
      <c r="T28" s="235"/>
      <c r="U28" s="235"/>
      <c r="V28" s="235"/>
      <c r="W28" s="235"/>
      <c r="X28" s="235"/>
      <c r="Y28" s="235"/>
      <c r="Z28" s="235"/>
    </row>
    <row r="29" spans="1:26" ht="18.75">
      <c r="A29" s="516"/>
      <c r="B29" s="401"/>
      <c r="C29" s="401"/>
      <c r="D29" s="402"/>
      <c r="E29" s="2732"/>
      <c r="F29" s="2814"/>
      <c r="G29" s="551"/>
      <c r="H29" s="402"/>
      <c r="I29" s="2732"/>
      <c r="J29" s="2867"/>
      <c r="K29" s="2814"/>
      <c r="L29" s="509"/>
      <c r="M29" s="2089"/>
      <c r="N29" s="226"/>
      <c r="O29" s="226"/>
      <c r="P29" s="2575"/>
      <c r="Q29" s="2089"/>
      <c r="R29" s="210"/>
      <c r="S29" s="210"/>
      <c r="T29" s="194"/>
      <c r="U29" s="194"/>
      <c r="V29" s="194"/>
      <c r="W29" s="194"/>
      <c r="X29" s="194"/>
      <c r="Y29" s="194"/>
      <c r="Z29" s="194"/>
    </row>
    <row r="30" spans="1:26" ht="18">
      <c r="A30" s="515" t="s">
        <v>563</v>
      </c>
      <c r="B30" s="386">
        <f>B32+B42</f>
        <v>175721008</v>
      </c>
      <c r="C30" s="386">
        <f>C32+C42+C31</f>
        <v>331440299</v>
      </c>
      <c r="D30" s="386">
        <f t="shared" ref="D30:F30" si="64">D32+D42+D31</f>
        <v>26286855</v>
      </c>
      <c r="E30" s="2726">
        <f t="shared" si="64"/>
        <v>-1.2443839149437315</v>
      </c>
      <c r="F30" s="2805">
        <f t="shared" si="64"/>
        <v>331440299</v>
      </c>
      <c r="G30" s="2768">
        <f t="shared" ref="G30:H30" si="65">G32+G42</f>
        <v>677071287</v>
      </c>
      <c r="H30" s="386">
        <f t="shared" si="65"/>
        <v>-199633781.38121533</v>
      </c>
      <c r="I30" s="2738">
        <f t="shared" ref="I30" si="66">F30/G30-1</f>
        <v>-0.51047946447624204</v>
      </c>
      <c r="J30" s="2858">
        <f t="shared" ref="J30:L30" si="67">J32+J42</f>
        <v>677057787</v>
      </c>
      <c r="K30" s="2805">
        <f t="shared" si="67"/>
        <v>503499229</v>
      </c>
      <c r="L30" s="511">
        <f t="shared" si="67"/>
        <v>173558558</v>
      </c>
      <c r="M30" s="2086">
        <f t="shared" ref="M30:M39" si="68">J30/K30-1</f>
        <v>0.34470471453293916</v>
      </c>
      <c r="N30" s="200">
        <f t="shared" ref="N30:P30" si="69">N32+N42</f>
        <v>503499229</v>
      </c>
      <c r="O30" s="200">
        <f t="shared" si="69"/>
        <v>0</v>
      </c>
      <c r="P30" s="2577">
        <f t="shared" si="69"/>
        <v>503499229</v>
      </c>
      <c r="Q30" s="2086">
        <f>BILAN_FONCTIONEL!R32</f>
        <v>1.4465507609619745</v>
      </c>
      <c r="R30" s="204"/>
      <c r="S30" s="220"/>
      <c r="T30" s="214"/>
      <c r="U30" s="214"/>
      <c r="V30" s="214"/>
      <c r="W30" s="214"/>
      <c r="X30" s="214"/>
      <c r="Y30" s="214"/>
      <c r="Z30" s="214"/>
    </row>
    <row r="31" spans="1:26" s="321" customFormat="1" ht="18">
      <c r="A31" s="523" t="s">
        <v>878</v>
      </c>
      <c r="B31" s="405"/>
      <c r="C31" s="405">
        <f>BILAN_FONCTIONEL!D33</f>
        <v>1000000</v>
      </c>
      <c r="D31" s="405">
        <f>BILAN_FONCTIONEL!E33</f>
        <v>0</v>
      </c>
      <c r="E31" s="2734">
        <f>BILAN_FONCTIONEL!F33</f>
        <v>0</v>
      </c>
      <c r="F31" s="2816">
        <f>BILAN_FONCTIONEL!G33</f>
        <v>1000000</v>
      </c>
      <c r="G31" s="2777"/>
      <c r="H31" s="405"/>
      <c r="I31" s="2743"/>
      <c r="J31" s="2869"/>
      <c r="K31" s="2816"/>
      <c r="L31" s="512"/>
      <c r="M31" s="2539"/>
      <c r="N31" s="373"/>
      <c r="O31" s="373"/>
      <c r="P31" s="2578"/>
      <c r="Q31" s="2539"/>
      <c r="R31" s="374"/>
      <c r="S31" s="375"/>
      <c r="T31" s="376"/>
      <c r="U31" s="376"/>
      <c r="V31" s="376"/>
      <c r="W31" s="376"/>
      <c r="X31" s="376"/>
      <c r="Y31" s="376"/>
      <c r="Z31" s="376"/>
    </row>
    <row r="32" spans="1:26" ht="18.75">
      <c r="A32" s="517" t="s">
        <v>564</v>
      </c>
      <c r="B32" s="403">
        <f>SUM(B33:B41)</f>
        <v>8162538</v>
      </c>
      <c r="C32" s="403">
        <f>SUM(C33:C41)</f>
        <v>59675725</v>
      </c>
      <c r="D32" s="403">
        <f t="shared" ref="D32" si="70">SUM(D33:D41)</f>
        <v>129492959</v>
      </c>
      <c r="E32" s="2735">
        <f>BILAN_FONCTIONEL!F34</f>
        <v>-0.8632184527293133</v>
      </c>
      <c r="F32" s="2815">
        <f>BILAN_FONCTIONEL!G34</f>
        <v>59675725</v>
      </c>
      <c r="G32" s="2776">
        <f>BILAN_FONCTIONEL!H34</f>
        <v>259309506</v>
      </c>
      <c r="H32" s="403">
        <f>BILAN_FONCTIONEL!I34</f>
        <v>-199633781</v>
      </c>
      <c r="I32" s="2735">
        <f>BILAN_FONCTIONEL!J34</f>
        <v>-0.76986680542286023</v>
      </c>
      <c r="J32" s="2868">
        <f>BILAN_FONCTIONEL!K34</f>
        <v>259309506</v>
      </c>
      <c r="K32" s="2815">
        <f t="shared" ref="K32" si="71">SUM(K33:K40)</f>
        <v>182623703</v>
      </c>
      <c r="L32" s="510">
        <f t="shared" ref="L32:L40" si="72">J32-K32</f>
        <v>76685803</v>
      </c>
      <c r="M32" s="2088">
        <f t="shared" si="68"/>
        <v>0.41991155441635097</v>
      </c>
      <c r="N32" s="229">
        <f t="shared" ref="N32:O32" si="73">SUM(N33:N40)</f>
        <v>182623703</v>
      </c>
      <c r="O32" s="229">
        <f t="shared" si="73"/>
        <v>0</v>
      </c>
      <c r="P32" s="2576">
        <f t="shared" ref="P32:P40" si="74">N32-O32</f>
        <v>182623703</v>
      </c>
      <c r="Q32" s="2088">
        <f>BILAN_FONCTIONEL!R34</f>
        <v>6.6501767271446495</v>
      </c>
      <c r="R32" s="233"/>
      <c r="S32" s="234"/>
      <c r="T32" s="235"/>
      <c r="U32" s="235"/>
      <c r="V32" s="235"/>
      <c r="W32" s="235"/>
      <c r="X32" s="235"/>
      <c r="Y32" s="235"/>
      <c r="Z32" s="235"/>
    </row>
    <row r="33" spans="1:26" s="321" customFormat="1" ht="18.75" outlineLevel="1">
      <c r="A33" s="518" t="s">
        <v>565</v>
      </c>
      <c r="B33" s="392">
        <f>BILAN_FONCTIONEL!C35</f>
        <v>0</v>
      </c>
      <c r="C33" s="392">
        <f>BILAN_FONCTIONEL!D35</f>
        <v>0</v>
      </c>
      <c r="D33" s="397">
        <f t="shared" ref="D33:D40" si="75">B33-C33</f>
        <v>0</v>
      </c>
      <c r="E33" s="2731"/>
      <c r="F33" s="2812">
        <f>BILAN_FONCTIONEL!C35</f>
        <v>0</v>
      </c>
      <c r="G33" s="2778">
        <f>BILAN_FONCTIONEL!D35</f>
        <v>0</v>
      </c>
      <c r="H33" s="397">
        <f t="shared" ref="H33:H40" si="76">F33-G33</f>
        <v>0</v>
      </c>
      <c r="I33" s="2731"/>
      <c r="J33" s="2866">
        <f>BILAN_FONCTIONEL!C35</f>
        <v>0</v>
      </c>
      <c r="K33" s="2817">
        <f>BILAN_FONCTIONEL!L35</f>
        <v>0</v>
      </c>
      <c r="L33" s="508">
        <f t="shared" si="72"/>
        <v>0</v>
      </c>
      <c r="M33" s="2085"/>
      <c r="N33" s="361">
        <f t="shared" ref="N33:N40" si="77">+K33</f>
        <v>0</v>
      </c>
      <c r="O33" s="343"/>
      <c r="P33" s="2574">
        <f t="shared" si="74"/>
        <v>0</v>
      </c>
      <c r="Q33" s="2085"/>
      <c r="R33" s="358"/>
      <c r="S33" s="359"/>
      <c r="T33" s="346"/>
      <c r="U33" s="346"/>
      <c r="V33" s="346"/>
      <c r="W33" s="346"/>
      <c r="X33" s="346"/>
      <c r="Y33" s="346"/>
      <c r="Z33" s="346"/>
    </row>
    <row r="34" spans="1:26" s="321" customFormat="1" ht="18.75" outlineLevel="1">
      <c r="A34" s="518" t="s">
        <v>566</v>
      </c>
      <c r="B34" s="392">
        <f>BILAN_FONCTIONEL!C36</f>
        <v>0</v>
      </c>
      <c r="C34" s="392">
        <f>BILAN_FONCTIONEL!D36</f>
        <v>0</v>
      </c>
      <c r="D34" s="397">
        <f t="shared" si="75"/>
        <v>0</v>
      </c>
      <c r="E34" s="2731"/>
      <c r="F34" s="2812">
        <f>BILAN_FONCTIONEL!C36</f>
        <v>0</v>
      </c>
      <c r="G34" s="2778">
        <f>BILAN_FONCTIONEL!D36</f>
        <v>0</v>
      </c>
      <c r="H34" s="397">
        <f t="shared" si="76"/>
        <v>0</v>
      </c>
      <c r="I34" s="2731"/>
      <c r="J34" s="2866">
        <f>BILAN_FONCTIONEL!C36</f>
        <v>0</v>
      </c>
      <c r="K34" s="2817">
        <f>BILAN_FONCTIONEL!L36</f>
        <v>0</v>
      </c>
      <c r="L34" s="508">
        <f t="shared" si="72"/>
        <v>0</v>
      </c>
      <c r="M34" s="2085"/>
      <c r="N34" s="361">
        <f t="shared" si="77"/>
        <v>0</v>
      </c>
      <c r="O34" s="343"/>
      <c r="P34" s="2574">
        <f t="shared" si="74"/>
        <v>0</v>
      </c>
      <c r="Q34" s="2085"/>
      <c r="R34" s="358"/>
      <c r="S34" s="359"/>
      <c r="T34" s="346"/>
      <c r="U34" s="346"/>
      <c r="V34" s="346"/>
      <c r="W34" s="346"/>
      <c r="X34" s="346"/>
      <c r="Y34" s="346"/>
      <c r="Z34" s="346"/>
    </row>
    <row r="35" spans="1:26" s="321" customFormat="1" ht="18.75" outlineLevel="1">
      <c r="A35" s="518" t="s">
        <v>567</v>
      </c>
      <c r="B35" s="392">
        <f>BILAN_FONCTIONEL!C37</f>
        <v>0</v>
      </c>
      <c r="C35" s="392">
        <f>BILAN_FONCTIONEL!D37</f>
        <v>59675725</v>
      </c>
      <c r="D35" s="392">
        <f>BILAN_FONCTIONEL!E37</f>
        <v>-59675725</v>
      </c>
      <c r="E35" s="2736">
        <f>BILAN_FONCTIONEL!F37</f>
        <v>-1</v>
      </c>
      <c r="F35" s="2817">
        <f>BILAN_FONCTIONEL!G37</f>
        <v>59675725</v>
      </c>
      <c r="G35" s="2778">
        <f>BILAN_FONCTIONEL!D37</f>
        <v>59675725</v>
      </c>
      <c r="H35" s="399">
        <f>BILAN_FONCTIONEL!E37</f>
        <v>-59675725</v>
      </c>
      <c r="I35" s="2854">
        <f>BILAN_FONCTIONEL!F37</f>
        <v>-1</v>
      </c>
      <c r="J35" s="2866">
        <f>BILAN_FONCTIONEL!G37</f>
        <v>59675725</v>
      </c>
      <c r="K35" s="2817">
        <f>BILAN_FONCTIONEL!L37</f>
        <v>29575162</v>
      </c>
      <c r="L35" s="508">
        <f t="shared" si="72"/>
        <v>30100563</v>
      </c>
      <c r="M35" s="2085">
        <f t="shared" si="68"/>
        <v>1.017764940729657</v>
      </c>
      <c r="N35" s="361">
        <f t="shared" si="77"/>
        <v>29575162</v>
      </c>
      <c r="O35" s="343"/>
      <c r="P35" s="2574">
        <f t="shared" si="74"/>
        <v>29575162</v>
      </c>
      <c r="Q35" s="2085">
        <f>BILAN_FONCTIONEL!R37</f>
        <v>3.7214008794608615</v>
      </c>
      <c r="R35" s="365"/>
      <c r="S35" s="359"/>
      <c r="T35" s="346"/>
      <c r="U35" s="346"/>
      <c r="V35" s="346"/>
      <c r="W35" s="346"/>
      <c r="X35" s="346"/>
      <c r="Y35" s="346"/>
      <c r="Z35" s="346"/>
    </row>
    <row r="36" spans="1:26" s="321" customFormat="1" ht="18.75" outlineLevel="1">
      <c r="A36" s="518" t="s">
        <v>568</v>
      </c>
      <c r="B36" s="392">
        <f>BILAN_FONCTIONEL!C38</f>
        <v>0</v>
      </c>
      <c r="C36" s="392">
        <f>BILAN_FONCTIONEL!D38</f>
        <v>0</v>
      </c>
      <c r="D36" s="397">
        <f t="shared" si="75"/>
        <v>0</v>
      </c>
      <c r="E36" s="2731"/>
      <c r="F36" s="2812">
        <f>BILAN_FONCTIONEL!C38</f>
        <v>0</v>
      </c>
      <c r="G36" s="2778">
        <f>BILAN_FONCTIONEL!D38</f>
        <v>0</v>
      </c>
      <c r="H36" s="397">
        <f t="shared" si="76"/>
        <v>0</v>
      </c>
      <c r="I36" s="2731"/>
      <c r="J36" s="2866">
        <f>BILAN_FONCTIONEL!C38</f>
        <v>0</v>
      </c>
      <c r="K36" s="2817">
        <f>BILAN_FONCTIONEL!L38</f>
        <v>0</v>
      </c>
      <c r="L36" s="508">
        <f t="shared" si="72"/>
        <v>0</v>
      </c>
      <c r="M36" s="2085"/>
      <c r="N36" s="361">
        <f t="shared" si="77"/>
        <v>0</v>
      </c>
      <c r="O36" s="343"/>
      <c r="P36" s="2574">
        <f t="shared" si="74"/>
        <v>0</v>
      </c>
      <c r="Q36" s="2085"/>
      <c r="R36" s="358"/>
      <c r="S36" s="359"/>
      <c r="T36" s="346"/>
      <c r="U36" s="346"/>
      <c r="V36" s="346"/>
      <c r="W36" s="346"/>
      <c r="X36" s="346"/>
      <c r="Y36" s="346"/>
      <c r="Z36" s="346"/>
    </row>
    <row r="37" spans="1:26" s="321" customFormat="1" ht="18.75" outlineLevel="1">
      <c r="A37" s="518" t="s">
        <v>569</v>
      </c>
      <c r="B37" s="392">
        <f>BILAN_FONCTIONEL!C39</f>
        <v>0</v>
      </c>
      <c r="C37" s="392">
        <f>BILAN_FONCTIONEL!D39</f>
        <v>0</v>
      </c>
      <c r="D37" s="397">
        <f t="shared" si="75"/>
        <v>0</v>
      </c>
      <c r="E37" s="2731"/>
      <c r="F37" s="2812">
        <f>BILAN_FONCTIONEL!C39</f>
        <v>0</v>
      </c>
      <c r="G37" s="2778">
        <f>BILAN_FONCTIONEL!D39</f>
        <v>0</v>
      </c>
      <c r="H37" s="397">
        <f t="shared" si="76"/>
        <v>0</v>
      </c>
      <c r="I37" s="2731"/>
      <c r="J37" s="2866">
        <f>BILAN_FONCTIONEL!C39</f>
        <v>0</v>
      </c>
      <c r="K37" s="2817">
        <f>BILAN_FONCTIONEL!L39</f>
        <v>0</v>
      </c>
      <c r="L37" s="508">
        <f t="shared" si="72"/>
        <v>0</v>
      </c>
      <c r="M37" s="2085"/>
      <c r="N37" s="361">
        <f t="shared" si="77"/>
        <v>0</v>
      </c>
      <c r="O37" s="343"/>
      <c r="P37" s="2574">
        <f t="shared" si="74"/>
        <v>0</v>
      </c>
      <c r="Q37" s="2085"/>
      <c r="R37" s="365"/>
      <c r="S37" s="359"/>
      <c r="T37" s="346"/>
      <c r="U37" s="346"/>
      <c r="V37" s="346"/>
      <c r="W37" s="346"/>
      <c r="X37" s="346"/>
      <c r="Y37" s="346"/>
      <c r="Z37" s="346"/>
    </row>
    <row r="38" spans="1:26" s="321" customFormat="1" ht="18.75" outlineLevel="1">
      <c r="A38" s="518" t="s">
        <v>570</v>
      </c>
      <c r="B38" s="392">
        <f>BILAN_FONCTIONEL!C40</f>
        <v>0</v>
      </c>
      <c r="C38" s="392">
        <f>BILAN_FONCTIONEL!D40</f>
        <v>0</v>
      </c>
      <c r="D38" s="397">
        <f t="shared" si="75"/>
        <v>0</v>
      </c>
      <c r="E38" s="2731"/>
      <c r="F38" s="2812">
        <f>BILAN_FONCTIONEL!C40</f>
        <v>0</v>
      </c>
      <c r="G38" s="2778">
        <f>BILAN_FONCTIONEL!D40</f>
        <v>0</v>
      </c>
      <c r="H38" s="397">
        <f t="shared" si="76"/>
        <v>0</v>
      </c>
      <c r="I38" s="2731"/>
      <c r="J38" s="2866">
        <f>BILAN_FONCTIONEL!C40</f>
        <v>0</v>
      </c>
      <c r="K38" s="2817">
        <f>BILAN_FONCTIONEL!L40</f>
        <v>0</v>
      </c>
      <c r="L38" s="508">
        <f t="shared" si="72"/>
        <v>0</v>
      </c>
      <c r="M38" s="2085"/>
      <c r="N38" s="361">
        <f t="shared" si="77"/>
        <v>0</v>
      </c>
      <c r="O38" s="343"/>
      <c r="P38" s="2574">
        <f t="shared" si="74"/>
        <v>0</v>
      </c>
      <c r="Q38" s="2085"/>
      <c r="R38" s="358"/>
      <c r="S38" s="359"/>
      <c r="T38" s="346"/>
      <c r="U38" s="346"/>
      <c r="V38" s="346"/>
      <c r="W38" s="346"/>
      <c r="X38" s="346"/>
      <c r="Y38" s="346"/>
      <c r="Z38" s="346"/>
    </row>
    <row r="39" spans="1:26" s="321" customFormat="1" ht="18.75" outlineLevel="1">
      <c r="A39" s="518" t="s">
        <v>571</v>
      </c>
      <c r="B39" s="392">
        <f>BILAN_FONCTIONEL!C41</f>
        <v>8162538</v>
      </c>
      <c r="C39" s="392">
        <f>BILAN_FONCTIONEL!D41</f>
        <v>0</v>
      </c>
      <c r="D39" s="392">
        <f>BILAN_FONCTIONEL!E41</f>
        <v>189168684</v>
      </c>
      <c r="E39" s="2736">
        <f>BILAN_FONCTIONEL!F41</f>
        <v>0</v>
      </c>
      <c r="F39" s="2817">
        <f>BILAN_FONCTIONEL!G41</f>
        <v>0</v>
      </c>
      <c r="G39" s="424">
        <f>BILAN_FONCTIONEL!H41</f>
        <v>189168684</v>
      </c>
      <c r="H39" s="392">
        <f>BILAN_FONCTIONEL!I41</f>
        <v>-189168684</v>
      </c>
      <c r="I39" s="2736">
        <f>BILAN_FONCTIONEL!J41</f>
        <v>-1</v>
      </c>
      <c r="J39" s="2865">
        <f>BILAN_FONCTIONEL!K41</f>
        <v>189168684</v>
      </c>
      <c r="K39" s="2817">
        <f>BILAN_FONCTIONEL!L41</f>
        <v>153048541</v>
      </c>
      <c r="L39" s="508">
        <f t="shared" si="72"/>
        <v>36120143</v>
      </c>
      <c r="M39" s="2085">
        <f t="shared" si="68"/>
        <v>0.2360044908889396</v>
      </c>
      <c r="N39" s="361">
        <f t="shared" si="77"/>
        <v>153048541</v>
      </c>
      <c r="O39" s="343"/>
      <c r="P39" s="2574">
        <f t="shared" si="74"/>
        <v>153048541</v>
      </c>
      <c r="Q39" s="2085">
        <f>BILAN_FONCTIONEL!R41</f>
        <v>7.6921059194174752</v>
      </c>
      <c r="R39" s="365"/>
      <c r="S39" s="359"/>
      <c r="T39" s="346"/>
      <c r="U39" s="346"/>
      <c r="V39" s="346"/>
      <c r="W39" s="346"/>
      <c r="X39" s="346"/>
      <c r="Y39" s="346"/>
      <c r="Z39" s="346"/>
    </row>
    <row r="40" spans="1:26" s="321" customFormat="1" ht="18.75" outlineLevel="1">
      <c r="A40" s="518" t="s">
        <v>572</v>
      </c>
      <c r="B40" s="392">
        <f>BILAN_FONCTIONEL!C42</f>
        <v>0</v>
      </c>
      <c r="C40" s="392">
        <f>BILAN_FONCTIONEL!D42</f>
        <v>0</v>
      </c>
      <c r="D40" s="397">
        <f t="shared" si="75"/>
        <v>0</v>
      </c>
      <c r="E40" s="2731"/>
      <c r="F40" s="2812">
        <f>BILAN_FONCTIONEL!C42</f>
        <v>0</v>
      </c>
      <c r="G40" s="2778">
        <f>BILAN_FONCTIONEL!D42</f>
        <v>0</v>
      </c>
      <c r="H40" s="397">
        <f t="shared" si="76"/>
        <v>0</v>
      </c>
      <c r="I40" s="2731"/>
      <c r="J40" s="2866">
        <f>BILAN_FONCTIONEL!C42</f>
        <v>0</v>
      </c>
      <c r="K40" s="2817">
        <f>BILAN_FONCTIONEL!L42</f>
        <v>0</v>
      </c>
      <c r="L40" s="508">
        <f t="shared" si="72"/>
        <v>0</v>
      </c>
      <c r="M40" s="2085"/>
      <c r="N40" s="361">
        <f t="shared" si="77"/>
        <v>0</v>
      </c>
      <c r="O40" s="343"/>
      <c r="P40" s="2574">
        <f t="shared" si="74"/>
        <v>0</v>
      </c>
      <c r="Q40" s="2085"/>
      <c r="R40" s="358"/>
      <c r="S40" s="359"/>
      <c r="T40" s="346"/>
      <c r="U40" s="346"/>
      <c r="V40" s="346"/>
      <c r="W40" s="346"/>
      <c r="X40" s="346"/>
      <c r="Y40" s="346"/>
      <c r="Z40" s="346"/>
    </row>
    <row r="41" spans="1:26" s="321" customFormat="1" ht="18.75">
      <c r="A41" s="518"/>
      <c r="B41" s="399"/>
      <c r="C41" s="399"/>
      <c r="D41" s="397"/>
      <c r="E41" s="2731"/>
      <c r="F41" s="2812"/>
      <c r="G41" s="2778"/>
      <c r="H41" s="397"/>
      <c r="I41" s="2731"/>
      <c r="J41" s="2866">
        <f>BILAN_FONCTIONEL!C43</f>
        <v>0</v>
      </c>
      <c r="K41" s="2812"/>
      <c r="L41" s="508"/>
      <c r="M41" s="2085"/>
      <c r="N41" s="361"/>
      <c r="O41" s="361"/>
      <c r="P41" s="2574"/>
      <c r="Q41" s="2085"/>
      <c r="R41" s="358"/>
      <c r="S41" s="359"/>
      <c r="T41" s="346"/>
      <c r="U41" s="346"/>
      <c r="V41" s="346"/>
      <c r="W41" s="346"/>
      <c r="X41" s="346"/>
      <c r="Y41" s="346"/>
      <c r="Z41" s="346"/>
    </row>
    <row r="42" spans="1:26" s="321" customFormat="1" ht="18.75">
      <c r="A42" s="519" t="s">
        <v>573</v>
      </c>
      <c r="B42" s="395">
        <f t="shared" ref="B42:C42" si="78">SUM(B43:B48)</f>
        <v>167558470</v>
      </c>
      <c r="C42" s="395">
        <f t="shared" si="78"/>
        <v>270764574</v>
      </c>
      <c r="D42" s="396">
        <f t="shared" ref="D42:D48" si="79">B42-C42</f>
        <v>-103206104</v>
      </c>
      <c r="E42" s="2730">
        <f t="shared" ref="E42:E44" si="80">B42/C42-1</f>
        <v>-0.38116546221441805</v>
      </c>
      <c r="F42" s="2809">
        <f t="shared" ref="F42:J42" si="81">SUM(F43:F48)</f>
        <v>270764574</v>
      </c>
      <c r="G42" s="2772">
        <f t="shared" si="81"/>
        <v>417761781</v>
      </c>
      <c r="H42" s="395">
        <f t="shared" si="81"/>
        <v>-0.38121532102645006</v>
      </c>
      <c r="I42" s="2852">
        <f t="shared" si="81"/>
        <v>270764574</v>
      </c>
      <c r="J42" s="2862">
        <f t="shared" si="81"/>
        <v>417748281</v>
      </c>
      <c r="K42" s="2809">
        <f t="shared" ref="K42" si="82">SUM(K43:K48)</f>
        <v>320875526</v>
      </c>
      <c r="L42" s="507">
        <f t="shared" ref="L42:L48" si="83">J42-K42</f>
        <v>96872755</v>
      </c>
      <c r="M42" s="2084">
        <f t="shared" ref="M42:M44" si="84">J42/K42-1</f>
        <v>0.30190135161632736</v>
      </c>
      <c r="N42" s="347">
        <f t="shared" ref="N42:O42" si="85">SUM(N43:N48)</f>
        <v>320875526</v>
      </c>
      <c r="O42" s="347">
        <f t="shared" si="85"/>
        <v>0</v>
      </c>
      <c r="P42" s="2573">
        <f t="shared" ref="P42:P48" si="86">N42-O42</f>
        <v>320875526</v>
      </c>
      <c r="Q42" s="2084">
        <f>BILAN_FONCTIONEL!R44</f>
        <v>0.86440706330677286</v>
      </c>
      <c r="R42" s="350"/>
      <c r="S42" s="351"/>
      <c r="T42" s="352"/>
      <c r="U42" s="352"/>
      <c r="V42" s="352"/>
      <c r="W42" s="352"/>
      <c r="X42" s="352"/>
      <c r="Y42" s="352"/>
      <c r="Z42" s="352"/>
    </row>
    <row r="43" spans="1:26" s="321" customFormat="1" ht="18.75" outlineLevel="1">
      <c r="A43" s="518" t="s">
        <v>574</v>
      </c>
      <c r="B43" s="392">
        <f>BILAN_SYSCOA!I48</f>
        <v>13500</v>
      </c>
      <c r="C43" s="392">
        <f>BILAN_SYSCOA!J48</f>
        <v>0</v>
      </c>
      <c r="D43" s="397">
        <f t="shared" si="79"/>
        <v>13500</v>
      </c>
      <c r="E43" s="2731"/>
      <c r="F43" s="2812">
        <f t="shared" ref="F43:F47" si="87">+C43</f>
        <v>0</v>
      </c>
      <c r="G43" s="2778">
        <f t="shared" ref="G43" si="88">+D43</f>
        <v>13500</v>
      </c>
      <c r="H43" s="399">
        <f t="shared" ref="H43" si="89">+E43</f>
        <v>0</v>
      </c>
      <c r="I43" s="2854">
        <f t="shared" ref="I43" si="90">+F43</f>
        <v>0</v>
      </c>
      <c r="J43" s="2866">
        <f>BILAN_FONCTIONEL!K45</f>
        <v>0</v>
      </c>
      <c r="K43" s="2817">
        <f>BILAN_FONCTIONEL!L45</f>
        <v>0</v>
      </c>
      <c r="L43" s="508">
        <f t="shared" si="83"/>
        <v>0</v>
      </c>
      <c r="M43" s="2085"/>
      <c r="N43" s="361">
        <f t="shared" ref="N43:N48" si="91">+K43</f>
        <v>0</v>
      </c>
      <c r="O43" s="343"/>
      <c r="P43" s="2574">
        <f t="shared" si="86"/>
        <v>0</v>
      </c>
      <c r="Q43" s="2085"/>
      <c r="R43" s="345"/>
      <c r="S43" s="345"/>
      <c r="T43" s="346"/>
      <c r="U43" s="346"/>
      <c r="V43" s="346"/>
      <c r="W43" s="346"/>
      <c r="X43" s="346"/>
      <c r="Y43" s="346"/>
      <c r="Z43" s="346"/>
    </row>
    <row r="44" spans="1:26" s="321" customFormat="1" ht="18.75" outlineLevel="1">
      <c r="A44" s="518" t="s">
        <v>431</v>
      </c>
      <c r="B44" s="392">
        <f>BILAN_SYSCOA!I49</f>
        <v>167544970</v>
      </c>
      <c r="C44" s="392">
        <f>BILAN_SYSCOA!J49</f>
        <v>270764574</v>
      </c>
      <c r="D44" s="397">
        <f t="shared" si="79"/>
        <v>-103219604</v>
      </c>
      <c r="E44" s="2731">
        <f t="shared" si="80"/>
        <v>-0.38121532102645006</v>
      </c>
      <c r="F44" s="2812">
        <f t="shared" si="87"/>
        <v>270764574</v>
      </c>
      <c r="G44" s="2778">
        <f>BILAN_FONCTIONEL!H46</f>
        <v>417748281</v>
      </c>
      <c r="H44" s="399">
        <f t="shared" ref="H44" si="92">+E44</f>
        <v>-0.38121532102645006</v>
      </c>
      <c r="I44" s="2854">
        <f t="shared" ref="I44" si="93">+F44</f>
        <v>270764574</v>
      </c>
      <c r="J44" s="2866">
        <f t="shared" ref="J44" si="94">+G44</f>
        <v>417748281</v>
      </c>
      <c r="K44" s="2817">
        <f>BILAN_FONCTIONEL!L46</f>
        <v>320875526</v>
      </c>
      <c r="L44" s="508">
        <f t="shared" si="83"/>
        <v>96872755</v>
      </c>
      <c r="M44" s="2085">
        <f t="shared" si="84"/>
        <v>0.30190135161632736</v>
      </c>
      <c r="N44" s="361">
        <f t="shared" si="91"/>
        <v>320875526</v>
      </c>
      <c r="O44" s="343"/>
      <c r="P44" s="2574">
        <f t="shared" si="86"/>
        <v>320875526</v>
      </c>
      <c r="Q44" s="2085">
        <f>BILAN_FONCTIONEL!R46</f>
        <v>0.85102601331213612</v>
      </c>
      <c r="R44" s="365"/>
      <c r="S44" s="359"/>
      <c r="T44" s="346"/>
      <c r="U44" s="346"/>
      <c r="V44" s="346"/>
      <c r="W44" s="346"/>
      <c r="X44" s="346"/>
      <c r="Y44" s="346"/>
      <c r="Z44" s="346"/>
    </row>
    <row r="45" spans="1:26" s="321" customFormat="1" ht="18.75" outlineLevel="1">
      <c r="A45" s="518" t="s">
        <v>575</v>
      </c>
      <c r="B45" s="392"/>
      <c r="C45" s="392"/>
      <c r="D45" s="397">
        <f t="shared" si="79"/>
        <v>0</v>
      </c>
      <c r="E45" s="2731"/>
      <c r="F45" s="2812">
        <f t="shared" si="87"/>
        <v>0</v>
      </c>
      <c r="G45" s="424"/>
      <c r="H45" s="397">
        <f t="shared" ref="H45:H47" si="95">F45-G45</f>
        <v>0</v>
      </c>
      <c r="I45" s="2731"/>
      <c r="J45" s="2866">
        <f t="shared" ref="J45:J47" si="96">+G45</f>
        <v>0</v>
      </c>
      <c r="K45" s="2817">
        <f>BILAN_FONCTIONEL!L47</f>
        <v>0</v>
      </c>
      <c r="L45" s="508">
        <f t="shared" si="83"/>
        <v>0</v>
      </c>
      <c r="M45" s="2085"/>
      <c r="N45" s="361">
        <f t="shared" si="91"/>
        <v>0</v>
      </c>
      <c r="O45" s="343"/>
      <c r="P45" s="2574">
        <f t="shared" si="86"/>
        <v>0</v>
      </c>
      <c r="Q45" s="2085"/>
      <c r="R45" s="365"/>
      <c r="S45" s="359"/>
      <c r="T45" s="346"/>
      <c r="U45" s="346"/>
      <c r="V45" s="346"/>
      <c r="W45" s="346"/>
      <c r="X45" s="346"/>
      <c r="Y45" s="346"/>
      <c r="Z45" s="346"/>
    </row>
    <row r="46" spans="1:26" s="321" customFormat="1" ht="18.75" outlineLevel="1">
      <c r="A46" s="518" t="s">
        <v>576</v>
      </c>
      <c r="B46" s="400"/>
      <c r="C46" s="400"/>
      <c r="D46" s="397">
        <f t="shared" si="79"/>
        <v>0</v>
      </c>
      <c r="E46" s="2731"/>
      <c r="F46" s="2809">
        <f t="shared" si="87"/>
        <v>0</v>
      </c>
      <c r="G46" s="2779"/>
      <c r="H46" s="397">
        <f t="shared" si="95"/>
        <v>0</v>
      </c>
      <c r="I46" s="2731"/>
      <c r="J46" s="2862">
        <f t="shared" si="96"/>
        <v>0</v>
      </c>
      <c r="K46" s="2817">
        <f>BILAN_FONCTIONEL!L48</f>
        <v>0</v>
      </c>
      <c r="L46" s="508">
        <f t="shared" si="83"/>
        <v>0</v>
      </c>
      <c r="M46" s="2085"/>
      <c r="N46" s="347">
        <f t="shared" si="91"/>
        <v>0</v>
      </c>
      <c r="O46" s="362"/>
      <c r="P46" s="2574">
        <f t="shared" si="86"/>
        <v>0</v>
      </c>
      <c r="Q46" s="2085"/>
      <c r="R46" s="350"/>
      <c r="S46" s="351"/>
      <c r="T46" s="346"/>
      <c r="U46" s="346"/>
      <c r="V46" s="346"/>
      <c r="W46" s="346"/>
      <c r="X46" s="346"/>
      <c r="Y46" s="346"/>
      <c r="Z46" s="346"/>
    </row>
    <row r="47" spans="1:26" s="321" customFormat="1" ht="18.75" outlineLevel="1">
      <c r="A47" s="518" t="s">
        <v>577</v>
      </c>
      <c r="B47" s="400"/>
      <c r="C47" s="400"/>
      <c r="D47" s="397">
        <f t="shared" si="79"/>
        <v>0</v>
      </c>
      <c r="E47" s="2731"/>
      <c r="F47" s="2809">
        <f t="shared" si="87"/>
        <v>0</v>
      </c>
      <c r="G47" s="2779"/>
      <c r="H47" s="397">
        <f t="shared" si="95"/>
        <v>0</v>
      </c>
      <c r="I47" s="2731"/>
      <c r="J47" s="2862">
        <f t="shared" si="96"/>
        <v>0</v>
      </c>
      <c r="K47" s="2817">
        <f>BILAN_FONCTIONEL!L49</f>
        <v>0</v>
      </c>
      <c r="L47" s="508">
        <f t="shared" si="83"/>
        <v>0</v>
      </c>
      <c r="M47" s="2085"/>
      <c r="N47" s="347">
        <f t="shared" si="91"/>
        <v>0</v>
      </c>
      <c r="O47" s="362"/>
      <c r="P47" s="2574">
        <f t="shared" si="86"/>
        <v>0</v>
      </c>
      <c r="Q47" s="2085"/>
      <c r="R47" s="350"/>
      <c r="S47" s="351"/>
      <c r="T47" s="346"/>
      <c r="U47" s="346"/>
      <c r="V47" s="346"/>
      <c r="W47" s="346"/>
      <c r="X47" s="346"/>
      <c r="Y47" s="346"/>
      <c r="Z47" s="346"/>
    </row>
    <row r="48" spans="1:26" s="321" customFormat="1" ht="18.75" outlineLevel="1">
      <c r="A48" s="518" t="s">
        <v>578</v>
      </c>
      <c r="B48" s="392"/>
      <c r="C48" s="392"/>
      <c r="D48" s="397">
        <f t="shared" si="79"/>
        <v>0</v>
      </c>
      <c r="E48" s="2731"/>
      <c r="F48" s="2812"/>
      <c r="G48" s="424"/>
      <c r="H48" s="392">
        <f>BILAN_FONCTIONEL!I51</f>
        <v>0</v>
      </c>
      <c r="I48" s="2736">
        <f>BILAN_FONCTIONEL!J51</f>
        <v>0</v>
      </c>
      <c r="J48" s="2865"/>
      <c r="K48" s="2817">
        <f>BILAN_FONCTIONEL!L50</f>
        <v>0</v>
      </c>
      <c r="L48" s="508">
        <f t="shared" si="83"/>
        <v>0</v>
      </c>
      <c r="M48" s="2085"/>
      <c r="N48" s="361">
        <f t="shared" si="91"/>
        <v>0</v>
      </c>
      <c r="O48" s="343"/>
      <c r="P48" s="2574">
        <f t="shared" si="86"/>
        <v>0</v>
      </c>
      <c r="Q48" s="2085"/>
      <c r="R48" s="358"/>
      <c r="S48" s="359"/>
      <c r="T48" s="346"/>
      <c r="U48" s="346"/>
      <c r="V48" s="346"/>
      <c r="W48" s="346"/>
      <c r="X48" s="346"/>
      <c r="Y48" s="346"/>
      <c r="Z48" s="346"/>
    </row>
    <row r="49" spans="1:26" ht="18.75" outlineLevel="1">
      <c r="A49" s="521" t="s">
        <v>877</v>
      </c>
      <c r="B49" s="401">
        <f>BILAN_FONCTIONEL!C51</f>
        <v>80212406</v>
      </c>
      <c r="C49" s="401">
        <f>BILAN_FONCTIONEL!D51</f>
        <v>76877599</v>
      </c>
      <c r="D49" s="401">
        <f>B49-C49</f>
        <v>3334807</v>
      </c>
      <c r="E49" s="2737">
        <f>BILAN_FONCTIONEL!F51</f>
        <v>0</v>
      </c>
      <c r="F49" s="2814">
        <f>BILAN_FONCTIONEL!G51</f>
        <v>76877599</v>
      </c>
      <c r="G49" s="551">
        <f>BILAN_FONCTIONEL!H51</f>
        <v>151741884</v>
      </c>
      <c r="H49" s="401">
        <f>BILAN_FONCTIONEL!I51</f>
        <v>0</v>
      </c>
      <c r="I49" s="2737">
        <f>BILAN_FONCTIONEL!J51</f>
        <v>0</v>
      </c>
      <c r="J49" s="2867">
        <f>BILAN_FONCTIONEL!K51</f>
        <v>151741884</v>
      </c>
      <c r="K49" s="2814">
        <f>BILAN_FONCTIONEL!L51</f>
        <v>76958833</v>
      </c>
      <c r="L49" s="551">
        <f>BILAN_FONCTIONEL!M51</f>
        <v>0</v>
      </c>
      <c r="M49" s="2540">
        <f>BILAN_FONCTIONEL!N51</f>
        <v>0</v>
      </c>
      <c r="N49" s="401">
        <f>BILAN_FONCTIONEL!O51</f>
        <v>76958833</v>
      </c>
      <c r="O49" s="401">
        <f>BILAN_FONCTIONEL!P51</f>
        <v>40033761</v>
      </c>
      <c r="P49" s="2579">
        <f>BILAN_FONCTIONEL!Q51</f>
        <v>36925072</v>
      </c>
      <c r="Q49" s="2609">
        <f>BILAN_FONCTIONEL!R51</f>
        <v>0.92234831496346303</v>
      </c>
      <c r="R49" s="224"/>
      <c r="S49" s="225"/>
      <c r="T49" s="194"/>
      <c r="U49" s="194"/>
      <c r="V49" s="194"/>
      <c r="W49" s="194"/>
      <c r="X49" s="194"/>
      <c r="Y49" s="194"/>
      <c r="Z49" s="194"/>
    </row>
    <row r="50" spans="1:26" ht="18.75">
      <c r="A50" s="521"/>
      <c r="B50" s="401"/>
      <c r="C50" s="401"/>
      <c r="D50" s="402"/>
      <c r="E50" s="2732"/>
      <c r="F50" s="2814"/>
      <c r="G50" s="551"/>
      <c r="H50" s="402"/>
      <c r="I50" s="2732"/>
      <c r="J50" s="2867"/>
      <c r="K50" s="2814"/>
      <c r="L50" s="509"/>
      <c r="M50" s="2089"/>
      <c r="N50" s="226"/>
      <c r="O50" s="226"/>
      <c r="P50" s="2575"/>
      <c r="Q50" s="2089"/>
      <c r="R50" s="224"/>
      <c r="S50" s="225"/>
      <c r="T50" s="194"/>
      <c r="U50" s="194"/>
      <c r="V50" s="194"/>
      <c r="W50" s="194"/>
      <c r="X50" s="194"/>
      <c r="Y50" s="194"/>
      <c r="Z50" s="194"/>
    </row>
    <row r="51" spans="1:26" ht="18">
      <c r="A51" s="515" t="s">
        <v>579</v>
      </c>
      <c r="B51" s="386">
        <f t="shared" ref="B51:C51" si="97">B52</f>
        <v>0</v>
      </c>
      <c r="C51" s="386">
        <f t="shared" si="97"/>
        <v>0</v>
      </c>
      <c r="D51" s="387">
        <f t="shared" ref="D51:D57" si="98">B51-C51</f>
        <v>0</v>
      </c>
      <c r="E51" s="2738"/>
      <c r="F51" s="2805">
        <f t="shared" ref="F51:G51" si="99">F52</f>
        <v>0</v>
      </c>
      <c r="G51" s="2768">
        <f t="shared" si="99"/>
        <v>0</v>
      </c>
      <c r="H51" s="387">
        <f t="shared" ref="H51:H61" si="100">F51-G51</f>
        <v>0</v>
      </c>
      <c r="I51" s="2738"/>
      <c r="J51" s="2858">
        <f t="shared" ref="J51:K51" si="101">J52</f>
        <v>0</v>
      </c>
      <c r="K51" s="2805">
        <f t="shared" si="101"/>
        <v>0</v>
      </c>
      <c r="L51" s="503">
        <f t="shared" ref="L51:L61" si="102">J51-K51</f>
        <v>0</v>
      </c>
      <c r="M51" s="2086"/>
      <c r="N51" s="200">
        <f t="shared" ref="N51:O51" si="103">N52</f>
        <v>0</v>
      </c>
      <c r="O51" s="200">
        <f t="shared" si="103"/>
        <v>0</v>
      </c>
      <c r="P51" s="2580">
        <f t="shared" ref="P51:P61" si="104">N51-O51</f>
        <v>0</v>
      </c>
      <c r="Q51" s="2086"/>
      <c r="R51" s="219"/>
      <c r="S51" s="220"/>
      <c r="T51" s="194"/>
      <c r="U51" s="194"/>
      <c r="V51" s="194"/>
      <c r="W51" s="194"/>
      <c r="X51" s="194"/>
      <c r="Y51" s="194"/>
      <c r="Z51" s="194"/>
    </row>
    <row r="52" spans="1:26" s="321" customFormat="1" ht="18.75">
      <c r="A52" s="519" t="s">
        <v>580</v>
      </c>
      <c r="B52" s="403">
        <f t="shared" ref="B52:C52" si="105">SUM(B53:B55)</f>
        <v>0</v>
      </c>
      <c r="C52" s="403">
        <f t="shared" si="105"/>
        <v>0</v>
      </c>
      <c r="D52" s="404">
        <f t="shared" si="98"/>
        <v>0</v>
      </c>
      <c r="E52" s="2733"/>
      <c r="F52" s="2815">
        <f t="shared" ref="F52:G52" si="106">SUM(F53:F55)</f>
        <v>0</v>
      </c>
      <c r="G52" s="2776">
        <f t="shared" si="106"/>
        <v>0</v>
      </c>
      <c r="H52" s="404">
        <f t="shared" si="100"/>
        <v>0</v>
      </c>
      <c r="I52" s="2733"/>
      <c r="J52" s="2868">
        <f t="shared" ref="J52:K52" si="107">SUM(J53:J55)</f>
        <v>0</v>
      </c>
      <c r="K52" s="2815">
        <f t="shared" si="107"/>
        <v>0</v>
      </c>
      <c r="L52" s="510">
        <f t="shared" si="102"/>
        <v>0</v>
      </c>
      <c r="M52" s="2088"/>
      <c r="N52" s="229">
        <f t="shared" ref="N52:O52" si="108">SUM(N53:N55)</f>
        <v>0</v>
      </c>
      <c r="O52" s="229">
        <f t="shared" si="108"/>
        <v>0</v>
      </c>
      <c r="P52" s="2576">
        <f t="shared" si="104"/>
        <v>0</v>
      </c>
      <c r="Q52" s="2088"/>
      <c r="R52" s="238"/>
      <c r="S52" s="234"/>
      <c r="T52" s="239"/>
      <c r="U52" s="239"/>
      <c r="V52" s="239"/>
      <c r="W52" s="239"/>
      <c r="X52" s="239"/>
      <c r="Y52" s="239"/>
      <c r="Z52" s="239"/>
    </row>
    <row r="53" spans="1:26" s="321" customFormat="1" ht="18.75" outlineLevel="1">
      <c r="A53" s="518" t="s">
        <v>581</v>
      </c>
      <c r="B53" s="392"/>
      <c r="C53" s="392"/>
      <c r="D53" s="397">
        <f t="shared" si="98"/>
        <v>0</v>
      </c>
      <c r="E53" s="2731"/>
      <c r="F53" s="2810">
        <f t="shared" ref="F53:F55" si="109">+C53</f>
        <v>0</v>
      </c>
      <c r="G53" s="2773"/>
      <c r="H53" s="397">
        <f t="shared" si="100"/>
        <v>0</v>
      </c>
      <c r="I53" s="2731"/>
      <c r="J53" s="2863">
        <f t="shared" ref="J53:J55" si="110">+G53</f>
        <v>0</v>
      </c>
      <c r="K53" s="2915"/>
      <c r="L53" s="508">
        <f t="shared" si="102"/>
        <v>0</v>
      </c>
      <c r="M53" s="2085"/>
      <c r="N53" s="355">
        <f t="shared" ref="N53:N55" si="111">+K53</f>
        <v>0</v>
      </c>
      <c r="O53" s="356"/>
      <c r="P53" s="2574">
        <f t="shared" si="104"/>
        <v>0</v>
      </c>
      <c r="Q53" s="2085"/>
      <c r="R53" s="358"/>
      <c r="S53" s="366"/>
      <c r="T53" s="346"/>
      <c r="U53" s="346"/>
      <c r="V53" s="346"/>
      <c r="W53" s="346"/>
      <c r="X53" s="346"/>
      <c r="Y53" s="346"/>
      <c r="Z53" s="346"/>
    </row>
    <row r="54" spans="1:26" s="321" customFormat="1" ht="18.75" outlineLevel="1">
      <c r="A54" s="518" t="s">
        <v>582</v>
      </c>
      <c r="B54" s="392"/>
      <c r="C54" s="392"/>
      <c r="D54" s="397">
        <f t="shared" si="98"/>
        <v>0</v>
      </c>
      <c r="E54" s="2731"/>
      <c r="F54" s="2810">
        <f t="shared" si="109"/>
        <v>0</v>
      </c>
      <c r="G54" s="2773"/>
      <c r="H54" s="397">
        <f t="shared" si="100"/>
        <v>0</v>
      </c>
      <c r="I54" s="2731"/>
      <c r="J54" s="2863">
        <f t="shared" si="110"/>
        <v>0</v>
      </c>
      <c r="K54" s="2915"/>
      <c r="L54" s="508">
        <f t="shared" si="102"/>
        <v>0</v>
      </c>
      <c r="M54" s="2085"/>
      <c r="N54" s="355">
        <f t="shared" si="111"/>
        <v>0</v>
      </c>
      <c r="O54" s="356"/>
      <c r="P54" s="2574">
        <f t="shared" si="104"/>
        <v>0</v>
      </c>
      <c r="Q54" s="2085"/>
      <c r="R54" s="358"/>
      <c r="S54" s="367"/>
      <c r="T54" s="346"/>
      <c r="U54" s="346"/>
      <c r="V54" s="346"/>
      <c r="W54" s="346"/>
      <c r="X54" s="346"/>
      <c r="Y54" s="346"/>
      <c r="Z54" s="346"/>
    </row>
    <row r="55" spans="1:26" s="321" customFormat="1" ht="37.5" outlineLevel="1">
      <c r="A55" s="518" t="s">
        <v>583</v>
      </c>
      <c r="B55" s="392"/>
      <c r="C55" s="392"/>
      <c r="D55" s="397">
        <f t="shared" si="98"/>
        <v>0</v>
      </c>
      <c r="E55" s="2731"/>
      <c r="F55" s="2810">
        <f t="shared" si="109"/>
        <v>0</v>
      </c>
      <c r="G55" s="2773"/>
      <c r="H55" s="397">
        <f t="shared" si="100"/>
        <v>0</v>
      </c>
      <c r="I55" s="2731"/>
      <c r="J55" s="2863">
        <f t="shared" si="110"/>
        <v>0</v>
      </c>
      <c r="K55" s="2915"/>
      <c r="L55" s="508">
        <f t="shared" si="102"/>
        <v>0</v>
      </c>
      <c r="M55" s="2085"/>
      <c r="N55" s="355">
        <f t="shared" si="111"/>
        <v>0</v>
      </c>
      <c r="O55" s="356"/>
      <c r="P55" s="2574">
        <f t="shared" si="104"/>
        <v>0</v>
      </c>
      <c r="Q55" s="2085"/>
      <c r="R55" s="358"/>
      <c r="S55" s="359"/>
      <c r="T55" s="346"/>
      <c r="U55" s="346"/>
      <c r="V55" s="346"/>
      <c r="W55" s="346"/>
      <c r="X55" s="346"/>
      <c r="Y55" s="346"/>
      <c r="Z55" s="346"/>
    </row>
    <row r="56" spans="1:26" ht="18.75">
      <c r="A56" s="521"/>
      <c r="B56" s="401"/>
      <c r="C56" s="401"/>
      <c r="D56" s="402"/>
      <c r="E56" s="2732"/>
      <c r="F56" s="2818"/>
      <c r="G56" s="2780"/>
      <c r="H56" s="402"/>
      <c r="I56" s="2732"/>
      <c r="J56" s="2870"/>
      <c r="K56" s="2818"/>
      <c r="L56" s="509"/>
      <c r="M56" s="2089"/>
      <c r="N56" s="222"/>
      <c r="O56" s="222"/>
      <c r="P56" s="2575"/>
      <c r="Q56" s="2089"/>
      <c r="R56" s="224"/>
      <c r="S56" s="225"/>
      <c r="T56" s="194"/>
      <c r="U56" s="194"/>
      <c r="V56" s="194"/>
      <c r="W56" s="194"/>
      <c r="X56" s="194"/>
      <c r="Y56" s="194"/>
      <c r="Z56" s="194"/>
    </row>
    <row r="57" spans="1:26" ht="18">
      <c r="A57" s="515" t="s">
        <v>584</v>
      </c>
      <c r="B57" s="386">
        <f t="shared" ref="B57:C57" si="112">SUM(B58:B59)</f>
        <v>248623613</v>
      </c>
      <c r="C57" s="386">
        <f t="shared" si="112"/>
        <v>453109966</v>
      </c>
      <c r="D57" s="387">
        <f t="shared" si="98"/>
        <v>-204486353</v>
      </c>
      <c r="E57" s="2738">
        <f t="shared" ref="E57" si="113">B57/C57-1</f>
        <v>-0.45129520060037698</v>
      </c>
      <c r="F57" s="2805">
        <f t="shared" ref="F57:G57" si="114">SUM(F58:F59)</f>
        <v>453109966</v>
      </c>
      <c r="G57" s="2768">
        <f t="shared" si="114"/>
        <v>274988466</v>
      </c>
      <c r="H57" s="387">
        <f t="shared" si="100"/>
        <v>178121500</v>
      </c>
      <c r="I57" s="2738">
        <f t="shared" ref="I57:I61" si="115">F57/G57-1</f>
        <v>0.64774171291969762</v>
      </c>
      <c r="J57" s="2858">
        <f t="shared" ref="J57:K57" si="116">SUM(J58:J59)</f>
        <v>274988466</v>
      </c>
      <c r="K57" s="2805">
        <f t="shared" si="116"/>
        <v>234434693</v>
      </c>
      <c r="L57" s="503">
        <f t="shared" si="102"/>
        <v>40553773</v>
      </c>
      <c r="M57" s="2086">
        <f t="shared" ref="M57:M61" si="117">J57/K57-1</f>
        <v>0.17298537379874923</v>
      </c>
      <c r="N57" s="200">
        <f t="shared" ref="N57:O57" si="118">SUM(N58:N59)</f>
        <v>234434693</v>
      </c>
      <c r="O57" s="200">
        <f t="shared" si="118"/>
        <v>190809350</v>
      </c>
      <c r="P57" s="2580">
        <f t="shared" si="104"/>
        <v>43625343</v>
      </c>
      <c r="Q57" s="2086">
        <f t="shared" ref="Q57:Q61" si="119">N57/O57-1</f>
        <v>0.22863315136286566</v>
      </c>
      <c r="R57" s="204"/>
      <c r="S57" s="220"/>
      <c r="T57" s="194"/>
      <c r="U57" s="194"/>
      <c r="V57" s="194"/>
      <c r="W57" s="194"/>
      <c r="X57" s="194"/>
      <c r="Y57" s="194"/>
      <c r="Z57" s="194"/>
    </row>
    <row r="58" spans="1:26" s="321" customFormat="1" ht="18.75" outlineLevel="1">
      <c r="A58" s="518" t="s">
        <v>444</v>
      </c>
      <c r="B58" s="392">
        <f>BILAN_FONCTIONEL!C63</f>
        <v>153488917</v>
      </c>
      <c r="C58" s="392">
        <f>BILAN_FONCTIONEL!D63</f>
        <v>276756486</v>
      </c>
      <c r="D58" s="392">
        <f>BILAN_FONCTIONEL!E63</f>
        <v>-123267569</v>
      </c>
      <c r="E58" s="2736">
        <f>BILAN_FONCTIONEL!F63</f>
        <v>-0.44540083154546195</v>
      </c>
      <c r="F58" s="2817">
        <f>BILAN_FONCTIONEL!G63</f>
        <v>276756486</v>
      </c>
      <c r="G58" s="424">
        <f>BILAN_FONCTIONEL!H63</f>
        <v>100000000</v>
      </c>
      <c r="H58" s="392">
        <f>BILAN_FONCTIONEL!I63</f>
        <v>176756486</v>
      </c>
      <c r="I58" s="2736">
        <f>BILAN_FONCTIONEL!J63</f>
        <v>1.7675648599999998</v>
      </c>
      <c r="J58" s="2865">
        <f>BILAN_FONCTIONEL!K63</f>
        <v>100000000</v>
      </c>
      <c r="K58" s="2817">
        <f>BILAN_FONCTIONEL!L63</f>
        <v>100000000</v>
      </c>
      <c r="L58" s="424">
        <f>BILAN_FONCTIONEL!M63</f>
        <v>0</v>
      </c>
      <c r="M58" s="2533">
        <f>BILAN_FONCTIONEL!N63</f>
        <v>0</v>
      </c>
      <c r="N58" s="392">
        <f>BILAN_FONCTIONEL!O63</f>
        <v>100000000</v>
      </c>
      <c r="O58" s="392">
        <f>BILAN_FONCTIONEL!P63</f>
        <v>0</v>
      </c>
      <c r="P58" s="2581">
        <f>BILAN_FONCTIONEL!Q63</f>
        <v>100000000</v>
      </c>
      <c r="Q58" s="2610">
        <f>BILAN_FONCTIONEL!R63</f>
        <v>0</v>
      </c>
      <c r="R58" s="365"/>
      <c r="S58" s="359"/>
      <c r="T58" s="346"/>
      <c r="U58" s="346"/>
      <c r="V58" s="346"/>
      <c r="W58" s="346"/>
      <c r="X58" s="346"/>
      <c r="Y58" s="346"/>
      <c r="Z58" s="346"/>
    </row>
    <row r="59" spans="1:26" s="321" customFormat="1" ht="37.5" outlineLevel="1">
      <c r="A59" s="518" t="s">
        <v>585</v>
      </c>
      <c r="B59" s="392">
        <f>BILAN_FONCTIONEL!C64</f>
        <v>95134696</v>
      </c>
      <c r="C59" s="392">
        <f>BILAN_FONCTIONEL!D64</f>
        <v>176353480</v>
      </c>
      <c r="D59" s="392">
        <f>BILAN_FONCTIONEL!E64</f>
        <v>-81218784</v>
      </c>
      <c r="E59" s="2736">
        <f>BILAN_FONCTIONEL!F64</f>
        <v>-0.46054540006809053</v>
      </c>
      <c r="F59" s="2817">
        <f>BILAN_FONCTIONEL!G64</f>
        <v>176353480</v>
      </c>
      <c r="G59" s="424">
        <f>BILAN_FONCTIONEL!H64</f>
        <v>174988466</v>
      </c>
      <c r="H59" s="392">
        <f>BILAN_FONCTIONEL!I64</f>
        <v>1365014</v>
      </c>
      <c r="I59" s="2736">
        <f>BILAN_FONCTIONEL!J64</f>
        <v>7.8005941260150813E-3</v>
      </c>
      <c r="J59" s="2865">
        <f>BILAN_FONCTIONEL!K64</f>
        <v>174988466</v>
      </c>
      <c r="K59" s="2817">
        <f>BILAN_FONCTIONEL!L64</f>
        <v>134434693</v>
      </c>
      <c r="L59" s="424">
        <f>BILAN_FONCTIONEL!M64</f>
        <v>40553773</v>
      </c>
      <c r="M59" s="2533">
        <f>BILAN_FONCTIONEL!N64</f>
        <v>0.30166151381771678</v>
      </c>
      <c r="N59" s="392">
        <f>BILAN_FONCTIONEL!O64</f>
        <v>134434693</v>
      </c>
      <c r="O59" s="392">
        <f>BILAN_FONCTIONEL!P64</f>
        <v>190809350</v>
      </c>
      <c r="P59" s="2581">
        <f>BILAN_FONCTIONEL!Q64</f>
        <v>-56374657</v>
      </c>
      <c r="Q59" s="2610">
        <f>BILAN_FONCTIONEL!R64</f>
        <v>-0.29545018103148513</v>
      </c>
      <c r="R59" s="358"/>
      <c r="S59" s="359"/>
      <c r="T59" s="346"/>
      <c r="U59" s="346"/>
      <c r="V59" s="346"/>
      <c r="W59" s="346"/>
      <c r="X59" s="346"/>
      <c r="Y59" s="346"/>
      <c r="Z59" s="346"/>
    </row>
    <row r="60" spans="1:26" s="321" customFormat="1" ht="18.75">
      <c r="A60" s="524"/>
      <c r="B60" s="406"/>
      <c r="C60" s="406"/>
      <c r="D60" s="407"/>
      <c r="E60" s="2739"/>
      <c r="F60" s="2819"/>
      <c r="G60" s="2781"/>
      <c r="H60" s="407"/>
      <c r="I60" s="2739"/>
      <c r="J60" s="2871"/>
      <c r="K60" s="2916"/>
      <c r="L60" s="513"/>
      <c r="M60" s="2541"/>
      <c r="N60" s="368"/>
      <c r="O60" s="369"/>
      <c r="P60" s="2582"/>
      <c r="Q60" s="2085"/>
      <c r="R60" s="370"/>
      <c r="S60" s="371"/>
      <c r="T60" s="372"/>
      <c r="U60" s="372"/>
      <c r="V60" s="372"/>
      <c r="W60" s="372"/>
      <c r="X60" s="372"/>
      <c r="Y60" s="372"/>
      <c r="Z60" s="372"/>
    </row>
    <row r="61" spans="1:26" ht="18.75" thickBot="1">
      <c r="A61" s="525" t="s">
        <v>587</v>
      </c>
      <c r="B61" s="526">
        <f t="shared" ref="B61:F61" si="120">B3+B30+B51+B57</f>
        <v>1171287416</v>
      </c>
      <c r="C61" s="526">
        <f t="shared" si="120"/>
        <v>1214174339</v>
      </c>
      <c r="D61" s="526">
        <f t="shared" si="120"/>
        <v>139119223</v>
      </c>
      <c r="E61" s="2740">
        <f t="shared" si="120"/>
        <v>-0.95708288641380146</v>
      </c>
      <c r="F61" s="2820">
        <f t="shared" si="120"/>
        <v>1214174339</v>
      </c>
      <c r="G61" s="2782">
        <f t="shared" ref="G61" si="121">G3+G30+G51+G57</f>
        <v>1366862218</v>
      </c>
      <c r="H61" s="527">
        <f t="shared" si="100"/>
        <v>-152687879</v>
      </c>
      <c r="I61" s="2746">
        <f t="shared" si="115"/>
        <v>-0.11170685456754648</v>
      </c>
      <c r="J61" s="2872">
        <f t="shared" ref="J61:K61" si="122">J3+J30+J51+J57</f>
        <v>1366848718</v>
      </c>
      <c r="K61" s="2820">
        <f t="shared" si="122"/>
        <v>1075803727</v>
      </c>
      <c r="L61" s="514">
        <f t="shared" si="102"/>
        <v>291044991</v>
      </c>
      <c r="M61" s="2090">
        <f t="shared" si="117"/>
        <v>0.27053725851239774</v>
      </c>
      <c r="N61" s="241">
        <f t="shared" ref="N61:O61" si="123">N3+N30+N51+N57</f>
        <v>1075803727</v>
      </c>
      <c r="O61" s="241">
        <f t="shared" si="123"/>
        <v>190809350</v>
      </c>
      <c r="P61" s="2583">
        <f t="shared" si="104"/>
        <v>884994377</v>
      </c>
      <c r="Q61" s="2086">
        <f t="shared" si="119"/>
        <v>4.6381080224842233</v>
      </c>
      <c r="R61" s="204"/>
      <c r="S61" s="220"/>
      <c r="T61" s="194"/>
      <c r="U61" s="194"/>
      <c r="V61" s="194"/>
      <c r="W61" s="194"/>
      <c r="X61" s="194"/>
      <c r="Y61" s="194"/>
      <c r="Z61" s="194"/>
    </row>
    <row r="62" spans="1:26" ht="18.75">
      <c r="A62" s="408"/>
      <c r="B62" s="409"/>
      <c r="C62" s="409"/>
      <c r="D62" s="409"/>
      <c r="E62" s="2700"/>
      <c r="F62" s="2821"/>
      <c r="G62" s="2783"/>
      <c r="H62" s="409"/>
      <c r="I62" s="2700"/>
      <c r="J62" s="2873"/>
      <c r="K62" s="2821"/>
      <c r="L62" s="720"/>
      <c r="M62" s="2552"/>
      <c r="N62" s="244"/>
      <c r="O62" s="244"/>
      <c r="P62" s="720"/>
      <c r="Q62" s="2087"/>
      <c r="R62" s="194"/>
      <c r="S62" s="194"/>
      <c r="T62" s="194"/>
      <c r="U62" s="194"/>
      <c r="V62" s="194"/>
      <c r="W62" s="194"/>
      <c r="X62" s="194"/>
      <c r="Y62" s="194"/>
      <c r="Z62" s="194"/>
    </row>
    <row r="63" spans="1:26" ht="18.75" hidden="1" outlineLevel="1">
      <c r="A63" s="408"/>
      <c r="B63" s="410" t="b">
        <f t="shared" ref="B63:Q63" si="124">B$61=B$116</f>
        <v>0</v>
      </c>
      <c r="C63" s="410" t="b">
        <f t="shared" si="124"/>
        <v>0</v>
      </c>
      <c r="D63" s="410" t="b">
        <f t="shared" si="124"/>
        <v>0</v>
      </c>
      <c r="E63" s="2741" t="b">
        <f t="shared" si="124"/>
        <v>0</v>
      </c>
      <c r="F63" s="2822" t="b">
        <f t="shared" si="124"/>
        <v>0</v>
      </c>
      <c r="G63" s="2784" t="b">
        <f t="shared" si="124"/>
        <v>0</v>
      </c>
      <c r="H63" s="410" t="b">
        <f t="shared" si="124"/>
        <v>0</v>
      </c>
      <c r="I63" s="2741" t="b">
        <f t="shared" si="124"/>
        <v>0</v>
      </c>
      <c r="J63" s="2874" t="b">
        <f t="shared" si="124"/>
        <v>0</v>
      </c>
      <c r="K63" s="2822" t="b">
        <f t="shared" si="124"/>
        <v>0</v>
      </c>
      <c r="L63" s="721" t="b">
        <f t="shared" si="124"/>
        <v>0</v>
      </c>
      <c r="M63" s="2542" t="b">
        <f t="shared" si="124"/>
        <v>0</v>
      </c>
      <c r="N63" s="245" t="b">
        <f t="shared" si="124"/>
        <v>0</v>
      </c>
      <c r="O63" s="245" t="b">
        <f t="shared" si="124"/>
        <v>0</v>
      </c>
      <c r="P63" s="721" t="b">
        <f t="shared" si="124"/>
        <v>0</v>
      </c>
      <c r="Q63" s="2611" t="b">
        <f t="shared" si="124"/>
        <v>0</v>
      </c>
      <c r="R63" s="194"/>
      <c r="S63" s="194"/>
      <c r="T63" s="194"/>
      <c r="U63" s="194"/>
      <c r="V63" s="194"/>
      <c r="W63" s="194"/>
      <c r="X63" s="194"/>
      <c r="Y63" s="194"/>
      <c r="Z63" s="194"/>
    </row>
    <row r="64" spans="1:26" ht="18.75" hidden="1" outlineLevel="1">
      <c r="A64" s="408"/>
      <c r="B64" s="410">
        <f t="shared" ref="B64:Q64" si="125">B$61-B$116</f>
        <v>-80212406</v>
      </c>
      <c r="C64" s="410">
        <f t="shared" si="125"/>
        <v>-76877599</v>
      </c>
      <c r="D64" s="410">
        <f t="shared" si="125"/>
        <v>178671339</v>
      </c>
      <c r="E64" s="2741">
        <f t="shared" si="125"/>
        <v>-0.92644731333122576</v>
      </c>
      <c r="F64" s="2822">
        <f t="shared" si="125"/>
        <v>-76877599</v>
      </c>
      <c r="G64" s="2784">
        <f t="shared" si="125"/>
        <v>-151728384</v>
      </c>
      <c r="H64" s="410">
        <f t="shared" si="125"/>
        <v>74850785</v>
      </c>
      <c r="I64" s="2741">
        <f t="shared" si="125"/>
        <v>3.8128567632702337E-2</v>
      </c>
      <c r="J64" s="2874">
        <f t="shared" si="125"/>
        <v>-151741884</v>
      </c>
      <c r="K64" s="2822">
        <f t="shared" si="125"/>
        <v>-76958833</v>
      </c>
      <c r="L64" s="721">
        <f t="shared" si="125"/>
        <v>-74783051</v>
      </c>
      <c r="M64" s="2542">
        <f t="shared" si="125"/>
        <v>-4.6811738318311313E-2</v>
      </c>
      <c r="N64" s="245">
        <f t="shared" si="125"/>
        <v>-76958833</v>
      </c>
      <c r="O64" s="245">
        <f t="shared" si="125"/>
        <v>-550132596</v>
      </c>
      <c r="P64" s="721">
        <f t="shared" si="125"/>
        <v>473173763</v>
      </c>
      <c r="Q64" s="2611">
        <f t="shared" si="125"/>
        <v>4.0823011657888673</v>
      </c>
      <c r="R64" s="194"/>
      <c r="S64" s="194"/>
      <c r="T64" s="194"/>
      <c r="U64" s="194"/>
      <c r="V64" s="194"/>
      <c r="W64" s="194"/>
      <c r="X64" s="194"/>
      <c r="Y64" s="194"/>
      <c r="Z64" s="194"/>
    </row>
    <row r="65" spans="1:26" ht="19.5" collapsed="1" thickBot="1">
      <c r="A65" s="408"/>
      <c r="B65" s="409"/>
      <c r="C65" s="409"/>
      <c r="D65" s="409"/>
      <c r="E65" s="2700"/>
      <c r="F65" s="2821"/>
      <c r="G65" s="2783"/>
      <c r="H65" s="409"/>
      <c r="I65" s="2700"/>
      <c r="J65" s="2873"/>
      <c r="K65" s="2821"/>
      <c r="L65" s="720"/>
      <c r="M65" s="2552"/>
      <c r="N65" s="244"/>
      <c r="O65" s="244"/>
      <c r="P65" s="720"/>
      <c r="Q65" s="2087"/>
      <c r="R65" s="194"/>
      <c r="S65" s="194"/>
      <c r="T65" s="194"/>
      <c r="U65" s="194"/>
      <c r="V65" s="194"/>
      <c r="W65" s="194"/>
      <c r="X65" s="194"/>
      <c r="Y65" s="194"/>
      <c r="Z65" s="194"/>
    </row>
    <row r="66" spans="1:26" ht="18.75">
      <c r="A66" s="3221" t="s">
        <v>549</v>
      </c>
      <c r="B66" s="3223" t="s">
        <v>588</v>
      </c>
      <c r="C66" s="3212"/>
      <c r="D66" s="3224" t="s">
        <v>551</v>
      </c>
      <c r="E66" s="3214"/>
      <c r="F66" s="3225" t="s">
        <v>588</v>
      </c>
      <c r="G66" s="3212"/>
      <c r="H66" s="3224" t="s">
        <v>551</v>
      </c>
      <c r="I66" s="3214"/>
      <c r="J66" s="3225" t="s">
        <v>588</v>
      </c>
      <c r="K66" s="3215"/>
      <c r="L66" s="3206" t="s">
        <v>551</v>
      </c>
      <c r="M66" s="3194"/>
      <c r="N66" s="3207" t="s">
        <v>588</v>
      </c>
      <c r="O66" s="3192"/>
      <c r="P66" s="3208" t="s">
        <v>551</v>
      </c>
      <c r="Q66" s="3194"/>
      <c r="R66" s="194"/>
      <c r="S66" s="194"/>
      <c r="T66" s="194"/>
      <c r="U66" s="194"/>
      <c r="V66" s="194"/>
      <c r="W66" s="194"/>
      <c r="X66" s="194"/>
      <c r="Y66" s="194"/>
      <c r="Z66" s="194"/>
    </row>
    <row r="67" spans="1:26" ht="19.5" thickBot="1">
      <c r="A67" s="3222"/>
      <c r="B67" s="535">
        <v>2018</v>
      </c>
      <c r="C67" s="536">
        <f>B67-1</f>
        <v>2017</v>
      </c>
      <c r="D67" s="411" t="s">
        <v>552</v>
      </c>
      <c r="E67" s="2742" t="s">
        <v>589</v>
      </c>
      <c r="F67" s="2823">
        <f>C67</f>
        <v>2017</v>
      </c>
      <c r="G67" s="537">
        <f>B67-2</f>
        <v>2016</v>
      </c>
      <c r="H67" s="411" t="s">
        <v>552</v>
      </c>
      <c r="I67" s="2742" t="s">
        <v>589</v>
      </c>
      <c r="J67" s="2875">
        <f>G67</f>
        <v>2016</v>
      </c>
      <c r="K67" s="2823">
        <f>B67-3</f>
        <v>2015</v>
      </c>
      <c r="L67" s="528" t="s">
        <v>552</v>
      </c>
      <c r="M67" s="2543" t="s">
        <v>589</v>
      </c>
      <c r="N67" s="248">
        <f>K67</f>
        <v>2015</v>
      </c>
      <c r="O67" s="246">
        <f>B67-4</f>
        <v>2014</v>
      </c>
      <c r="P67" s="2584" t="s">
        <v>552</v>
      </c>
      <c r="Q67" s="2543" t="s">
        <v>589</v>
      </c>
      <c r="R67" s="194"/>
      <c r="S67" s="194"/>
      <c r="T67" s="194"/>
      <c r="U67" s="194"/>
      <c r="V67" s="194"/>
      <c r="W67" s="194"/>
      <c r="X67" s="194"/>
      <c r="Y67" s="194"/>
      <c r="Z67" s="194"/>
    </row>
    <row r="68" spans="1:26" ht="18">
      <c r="A68" s="538" t="s">
        <v>590</v>
      </c>
      <c r="B68" s="412">
        <f t="shared" ref="B68:D68" si="126">B70+B75+B85</f>
        <v>567913808</v>
      </c>
      <c r="C68" s="413">
        <f t="shared" si="126"/>
        <v>377463915</v>
      </c>
      <c r="D68" s="387">
        <f t="shared" si="126"/>
        <v>190449893</v>
      </c>
      <c r="E68" s="2738">
        <f t="shared" ref="E68:E92" si="127">B68/C68-1</f>
        <v>0.50455125756855468</v>
      </c>
      <c r="F68" s="2824">
        <f>C68</f>
        <v>377463915</v>
      </c>
      <c r="G68" s="2785">
        <f t="shared" ref="G68:H68" si="128">G70+G75+G85</f>
        <v>409868915</v>
      </c>
      <c r="H68" s="387">
        <f t="shared" si="128"/>
        <v>-32405000</v>
      </c>
      <c r="I68" s="2738">
        <f t="shared" ref="I68:I92" si="129">F68/G68-1</f>
        <v>-7.9061862986120834E-2</v>
      </c>
      <c r="J68" s="2876">
        <f>G68</f>
        <v>409868915</v>
      </c>
      <c r="K68" s="2824">
        <f>K70+K75</f>
        <v>337419650</v>
      </c>
      <c r="L68" s="503">
        <f>L70+L75+L85</f>
        <v>44088505</v>
      </c>
      <c r="M68" s="2086">
        <f t="shared" ref="M68:M92" si="130">J68/K68-1</f>
        <v>0.21471560710824034</v>
      </c>
      <c r="N68" s="249">
        <f>K68</f>
        <v>337419650</v>
      </c>
      <c r="O68" s="250"/>
      <c r="P68" s="2585">
        <f>P70+P75+P85</f>
        <v>317712241</v>
      </c>
      <c r="Q68" s="2086"/>
      <c r="R68" s="194"/>
      <c r="S68" s="194"/>
      <c r="T68" s="194"/>
      <c r="U68" s="194"/>
      <c r="V68" s="194"/>
      <c r="W68" s="194"/>
      <c r="X68" s="194"/>
      <c r="Y68" s="194"/>
      <c r="Z68" s="194"/>
    </row>
    <row r="69" spans="1:26" s="321" customFormat="1" ht="18">
      <c r="A69" s="539"/>
      <c r="B69" s="414"/>
      <c r="C69" s="415"/>
      <c r="D69" s="416"/>
      <c r="E69" s="2743"/>
      <c r="F69" s="2825"/>
      <c r="G69" s="415"/>
      <c r="H69" s="416"/>
      <c r="I69" s="2743"/>
      <c r="J69" s="2877"/>
      <c r="K69" s="2825"/>
      <c r="L69" s="529"/>
      <c r="M69" s="2539"/>
      <c r="N69" s="377"/>
      <c r="O69" s="378"/>
      <c r="P69" s="2586"/>
      <c r="Q69" s="2539"/>
      <c r="R69" s="372"/>
      <c r="S69" s="372"/>
      <c r="T69" s="372"/>
      <c r="U69" s="372"/>
      <c r="V69" s="372"/>
      <c r="W69" s="372"/>
      <c r="X69" s="372"/>
      <c r="Y69" s="372"/>
      <c r="Z69" s="372"/>
    </row>
    <row r="70" spans="1:26" s="321" customFormat="1" ht="18">
      <c r="A70" s="540" t="s">
        <v>591</v>
      </c>
      <c r="B70" s="417">
        <f t="shared" ref="B70:C70" si="131">SUM(B71:B73)</f>
        <v>10000000</v>
      </c>
      <c r="C70" s="417">
        <f t="shared" si="131"/>
        <v>10000000</v>
      </c>
      <c r="D70" s="396">
        <f>B70-C70</f>
        <v>0</v>
      </c>
      <c r="E70" s="2730">
        <f t="shared" si="127"/>
        <v>0</v>
      </c>
      <c r="F70" s="2809">
        <f t="shared" ref="F70:G70" si="132">SUM(F71:F73)</f>
        <v>10000000</v>
      </c>
      <c r="G70" s="2772">
        <f t="shared" si="132"/>
        <v>10000000</v>
      </c>
      <c r="H70" s="396">
        <f t="shared" ref="H70:H92" si="133">F70-G70</f>
        <v>0</v>
      </c>
      <c r="I70" s="2730">
        <f t="shared" si="129"/>
        <v>0</v>
      </c>
      <c r="J70" s="2862">
        <f t="shared" ref="J70:K70" si="134">SUM(J71:J73)</f>
        <v>10000000</v>
      </c>
      <c r="K70" s="2809">
        <f t="shared" si="134"/>
        <v>10000000</v>
      </c>
      <c r="L70" s="507">
        <f t="shared" ref="L70:L92" si="135">J70-K70</f>
        <v>0</v>
      </c>
      <c r="M70" s="2084">
        <f t="shared" si="130"/>
        <v>0</v>
      </c>
      <c r="N70" s="379">
        <f t="shared" ref="N70:O70" si="136">SUM(N71:N73)</f>
        <v>10000000</v>
      </c>
      <c r="O70" s="379">
        <f t="shared" si="136"/>
        <v>0</v>
      </c>
      <c r="P70" s="2587">
        <f t="shared" ref="P70:P92" si="137">N70-O70</f>
        <v>10000000</v>
      </c>
      <c r="Q70" s="2084"/>
      <c r="R70" s="352"/>
      <c r="S70" s="352"/>
      <c r="T70" s="352"/>
      <c r="U70" s="352"/>
      <c r="V70" s="352"/>
      <c r="W70" s="352"/>
      <c r="X70" s="352"/>
      <c r="Y70" s="352"/>
      <c r="Z70" s="352"/>
    </row>
    <row r="71" spans="1:26" s="321" customFormat="1" ht="18" hidden="1" outlineLevel="1">
      <c r="A71" s="541" t="s">
        <v>592</v>
      </c>
      <c r="B71" s="418">
        <f>BILAN_SYSCOA!I75</f>
        <v>10000000</v>
      </c>
      <c r="C71" s="392">
        <f>BILAN_SYSCOA!J75</f>
        <v>10000000</v>
      </c>
      <c r="D71" s="397">
        <f t="shared" ref="D71:D92" si="138">B71-C71</f>
        <v>0</v>
      </c>
      <c r="E71" s="2731">
        <f t="shared" si="127"/>
        <v>0</v>
      </c>
      <c r="F71" s="2812">
        <f t="shared" ref="F71:F73" si="139">+C71</f>
        <v>10000000</v>
      </c>
      <c r="G71" s="424">
        <f>BILAN_SYSCOA!K75</f>
        <v>10000000</v>
      </c>
      <c r="H71" s="397">
        <f t="shared" si="133"/>
        <v>0</v>
      </c>
      <c r="I71" s="2731">
        <f t="shared" si="129"/>
        <v>0</v>
      </c>
      <c r="J71" s="2866">
        <f t="shared" ref="J71:J73" si="140">+G71</f>
        <v>10000000</v>
      </c>
      <c r="K71" s="2817">
        <f>BILAN_SYSCOA!F75</f>
        <v>10000000</v>
      </c>
      <c r="L71" s="508">
        <f t="shared" si="135"/>
        <v>0</v>
      </c>
      <c r="M71" s="2085">
        <f t="shared" si="130"/>
        <v>0</v>
      </c>
      <c r="N71" s="380">
        <f t="shared" ref="N71:N73" si="141">+K71</f>
        <v>10000000</v>
      </c>
      <c r="O71" s="343"/>
      <c r="P71" s="2588">
        <f t="shared" si="137"/>
        <v>10000000</v>
      </c>
      <c r="Q71" s="2085" t="e">
        <f t="shared" ref="Q71:Q92" si="142">N71/O71-1</f>
        <v>#DIV/0!</v>
      </c>
      <c r="R71" s="346"/>
      <c r="S71" s="346"/>
      <c r="T71" s="346"/>
      <c r="U71" s="346"/>
      <c r="V71" s="346"/>
      <c r="W71" s="346"/>
      <c r="X71" s="346"/>
      <c r="Y71" s="346"/>
      <c r="Z71" s="346"/>
    </row>
    <row r="72" spans="1:26" s="321" customFormat="1" ht="18" hidden="1" outlineLevel="1">
      <c r="A72" s="541" t="s">
        <v>593</v>
      </c>
      <c r="B72" s="418"/>
      <c r="C72" s="392"/>
      <c r="D72" s="397">
        <f t="shared" si="138"/>
        <v>0</v>
      </c>
      <c r="E72" s="2731" t="e">
        <f t="shared" si="127"/>
        <v>#DIV/0!</v>
      </c>
      <c r="F72" s="2812">
        <f t="shared" si="139"/>
        <v>0</v>
      </c>
      <c r="G72" s="424"/>
      <c r="H72" s="397">
        <f t="shared" si="133"/>
        <v>0</v>
      </c>
      <c r="I72" s="2731" t="e">
        <f t="shared" si="129"/>
        <v>#DIV/0!</v>
      </c>
      <c r="J72" s="2866">
        <f t="shared" si="140"/>
        <v>0</v>
      </c>
      <c r="K72" s="2817"/>
      <c r="L72" s="508">
        <f t="shared" si="135"/>
        <v>0</v>
      </c>
      <c r="M72" s="2085" t="e">
        <f t="shared" si="130"/>
        <v>#DIV/0!</v>
      </c>
      <c r="N72" s="380">
        <f t="shared" si="141"/>
        <v>0</v>
      </c>
      <c r="O72" s="343"/>
      <c r="P72" s="2588">
        <f t="shared" si="137"/>
        <v>0</v>
      </c>
      <c r="Q72" s="2085" t="e">
        <f t="shared" si="142"/>
        <v>#DIV/0!</v>
      </c>
      <c r="R72" s="346"/>
      <c r="S72" s="346"/>
      <c r="T72" s="346"/>
      <c r="U72" s="346"/>
      <c r="V72" s="346"/>
      <c r="W72" s="346"/>
      <c r="X72" s="346"/>
      <c r="Y72" s="346"/>
      <c r="Z72" s="346"/>
    </row>
    <row r="73" spans="1:26" s="321" customFormat="1" ht="18" hidden="1" outlineLevel="1">
      <c r="A73" s="541" t="s">
        <v>594</v>
      </c>
      <c r="B73" s="418"/>
      <c r="C73" s="392"/>
      <c r="D73" s="397">
        <f t="shared" si="138"/>
        <v>0</v>
      </c>
      <c r="E73" s="2731" t="e">
        <f t="shared" si="127"/>
        <v>#DIV/0!</v>
      </c>
      <c r="F73" s="2812">
        <f t="shared" si="139"/>
        <v>0</v>
      </c>
      <c r="G73" s="424"/>
      <c r="H73" s="397">
        <f t="shared" si="133"/>
        <v>0</v>
      </c>
      <c r="I73" s="2731" t="e">
        <f t="shared" si="129"/>
        <v>#DIV/0!</v>
      </c>
      <c r="J73" s="2866">
        <f t="shared" si="140"/>
        <v>0</v>
      </c>
      <c r="K73" s="2817"/>
      <c r="L73" s="508">
        <f t="shared" si="135"/>
        <v>0</v>
      </c>
      <c r="M73" s="2085" t="e">
        <f t="shared" si="130"/>
        <v>#DIV/0!</v>
      </c>
      <c r="N73" s="380">
        <f t="shared" si="141"/>
        <v>0</v>
      </c>
      <c r="O73" s="343"/>
      <c r="P73" s="2588">
        <f t="shared" si="137"/>
        <v>0</v>
      </c>
      <c r="Q73" s="2085" t="e">
        <f t="shared" si="142"/>
        <v>#DIV/0!</v>
      </c>
      <c r="R73" s="346"/>
      <c r="S73" s="346"/>
      <c r="T73" s="346"/>
      <c r="U73" s="346"/>
      <c r="V73" s="346"/>
      <c r="W73" s="346"/>
      <c r="X73" s="346"/>
      <c r="Y73" s="346"/>
      <c r="Z73" s="346"/>
    </row>
    <row r="74" spans="1:26" s="321" customFormat="1" ht="18" collapsed="1">
      <c r="A74" s="541"/>
      <c r="B74" s="419"/>
      <c r="C74" s="399"/>
      <c r="D74" s="397">
        <f t="shared" si="138"/>
        <v>0</v>
      </c>
      <c r="E74" s="2731"/>
      <c r="F74" s="2812"/>
      <c r="G74" s="2778"/>
      <c r="H74" s="397">
        <f t="shared" si="133"/>
        <v>0</v>
      </c>
      <c r="I74" s="2731"/>
      <c r="J74" s="2866"/>
      <c r="K74" s="2812"/>
      <c r="L74" s="508">
        <f t="shared" si="135"/>
        <v>0</v>
      </c>
      <c r="M74" s="2085"/>
      <c r="N74" s="380"/>
      <c r="O74" s="361"/>
      <c r="P74" s="2588">
        <f t="shared" si="137"/>
        <v>0</v>
      </c>
      <c r="Q74" s="2085"/>
      <c r="R74" s="346"/>
      <c r="S74" s="346"/>
      <c r="T74" s="346"/>
      <c r="U74" s="346"/>
      <c r="V74" s="346"/>
      <c r="W74" s="346"/>
      <c r="X74" s="346"/>
      <c r="Y74" s="346"/>
      <c r="Z74" s="346"/>
    </row>
    <row r="75" spans="1:26" s="321" customFormat="1" ht="18">
      <c r="A75" s="540" t="s">
        <v>668</v>
      </c>
      <c r="B75" s="417">
        <f t="shared" ref="B75:C75" si="143">SUM(B76:B83)</f>
        <v>529287412</v>
      </c>
      <c r="C75" s="395">
        <f t="shared" si="143"/>
        <v>352296365</v>
      </c>
      <c r="D75" s="396">
        <f t="shared" si="138"/>
        <v>176991047</v>
      </c>
      <c r="E75" s="2730">
        <f t="shared" si="127"/>
        <v>0.50239248707547701</v>
      </c>
      <c r="F75" s="2809">
        <f t="shared" ref="F75:G75" si="144">SUM(F76:F83)</f>
        <v>352296365</v>
      </c>
      <c r="G75" s="2772">
        <f t="shared" si="144"/>
        <v>365585934</v>
      </c>
      <c r="H75" s="396">
        <f t="shared" si="133"/>
        <v>-13289569</v>
      </c>
      <c r="I75" s="2730">
        <f t="shared" si="129"/>
        <v>-3.635142319233764E-2</v>
      </c>
      <c r="J75" s="2862">
        <f t="shared" ref="J75:K75" si="145">SUM(J76:J83)</f>
        <v>365585934</v>
      </c>
      <c r="K75" s="2809">
        <f t="shared" si="145"/>
        <v>327419650</v>
      </c>
      <c r="L75" s="507">
        <f t="shared" si="135"/>
        <v>38166284</v>
      </c>
      <c r="M75" s="2084">
        <f t="shared" si="130"/>
        <v>0.11656687068109695</v>
      </c>
      <c r="N75" s="379">
        <f t="shared" ref="N75:O75" si="146">SUM(N76:N83)</f>
        <v>327419650</v>
      </c>
      <c r="O75" s="347">
        <f t="shared" si="146"/>
        <v>0</v>
      </c>
      <c r="P75" s="2587">
        <f t="shared" si="137"/>
        <v>327419650</v>
      </c>
      <c r="Q75" s="2084"/>
      <c r="R75" s="352"/>
      <c r="S75" s="352"/>
      <c r="T75" s="352"/>
      <c r="U75" s="352"/>
      <c r="V75" s="352"/>
      <c r="W75" s="352"/>
      <c r="X75" s="352"/>
      <c r="Y75" s="352"/>
      <c r="Z75" s="352"/>
    </row>
    <row r="76" spans="1:26" s="321" customFormat="1" ht="18.75" hidden="1" outlineLevel="1">
      <c r="A76" s="542" t="s">
        <v>595</v>
      </c>
      <c r="B76" s="418">
        <f>BILAN_SYSCOA!I81+BILAN_SYSCOA!I82+BILAN_SYSCOA!I83</f>
        <v>56540868</v>
      </c>
      <c r="C76" s="392">
        <f>BILAN_SYSCOA!J83</f>
        <v>4230</v>
      </c>
      <c r="D76" s="397">
        <f t="shared" si="138"/>
        <v>56536638</v>
      </c>
      <c r="E76" s="2731">
        <f t="shared" si="127"/>
        <v>13365.635460992908</v>
      </c>
      <c r="F76" s="2812">
        <f t="shared" ref="F76:F84" si="147">+C76</f>
        <v>4230</v>
      </c>
      <c r="G76" s="424">
        <f>BILAN_SYSCOA!K83</f>
        <v>5234</v>
      </c>
      <c r="H76" s="397">
        <f t="shared" si="133"/>
        <v>-1004</v>
      </c>
      <c r="I76" s="2731">
        <f t="shared" si="129"/>
        <v>-0.19182269774551008</v>
      </c>
      <c r="J76" s="2866">
        <f t="shared" ref="J76:J84" si="148">+G76</f>
        <v>5234</v>
      </c>
      <c r="K76" s="2817">
        <f>BILAN_SYSCOA!F83</f>
        <v>9508</v>
      </c>
      <c r="L76" s="508">
        <f t="shared" si="135"/>
        <v>-4274</v>
      </c>
      <c r="M76" s="2085">
        <f t="shared" si="130"/>
        <v>-0.44951619688683209</v>
      </c>
      <c r="N76" s="380">
        <f t="shared" ref="N76:N84" si="149">+K76</f>
        <v>9508</v>
      </c>
      <c r="O76" s="343"/>
      <c r="P76" s="2588">
        <f t="shared" si="137"/>
        <v>9508</v>
      </c>
      <c r="Q76" s="2085" t="e">
        <f t="shared" si="142"/>
        <v>#DIV/0!</v>
      </c>
      <c r="R76" s="346"/>
      <c r="S76" s="346"/>
      <c r="T76" s="346"/>
      <c r="U76" s="346"/>
      <c r="V76" s="346"/>
      <c r="W76" s="346"/>
      <c r="X76" s="346"/>
      <c r="Y76" s="346"/>
      <c r="Z76" s="346"/>
    </row>
    <row r="77" spans="1:26" s="321" customFormat="1" ht="18.75" hidden="1" outlineLevel="1">
      <c r="A77" s="542" t="s">
        <v>596</v>
      </c>
      <c r="B77" s="418">
        <f>BILAN_SYSCOA!I84</f>
        <v>151647962</v>
      </c>
      <c r="C77" s="392">
        <f>BILAN_SYSCOA!J84</f>
        <v>108326638</v>
      </c>
      <c r="D77" s="397">
        <f t="shared" si="138"/>
        <v>43321324</v>
      </c>
      <c r="E77" s="2731">
        <f t="shared" si="127"/>
        <v>0.39991386052246902</v>
      </c>
      <c r="F77" s="2812">
        <f t="shared" si="147"/>
        <v>108326638</v>
      </c>
      <c r="G77" s="424">
        <f>BILAN_SYSCOA!K84</f>
        <v>131978996</v>
      </c>
      <c r="H77" s="397">
        <f t="shared" si="133"/>
        <v>-23652358</v>
      </c>
      <c r="I77" s="2731">
        <f t="shared" si="129"/>
        <v>-0.17921304690028106</v>
      </c>
      <c r="J77" s="2866">
        <f t="shared" si="148"/>
        <v>131978996</v>
      </c>
      <c r="K77" s="2817">
        <f>BILAN_SYSCOA!F84</f>
        <v>127225726</v>
      </c>
      <c r="L77" s="508">
        <f t="shared" si="135"/>
        <v>4753270</v>
      </c>
      <c r="M77" s="2085">
        <f t="shared" si="130"/>
        <v>3.7360918655712672E-2</v>
      </c>
      <c r="N77" s="380">
        <f t="shared" si="149"/>
        <v>127225726</v>
      </c>
      <c r="O77" s="343"/>
      <c r="P77" s="2588">
        <f t="shared" si="137"/>
        <v>127225726</v>
      </c>
      <c r="Q77" s="2085" t="e">
        <f t="shared" si="142"/>
        <v>#DIV/0!</v>
      </c>
      <c r="R77" s="346"/>
      <c r="S77" s="346"/>
      <c r="T77" s="346"/>
      <c r="U77" s="346"/>
      <c r="V77" s="346"/>
      <c r="W77" s="346"/>
      <c r="X77" s="346"/>
      <c r="Y77" s="346"/>
      <c r="Z77" s="346"/>
    </row>
    <row r="78" spans="1:26" s="321" customFormat="1" ht="18.75" hidden="1" outlineLevel="1">
      <c r="A78" s="542" t="s">
        <v>597</v>
      </c>
      <c r="B78" s="418"/>
      <c r="C78" s="392"/>
      <c r="D78" s="397">
        <f t="shared" si="138"/>
        <v>0</v>
      </c>
      <c r="E78" s="2731" t="e">
        <f t="shared" si="127"/>
        <v>#DIV/0!</v>
      </c>
      <c r="F78" s="2812">
        <f t="shared" si="147"/>
        <v>0</v>
      </c>
      <c r="G78" s="424"/>
      <c r="H78" s="397">
        <f t="shared" si="133"/>
        <v>0</v>
      </c>
      <c r="I78" s="2731" t="e">
        <f t="shared" si="129"/>
        <v>#DIV/0!</v>
      </c>
      <c r="J78" s="2866">
        <f t="shared" si="148"/>
        <v>0</v>
      </c>
      <c r="K78" s="2817">
        <f>BILAN_SYSCOA!F88</f>
        <v>0</v>
      </c>
      <c r="L78" s="508">
        <f t="shared" si="135"/>
        <v>0</v>
      </c>
      <c r="M78" s="2085" t="e">
        <f t="shared" si="130"/>
        <v>#DIV/0!</v>
      </c>
      <c r="N78" s="380">
        <f t="shared" si="149"/>
        <v>0</v>
      </c>
      <c r="O78" s="343"/>
      <c r="P78" s="2588">
        <f t="shared" si="137"/>
        <v>0</v>
      </c>
      <c r="Q78" s="2085" t="e">
        <f t="shared" si="142"/>
        <v>#DIV/0!</v>
      </c>
      <c r="R78" s="346"/>
      <c r="S78" s="346"/>
      <c r="T78" s="346"/>
      <c r="U78" s="346"/>
      <c r="V78" s="346"/>
      <c r="W78" s="346"/>
      <c r="X78" s="346"/>
      <c r="Y78" s="346"/>
      <c r="Z78" s="346"/>
    </row>
    <row r="79" spans="1:26" s="321" customFormat="1" ht="18.75" hidden="1" outlineLevel="1">
      <c r="A79" s="542" t="s">
        <v>598</v>
      </c>
      <c r="B79" s="418">
        <f>BILAN_SYSCOA!I100</f>
        <v>33847240</v>
      </c>
      <c r="C79" s="392"/>
      <c r="D79" s="397">
        <f t="shared" si="138"/>
        <v>33847240</v>
      </c>
      <c r="E79" s="2731" t="e">
        <f t="shared" si="127"/>
        <v>#DIV/0!</v>
      </c>
      <c r="F79" s="2812">
        <f t="shared" si="147"/>
        <v>0</v>
      </c>
      <c r="G79" s="424"/>
      <c r="H79" s="397">
        <f t="shared" si="133"/>
        <v>0</v>
      </c>
      <c r="I79" s="2731" t="e">
        <f t="shared" si="129"/>
        <v>#DIV/0!</v>
      </c>
      <c r="J79" s="2866">
        <f t="shared" si="148"/>
        <v>0</v>
      </c>
      <c r="K79" s="2817"/>
      <c r="L79" s="508">
        <f t="shared" si="135"/>
        <v>0</v>
      </c>
      <c r="M79" s="2085" t="e">
        <f t="shared" si="130"/>
        <v>#DIV/0!</v>
      </c>
      <c r="N79" s="380">
        <f t="shared" si="149"/>
        <v>0</v>
      </c>
      <c r="O79" s="343"/>
      <c r="P79" s="2588">
        <f t="shared" si="137"/>
        <v>0</v>
      </c>
      <c r="Q79" s="2085" t="e">
        <f t="shared" si="142"/>
        <v>#DIV/0!</v>
      </c>
      <c r="R79" s="346"/>
      <c r="S79" s="346"/>
      <c r="T79" s="346"/>
      <c r="U79" s="346"/>
      <c r="V79" s="346"/>
      <c r="W79" s="346"/>
      <c r="X79" s="346"/>
      <c r="Y79" s="346"/>
      <c r="Z79" s="346"/>
    </row>
    <row r="80" spans="1:26" s="321" customFormat="1" ht="18" hidden="1" outlineLevel="1">
      <c r="A80" s="541" t="s">
        <v>599</v>
      </c>
      <c r="B80" s="418"/>
      <c r="C80" s="392"/>
      <c r="D80" s="397">
        <f t="shared" si="138"/>
        <v>0</v>
      </c>
      <c r="E80" s="2731" t="e">
        <f t="shared" si="127"/>
        <v>#DIV/0!</v>
      </c>
      <c r="F80" s="2812">
        <f t="shared" si="147"/>
        <v>0</v>
      </c>
      <c r="G80" s="424"/>
      <c r="H80" s="397">
        <f t="shared" si="133"/>
        <v>0</v>
      </c>
      <c r="I80" s="2731" t="e">
        <f t="shared" si="129"/>
        <v>#DIV/0!</v>
      </c>
      <c r="J80" s="2866">
        <f t="shared" si="148"/>
        <v>0</v>
      </c>
      <c r="K80" s="2817"/>
      <c r="L80" s="508">
        <f t="shared" si="135"/>
        <v>0</v>
      </c>
      <c r="M80" s="2085" t="e">
        <f t="shared" si="130"/>
        <v>#DIV/0!</v>
      </c>
      <c r="N80" s="380">
        <f t="shared" si="149"/>
        <v>0</v>
      </c>
      <c r="O80" s="343"/>
      <c r="P80" s="2588">
        <f t="shared" si="137"/>
        <v>0</v>
      </c>
      <c r="Q80" s="2085" t="e">
        <f t="shared" si="142"/>
        <v>#DIV/0!</v>
      </c>
      <c r="R80" s="346"/>
      <c r="S80" s="346"/>
      <c r="T80" s="346"/>
      <c r="U80" s="346"/>
      <c r="V80" s="346"/>
      <c r="W80" s="346"/>
      <c r="X80" s="346"/>
      <c r="Y80" s="346"/>
      <c r="Z80" s="346"/>
    </row>
    <row r="81" spans="1:26" s="321" customFormat="1" ht="37.5" hidden="1" outlineLevel="1">
      <c r="A81" s="542" t="s">
        <v>600</v>
      </c>
      <c r="B81" s="418"/>
      <c r="C81" s="392"/>
      <c r="D81" s="397">
        <f t="shared" si="138"/>
        <v>0</v>
      </c>
      <c r="E81" s="2731" t="e">
        <f t="shared" si="127"/>
        <v>#DIV/0!</v>
      </c>
      <c r="F81" s="2812">
        <f t="shared" si="147"/>
        <v>0</v>
      </c>
      <c r="G81" s="424"/>
      <c r="H81" s="397">
        <f t="shared" si="133"/>
        <v>0</v>
      </c>
      <c r="I81" s="2731" t="e">
        <f t="shared" si="129"/>
        <v>#DIV/0!</v>
      </c>
      <c r="J81" s="2866">
        <f t="shared" si="148"/>
        <v>0</v>
      </c>
      <c r="K81" s="2817"/>
      <c r="L81" s="508">
        <f t="shared" si="135"/>
        <v>0</v>
      </c>
      <c r="M81" s="2085" t="e">
        <f t="shared" si="130"/>
        <v>#DIV/0!</v>
      </c>
      <c r="N81" s="380">
        <f t="shared" si="149"/>
        <v>0</v>
      </c>
      <c r="O81" s="343"/>
      <c r="P81" s="2588">
        <f t="shared" si="137"/>
        <v>0</v>
      </c>
      <c r="Q81" s="2085" t="e">
        <f t="shared" si="142"/>
        <v>#DIV/0!</v>
      </c>
      <c r="R81" s="346"/>
      <c r="S81" s="346"/>
      <c r="T81" s="346"/>
      <c r="U81" s="346"/>
      <c r="V81" s="346"/>
      <c r="W81" s="346"/>
      <c r="X81" s="346"/>
      <c r="Y81" s="346"/>
      <c r="Z81" s="346"/>
    </row>
    <row r="82" spans="1:26" s="321" customFormat="1" ht="18.75" hidden="1" outlineLevel="1">
      <c r="A82" s="542" t="s">
        <v>601</v>
      </c>
      <c r="B82" s="418"/>
      <c r="C82" s="392"/>
      <c r="D82" s="397">
        <f t="shared" si="138"/>
        <v>0</v>
      </c>
      <c r="E82" s="2731" t="e">
        <f t="shared" si="127"/>
        <v>#DIV/0!</v>
      </c>
      <c r="F82" s="2810">
        <f t="shared" si="147"/>
        <v>0</v>
      </c>
      <c r="G82" s="2773"/>
      <c r="H82" s="397">
        <f t="shared" si="133"/>
        <v>0</v>
      </c>
      <c r="I82" s="2731" t="e">
        <f t="shared" si="129"/>
        <v>#DIV/0!</v>
      </c>
      <c r="J82" s="2863">
        <f t="shared" si="148"/>
        <v>0</v>
      </c>
      <c r="K82" s="2915"/>
      <c r="L82" s="508">
        <f t="shared" si="135"/>
        <v>0</v>
      </c>
      <c r="M82" s="2085" t="e">
        <f t="shared" si="130"/>
        <v>#DIV/0!</v>
      </c>
      <c r="N82" s="381">
        <f t="shared" si="149"/>
        <v>0</v>
      </c>
      <c r="O82" s="356"/>
      <c r="P82" s="2588">
        <f t="shared" si="137"/>
        <v>0</v>
      </c>
      <c r="Q82" s="2085" t="e">
        <f t="shared" si="142"/>
        <v>#DIV/0!</v>
      </c>
      <c r="R82" s="346"/>
      <c r="S82" s="346"/>
      <c r="T82" s="346"/>
      <c r="U82" s="346"/>
      <c r="V82" s="346"/>
      <c r="W82" s="346"/>
      <c r="X82" s="346"/>
      <c r="Y82" s="346"/>
      <c r="Z82" s="346"/>
    </row>
    <row r="83" spans="1:26" s="321" customFormat="1" ht="18.75" hidden="1" outlineLevel="1">
      <c r="A83" s="542" t="s">
        <v>602</v>
      </c>
      <c r="B83" s="418">
        <f>BILAN_SYSCOA!I90</f>
        <v>287251342</v>
      </c>
      <c r="C83" s="392">
        <f>BILAN_SYSCOA!J90</f>
        <v>243965497</v>
      </c>
      <c r="D83" s="397">
        <f t="shared" si="138"/>
        <v>43285845</v>
      </c>
      <c r="E83" s="2731">
        <f t="shared" si="127"/>
        <v>0.17742609316595281</v>
      </c>
      <c r="F83" s="2812">
        <f t="shared" si="147"/>
        <v>243965497</v>
      </c>
      <c r="G83" s="424">
        <f>BILAN_SYSCOA!K90</f>
        <v>233601704</v>
      </c>
      <c r="H83" s="397">
        <f t="shared" si="133"/>
        <v>10363793</v>
      </c>
      <c r="I83" s="2731">
        <f t="shared" si="129"/>
        <v>4.4365228602955664E-2</v>
      </c>
      <c r="J83" s="2866">
        <f t="shared" si="148"/>
        <v>233601704</v>
      </c>
      <c r="K83" s="2817">
        <f>K28</f>
        <v>200184416</v>
      </c>
      <c r="L83" s="508">
        <f t="shared" si="135"/>
        <v>33417288</v>
      </c>
      <c r="M83" s="2085">
        <f t="shared" si="130"/>
        <v>0.16693251486669181</v>
      </c>
      <c r="N83" s="380">
        <f t="shared" si="149"/>
        <v>200184416</v>
      </c>
      <c r="O83" s="343"/>
      <c r="P83" s="2588">
        <f t="shared" si="137"/>
        <v>200184416</v>
      </c>
      <c r="Q83" s="2085" t="e">
        <f t="shared" si="142"/>
        <v>#DIV/0!</v>
      </c>
      <c r="R83" s="346"/>
      <c r="S83" s="346"/>
      <c r="T83" s="346"/>
      <c r="U83" s="346"/>
      <c r="V83" s="346"/>
      <c r="W83" s="346"/>
      <c r="X83" s="346"/>
      <c r="Y83" s="346"/>
      <c r="Z83" s="346"/>
    </row>
    <row r="84" spans="1:26" s="321" customFormat="1" ht="18.75" collapsed="1">
      <c r="A84" s="543"/>
      <c r="B84" s="419"/>
      <c r="C84" s="399"/>
      <c r="D84" s="397">
        <f t="shared" si="138"/>
        <v>0</v>
      </c>
      <c r="E84" s="2731"/>
      <c r="F84" s="2812">
        <f t="shared" si="147"/>
        <v>0</v>
      </c>
      <c r="G84" s="2778"/>
      <c r="H84" s="397">
        <f t="shared" si="133"/>
        <v>0</v>
      </c>
      <c r="I84" s="2731"/>
      <c r="J84" s="2866">
        <f t="shared" si="148"/>
        <v>0</v>
      </c>
      <c r="K84" s="2812"/>
      <c r="L84" s="508">
        <f t="shared" si="135"/>
        <v>0</v>
      </c>
      <c r="M84" s="2085"/>
      <c r="N84" s="380">
        <f t="shared" si="149"/>
        <v>0</v>
      </c>
      <c r="O84" s="361"/>
      <c r="P84" s="2588">
        <f t="shared" si="137"/>
        <v>0</v>
      </c>
      <c r="Q84" s="2085"/>
      <c r="R84" s="346"/>
      <c r="S84" s="346"/>
      <c r="T84" s="346"/>
      <c r="U84" s="346"/>
      <c r="V84" s="346"/>
      <c r="W84" s="346"/>
      <c r="X84" s="346"/>
      <c r="Y84" s="346"/>
      <c r="Z84" s="346"/>
    </row>
    <row r="85" spans="1:26" s="321" customFormat="1" ht="18">
      <c r="A85" s="540" t="s">
        <v>669</v>
      </c>
      <c r="B85" s="417">
        <f>BILAN_FONCTIONEL!C92</f>
        <v>28626396</v>
      </c>
      <c r="C85" s="395">
        <f>BILAN_FONCTIONEL!D92</f>
        <v>15167550</v>
      </c>
      <c r="D85" s="396">
        <f t="shared" si="138"/>
        <v>13458846</v>
      </c>
      <c r="E85" s="2730">
        <f t="shared" si="127"/>
        <v>0.88734475904150645</v>
      </c>
      <c r="F85" s="2809">
        <f>BILAN_FONCTIONEL!G92</f>
        <v>15167550</v>
      </c>
      <c r="G85" s="2772">
        <f>BILAN_FONCTIONEL!H92</f>
        <v>34282981</v>
      </c>
      <c r="H85" s="396">
        <f t="shared" si="133"/>
        <v>-19115431</v>
      </c>
      <c r="I85" s="2730">
        <f t="shared" si="129"/>
        <v>-0.55757785473789456</v>
      </c>
      <c r="J85" s="2862">
        <f>BILAN_FONCTIONEL!K92</f>
        <v>34282981</v>
      </c>
      <c r="K85" s="2809">
        <f>BILAN_FONCTIONEL!L92</f>
        <v>28360760</v>
      </c>
      <c r="L85" s="507">
        <f t="shared" si="135"/>
        <v>5922221</v>
      </c>
      <c r="M85" s="2084">
        <f t="shared" si="130"/>
        <v>0.20881742943419002</v>
      </c>
      <c r="N85" s="379">
        <f>BILAN_FONCTIONEL!O92</f>
        <v>28360760</v>
      </c>
      <c r="O85" s="347">
        <f>BILAN_FONCTIONEL!P92</f>
        <v>48068169</v>
      </c>
      <c r="P85" s="2587">
        <f t="shared" si="137"/>
        <v>-19707409</v>
      </c>
      <c r="Q85" s="2084">
        <f t="shared" si="142"/>
        <v>-0.40998875992135253</v>
      </c>
      <c r="R85" s="352"/>
      <c r="S85" s="352"/>
      <c r="T85" s="352"/>
      <c r="U85" s="352"/>
      <c r="V85" s="352"/>
      <c r="W85" s="352"/>
      <c r="X85" s="352"/>
      <c r="Y85" s="352"/>
      <c r="Z85" s="352"/>
    </row>
    <row r="86" spans="1:26" s="321" customFormat="1" ht="18" hidden="1" outlineLevel="1">
      <c r="A86" s="541" t="s">
        <v>603</v>
      </c>
      <c r="B86" s="418">
        <f>BILAN_SYSCOA!I97</f>
        <v>27043376</v>
      </c>
      <c r="C86" s="392">
        <f>BILAN_SYSCOA!J97</f>
        <v>0</v>
      </c>
      <c r="D86" s="397">
        <f t="shared" si="138"/>
        <v>27043376</v>
      </c>
      <c r="E86" s="2731" t="e">
        <f t="shared" si="127"/>
        <v>#DIV/0!</v>
      </c>
      <c r="F86" s="2812">
        <f t="shared" ref="F86:F92" si="150">+C86</f>
        <v>0</v>
      </c>
      <c r="G86" s="424"/>
      <c r="H86" s="397">
        <f t="shared" si="133"/>
        <v>0</v>
      </c>
      <c r="I86" s="2731" t="e">
        <f t="shared" si="129"/>
        <v>#DIV/0!</v>
      </c>
      <c r="J86" s="2866">
        <f t="shared" ref="J86:J92" si="151">+G86</f>
        <v>0</v>
      </c>
      <c r="K86" s="2817"/>
      <c r="L86" s="508">
        <f t="shared" si="135"/>
        <v>0</v>
      </c>
      <c r="M86" s="2085" t="e">
        <f t="shared" si="130"/>
        <v>#DIV/0!</v>
      </c>
      <c r="N86" s="380">
        <f t="shared" ref="N86:N92" si="152">+K86</f>
        <v>0</v>
      </c>
      <c r="O86" s="343"/>
      <c r="P86" s="2588">
        <f t="shared" si="137"/>
        <v>0</v>
      </c>
      <c r="Q86" s="2085" t="e">
        <f t="shared" si="142"/>
        <v>#DIV/0!</v>
      </c>
      <c r="R86" s="346"/>
      <c r="S86" s="346"/>
      <c r="T86" s="346"/>
      <c r="U86" s="346"/>
      <c r="V86" s="346"/>
      <c r="W86" s="346"/>
      <c r="X86" s="346"/>
      <c r="Y86" s="346"/>
      <c r="Z86" s="346"/>
    </row>
    <row r="87" spans="1:26" s="321" customFormat="1" ht="18.75" hidden="1" outlineLevel="1">
      <c r="A87" s="542" t="s">
        <v>604</v>
      </c>
      <c r="B87" s="418"/>
      <c r="C87" s="392"/>
      <c r="D87" s="397">
        <f t="shared" si="138"/>
        <v>0</v>
      </c>
      <c r="E87" s="2731" t="e">
        <f t="shared" si="127"/>
        <v>#DIV/0!</v>
      </c>
      <c r="F87" s="2812">
        <f t="shared" si="150"/>
        <v>0</v>
      </c>
      <c r="G87" s="424"/>
      <c r="H87" s="397">
        <f t="shared" si="133"/>
        <v>0</v>
      </c>
      <c r="I87" s="2731" t="e">
        <f t="shared" si="129"/>
        <v>#DIV/0!</v>
      </c>
      <c r="J87" s="2866">
        <f t="shared" si="151"/>
        <v>0</v>
      </c>
      <c r="K87" s="2817"/>
      <c r="L87" s="508">
        <f t="shared" si="135"/>
        <v>0</v>
      </c>
      <c r="M87" s="2085" t="e">
        <f t="shared" si="130"/>
        <v>#DIV/0!</v>
      </c>
      <c r="N87" s="380">
        <f t="shared" si="152"/>
        <v>0</v>
      </c>
      <c r="O87" s="343"/>
      <c r="P87" s="2588">
        <f t="shared" si="137"/>
        <v>0</v>
      </c>
      <c r="Q87" s="2085" t="e">
        <f t="shared" si="142"/>
        <v>#DIV/0!</v>
      </c>
      <c r="R87" s="346"/>
      <c r="S87" s="346"/>
      <c r="T87" s="346"/>
      <c r="U87" s="346"/>
      <c r="V87" s="346"/>
      <c r="W87" s="346"/>
      <c r="X87" s="346"/>
      <c r="Y87" s="346"/>
      <c r="Z87" s="346"/>
    </row>
    <row r="88" spans="1:26" s="321" customFormat="1" ht="18" hidden="1" outlineLevel="1">
      <c r="A88" s="541" t="s">
        <v>605</v>
      </c>
      <c r="B88" s="418"/>
      <c r="C88" s="392"/>
      <c r="D88" s="397">
        <f t="shared" si="138"/>
        <v>0</v>
      </c>
      <c r="E88" s="2731" t="e">
        <f t="shared" si="127"/>
        <v>#DIV/0!</v>
      </c>
      <c r="F88" s="2812">
        <f t="shared" si="150"/>
        <v>0</v>
      </c>
      <c r="G88" s="424"/>
      <c r="H88" s="397">
        <f t="shared" si="133"/>
        <v>0</v>
      </c>
      <c r="I88" s="2731" t="e">
        <f t="shared" si="129"/>
        <v>#DIV/0!</v>
      </c>
      <c r="J88" s="2866">
        <f t="shared" si="151"/>
        <v>0</v>
      </c>
      <c r="K88" s="2817"/>
      <c r="L88" s="508">
        <f t="shared" si="135"/>
        <v>0</v>
      </c>
      <c r="M88" s="2085" t="e">
        <f t="shared" si="130"/>
        <v>#DIV/0!</v>
      </c>
      <c r="N88" s="380">
        <f t="shared" si="152"/>
        <v>0</v>
      </c>
      <c r="O88" s="343"/>
      <c r="P88" s="2588">
        <f t="shared" si="137"/>
        <v>0</v>
      </c>
      <c r="Q88" s="2085" t="e">
        <f t="shared" si="142"/>
        <v>#DIV/0!</v>
      </c>
      <c r="R88" s="346"/>
      <c r="S88" s="346"/>
      <c r="T88" s="346"/>
      <c r="U88" s="346"/>
      <c r="V88" s="346"/>
      <c r="W88" s="346"/>
      <c r="X88" s="346"/>
      <c r="Y88" s="346"/>
      <c r="Z88" s="346"/>
    </row>
    <row r="89" spans="1:26" s="321" customFormat="1" ht="18.75" hidden="1" outlineLevel="1">
      <c r="A89" s="542" t="s">
        <v>606</v>
      </c>
      <c r="B89" s="418"/>
      <c r="C89" s="392"/>
      <c r="D89" s="397">
        <f t="shared" si="138"/>
        <v>0</v>
      </c>
      <c r="E89" s="2731" t="e">
        <f t="shared" si="127"/>
        <v>#DIV/0!</v>
      </c>
      <c r="F89" s="2812">
        <f t="shared" si="150"/>
        <v>0</v>
      </c>
      <c r="G89" s="424"/>
      <c r="H89" s="397">
        <f t="shared" si="133"/>
        <v>0</v>
      </c>
      <c r="I89" s="2731" t="e">
        <f t="shared" si="129"/>
        <v>#DIV/0!</v>
      </c>
      <c r="J89" s="2866">
        <f t="shared" si="151"/>
        <v>0</v>
      </c>
      <c r="K89" s="2817"/>
      <c r="L89" s="508">
        <f t="shared" si="135"/>
        <v>0</v>
      </c>
      <c r="M89" s="2085" t="e">
        <f t="shared" si="130"/>
        <v>#DIV/0!</v>
      </c>
      <c r="N89" s="380">
        <f t="shared" si="152"/>
        <v>0</v>
      </c>
      <c r="O89" s="343"/>
      <c r="P89" s="2588">
        <f t="shared" si="137"/>
        <v>0</v>
      </c>
      <c r="Q89" s="2085" t="e">
        <f t="shared" si="142"/>
        <v>#DIV/0!</v>
      </c>
      <c r="R89" s="346"/>
      <c r="S89" s="346"/>
      <c r="T89" s="346"/>
      <c r="U89" s="346"/>
      <c r="V89" s="346"/>
      <c r="W89" s="346"/>
      <c r="X89" s="346"/>
      <c r="Y89" s="346"/>
      <c r="Z89" s="346"/>
    </row>
    <row r="90" spans="1:26" s="321" customFormat="1" ht="18.75" hidden="1" outlineLevel="1">
      <c r="A90" s="542" t="s">
        <v>607</v>
      </c>
      <c r="B90" s="418"/>
      <c r="C90" s="392"/>
      <c r="D90" s="397">
        <f t="shared" si="138"/>
        <v>0</v>
      </c>
      <c r="E90" s="2731" t="e">
        <f t="shared" si="127"/>
        <v>#DIV/0!</v>
      </c>
      <c r="F90" s="2812">
        <f t="shared" si="150"/>
        <v>0</v>
      </c>
      <c r="G90" s="424"/>
      <c r="H90" s="397">
        <f t="shared" si="133"/>
        <v>0</v>
      </c>
      <c r="I90" s="2731" t="e">
        <f t="shared" si="129"/>
        <v>#DIV/0!</v>
      </c>
      <c r="J90" s="2866">
        <f t="shared" si="151"/>
        <v>0</v>
      </c>
      <c r="K90" s="2817"/>
      <c r="L90" s="508">
        <f t="shared" si="135"/>
        <v>0</v>
      </c>
      <c r="M90" s="2085" t="e">
        <f t="shared" si="130"/>
        <v>#DIV/0!</v>
      </c>
      <c r="N90" s="380">
        <f t="shared" si="152"/>
        <v>0</v>
      </c>
      <c r="O90" s="343"/>
      <c r="P90" s="2588">
        <f t="shared" si="137"/>
        <v>0</v>
      </c>
      <c r="Q90" s="2085" t="e">
        <f t="shared" si="142"/>
        <v>#DIV/0!</v>
      </c>
      <c r="R90" s="346"/>
      <c r="S90" s="346"/>
      <c r="T90" s="346"/>
      <c r="U90" s="346"/>
      <c r="V90" s="346"/>
      <c r="W90" s="346"/>
      <c r="X90" s="346"/>
      <c r="Y90" s="346"/>
      <c r="Z90" s="346"/>
    </row>
    <row r="91" spans="1:26" s="321" customFormat="1" ht="18.75" hidden="1" outlineLevel="1">
      <c r="A91" s="542" t="s">
        <v>608</v>
      </c>
      <c r="B91" s="418"/>
      <c r="C91" s="392"/>
      <c r="D91" s="397">
        <f t="shared" si="138"/>
        <v>0</v>
      </c>
      <c r="E91" s="2731" t="e">
        <f t="shared" si="127"/>
        <v>#DIV/0!</v>
      </c>
      <c r="F91" s="2812">
        <f t="shared" si="150"/>
        <v>0</v>
      </c>
      <c r="G91" s="424"/>
      <c r="H91" s="397">
        <f t="shared" si="133"/>
        <v>0</v>
      </c>
      <c r="I91" s="2731" t="e">
        <f t="shared" si="129"/>
        <v>#DIV/0!</v>
      </c>
      <c r="J91" s="2866">
        <f t="shared" si="151"/>
        <v>0</v>
      </c>
      <c r="K91" s="2817"/>
      <c r="L91" s="508">
        <f t="shared" si="135"/>
        <v>0</v>
      </c>
      <c r="M91" s="2085" t="e">
        <f t="shared" si="130"/>
        <v>#DIV/0!</v>
      </c>
      <c r="N91" s="380">
        <f t="shared" si="152"/>
        <v>0</v>
      </c>
      <c r="O91" s="343"/>
      <c r="P91" s="2588">
        <f t="shared" si="137"/>
        <v>0</v>
      </c>
      <c r="Q91" s="2085" t="e">
        <f t="shared" si="142"/>
        <v>#DIV/0!</v>
      </c>
      <c r="R91" s="346"/>
      <c r="S91" s="346"/>
      <c r="T91" s="346"/>
      <c r="U91" s="346"/>
      <c r="V91" s="346"/>
      <c r="W91" s="346"/>
      <c r="X91" s="346"/>
      <c r="Y91" s="346"/>
      <c r="Z91" s="346"/>
    </row>
    <row r="92" spans="1:26" s="321" customFormat="1" ht="18.75" hidden="1" outlineLevel="1">
      <c r="A92" s="542" t="s">
        <v>609</v>
      </c>
      <c r="B92" s="418"/>
      <c r="C92" s="392" t="e">
        <f>BILAN_SYSCOA!#REF!</f>
        <v>#REF!</v>
      </c>
      <c r="D92" s="397" t="e">
        <f t="shared" si="138"/>
        <v>#REF!</v>
      </c>
      <c r="E92" s="2731" t="e">
        <f t="shared" si="127"/>
        <v>#REF!</v>
      </c>
      <c r="F92" s="2812" t="e">
        <f t="shared" si="150"/>
        <v>#REF!</v>
      </c>
      <c r="G92" s="424" t="e">
        <f>BILAN_SYSCOA!#REF!</f>
        <v>#REF!</v>
      </c>
      <c r="H92" s="397" t="e">
        <f t="shared" si="133"/>
        <v>#REF!</v>
      </c>
      <c r="I92" s="2731" t="e">
        <f t="shared" si="129"/>
        <v>#REF!</v>
      </c>
      <c r="J92" s="2866" t="e">
        <f t="shared" si="151"/>
        <v>#REF!</v>
      </c>
      <c r="K92" s="2817"/>
      <c r="L92" s="508" t="e">
        <f t="shared" si="135"/>
        <v>#REF!</v>
      </c>
      <c r="M92" s="2085" t="e">
        <f t="shared" si="130"/>
        <v>#REF!</v>
      </c>
      <c r="N92" s="380">
        <f t="shared" si="152"/>
        <v>0</v>
      </c>
      <c r="O92" s="343"/>
      <c r="P92" s="2588">
        <f t="shared" si="137"/>
        <v>0</v>
      </c>
      <c r="Q92" s="2085" t="e">
        <f t="shared" si="142"/>
        <v>#DIV/0!</v>
      </c>
      <c r="R92" s="346"/>
      <c r="S92" s="346"/>
      <c r="T92" s="346"/>
      <c r="U92" s="346"/>
      <c r="V92" s="346"/>
      <c r="W92" s="346"/>
      <c r="X92" s="346"/>
      <c r="Y92" s="346"/>
      <c r="Z92" s="346"/>
    </row>
    <row r="93" spans="1:26" ht="18.75" collapsed="1">
      <c r="A93" s="544"/>
      <c r="B93" s="420"/>
      <c r="C93" s="401"/>
      <c r="D93" s="402"/>
      <c r="E93" s="2732"/>
      <c r="F93" s="2814"/>
      <c r="G93" s="551"/>
      <c r="H93" s="402"/>
      <c r="I93" s="2732"/>
      <c r="J93" s="2867"/>
      <c r="K93" s="2814"/>
      <c r="L93" s="509"/>
      <c r="M93" s="2089"/>
      <c r="N93" s="251"/>
      <c r="O93" s="226"/>
      <c r="P93" s="2589"/>
      <c r="Q93" s="2089"/>
      <c r="R93" s="194"/>
      <c r="S93" s="194"/>
      <c r="T93" s="194"/>
      <c r="U93" s="194"/>
      <c r="V93" s="194"/>
      <c r="W93" s="194"/>
      <c r="X93" s="194"/>
      <c r="Y93" s="194"/>
      <c r="Z93" s="194"/>
    </row>
    <row r="94" spans="1:26" ht="18">
      <c r="A94" s="545" t="s">
        <v>610</v>
      </c>
      <c r="B94" s="421">
        <f t="shared" ref="B94:C94" si="153">B96+B102</f>
        <v>616737487</v>
      </c>
      <c r="C94" s="386">
        <f t="shared" si="153"/>
        <v>753874250</v>
      </c>
      <c r="D94" s="387">
        <f t="shared" ref="D94:D100" si="154">B94-C94</f>
        <v>-137136763</v>
      </c>
      <c r="E94" s="2738">
        <f t="shared" ref="E94:E100" si="155">B94/C94-1</f>
        <v>-0.18190933434853362</v>
      </c>
      <c r="F94" s="2805">
        <f t="shared" ref="F94:G94" si="156">F96+F102</f>
        <v>753874250</v>
      </c>
      <c r="G94" s="2768">
        <f t="shared" si="156"/>
        <v>1031376193</v>
      </c>
      <c r="H94" s="387">
        <f t="shared" ref="H94:H100" si="157">F94-G94</f>
        <v>-277501943</v>
      </c>
      <c r="I94" s="2738">
        <f t="shared" ref="I94:I100" si="158">F94/G94-1</f>
        <v>-0.26905986863320974</v>
      </c>
      <c r="J94" s="2858">
        <f>BILAN_FONCTIONEL!K102</f>
        <v>1020519698</v>
      </c>
      <c r="K94" s="2805">
        <f>BILAN_FONCTIONEL!L102</f>
        <v>683634542</v>
      </c>
      <c r="L94" s="530">
        <f>BILAN_FONCTIONEL!M102</f>
        <v>336885156</v>
      </c>
      <c r="M94" s="2086">
        <f>BILAN_FONCTIONEL!N102</f>
        <v>0.49278545085570014</v>
      </c>
      <c r="N94" s="253">
        <f>BILAN_FONCTIONEL!O102</f>
        <v>683634542</v>
      </c>
      <c r="O94" s="200">
        <f>BILAN_FONCTIONEL!P102</f>
        <v>283213223</v>
      </c>
      <c r="P94" s="2580">
        <f>BILAN_FONCTIONEL!Q102</f>
        <v>400421319</v>
      </c>
      <c r="Q94" s="2086">
        <f>BILAN_FONCTIONEL!R102</f>
        <v>1.4138510722008202</v>
      </c>
      <c r="R94" s="194"/>
      <c r="S94" s="194"/>
      <c r="T94" s="194"/>
      <c r="U94" s="194"/>
      <c r="V94" s="194"/>
      <c r="W94" s="194"/>
      <c r="X94" s="194"/>
      <c r="Y94" s="194"/>
      <c r="Z94" s="194"/>
    </row>
    <row r="95" spans="1:26" s="321" customFormat="1" ht="18">
      <c r="A95" s="546"/>
      <c r="B95" s="422"/>
      <c r="C95" s="405"/>
      <c r="D95" s="416"/>
      <c r="E95" s="2743"/>
      <c r="F95" s="2816"/>
      <c r="G95" s="2777"/>
      <c r="H95" s="416"/>
      <c r="I95" s="2743"/>
      <c r="J95" s="2869"/>
      <c r="K95" s="2816"/>
      <c r="L95" s="531"/>
      <c r="M95" s="2539"/>
      <c r="N95" s="382"/>
      <c r="O95" s="373"/>
      <c r="P95" s="2590"/>
      <c r="Q95" s="2539"/>
      <c r="R95" s="372"/>
      <c r="S95" s="372"/>
      <c r="T95" s="372"/>
      <c r="U95" s="372"/>
      <c r="V95" s="372"/>
      <c r="W95" s="372"/>
      <c r="X95" s="372"/>
      <c r="Y95" s="372"/>
      <c r="Z95" s="372"/>
    </row>
    <row r="96" spans="1:26" s="321" customFormat="1" ht="18">
      <c r="A96" s="547" t="s">
        <v>586</v>
      </c>
      <c r="B96" s="423">
        <f>BILAN_SYSCOA!I113</f>
        <v>491301259</v>
      </c>
      <c r="C96" s="403">
        <f>BILAN_SYSCOA!J113</f>
        <v>638223464</v>
      </c>
      <c r="D96" s="404">
        <f t="shared" si="154"/>
        <v>-146922205</v>
      </c>
      <c r="E96" s="2733">
        <f t="shared" si="155"/>
        <v>-0.23020495686445019</v>
      </c>
      <c r="F96" s="2815">
        <f t="shared" ref="F96:G96" si="159">SUM(F97:F100)</f>
        <v>638223464</v>
      </c>
      <c r="G96" s="2776">
        <f t="shared" si="159"/>
        <v>865603805</v>
      </c>
      <c r="H96" s="404">
        <f t="shared" si="157"/>
        <v>-227380341</v>
      </c>
      <c r="I96" s="2733">
        <f t="shared" si="158"/>
        <v>-0.26268408212461591</v>
      </c>
      <c r="J96" s="2868">
        <f t="shared" ref="J96:K96" si="160">SUM(J97:J100)</f>
        <v>865603805</v>
      </c>
      <c r="K96" s="2815">
        <f t="shared" si="160"/>
        <v>554498628</v>
      </c>
      <c r="L96" s="532">
        <f t="shared" ref="L96:L100" si="161">J96-K96</f>
        <v>311105177</v>
      </c>
      <c r="M96" s="2088">
        <f t="shared" ref="M96:M100" si="162">J96/K96-1</f>
        <v>0.56105671193833873</v>
      </c>
      <c r="N96" s="254">
        <f t="shared" ref="N96:O96" si="163">SUM(N97:N100)</f>
        <v>554498628</v>
      </c>
      <c r="O96" s="229">
        <f t="shared" si="163"/>
        <v>0</v>
      </c>
      <c r="P96" s="2576">
        <f t="shared" ref="P96:P100" si="164">N96-O96</f>
        <v>554498628</v>
      </c>
      <c r="Q96" s="2088"/>
      <c r="R96" s="235"/>
      <c r="S96" s="235"/>
      <c r="T96" s="235"/>
      <c r="U96" s="235"/>
      <c r="V96" s="235"/>
      <c r="W96" s="235"/>
      <c r="X96" s="235"/>
      <c r="Y96" s="235"/>
      <c r="Z96" s="235"/>
    </row>
    <row r="97" spans="1:26" s="321" customFormat="1" ht="18.75" hidden="1" outlineLevel="1">
      <c r="A97" s="542" t="s">
        <v>611</v>
      </c>
      <c r="B97" s="418"/>
      <c r="C97" s="392"/>
      <c r="D97" s="397">
        <f t="shared" si="154"/>
        <v>0</v>
      </c>
      <c r="E97" s="2731" t="e">
        <f t="shared" si="155"/>
        <v>#DIV/0!</v>
      </c>
      <c r="F97" s="2810">
        <f t="shared" ref="F97:F100" si="165">+C97</f>
        <v>0</v>
      </c>
      <c r="G97" s="2773"/>
      <c r="H97" s="397">
        <f t="shared" si="157"/>
        <v>0</v>
      </c>
      <c r="I97" s="2731" t="e">
        <f t="shared" si="158"/>
        <v>#DIV/0!</v>
      </c>
      <c r="J97" s="2863">
        <f t="shared" ref="J97:J100" si="166">+G97</f>
        <v>0</v>
      </c>
      <c r="K97" s="2915"/>
      <c r="L97" s="508">
        <f t="shared" si="161"/>
        <v>0</v>
      </c>
      <c r="M97" s="2085" t="e">
        <f t="shared" si="162"/>
        <v>#DIV/0!</v>
      </c>
      <c r="N97" s="381">
        <f t="shared" ref="N97:N100" si="167">+K97</f>
        <v>0</v>
      </c>
      <c r="O97" s="356"/>
      <c r="P97" s="2588">
        <f t="shared" si="164"/>
        <v>0</v>
      </c>
      <c r="Q97" s="2085" t="e">
        <f t="shared" ref="Q97:Q100" si="168">N97/O97-1</f>
        <v>#DIV/0!</v>
      </c>
      <c r="R97" s="346"/>
      <c r="S97" s="346"/>
      <c r="T97" s="346"/>
      <c r="U97" s="346"/>
      <c r="V97" s="346"/>
      <c r="W97" s="346"/>
      <c r="X97" s="346"/>
      <c r="Y97" s="346"/>
      <c r="Z97" s="346"/>
    </row>
    <row r="98" spans="1:26" s="321" customFormat="1" ht="18.75" hidden="1" outlineLevel="1">
      <c r="A98" s="542" t="s">
        <v>612</v>
      </c>
      <c r="B98" s="418">
        <f>BILAN_SYSCOA!I113</f>
        <v>491301259</v>
      </c>
      <c r="C98" s="392">
        <f>BILAN_SYSCOA!J113</f>
        <v>638223464</v>
      </c>
      <c r="D98" s="397">
        <f t="shared" si="154"/>
        <v>-146922205</v>
      </c>
      <c r="E98" s="2731">
        <f t="shared" si="155"/>
        <v>-0.23020495686445019</v>
      </c>
      <c r="F98" s="2810">
        <f t="shared" si="165"/>
        <v>638223464</v>
      </c>
      <c r="G98" s="2773">
        <f>BILAN_SYSCOA!K113</f>
        <v>865603805</v>
      </c>
      <c r="H98" s="397">
        <f t="shared" si="157"/>
        <v>-227380341</v>
      </c>
      <c r="I98" s="2731">
        <f t="shared" si="158"/>
        <v>-0.26268408212461591</v>
      </c>
      <c r="J98" s="2863">
        <f t="shared" si="166"/>
        <v>865603805</v>
      </c>
      <c r="K98" s="2915">
        <f>BILAN_SYSCOA!F113</f>
        <v>554498628</v>
      </c>
      <c r="L98" s="508">
        <f t="shared" si="161"/>
        <v>311105177</v>
      </c>
      <c r="M98" s="2085">
        <f t="shared" si="162"/>
        <v>0.56105671193833873</v>
      </c>
      <c r="N98" s="381">
        <f t="shared" si="167"/>
        <v>554498628</v>
      </c>
      <c r="O98" s="356"/>
      <c r="P98" s="2588">
        <f t="shared" si="164"/>
        <v>554498628</v>
      </c>
      <c r="Q98" s="2085" t="e">
        <f t="shared" si="168"/>
        <v>#DIV/0!</v>
      </c>
      <c r="R98" s="346"/>
      <c r="S98" s="346"/>
      <c r="T98" s="346"/>
      <c r="U98" s="346"/>
      <c r="V98" s="346"/>
      <c r="W98" s="346"/>
      <c r="X98" s="346"/>
      <c r="Y98" s="346"/>
      <c r="Z98" s="346"/>
    </row>
    <row r="99" spans="1:26" s="321" customFormat="1" ht="18.75" hidden="1" outlineLevel="1">
      <c r="A99" s="548" t="s">
        <v>613</v>
      </c>
      <c r="B99" s="418"/>
      <c r="C99" s="392"/>
      <c r="D99" s="397">
        <f t="shared" si="154"/>
        <v>0</v>
      </c>
      <c r="E99" s="2731" t="e">
        <f t="shared" si="155"/>
        <v>#DIV/0!</v>
      </c>
      <c r="F99" s="2810">
        <f t="shared" si="165"/>
        <v>0</v>
      </c>
      <c r="G99" s="2773"/>
      <c r="H99" s="397">
        <f t="shared" si="157"/>
        <v>0</v>
      </c>
      <c r="I99" s="2731" t="e">
        <f t="shared" si="158"/>
        <v>#DIV/0!</v>
      </c>
      <c r="J99" s="2863">
        <f t="shared" si="166"/>
        <v>0</v>
      </c>
      <c r="K99" s="2915"/>
      <c r="L99" s="508">
        <f t="shared" si="161"/>
        <v>0</v>
      </c>
      <c r="M99" s="2085" t="e">
        <f t="shared" si="162"/>
        <v>#DIV/0!</v>
      </c>
      <c r="N99" s="381">
        <f t="shared" si="167"/>
        <v>0</v>
      </c>
      <c r="O99" s="356"/>
      <c r="P99" s="2588">
        <f t="shared" si="164"/>
        <v>0</v>
      </c>
      <c r="Q99" s="2085" t="e">
        <f t="shared" si="168"/>
        <v>#DIV/0!</v>
      </c>
      <c r="R99" s="346"/>
      <c r="S99" s="346"/>
      <c r="T99" s="346"/>
      <c r="U99" s="346"/>
      <c r="V99" s="346"/>
      <c r="W99" s="346"/>
      <c r="X99" s="346"/>
      <c r="Y99" s="346"/>
      <c r="Z99" s="346"/>
    </row>
    <row r="100" spans="1:26" s="321" customFormat="1" ht="18.75" hidden="1" outlineLevel="1">
      <c r="A100" s="549" t="s">
        <v>614</v>
      </c>
      <c r="B100" s="424"/>
      <c r="C100" s="392"/>
      <c r="D100" s="397">
        <f t="shared" si="154"/>
        <v>0</v>
      </c>
      <c r="E100" s="2731" t="e">
        <f t="shared" si="155"/>
        <v>#DIV/0!</v>
      </c>
      <c r="F100" s="2810">
        <f t="shared" si="165"/>
        <v>0</v>
      </c>
      <c r="G100" s="2773"/>
      <c r="H100" s="397">
        <f t="shared" si="157"/>
        <v>0</v>
      </c>
      <c r="I100" s="2731" t="e">
        <f t="shared" si="158"/>
        <v>#DIV/0!</v>
      </c>
      <c r="J100" s="2863">
        <f t="shared" si="166"/>
        <v>0</v>
      </c>
      <c r="K100" s="2915"/>
      <c r="L100" s="508">
        <f t="shared" si="161"/>
        <v>0</v>
      </c>
      <c r="M100" s="2085" t="e">
        <f t="shared" si="162"/>
        <v>#DIV/0!</v>
      </c>
      <c r="N100" s="381">
        <f t="shared" si="167"/>
        <v>0</v>
      </c>
      <c r="O100" s="356"/>
      <c r="P100" s="2588">
        <f t="shared" si="164"/>
        <v>0</v>
      </c>
      <c r="Q100" s="2085" t="e">
        <f t="shared" si="168"/>
        <v>#DIV/0!</v>
      </c>
      <c r="R100" s="346"/>
      <c r="S100" s="346"/>
      <c r="T100" s="346"/>
      <c r="U100" s="346"/>
      <c r="V100" s="346"/>
      <c r="W100" s="346"/>
      <c r="X100" s="346"/>
      <c r="Y100" s="346"/>
      <c r="Z100" s="346"/>
    </row>
    <row r="101" spans="1:26" ht="18.75" collapsed="1">
      <c r="A101" s="550"/>
      <c r="B101" s="551"/>
      <c r="C101" s="401"/>
      <c r="D101" s="402"/>
      <c r="E101" s="2732"/>
      <c r="F101" s="2818"/>
      <c r="G101" s="2780"/>
      <c r="H101" s="402"/>
      <c r="I101" s="2732"/>
      <c r="J101" s="2870"/>
      <c r="K101" s="2818"/>
      <c r="L101" s="509"/>
      <c r="M101" s="2089"/>
      <c r="N101" s="252"/>
      <c r="O101" s="222"/>
      <c r="P101" s="2589"/>
      <c r="Q101" s="2089"/>
      <c r="R101" s="194"/>
      <c r="S101" s="194"/>
      <c r="T101" s="194"/>
      <c r="U101" s="194"/>
      <c r="V101" s="194"/>
      <c r="W101" s="194"/>
      <c r="X101" s="194"/>
      <c r="Y101" s="194"/>
      <c r="Z101" s="194"/>
    </row>
    <row r="102" spans="1:26" ht="18">
      <c r="A102" s="552" t="s">
        <v>615</v>
      </c>
      <c r="B102" s="553">
        <f>BILAN_FONCTIONEL!C109</f>
        <v>125436228</v>
      </c>
      <c r="C102" s="425">
        <f t="shared" ref="C102" si="169">SUM(C103:C105)</f>
        <v>115650786</v>
      </c>
      <c r="D102" s="426">
        <f t="shared" ref="D102:D104" si="170">B102-C102</f>
        <v>9785442</v>
      </c>
      <c r="E102" s="2744">
        <f t="shared" ref="E102:E104" si="171">B102/C102-1</f>
        <v>8.4611980069033033E-2</v>
      </c>
      <c r="F102" s="2826">
        <f t="shared" ref="F102:G102" si="172">SUM(F103:F105)</f>
        <v>115650786</v>
      </c>
      <c r="G102" s="553">
        <f t="shared" si="172"/>
        <v>165772388</v>
      </c>
      <c r="H102" s="426">
        <f t="shared" ref="H102:H104" si="173">F102-G102</f>
        <v>-50121602</v>
      </c>
      <c r="I102" s="2744">
        <f t="shared" ref="I102:I104" si="174">F102/G102-1</f>
        <v>-0.30235193330266796</v>
      </c>
      <c r="J102" s="2878">
        <f t="shared" ref="J102" si="175">SUM(J103:J105)</f>
        <v>165772388</v>
      </c>
      <c r="K102" s="2826">
        <f>BILAN_FONCTIONEL!L109</f>
        <v>129135914</v>
      </c>
      <c r="L102" s="533">
        <f t="shared" ref="L102:L103" si="176">J102-K102</f>
        <v>36636474</v>
      </c>
      <c r="M102" s="2106">
        <f t="shared" ref="M102:M103" si="177">J102/K102-1</f>
        <v>0.28370476395900224</v>
      </c>
      <c r="N102" s="255">
        <f>BILAN_FONCTIONEL!O109</f>
        <v>129135914</v>
      </c>
      <c r="O102" s="216">
        <f>BILAN_FONCTIONEL!P109</f>
        <v>94392959</v>
      </c>
      <c r="P102" s="2591">
        <f t="shared" ref="P102:P103" si="178">N102-O102</f>
        <v>34742955</v>
      </c>
      <c r="Q102" s="2106">
        <f t="shared" ref="Q102" si="179">N102/O102-1</f>
        <v>0.3680672305229884</v>
      </c>
      <c r="R102" s="214"/>
      <c r="S102" s="214"/>
      <c r="T102" s="214"/>
      <c r="U102" s="214"/>
      <c r="V102" s="214"/>
      <c r="W102" s="214"/>
      <c r="X102" s="214"/>
      <c r="Y102" s="214"/>
      <c r="Z102" s="214"/>
    </row>
    <row r="103" spans="1:26" s="321" customFormat="1" ht="18.75" outlineLevel="1">
      <c r="A103" s="542" t="s">
        <v>528</v>
      </c>
      <c r="B103" s="419">
        <f>BILAN_SYSCOA!I114</f>
        <v>123113489</v>
      </c>
      <c r="C103" s="399">
        <f>BILAN_SYSCOA!J114+BILAN_SYSCOA!J116</f>
        <v>109972006</v>
      </c>
      <c r="D103" s="397">
        <f t="shared" si="170"/>
        <v>13141483</v>
      </c>
      <c r="E103" s="2731">
        <f t="shared" si="171"/>
        <v>0.1194984385389859</v>
      </c>
      <c r="F103" s="2810">
        <f t="shared" ref="F103:F104" si="180">+C103</f>
        <v>109972006</v>
      </c>
      <c r="G103" s="2773">
        <f>BILAN_SYSCOA!K114+BILAN_SYSCOA!K116</f>
        <v>160993816</v>
      </c>
      <c r="H103" s="397">
        <f t="shared" si="173"/>
        <v>-51021810</v>
      </c>
      <c r="I103" s="2731">
        <f t="shared" si="174"/>
        <v>-0.31691782496788568</v>
      </c>
      <c r="J103" s="2863">
        <f t="shared" ref="J103:J104" si="181">+G103</f>
        <v>160993816</v>
      </c>
      <c r="K103" s="2915"/>
      <c r="L103" s="508">
        <f t="shared" si="176"/>
        <v>160993816</v>
      </c>
      <c r="M103" s="2085" t="e">
        <f t="shared" si="177"/>
        <v>#DIV/0!</v>
      </c>
      <c r="N103" s="381">
        <f t="shared" ref="N103" si="182">+K103</f>
        <v>0</v>
      </c>
      <c r="O103" s="356"/>
      <c r="P103" s="2588">
        <f t="shared" si="178"/>
        <v>0</v>
      </c>
      <c r="Q103" s="2085"/>
      <c r="R103" s="346"/>
      <c r="S103" s="346"/>
      <c r="T103" s="346"/>
      <c r="U103" s="346"/>
      <c r="V103" s="346"/>
      <c r="W103" s="346"/>
      <c r="X103" s="346"/>
      <c r="Y103" s="346"/>
      <c r="Z103" s="346"/>
    </row>
    <row r="104" spans="1:26" s="321" customFormat="1" ht="18.75" outlineLevel="1">
      <c r="A104" s="554" t="s">
        <v>616</v>
      </c>
      <c r="B104" s="555">
        <f>BILAN_SYSCOA!I117</f>
        <v>2322739</v>
      </c>
      <c r="C104" s="556">
        <f>BILAN_SYSCOA!J117</f>
        <v>5678780</v>
      </c>
      <c r="D104" s="407">
        <f t="shared" si="170"/>
        <v>-3356041</v>
      </c>
      <c r="E104" s="2739">
        <f t="shared" si="171"/>
        <v>-0.59097922441087691</v>
      </c>
      <c r="F104" s="2819">
        <f t="shared" si="180"/>
        <v>5678780</v>
      </c>
      <c r="G104" s="2781">
        <f>BILAN_SYSCOA!K117</f>
        <v>4778572</v>
      </c>
      <c r="H104" s="407">
        <f t="shared" si="173"/>
        <v>900208</v>
      </c>
      <c r="I104" s="2739">
        <f t="shared" si="174"/>
        <v>0.18838431230082953</v>
      </c>
      <c r="J104" s="2871">
        <f t="shared" si="181"/>
        <v>4778572</v>
      </c>
      <c r="K104" s="2916"/>
      <c r="L104" s="513"/>
      <c r="M104" s="2553"/>
      <c r="N104" s="383"/>
      <c r="O104" s="369"/>
      <c r="P104" s="2592"/>
      <c r="Q104" s="2085"/>
      <c r="R104" s="346"/>
      <c r="S104" s="346"/>
      <c r="T104" s="346"/>
      <c r="U104" s="346"/>
      <c r="V104" s="346"/>
      <c r="W104" s="346"/>
      <c r="X104" s="346"/>
      <c r="Y104" s="346"/>
      <c r="Z104" s="346"/>
    </row>
    <row r="105" spans="1:26" ht="18.75">
      <c r="A105" s="557"/>
      <c r="B105" s="427"/>
      <c r="C105" s="428"/>
      <c r="D105" s="429"/>
      <c r="E105" s="2745"/>
      <c r="F105" s="2827"/>
      <c r="G105" s="2786"/>
      <c r="H105" s="429"/>
      <c r="I105" s="2745"/>
      <c r="J105" s="2879"/>
      <c r="K105" s="2827"/>
      <c r="L105" s="534"/>
      <c r="M105" s="2554"/>
      <c r="N105" s="256"/>
      <c r="O105" s="257"/>
      <c r="P105" s="2593"/>
      <c r="Q105" s="2089"/>
      <c r="R105" s="194"/>
      <c r="S105" s="194"/>
      <c r="T105" s="194"/>
      <c r="U105" s="194"/>
      <c r="V105" s="194"/>
      <c r="W105" s="194"/>
      <c r="X105" s="194"/>
      <c r="Y105" s="194"/>
      <c r="Z105" s="194"/>
    </row>
    <row r="106" spans="1:26" ht="18">
      <c r="A106" s="545" t="s">
        <v>617</v>
      </c>
      <c r="B106" s="421">
        <f t="shared" ref="B106:C106" si="183">SUM(B108:B111)</f>
        <v>173527</v>
      </c>
      <c r="C106" s="386">
        <f t="shared" si="183"/>
        <v>0</v>
      </c>
      <c r="D106" s="387">
        <f t="shared" ref="D106:D111" si="184">B106-C106</f>
        <v>173527</v>
      </c>
      <c r="E106" s="2738">
        <f>BILAN_FONCTIONEL!F114</f>
        <v>0</v>
      </c>
      <c r="F106" s="2805">
        <f t="shared" ref="F106:G106" si="185">SUM(F108:F111)</f>
        <v>0</v>
      </c>
      <c r="G106" s="2768">
        <f t="shared" si="185"/>
        <v>0</v>
      </c>
      <c r="H106" s="387">
        <f t="shared" ref="H106:H111" si="186">F106-G106</f>
        <v>0</v>
      </c>
      <c r="I106" s="2738"/>
      <c r="J106" s="2858">
        <f t="shared" ref="J106:K106" si="187">SUM(J108:J111)</f>
        <v>0</v>
      </c>
      <c r="K106" s="2805">
        <f t="shared" si="187"/>
        <v>0</v>
      </c>
      <c r="L106" s="530">
        <f t="shared" ref="L106:L111" si="188">J106-K106</f>
        <v>0</v>
      </c>
      <c r="M106" s="2086"/>
      <c r="N106" s="253">
        <f t="shared" ref="N106:O106" si="189">SUM(N108:N111)</f>
        <v>0</v>
      </c>
      <c r="O106" s="200">
        <f t="shared" si="189"/>
        <v>0</v>
      </c>
      <c r="P106" s="2580">
        <f t="shared" ref="P106:P111" si="190">N106-O106</f>
        <v>0</v>
      </c>
      <c r="Q106" s="2086"/>
      <c r="R106" s="194"/>
      <c r="S106" s="194"/>
      <c r="T106" s="194"/>
      <c r="U106" s="194"/>
      <c r="V106" s="194"/>
      <c r="W106" s="194"/>
      <c r="X106" s="194"/>
      <c r="Y106" s="194"/>
      <c r="Z106" s="194"/>
    </row>
    <row r="107" spans="1:26" s="321" customFormat="1" ht="18">
      <c r="A107" s="546"/>
      <c r="B107" s="422"/>
      <c r="C107" s="405"/>
      <c r="D107" s="416"/>
      <c r="E107" s="2743"/>
      <c r="F107" s="2816"/>
      <c r="G107" s="2777"/>
      <c r="H107" s="416"/>
      <c r="I107" s="2743"/>
      <c r="J107" s="2869"/>
      <c r="K107" s="2816"/>
      <c r="L107" s="531"/>
      <c r="M107" s="2539"/>
      <c r="N107" s="382"/>
      <c r="O107" s="373"/>
      <c r="P107" s="2590"/>
      <c r="Q107" s="2539"/>
      <c r="R107" s="372"/>
      <c r="S107" s="372"/>
      <c r="T107" s="372"/>
      <c r="U107" s="372"/>
      <c r="V107" s="372"/>
      <c r="W107" s="372"/>
      <c r="X107" s="372"/>
      <c r="Y107" s="372"/>
      <c r="Z107" s="372"/>
    </row>
    <row r="108" spans="1:26" s="321" customFormat="1" ht="18.75" outlineLevel="1">
      <c r="A108" s="542" t="s">
        <v>520</v>
      </c>
      <c r="B108" s="418"/>
      <c r="C108" s="392"/>
      <c r="D108" s="397">
        <f t="shared" si="184"/>
        <v>0</v>
      </c>
      <c r="E108" s="2731">
        <f>BILAN_FONCTIONEL!F115</f>
        <v>0</v>
      </c>
      <c r="F108" s="2812">
        <f t="shared" ref="F108:F111" si="191">+C108</f>
        <v>0</v>
      </c>
      <c r="G108" s="424"/>
      <c r="H108" s="397">
        <f t="shared" si="186"/>
        <v>0</v>
      </c>
      <c r="I108" s="2731"/>
      <c r="J108" s="2866">
        <f t="shared" ref="J108:J111" si="192">+G108</f>
        <v>0</v>
      </c>
      <c r="K108" s="2817"/>
      <c r="L108" s="508">
        <f t="shared" si="188"/>
        <v>0</v>
      </c>
      <c r="M108" s="2085"/>
      <c r="N108" s="380">
        <f t="shared" ref="N108:N111" si="193">+K108</f>
        <v>0</v>
      </c>
      <c r="O108" s="343"/>
      <c r="P108" s="2588">
        <f t="shared" si="190"/>
        <v>0</v>
      </c>
      <c r="Q108" s="2085"/>
      <c r="R108" s="346"/>
      <c r="S108" s="346"/>
      <c r="T108" s="346"/>
      <c r="U108" s="346"/>
      <c r="V108" s="346"/>
      <c r="W108" s="346"/>
      <c r="X108" s="346"/>
      <c r="Y108" s="346"/>
      <c r="Z108" s="346"/>
    </row>
    <row r="109" spans="1:26" s="321" customFormat="1" ht="18.75" outlineLevel="1">
      <c r="A109" s="542" t="str">
        <f>BILAN_FONCTIONEL!B116</f>
        <v>Autres dettes HAO</v>
      </c>
      <c r="B109" s="555">
        <f>BILAN_FONCTIONEL!C116</f>
        <v>173527</v>
      </c>
      <c r="C109" s="392"/>
      <c r="D109" s="397"/>
      <c r="E109" s="2731">
        <f>BILAN_FONCTIONEL!F116</f>
        <v>0</v>
      </c>
      <c r="F109" s="2812"/>
      <c r="G109" s="424"/>
      <c r="H109" s="397"/>
      <c r="I109" s="2731"/>
      <c r="J109" s="2866"/>
      <c r="K109" s="2817"/>
      <c r="L109" s="508"/>
      <c r="M109" s="2085"/>
      <c r="N109" s="380"/>
      <c r="O109" s="343"/>
      <c r="P109" s="2588"/>
      <c r="Q109" s="2085"/>
      <c r="R109" s="372"/>
      <c r="S109" s="372"/>
      <c r="T109" s="372"/>
      <c r="U109" s="372"/>
      <c r="V109" s="372"/>
      <c r="W109" s="372"/>
      <c r="X109" s="372"/>
      <c r="Y109" s="372"/>
      <c r="Z109" s="372"/>
    </row>
    <row r="110" spans="1:26" s="321" customFormat="1" ht="18.75" outlineLevel="1">
      <c r="A110" s="542" t="s">
        <v>618</v>
      </c>
      <c r="B110" s="418"/>
      <c r="C110" s="392"/>
      <c r="D110" s="397">
        <f t="shared" si="184"/>
        <v>0</v>
      </c>
      <c r="E110" s="2731">
        <f>BILAN_FONCTIONEL!F117</f>
        <v>0</v>
      </c>
      <c r="F110" s="2810">
        <f t="shared" si="191"/>
        <v>0</v>
      </c>
      <c r="G110" s="2773"/>
      <c r="H110" s="397">
        <f t="shared" si="186"/>
        <v>0</v>
      </c>
      <c r="I110" s="2731"/>
      <c r="J110" s="2863">
        <f t="shared" si="192"/>
        <v>0</v>
      </c>
      <c r="K110" s="2915"/>
      <c r="L110" s="508">
        <f t="shared" si="188"/>
        <v>0</v>
      </c>
      <c r="M110" s="2085"/>
      <c r="N110" s="381">
        <f t="shared" si="193"/>
        <v>0</v>
      </c>
      <c r="O110" s="356"/>
      <c r="P110" s="2588">
        <f t="shared" si="190"/>
        <v>0</v>
      </c>
      <c r="Q110" s="2085"/>
      <c r="R110" s="346"/>
      <c r="S110" s="346"/>
      <c r="T110" s="346"/>
      <c r="U110" s="346"/>
      <c r="V110" s="346"/>
      <c r="W110" s="346"/>
      <c r="X110" s="346"/>
      <c r="Y110" s="346"/>
      <c r="Z110" s="346"/>
    </row>
    <row r="111" spans="1:26" s="321" customFormat="1" ht="18.75" outlineLevel="1">
      <c r="A111" s="542" t="s">
        <v>619</v>
      </c>
      <c r="B111" s="418"/>
      <c r="C111" s="392"/>
      <c r="D111" s="397">
        <f t="shared" si="184"/>
        <v>0</v>
      </c>
      <c r="E111" s="2731">
        <f>BILAN_FONCTIONEL!F118</f>
        <v>0</v>
      </c>
      <c r="F111" s="2812">
        <f t="shared" si="191"/>
        <v>0</v>
      </c>
      <c r="G111" s="424"/>
      <c r="H111" s="397">
        <f t="shared" si="186"/>
        <v>0</v>
      </c>
      <c r="I111" s="2731"/>
      <c r="J111" s="2866">
        <f t="shared" si="192"/>
        <v>0</v>
      </c>
      <c r="K111" s="2817"/>
      <c r="L111" s="508">
        <f t="shared" si="188"/>
        <v>0</v>
      </c>
      <c r="M111" s="2085"/>
      <c r="N111" s="380">
        <f t="shared" si="193"/>
        <v>0</v>
      </c>
      <c r="O111" s="343"/>
      <c r="P111" s="2588">
        <f t="shared" si="190"/>
        <v>0</v>
      </c>
      <c r="Q111" s="2085"/>
      <c r="R111" s="346"/>
      <c r="S111" s="346"/>
      <c r="T111" s="346"/>
      <c r="U111" s="346"/>
      <c r="V111" s="346"/>
      <c r="W111" s="346"/>
      <c r="X111" s="346"/>
      <c r="Y111" s="346"/>
      <c r="Z111" s="346"/>
    </row>
    <row r="112" spans="1:26" ht="18.75">
      <c r="A112" s="544"/>
      <c r="B112" s="420"/>
      <c r="C112" s="401"/>
      <c r="D112" s="402"/>
      <c r="E112" s="2732"/>
      <c r="F112" s="2814"/>
      <c r="G112" s="551"/>
      <c r="H112" s="402"/>
      <c r="I112" s="2732"/>
      <c r="J112" s="2867"/>
      <c r="K112" s="2814"/>
      <c r="L112" s="509"/>
      <c r="M112" s="2089"/>
      <c r="N112" s="251"/>
      <c r="O112" s="226"/>
      <c r="P112" s="2589"/>
      <c r="Q112" s="2089"/>
      <c r="R112" s="194"/>
      <c r="S112" s="194"/>
      <c r="T112" s="194"/>
      <c r="U112" s="194"/>
      <c r="V112" s="194"/>
      <c r="W112" s="194"/>
      <c r="X112" s="194"/>
      <c r="Y112" s="194"/>
      <c r="Z112" s="194"/>
    </row>
    <row r="113" spans="1:26" ht="18">
      <c r="A113" s="545" t="s">
        <v>620</v>
      </c>
      <c r="B113" s="421">
        <f>SUM(B114:B114)</f>
        <v>0</v>
      </c>
      <c r="C113" s="386">
        <f>SUM(C114:C114)</f>
        <v>0</v>
      </c>
      <c r="D113" s="387">
        <f t="shared" ref="D113:D114" si="194">B113-C113</f>
        <v>0</v>
      </c>
      <c r="E113" s="2738"/>
      <c r="F113" s="2805">
        <f>SUM(F114:F114)</f>
        <v>0</v>
      </c>
      <c r="G113" s="2768">
        <f>SUM(G114:G114)</f>
        <v>0</v>
      </c>
      <c r="H113" s="387">
        <f t="shared" ref="H113:H114" si="195">F113-G113</f>
        <v>0</v>
      </c>
      <c r="I113" s="2738"/>
      <c r="J113" s="2858">
        <f>SUM(J114:J114)</f>
        <v>0</v>
      </c>
      <c r="K113" s="2805">
        <f>SUM(K114:K114)</f>
        <v>0</v>
      </c>
      <c r="L113" s="530">
        <f t="shared" ref="L113:L114" si="196">J113-K113</f>
        <v>0</v>
      </c>
      <c r="M113" s="2086"/>
      <c r="N113" s="253">
        <f>SUM(N114:N114)</f>
        <v>0</v>
      </c>
      <c r="O113" s="200">
        <f>SUM(O114:O114)</f>
        <v>0</v>
      </c>
      <c r="P113" s="2580">
        <f t="shared" ref="P113:P114" si="197">N113-O113</f>
        <v>0</v>
      </c>
      <c r="Q113" s="2086"/>
      <c r="R113" s="194"/>
      <c r="S113" s="194"/>
      <c r="T113" s="194"/>
      <c r="U113" s="194"/>
      <c r="V113" s="194"/>
      <c r="W113" s="194"/>
      <c r="X113" s="194"/>
      <c r="Y113" s="194"/>
      <c r="Z113" s="194"/>
    </row>
    <row r="114" spans="1:26" s="321" customFormat="1" ht="18.75" outlineLevel="1">
      <c r="A114" s="542" t="s">
        <v>622</v>
      </c>
      <c r="B114" s="418"/>
      <c r="C114" s="392"/>
      <c r="D114" s="397">
        <f t="shared" si="194"/>
        <v>0</v>
      </c>
      <c r="E114" s="2731"/>
      <c r="F114" s="2810">
        <f t="shared" ref="F114" si="198">+C114</f>
        <v>0</v>
      </c>
      <c r="G114" s="2773"/>
      <c r="H114" s="397">
        <f t="shared" si="195"/>
        <v>0</v>
      </c>
      <c r="I114" s="2731"/>
      <c r="J114" s="2863">
        <f t="shared" ref="J114" si="199">+G114</f>
        <v>0</v>
      </c>
      <c r="K114" s="2915"/>
      <c r="L114" s="508">
        <f t="shared" si="196"/>
        <v>0</v>
      </c>
      <c r="M114" s="2085"/>
      <c r="N114" s="381">
        <f t="shared" ref="N114" si="200">+K114</f>
        <v>0</v>
      </c>
      <c r="O114" s="356"/>
      <c r="P114" s="2588">
        <f t="shared" si="197"/>
        <v>0</v>
      </c>
      <c r="Q114" s="2085"/>
      <c r="R114" s="346"/>
      <c r="S114" s="346"/>
      <c r="T114" s="346"/>
      <c r="U114" s="346"/>
      <c r="V114" s="346"/>
      <c r="W114" s="346"/>
      <c r="X114" s="346"/>
      <c r="Y114" s="346"/>
      <c r="Z114" s="346"/>
    </row>
    <row r="115" spans="1:26" ht="18.75">
      <c r="A115" s="2724" t="str">
        <f>BILAN_FONCTIONEL!B122</f>
        <v>Banque, Crédit d'escompte</v>
      </c>
      <c r="B115" s="420"/>
      <c r="C115" s="401"/>
      <c r="D115" s="402"/>
      <c r="E115" s="2732"/>
      <c r="F115" s="2814"/>
      <c r="G115" s="551"/>
      <c r="H115" s="402"/>
      <c r="I115" s="2732"/>
      <c r="J115" s="2867"/>
      <c r="K115" s="2814"/>
      <c r="L115" s="509"/>
      <c r="M115" s="2089"/>
      <c r="N115" s="251"/>
      <c r="O115" s="226"/>
      <c r="P115" s="2589"/>
      <c r="Q115" s="2089">
        <f>BILAN_FONCTIONEL!R64</f>
        <v>-0.29545018103148513</v>
      </c>
      <c r="R115" s="194"/>
      <c r="S115" s="194"/>
      <c r="T115" s="194"/>
      <c r="U115" s="194"/>
      <c r="V115" s="194"/>
      <c r="W115" s="194"/>
      <c r="X115" s="194"/>
      <c r="Y115" s="194"/>
      <c r="Z115" s="194"/>
    </row>
    <row r="116" spans="1:26" ht="18.75" thickBot="1">
      <c r="A116" s="558" t="s">
        <v>623</v>
      </c>
      <c r="B116" s="559">
        <f>BILAN_FONCTIONEL!C124</f>
        <v>1251499822</v>
      </c>
      <c r="C116" s="559">
        <f>BILAN_FONCTIONEL!D124</f>
        <v>1291051938</v>
      </c>
      <c r="D116" s="527">
        <f>B116-C116</f>
        <v>-39552116</v>
      </c>
      <c r="E116" s="2746">
        <f>B116/C116-1</f>
        <v>-3.0635573082575696E-2</v>
      </c>
      <c r="F116" s="2820">
        <f>BILAN_FONCTIONEL!G124</f>
        <v>1291051938</v>
      </c>
      <c r="G116" s="2782">
        <f>BILAN_FONCTIONEL!H124</f>
        <v>1518590602</v>
      </c>
      <c r="H116" s="527">
        <f>F116-G116</f>
        <v>-227538664</v>
      </c>
      <c r="I116" s="2746">
        <f>F116/G116-1</f>
        <v>-0.14983542220024881</v>
      </c>
      <c r="J116" s="2872">
        <f>BILAN_FONCTIONEL!K124</f>
        <v>1518590602</v>
      </c>
      <c r="K116" s="2820">
        <f>BILAN_FONCTIONEL!L124</f>
        <v>1152762560</v>
      </c>
      <c r="L116" s="514">
        <f>J116-K116</f>
        <v>365828042</v>
      </c>
      <c r="M116" s="2090">
        <f>J116/K116-1</f>
        <v>0.31734899683070905</v>
      </c>
      <c r="N116" s="258">
        <f>BILAN_FONCTIONEL!O124</f>
        <v>1152762560</v>
      </c>
      <c r="O116" s="258">
        <f>BILAN_FONCTIONEL!P124</f>
        <v>740941946</v>
      </c>
      <c r="P116" s="2594">
        <f>N116-O116</f>
        <v>411820614</v>
      </c>
      <c r="Q116" s="2942">
        <f>N116/O116-1</f>
        <v>0.55580685669535579</v>
      </c>
      <c r="R116" s="194"/>
      <c r="S116" s="194"/>
      <c r="T116" s="194"/>
      <c r="U116" s="194"/>
      <c r="V116" s="194"/>
      <c r="W116" s="194"/>
      <c r="X116" s="194"/>
      <c r="Y116" s="194"/>
      <c r="Z116" s="194"/>
    </row>
    <row r="117" spans="1:26" ht="12" customHeight="1">
      <c r="A117" s="194"/>
      <c r="B117" s="194"/>
      <c r="C117" s="194"/>
      <c r="D117" s="194"/>
      <c r="E117" s="2619"/>
      <c r="F117" s="2828"/>
      <c r="G117" s="695"/>
      <c r="H117" s="194"/>
      <c r="I117" s="2619"/>
      <c r="J117" s="2880"/>
      <c r="K117" s="2828"/>
      <c r="L117" s="695"/>
      <c r="M117" s="2555"/>
      <c r="N117" s="194"/>
      <c r="O117" s="194"/>
      <c r="P117" s="695"/>
      <c r="Q117" s="2617"/>
      <c r="R117" s="194"/>
      <c r="S117" s="194"/>
      <c r="T117" s="194"/>
      <c r="U117" s="194"/>
      <c r="V117" s="194"/>
      <c r="W117" s="194"/>
      <c r="X117" s="194"/>
      <c r="Y117" s="194"/>
      <c r="Z117" s="194"/>
    </row>
    <row r="118" spans="1:26" ht="12" customHeight="1" thickBot="1">
      <c r="A118" s="194"/>
      <c r="B118" s="194"/>
      <c r="C118" s="194"/>
      <c r="D118" s="194"/>
      <c r="E118" s="2619"/>
      <c r="F118" s="2828"/>
      <c r="G118" s="695"/>
      <c r="H118" s="194"/>
      <c r="I118" s="2619"/>
      <c r="J118" s="2880"/>
      <c r="K118" s="2828"/>
      <c r="L118" s="695"/>
      <c r="M118" s="2555"/>
      <c r="N118" s="194"/>
      <c r="O118" s="194"/>
      <c r="P118" s="695"/>
      <c r="Q118" s="2620"/>
      <c r="R118" s="194"/>
      <c r="S118" s="194"/>
      <c r="T118" s="194"/>
      <c r="U118" s="194"/>
      <c r="V118" s="194"/>
      <c r="W118" s="194"/>
      <c r="X118" s="194"/>
      <c r="Y118" s="194"/>
      <c r="Z118" s="194"/>
    </row>
    <row r="119" spans="1:26" ht="18">
      <c r="A119" s="3209" t="s">
        <v>624</v>
      </c>
      <c r="B119" s="3211" t="s">
        <v>625</v>
      </c>
      <c r="C119" s="3212"/>
      <c r="D119" s="3213" t="s">
        <v>551</v>
      </c>
      <c r="E119" s="3214"/>
      <c r="F119" s="3211" t="s">
        <v>625</v>
      </c>
      <c r="G119" s="3212"/>
      <c r="H119" s="3213" t="s">
        <v>551</v>
      </c>
      <c r="I119" s="3214"/>
      <c r="J119" s="3211" t="s">
        <v>625</v>
      </c>
      <c r="K119" s="3215"/>
      <c r="L119" s="3216" t="s">
        <v>551</v>
      </c>
      <c r="M119" s="3194"/>
      <c r="N119" s="3191" t="s">
        <v>625</v>
      </c>
      <c r="O119" s="3192"/>
      <c r="P119" s="3193" t="s">
        <v>551</v>
      </c>
      <c r="Q119" s="3194"/>
      <c r="R119" s="194"/>
      <c r="S119" s="194"/>
      <c r="T119" s="259" t="s">
        <v>533</v>
      </c>
      <c r="U119" s="194"/>
      <c r="V119" s="194"/>
      <c r="W119" s="194"/>
      <c r="X119" s="194"/>
      <c r="Y119" s="194"/>
      <c r="Z119" s="194"/>
    </row>
    <row r="120" spans="1:26" ht="18.75" thickBot="1">
      <c r="A120" s="3210"/>
      <c r="B120" s="434">
        <v>2018</v>
      </c>
      <c r="C120" s="435">
        <f>B120-1</f>
        <v>2017</v>
      </c>
      <c r="D120" s="435" t="s">
        <v>552</v>
      </c>
      <c r="E120" s="2747" t="s">
        <v>553</v>
      </c>
      <c r="F120" s="2829">
        <f>C120</f>
        <v>2017</v>
      </c>
      <c r="G120" s="2787">
        <f>B120-2</f>
        <v>2016</v>
      </c>
      <c r="H120" s="435" t="s">
        <v>552</v>
      </c>
      <c r="I120" s="2747" t="s">
        <v>553</v>
      </c>
      <c r="J120" s="2881">
        <f>G120</f>
        <v>2016</v>
      </c>
      <c r="K120" s="2829">
        <f>B120-3</f>
        <v>2015</v>
      </c>
      <c r="L120" s="560" t="s">
        <v>552</v>
      </c>
      <c r="M120" s="2544" t="s">
        <v>553</v>
      </c>
      <c r="N120" s="260">
        <f>K120</f>
        <v>2015</v>
      </c>
      <c r="O120" s="261">
        <f>B120-4</f>
        <v>2014</v>
      </c>
      <c r="P120" s="2595" t="s">
        <v>552</v>
      </c>
      <c r="Q120" s="2613" t="s">
        <v>553</v>
      </c>
      <c r="R120" s="194"/>
      <c r="S120" s="194"/>
      <c r="T120" s="3195" t="s">
        <v>89</v>
      </c>
      <c r="U120" s="194"/>
      <c r="V120" s="194"/>
      <c r="W120" s="194"/>
      <c r="X120" s="194"/>
      <c r="Y120" s="194"/>
      <c r="Z120" s="194"/>
    </row>
    <row r="121" spans="1:26" ht="18">
      <c r="A121" s="568" t="s">
        <v>626</v>
      </c>
      <c r="B121" s="569">
        <f>BILAN_FONCTIONEL!C129</f>
        <v>567913808</v>
      </c>
      <c r="C121" s="569">
        <f>BILAN_FONCTIONEL!D129</f>
        <v>470502688</v>
      </c>
      <c r="D121" s="569">
        <f>BILAN_FONCTIONEL!E129</f>
        <v>97411120</v>
      </c>
      <c r="E121" s="2748">
        <f>BILAN_FONCTIONEL!F129</f>
        <v>0.20703626670885256</v>
      </c>
      <c r="F121" s="2830">
        <f>BILAN_FONCTIONEL!G129</f>
        <v>470502688</v>
      </c>
      <c r="G121" s="2788">
        <f>BILAN_FONCTIONEL!H129</f>
        <v>498070904</v>
      </c>
      <c r="H121" s="569">
        <f>BILAN_FONCTIONEL!I129</f>
        <v>-27568216</v>
      </c>
      <c r="I121" s="2748">
        <f>BILAN_FONCTIONEL!J129</f>
        <v>-5.5349982861074731E-2</v>
      </c>
      <c r="J121" s="2882">
        <f>BILAN_FONCTIONEL!K129</f>
        <v>498070904</v>
      </c>
      <c r="K121" s="2830">
        <f>BILAN_FONCTIONEL!L129</f>
        <v>469128018</v>
      </c>
      <c r="L121" s="2788">
        <f>BILAN_FONCTIONEL!M129</f>
        <v>28942886</v>
      </c>
      <c r="M121" s="2665">
        <f>BILAN_FONCTIONEL!N129</f>
        <v>6.1695070192972379E-2</v>
      </c>
      <c r="N121" s="569">
        <f>BILAN_FONCTIONEL!O129</f>
        <v>469128018</v>
      </c>
      <c r="O121" s="569">
        <f>BILAN_FONCTIONEL!P129</f>
        <v>457728723</v>
      </c>
      <c r="P121" s="569">
        <f>BILAN_FONCTIONEL!Q129</f>
        <v>11399295</v>
      </c>
      <c r="Q121" s="2936">
        <f>BILAN_FONCTIONEL!R129</f>
        <v>2.490404125239909E-2</v>
      </c>
      <c r="R121" s="194"/>
      <c r="S121" s="194"/>
      <c r="T121" s="3196"/>
      <c r="U121" s="194"/>
      <c r="V121" s="194"/>
      <c r="W121" s="194"/>
      <c r="X121" s="194"/>
      <c r="Y121" s="194"/>
      <c r="Z121" s="194"/>
    </row>
    <row r="122" spans="1:26" ht="18.75" thickBot="1">
      <c r="A122" s="572" t="s">
        <v>628</v>
      </c>
      <c r="B122" s="436">
        <f>B3</f>
        <v>746942795</v>
      </c>
      <c r="C122" s="437">
        <f>C3</f>
        <v>429624074</v>
      </c>
      <c r="D122" s="437">
        <f t="shared" ref="D122:D138" si="201">B122-C122</f>
        <v>317318721</v>
      </c>
      <c r="E122" s="2749">
        <f t="shared" ref="E122:E138" si="202">B122/C122-1</f>
        <v>0.73859622913030698</v>
      </c>
      <c r="F122" s="2831">
        <f>F3</f>
        <v>429624074</v>
      </c>
      <c r="G122" s="2789">
        <f>G3</f>
        <v>414802465</v>
      </c>
      <c r="H122" s="438">
        <f t="shared" ref="H122:H138" si="203">F122-G122</f>
        <v>14821609</v>
      </c>
      <c r="I122" s="2749">
        <f t="shared" ref="I122:I138" si="204">F122/G122-1</f>
        <v>3.5731728354121417E-2</v>
      </c>
      <c r="J122" s="2883">
        <f>J3</f>
        <v>414802465</v>
      </c>
      <c r="K122" s="2831">
        <f>K3</f>
        <v>337869805</v>
      </c>
      <c r="L122" s="562">
        <f t="shared" ref="L122:L138" si="205">J122-K122</f>
        <v>76932660</v>
      </c>
      <c r="M122" s="2559">
        <f t="shared" ref="M122:M138" si="206">J122/K122-1</f>
        <v>0.22769912807094439</v>
      </c>
      <c r="N122" s="263">
        <f>N3</f>
        <v>337869805</v>
      </c>
      <c r="O122" s="569">
        <f>BILAN_FONCTIONEL!P130</f>
        <v>312876917</v>
      </c>
      <c r="P122" s="569">
        <f>BILAN_FONCTIONEL!Q130</f>
        <v>24992888</v>
      </c>
      <c r="Q122" s="2937">
        <f>BILAN_FONCTIONEL!R130</f>
        <v>7.9880894505234501E-2</v>
      </c>
      <c r="R122" s="194"/>
      <c r="S122" s="194"/>
      <c r="T122" s="3196"/>
      <c r="U122" s="194"/>
      <c r="V122" s="194"/>
      <c r="W122" s="194"/>
      <c r="X122" s="194"/>
      <c r="Y122" s="194"/>
      <c r="Z122" s="194"/>
    </row>
    <row r="123" spans="1:26" ht="18.75" thickBot="1">
      <c r="A123" s="573" t="s">
        <v>629</v>
      </c>
      <c r="B123" s="439">
        <f>B121-B122</f>
        <v>-179028987</v>
      </c>
      <c r="C123" s="439">
        <f>C121-C122</f>
        <v>40878614</v>
      </c>
      <c r="D123" s="574">
        <f t="shared" si="201"/>
        <v>-219907601</v>
      </c>
      <c r="E123" s="2750">
        <f t="shared" si="202"/>
        <v>-5.3795268352297851</v>
      </c>
      <c r="F123" s="2832">
        <f t="shared" ref="F123:G123" si="207">F121-F122</f>
        <v>40878614</v>
      </c>
      <c r="G123" s="2790">
        <f t="shared" si="207"/>
        <v>83268439</v>
      </c>
      <c r="H123" s="575">
        <f t="shared" si="203"/>
        <v>-42389825</v>
      </c>
      <c r="I123" s="2750">
        <f t="shared" si="204"/>
        <v>-0.50907433247307543</v>
      </c>
      <c r="J123" s="2884">
        <f t="shared" ref="J123:K123" si="208">J121-J122</f>
        <v>83268439</v>
      </c>
      <c r="K123" s="2832">
        <f t="shared" si="208"/>
        <v>131258213</v>
      </c>
      <c r="L123" s="563">
        <f t="shared" si="205"/>
        <v>-47989774</v>
      </c>
      <c r="M123" s="2545">
        <f t="shared" si="206"/>
        <v>-0.36561349498183404</v>
      </c>
      <c r="N123" s="264">
        <f t="shared" ref="N123" si="209">N121-N122</f>
        <v>131258213</v>
      </c>
      <c r="O123" s="264">
        <f>BILAN_FONCTIONEL!P131</f>
        <v>144851806</v>
      </c>
      <c r="P123" s="264">
        <f>BILAN_FONCTIONEL!Q131</f>
        <v>-13593593</v>
      </c>
      <c r="Q123" s="2938">
        <f>BILAN_FONCTIONEL!R131</f>
        <v>-9.3844829245691264E-2</v>
      </c>
      <c r="R123" s="194"/>
      <c r="S123" s="194"/>
      <c r="T123" s="3197"/>
      <c r="U123" s="194"/>
      <c r="V123" s="194"/>
      <c r="W123" s="194"/>
      <c r="X123" s="194"/>
      <c r="Y123" s="194"/>
      <c r="Z123" s="194"/>
    </row>
    <row r="124" spans="1:26" ht="18">
      <c r="A124" s="568" t="s">
        <v>563</v>
      </c>
      <c r="B124" s="569">
        <f>B30</f>
        <v>175721008</v>
      </c>
      <c r="C124" s="570">
        <f>C30</f>
        <v>331440299</v>
      </c>
      <c r="D124" s="570">
        <f t="shared" si="201"/>
        <v>-155719291</v>
      </c>
      <c r="E124" s="2751">
        <f t="shared" si="202"/>
        <v>-0.4698260636073105</v>
      </c>
      <c r="F124" s="2830">
        <f>F30</f>
        <v>331440299</v>
      </c>
      <c r="G124" s="2788">
        <f>G30</f>
        <v>677071287</v>
      </c>
      <c r="H124" s="571">
        <f t="shared" si="203"/>
        <v>-345630988</v>
      </c>
      <c r="I124" s="2751">
        <f t="shared" si="204"/>
        <v>-0.51047946447624204</v>
      </c>
      <c r="J124" s="2882">
        <f>J30</f>
        <v>677057787</v>
      </c>
      <c r="K124" s="2830">
        <f>K30</f>
        <v>503499229</v>
      </c>
      <c r="L124" s="561">
        <f t="shared" si="205"/>
        <v>173558558</v>
      </c>
      <c r="M124" s="2558">
        <f t="shared" si="206"/>
        <v>0.34470471453293916</v>
      </c>
      <c r="N124" s="2666">
        <f>BILAN_FONCTIONEL!O132</f>
        <v>580458062</v>
      </c>
      <c r="O124" s="2666">
        <f>BILAN_FONCTIONEL!P132</f>
        <v>237255679</v>
      </c>
      <c r="P124" s="2666">
        <f>BILAN_FONCTIONEL!Q132</f>
        <v>343202383</v>
      </c>
      <c r="Q124" s="2937">
        <f>BILAN_FONCTIONEL!R132</f>
        <v>1.4465507609619745</v>
      </c>
      <c r="R124" s="194"/>
      <c r="S124" s="194"/>
      <c r="T124" s="3195"/>
      <c r="U124" s="194"/>
      <c r="V124" s="194"/>
      <c r="W124" s="194"/>
      <c r="X124" s="194"/>
      <c r="Y124" s="194"/>
      <c r="Z124" s="194"/>
    </row>
    <row r="125" spans="1:26" ht="18.75" thickBot="1">
      <c r="A125" s="572" t="s">
        <v>630</v>
      </c>
      <c r="B125" s="436">
        <f>B94</f>
        <v>616737487</v>
      </c>
      <c r="C125" s="437">
        <f>C94</f>
        <v>753874250</v>
      </c>
      <c r="D125" s="437">
        <f t="shared" si="201"/>
        <v>-137136763</v>
      </c>
      <c r="E125" s="2749">
        <f t="shared" si="202"/>
        <v>-0.18190933434853362</v>
      </c>
      <c r="F125" s="2831">
        <f>F94</f>
        <v>753874250</v>
      </c>
      <c r="G125" s="2789">
        <f>G94</f>
        <v>1031376193</v>
      </c>
      <c r="H125" s="438">
        <f t="shared" si="203"/>
        <v>-277501943</v>
      </c>
      <c r="I125" s="2749">
        <f t="shared" si="204"/>
        <v>-0.26905986863320974</v>
      </c>
      <c r="J125" s="2883">
        <f>J94</f>
        <v>1020519698</v>
      </c>
      <c r="K125" s="2831">
        <f>K94</f>
        <v>683634542</v>
      </c>
      <c r="L125" s="562">
        <f t="shared" si="205"/>
        <v>336885156</v>
      </c>
      <c r="M125" s="2559">
        <f t="shared" si="206"/>
        <v>0.49278545085570014</v>
      </c>
      <c r="N125" s="2666">
        <f>BILAN_FONCTIONEL!O133</f>
        <v>683634542</v>
      </c>
      <c r="O125" s="2666">
        <f>BILAN_FONCTIONEL!P133</f>
        <v>283213223</v>
      </c>
      <c r="P125" s="2666">
        <f>BILAN_FONCTIONEL!Q133</f>
        <v>400421319</v>
      </c>
      <c r="Q125" s="2937">
        <f>BILAN_FONCTIONEL!R133</f>
        <v>1.4138510722008202</v>
      </c>
      <c r="R125" s="194"/>
      <c r="S125" s="194"/>
      <c r="T125" s="3196"/>
      <c r="U125" s="194"/>
      <c r="V125" s="194"/>
      <c r="W125" s="194"/>
      <c r="X125" s="194"/>
      <c r="Y125" s="194"/>
      <c r="Z125" s="194"/>
    </row>
    <row r="126" spans="1:26" ht="18.75" thickBot="1">
      <c r="A126" s="573" t="s">
        <v>631</v>
      </c>
      <c r="B126" s="439">
        <f t="shared" ref="B126:C126" si="210">B124-B125</f>
        <v>-441016479</v>
      </c>
      <c r="C126" s="576">
        <f t="shared" si="210"/>
        <v>-422433951</v>
      </c>
      <c r="D126" s="574">
        <f t="shared" si="201"/>
        <v>-18582528</v>
      </c>
      <c r="E126" s="2750">
        <f t="shared" si="202"/>
        <v>4.3989191578969411E-2</v>
      </c>
      <c r="F126" s="2832">
        <f t="shared" ref="F126:G126" si="211">F124-F125</f>
        <v>-422433951</v>
      </c>
      <c r="G126" s="2790">
        <f t="shared" si="211"/>
        <v>-354304906</v>
      </c>
      <c r="H126" s="575">
        <f t="shared" si="203"/>
        <v>-68129045</v>
      </c>
      <c r="I126" s="2750">
        <f t="shared" si="204"/>
        <v>0.19228930744752382</v>
      </c>
      <c r="J126" s="2884">
        <f>BILAN_FONCTIONEL!K134</f>
        <v>-191720027</v>
      </c>
      <c r="K126" s="2832">
        <f>BILAN_FONCTIONEL!L134</f>
        <v>-103176480</v>
      </c>
      <c r="L126" s="563">
        <f t="shared" si="205"/>
        <v>-88543547</v>
      </c>
      <c r="M126" s="2545">
        <f t="shared" si="206"/>
        <v>0.8581756908163567</v>
      </c>
      <c r="N126" s="264">
        <f>BILAN_FONCTIONEL!O134</f>
        <v>-103176480</v>
      </c>
      <c r="O126" s="264">
        <f>BILAN_FONCTIONEL!P134</f>
        <v>-45957544</v>
      </c>
      <c r="P126" s="264">
        <f>BILAN_FONCTIONEL!Q134</f>
        <v>-57218936</v>
      </c>
      <c r="Q126" s="2939">
        <f>BILAN_FONCTIONEL!R134</f>
        <v>3.2699688761154366E-2</v>
      </c>
      <c r="R126" s="194"/>
      <c r="S126" s="194"/>
      <c r="T126" s="3196"/>
      <c r="U126" s="194"/>
      <c r="V126" s="194"/>
      <c r="W126" s="194"/>
      <c r="X126" s="194"/>
      <c r="Y126" s="194"/>
      <c r="Z126" s="194"/>
    </row>
    <row r="127" spans="1:26" ht="18">
      <c r="A127" s="568" t="s">
        <v>579</v>
      </c>
      <c r="B127" s="440">
        <f>B51</f>
        <v>0</v>
      </c>
      <c r="C127" s="441">
        <f>C51</f>
        <v>0</v>
      </c>
      <c r="D127" s="570">
        <f t="shared" si="201"/>
        <v>0</v>
      </c>
      <c r="E127" s="2751"/>
      <c r="F127" s="2830">
        <f>F51</f>
        <v>0</v>
      </c>
      <c r="G127" s="2788">
        <f>G51</f>
        <v>0</v>
      </c>
      <c r="H127" s="571">
        <f t="shared" si="203"/>
        <v>0</v>
      </c>
      <c r="I127" s="2751"/>
      <c r="J127" s="2882">
        <f>J51</f>
        <v>0</v>
      </c>
      <c r="K127" s="2830">
        <f>K51</f>
        <v>0</v>
      </c>
      <c r="L127" s="561">
        <f t="shared" si="205"/>
        <v>0</v>
      </c>
      <c r="M127" s="2558"/>
      <c r="N127" s="262">
        <f>BILAN_FONCTIONEL!O135</f>
        <v>0</v>
      </c>
      <c r="O127" s="262">
        <f>BILAN_FONCTIONEL!P135</f>
        <v>0</v>
      </c>
      <c r="P127" s="262" t="str">
        <f>BILAN_FONCTIONEL!Q135</f>
        <v xml:space="preserve"> -    </v>
      </c>
      <c r="Q127" s="2937">
        <f>BILAN_FONCTIONEL!R135</f>
        <v>0</v>
      </c>
      <c r="R127" s="194"/>
      <c r="S127" s="194"/>
      <c r="T127" s="3196"/>
      <c r="U127" s="194"/>
      <c r="V127" s="194"/>
      <c r="W127" s="194"/>
      <c r="X127" s="194"/>
      <c r="Y127" s="194"/>
      <c r="Z127" s="194"/>
    </row>
    <row r="128" spans="1:26" ht="18.75" thickBot="1">
      <c r="A128" s="572" t="s">
        <v>617</v>
      </c>
      <c r="B128" s="577">
        <f>BILAN_FONCTIONEL!C136</f>
        <v>173527</v>
      </c>
      <c r="C128" s="437">
        <f>C106</f>
        <v>0</v>
      </c>
      <c r="D128" s="437">
        <f t="shared" si="201"/>
        <v>173527</v>
      </c>
      <c r="E128" s="2749"/>
      <c r="F128" s="2831"/>
      <c r="G128" s="2789">
        <f>G106</f>
        <v>0</v>
      </c>
      <c r="H128" s="438">
        <f t="shared" si="203"/>
        <v>0</v>
      </c>
      <c r="I128" s="2749"/>
      <c r="J128" s="2883">
        <f>J106</f>
        <v>0</v>
      </c>
      <c r="K128" s="2831">
        <f>K106</f>
        <v>0</v>
      </c>
      <c r="L128" s="562">
        <f t="shared" si="205"/>
        <v>0</v>
      </c>
      <c r="M128" s="2559"/>
      <c r="N128" s="2943">
        <f>BILAN_FONCTIONEL!O136</f>
        <v>0</v>
      </c>
      <c r="O128" s="2943">
        <f>BILAN_FONCTIONEL!P136</f>
        <v>0</v>
      </c>
      <c r="P128" s="2943">
        <f>BILAN_FONCTIONEL!Q136</f>
        <v>0</v>
      </c>
      <c r="Q128" s="2944">
        <f>BILAN_FONCTIONEL!R136</f>
        <v>0</v>
      </c>
      <c r="R128" s="194"/>
      <c r="S128" s="194"/>
      <c r="T128" s="3196"/>
      <c r="U128" s="194"/>
      <c r="V128" s="194"/>
      <c r="W128" s="194"/>
      <c r="X128" s="194"/>
      <c r="Y128" s="194"/>
      <c r="Z128" s="194"/>
    </row>
    <row r="129" spans="1:26" ht="18.75" thickBot="1">
      <c r="A129" s="573" t="s">
        <v>632</v>
      </c>
      <c r="B129" s="578">
        <f>+B127-B128</f>
        <v>-173527</v>
      </c>
      <c r="C129" s="576">
        <f>C127-C128</f>
        <v>0</v>
      </c>
      <c r="D129" s="576">
        <f t="shared" si="201"/>
        <v>-173527</v>
      </c>
      <c r="E129" s="2750"/>
      <c r="F129" s="2832"/>
      <c r="G129" s="2790">
        <f>+G127-G128</f>
        <v>0</v>
      </c>
      <c r="H129" s="575">
        <f t="shared" si="203"/>
        <v>0</v>
      </c>
      <c r="I129" s="2750"/>
      <c r="J129" s="2884">
        <f>J127-J128</f>
        <v>0</v>
      </c>
      <c r="K129" s="2832">
        <f>+K127-K128</f>
        <v>0</v>
      </c>
      <c r="L129" s="563">
        <f t="shared" si="205"/>
        <v>0</v>
      </c>
      <c r="M129" s="2545" t="e">
        <f t="shared" si="206"/>
        <v>#DIV/0!</v>
      </c>
      <c r="N129" s="2945">
        <f>BILAN_FONCTIONEL!O137</f>
        <v>0</v>
      </c>
      <c r="O129" s="2945">
        <f>BILAN_FONCTIONEL!P137</f>
        <v>0</v>
      </c>
      <c r="P129" s="2945">
        <f>BILAN_FONCTIONEL!Q137</f>
        <v>0</v>
      </c>
      <c r="Q129" s="2946">
        <f>BILAN_FONCTIONEL!R137</f>
        <v>0</v>
      </c>
      <c r="R129" s="194"/>
      <c r="S129" s="194"/>
      <c r="T129" s="3196"/>
      <c r="U129" s="194"/>
      <c r="V129" s="194"/>
      <c r="W129" s="194"/>
      <c r="X129" s="194"/>
      <c r="Y129" s="194"/>
      <c r="Z129" s="194"/>
    </row>
    <row r="130" spans="1:26" ht="18.75" thickBot="1">
      <c r="A130" s="579" t="s">
        <v>633</v>
      </c>
      <c r="B130" s="442">
        <f>BILAN_FONCTIONEL!C138</f>
        <v>-427652600</v>
      </c>
      <c r="C130" s="443">
        <f t="shared" ref="C130" si="212">C126+C129</f>
        <v>-422433951</v>
      </c>
      <c r="D130" s="444">
        <f t="shared" si="201"/>
        <v>-5218649</v>
      </c>
      <c r="E130" s="2752">
        <f t="shared" si="202"/>
        <v>1.2353763204037582E-2</v>
      </c>
      <c r="F130" s="2833">
        <f>F126</f>
        <v>-422433951</v>
      </c>
      <c r="G130" s="2791">
        <f>G126+G129</f>
        <v>-354304906</v>
      </c>
      <c r="H130" s="444">
        <f t="shared" si="203"/>
        <v>-68129045</v>
      </c>
      <c r="I130" s="2752">
        <f t="shared" si="204"/>
        <v>0.19228930744752382</v>
      </c>
      <c r="J130" s="2885">
        <f>BILAN_FONCTIONEL!K138</f>
        <v>-191720027</v>
      </c>
      <c r="K130" s="2833">
        <f>BILAN_FONCTIONEL!L138</f>
        <v>-103176480</v>
      </c>
      <c r="L130" s="2791">
        <f>BILAN_FONCTIONEL!M138</f>
        <v>-88543547</v>
      </c>
      <c r="M130" s="2566">
        <f>BILAN_FONCTIONEL!N138</f>
        <v>0.8581756908163567</v>
      </c>
      <c r="N130" s="445">
        <f>BILAN_FONCTIONEL!O138</f>
        <v>-103176480</v>
      </c>
      <c r="O130" s="445">
        <f>BILAN_FONCTIONEL!P138</f>
        <v>-45957544</v>
      </c>
      <c r="P130" s="442">
        <f>BILAN_FONCTIONEL!Q138</f>
        <v>-57218936</v>
      </c>
      <c r="Q130" s="2941">
        <f>BILAN_FONCTIONEL!R138</f>
        <v>1.2450390299359775</v>
      </c>
      <c r="R130" s="194"/>
      <c r="S130" s="194"/>
      <c r="T130" s="3196"/>
      <c r="U130" s="194"/>
      <c r="V130" s="194"/>
      <c r="W130" s="194"/>
      <c r="X130" s="194"/>
      <c r="Y130" s="194"/>
      <c r="Z130" s="194"/>
    </row>
    <row r="131" spans="1:26" s="693" customFormat="1" ht="18.75" thickBot="1">
      <c r="A131" s="2535" t="s">
        <v>924</v>
      </c>
      <c r="B131" s="442">
        <f>BILAN_FONCTIONEL!C139</f>
        <v>-427652600.00000006</v>
      </c>
      <c r="C131" s="442">
        <f>BILAN_FONCTIONEL!D139</f>
        <v>-412231352</v>
      </c>
      <c r="D131" s="442">
        <f>BILAN_FONCTIONEL!E139</f>
        <v>-15421248.00000006</v>
      </c>
      <c r="E131" s="2556">
        <f>BILAN_FONCTIONEL!F139</f>
        <v>3.7409207051287252E-2</v>
      </c>
      <c r="F131" s="2833">
        <f>BILAN_FONCTIONEL!G139</f>
        <v>-412231352</v>
      </c>
      <c r="G131" s="2792">
        <f>BILAN_FONCTIONEL!H139</f>
        <v>-191720027</v>
      </c>
      <c r="H131" s="442">
        <f>BILAN_FONCTIONEL!I139</f>
        <v>-220511325</v>
      </c>
      <c r="I131" s="2556">
        <f>BILAN_FONCTIONEL!J139</f>
        <v>1.150173659218189</v>
      </c>
      <c r="J131" s="2885">
        <f>BILAN_FONCTIONEL!K139</f>
        <v>-191720027</v>
      </c>
      <c r="K131" s="2833">
        <f>BILAN_FONCTIONEL!L139</f>
        <v>-103176480.00000001</v>
      </c>
      <c r="L131" s="2792">
        <f>BILAN_FONCTIONEL!M139</f>
        <v>-88543546.999999985</v>
      </c>
      <c r="M131" s="2556">
        <f>BILAN_FONCTIONEL!N139</f>
        <v>0.85817569081635625</v>
      </c>
      <c r="N131" s="442">
        <f>BILAN_FONCTIONEL!O139</f>
        <v>-103176480.00000001</v>
      </c>
      <c r="O131" s="442">
        <f>BILAN_FONCTIONEL!P139</f>
        <v>-45957544</v>
      </c>
      <c r="P131" s="2596">
        <f>BILAN_FONCTIONEL!Q139</f>
        <v>-57218936.000000015</v>
      </c>
      <c r="Q131" s="2941">
        <f>BILAN_FONCTIONEL!R139</f>
        <v>1.2450390299359779</v>
      </c>
      <c r="R131" s="695"/>
      <c r="S131" s="695"/>
      <c r="T131" s="2510"/>
      <c r="U131" s="695"/>
      <c r="V131" s="695"/>
      <c r="W131" s="695"/>
      <c r="X131" s="695"/>
      <c r="Y131" s="695"/>
      <c r="Z131" s="695"/>
    </row>
    <row r="132" spans="1:26" ht="18.75" thickBot="1">
      <c r="A132" s="580" t="s">
        <v>634</v>
      </c>
      <c r="B132" s="581">
        <f>BILAN_FONCTIONEL!C140</f>
        <v>248623613</v>
      </c>
      <c r="C132" s="581">
        <f>BILAN_FONCTIONEL!D140</f>
        <v>453109966</v>
      </c>
      <c r="D132" s="581">
        <f>BILAN_FONCTIONEL!E140</f>
        <v>-204486353</v>
      </c>
      <c r="E132" s="2564">
        <f>BILAN_FONCTIONEL!F140</f>
        <v>-0.45129520060037698</v>
      </c>
      <c r="F132" s="2834">
        <f>BILAN_FONCTIONEL!G140</f>
        <v>453109966</v>
      </c>
      <c r="G132" s="2793">
        <f>BILAN_FONCTIONEL!H140</f>
        <v>274988466</v>
      </c>
      <c r="H132" s="581">
        <f>BILAN_FONCTIONEL!I140</f>
        <v>178121500</v>
      </c>
      <c r="I132" s="2564">
        <f>BILAN_FONCTIONEL!J140</f>
        <v>0.64774171291969762</v>
      </c>
      <c r="J132" s="2886">
        <f>BILAN_FONCTIONEL!K140</f>
        <v>274988466</v>
      </c>
      <c r="K132" s="2834">
        <f>BILAN_FONCTIONEL!L140</f>
        <v>234434693</v>
      </c>
      <c r="L132" s="2793">
        <f>BILAN_FONCTIONEL!M140</f>
        <v>40553773</v>
      </c>
      <c r="M132" s="2564">
        <f>BILAN_FONCTIONEL!N140</f>
        <v>0.17298537379874923</v>
      </c>
      <c r="N132" s="581">
        <f>BILAN_FONCTIONEL!O140</f>
        <v>234434693</v>
      </c>
      <c r="O132" s="581">
        <f>BILAN_FONCTIONEL!P140</f>
        <v>190809350</v>
      </c>
      <c r="P132" s="2596">
        <f>BILAN_FONCTIONEL!Q140</f>
        <v>43625343</v>
      </c>
      <c r="Q132" s="2941">
        <f>BILAN_FONCTIONEL!R140</f>
        <v>0.22863315136286566</v>
      </c>
      <c r="R132" s="194"/>
      <c r="S132" s="194"/>
      <c r="T132" s="3198"/>
      <c r="U132" s="194"/>
      <c r="V132" s="194"/>
      <c r="W132" s="194"/>
      <c r="X132" s="194"/>
      <c r="Y132" s="194"/>
      <c r="Z132" s="194"/>
    </row>
    <row r="133" spans="1:26" ht="18.75" thickBot="1">
      <c r="A133" s="582" t="s">
        <v>635</v>
      </c>
      <c r="B133" s="583">
        <f>BILAN_FONCTIONEL!C141</f>
        <v>248623613</v>
      </c>
      <c r="C133" s="583">
        <f>BILAN_FONCTIONEL!D141</f>
        <v>453109966</v>
      </c>
      <c r="D133" s="583">
        <f>BILAN_FONCTIONEL!E141</f>
        <v>-204486353</v>
      </c>
      <c r="E133" s="2565">
        <f>BILAN_FONCTIONEL!F141</f>
        <v>-0.45129520060037698</v>
      </c>
      <c r="F133" s="2835">
        <f>BILAN_FONCTIONEL!G141</f>
        <v>453109966</v>
      </c>
      <c r="G133" s="2794">
        <f>BILAN_FONCTIONEL!H141</f>
        <v>274988466</v>
      </c>
      <c r="H133" s="446">
        <f t="shared" si="203"/>
        <v>178121500</v>
      </c>
      <c r="I133" s="2855">
        <f t="shared" si="204"/>
        <v>0.64774171291969762</v>
      </c>
      <c r="J133" s="2887">
        <f>BILAN_FONCTIONEL!K141</f>
        <v>274988466</v>
      </c>
      <c r="K133" s="2835">
        <f>BILAN_FONCTIONEL!L141</f>
        <v>234434693</v>
      </c>
      <c r="L133" s="564">
        <f t="shared" si="205"/>
        <v>40553773</v>
      </c>
      <c r="M133" s="2561">
        <f t="shared" si="206"/>
        <v>0.17298537379874923</v>
      </c>
      <c r="N133" s="266">
        <f>BILAN_FONCTIONEL!O141</f>
        <v>234434693</v>
      </c>
      <c r="O133" s="266">
        <f>BILAN_FONCTIONEL!P141</f>
        <v>190809350</v>
      </c>
      <c r="P133" s="2597">
        <f>BILAN_FONCTIONEL!Q141</f>
        <v>43625343</v>
      </c>
      <c r="Q133" s="2940">
        <f>BILAN_FONCTIONEL!R141</f>
        <v>0.22863315136286566</v>
      </c>
      <c r="R133" s="194"/>
      <c r="S133" s="194"/>
      <c r="T133" s="3196"/>
      <c r="U133" s="194"/>
      <c r="V133" s="194"/>
      <c r="W133" s="194"/>
      <c r="X133" s="194"/>
      <c r="Y133" s="194"/>
      <c r="Z133" s="194"/>
    </row>
    <row r="134" spans="1:26" s="321" customFormat="1" ht="18.75">
      <c r="A134" s="584" t="s">
        <v>636</v>
      </c>
      <c r="B134" s="585">
        <f>BILAN_FONCTIONEL!C142</f>
        <v>153488917</v>
      </c>
      <c r="C134" s="585">
        <f>BILAN_FONCTIONEL!D142</f>
        <v>276756486</v>
      </c>
      <c r="D134" s="585">
        <f>BILAN_FONCTIONEL!E142</f>
        <v>-123267569</v>
      </c>
      <c r="E134" s="2567">
        <f>BILAN_FONCTIONEL!F142</f>
        <v>-0.44540083154546195</v>
      </c>
      <c r="F134" s="2836">
        <f>BILAN_FONCTIONEL!G142</f>
        <v>276756486</v>
      </c>
      <c r="G134" s="2795">
        <f>BILAN_FONCTIONEL!H142</f>
        <v>100000000</v>
      </c>
      <c r="H134" s="585">
        <f>BILAN_FONCTIONEL!I142</f>
        <v>176756486</v>
      </c>
      <c r="I134" s="2567">
        <f>BILAN_FONCTIONEL!J142</f>
        <v>1.7675648599999998</v>
      </c>
      <c r="J134" s="2888">
        <f>BILAN_FONCTIONEL!K142</f>
        <v>100000000</v>
      </c>
      <c r="K134" s="2836">
        <f>BILAN_FONCTIONEL!L142</f>
        <v>100000000</v>
      </c>
      <c r="L134" s="2795">
        <f>BILAN_FONCTIONEL!M142</f>
        <v>0</v>
      </c>
      <c r="M134" s="2567">
        <f>BILAN_FONCTIONEL!N142</f>
        <v>0</v>
      </c>
      <c r="N134" s="585">
        <f>BILAN_FONCTIONEL!O142</f>
        <v>100000000</v>
      </c>
      <c r="O134" s="585">
        <f>BILAN_FONCTIONEL!P142</f>
        <v>0</v>
      </c>
      <c r="P134" s="585">
        <f>BILAN_FONCTIONEL!Q142</f>
        <v>100000000</v>
      </c>
      <c r="Q134" s="2614">
        <f>BILAN_FONCTIONEL!R142</f>
        <v>0</v>
      </c>
      <c r="R134" s="346"/>
      <c r="S134" s="346"/>
      <c r="T134" s="3196"/>
      <c r="U134" s="346"/>
      <c r="V134" s="346"/>
      <c r="W134" s="346"/>
      <c r="X134" s="346"/>
      <c r="Y134" s="346"/>
      <c r="Z134" s="346"/>
    </row>
    <row r="135" spans="1:26" s="321" customFormat="1" ht="18.75">
      <c r="A135" s="586" t="s">
        <v>637</v>
      </c>
      <c r="B135" s="585">
        <f>BILAN_FONCTIONEL!C143</f>
        <v>95134696</v>
      </c>
      <c r="C135" s="585">
        <f>BILAN_FONCTIONEL!D143</f>
        <v>176353480</v>
      </c>
      <c r="D135" s="585">
        <f>BILAN_FONCTIONEL!E143</f>
        <v>-81218784</v>
      </c>
      <c r="E135" s="2567">
        <f>BILAN_FONCTIONEL!F143</f>
        <v>-0.46054540006809053</v>
      </c>
      <c r="F135" s="2836">
        <f>BILAN_FONCTIONEL!G143</f>
        <v>176353480</v>
      </c>
      <c r="G135" s="2795">
        <f>BILAN_FONCTIONEL!H143</f>
        <v>174988466</v>
      </c>
      <c r="H135" s="585">
        <f>BILAN_FONCTIONEL!I143</f>
        <v>1365014</v>
      </c>
      <c r="I135" s="2567">
        <f>BILAN_FONCTIONEL!J143</f>
        <v>7.8005941260150813E-3</v>
      </c>
      <c r="J135" s="2888">
        <f>BILAN_FONCTIONEL!K143</f>
        <v>174988466</v>
      </c>
      <c r="K135" s="2836">
        <f>BILAN_FONCTIONEL!L143</f>
        <v>134434693</v>
      </c>
      <c r="L135" s="2795">
        <f>BILAN_FONCTIONEL!M143</f>
        <v>40553773</v>
      </c>
      <c r="M135" s="2567">
        <f>BILAN_FONCTIONEL!N143</f>
        <v>0.30166151381771678</v>
      </c>
      <c r="N135" s="585">
        <f>BILAN_FONCTIONEL!O143</f>
        <v>134434693</v>
      </c>
      <c r="O135" s="585">
        <f>BILAN_FONCTIONEL!P143</f>
        <v>190809350</v>
      </c>
      <c r="P135" s="585">
        <f>BILAN_FONCTIONEL!Q143</f>
        <v>-56374657</v>
      </c>
      <c r="Q135" s="2614">
        <f>BILAN_FONCTIONEL!R143</f>
        <v>-0.29545018103148513</v>
      </c>
      <c r="R135" s="346"/>
      <c r="S135" s="346"/>
      <c r="T135" s="3196"/>
      <c r="U135" s="346"/>
      <c r="V135" s="346"/>
      <c r="W135" s="346"/>
      <c r="X135" s="346"/>
      <c r="Y135" s="346"/>
      <c r="Z135" s="346"/>
    </row>
    <row r="136" spans="1:26" s="321" customFormat="1" ht="18.75">
      <c r="A136" s="586" t="s">
        <v>638</v>
      </c>
      <c r="B136" s="449">
        <f>BILAN_SYSCOA!C124</f>
        <v>0</v>
      </c>
      <c r="C136" s="449">
        <f>BILAN_SYSCOA!D124</f>
        <v>0</v>
      </c>
      <c r="D136" s="447">
        <f t="shared" si="201"/>
        <v>0</v>
      </c>
      <c r="E136" s="2753"/>
      <c r="F136" s="2837">
        <f t="shared" ref="F136:F137" si="213">C136</f>
        <v>0</v>
      </c>
      <c r="G136" s="2796">
        <f>BILAN_SYSCOA!E124</f>
        <v>0</v>
      </c>
      <c r="H136" s="448">
        <f t="shared" si="203"/>
        <v>0</v>
      </c>
      <c r="I136" s="2753"/>
      <c r="J136" s="2889">
        <f t="shared" ref="J136:J137" si="214">G136</f>
        <v>0</v>
      </c>
      <c r="K136" s="2917">
        <f>BILAN_SYSCOA!F124</f>
        <v>0</v>
      </c>
      <c r="L136" s="565">
        <f t="shared" si="205"/>
        <v>0</v>
      </c>
      <c r="M136" s="2548"/>
      <c r="N136" s="430">
        <f t="shared" ref="N136:N137" si="215">K136</f>
        <v>0</v>
      </c>
      <c r="O136" s="431"/>
      <c r="P136" s="2598" t="s">
        <v>627</v>
      </c>
      <c r="Q136" s="2548"/>
      <c r="R136" s="346"/>
      <c r="S136" s="346"/>
      <c r="T136" s="3196"/>
      <c r="U136" s="346"/>
      <c r="V136" s="346"/>
      <c r="W136" s="346"/>
      <c r="X136" s="346"/>
      <c r="Y136" s="346"/>
      <c r="Z136" s="346"/>
    </row>
    <row r="137" spans="1:26" s="321" customFormat="1" ht="19.5" thickBot="1">
      <c r="A137" s="587" t="s">
        <v>639</v>
      </c>
      <c r="B137" s="450">
        <f>BILAN_SYSCOA!C125+BILAN_SYSCOA!C126</f>
        <v>0</v>
      </c>
      <c r="C137" s="450">
        <f>BILAN_SYSCOA!D125+BILAN_SYSCOA!D126</f>
        <v>0</v>
      </c>
      <c r="D137" s="451">
        <f t="shared" si="201"/>
        <v>0</v>
      </c>
      <c r="E137" s="2754"/>
      <c r="F137" s="2838">
        <f t="shared" si="213"/>
        <v>0</v>
      </c>
      <c r="G137" s="2797">
        <f>BILAN_SYSCOA!E125+BILAN_SYSCOA!E126</f>
        <v>0</v>
      </c>
      <c r="H137" s="452">
        <f t="shared" si="203"/>
        <v>0</v>
      </c>
      <c r="I137" s="2754"/>
      <c r="J137" s="2890">
        <f t="shared" si="214"/>
        <v>0</v>
      </c>
      <c r="K137" s="2918">
        <f>BILAN_SYSCOA!F125+BILAN_SYSCOA!F126</f>
        <v>0</v>
      </c>
      <c r="L137" s="566">
        <f t="shared" si="205"/>
        <v>0</v>
      </c>
      <c r="M137" s="2551"/>
      <c r="N137" s="432">
        <f t="shared" si="215"/>
        <v>0</v>
      </c>
      <c r="O137" s="433"/>
      <c r="P137" s="2599" t="s">
        <v>627</v>
      </c>
      <c r="Q137" s="2621"/>
      <c r="R137" s="346"/>
      <c r="S137" s="346"/>
      <c r="T137" s="3196"/>
      <c r="U137" s="346"/>
      <c r="V137" s="346"/>
      <c r="W137" s="346"/>
      <c r="X137" s="346"/>
      <c r="Y137" s="346"/>
      <c r="Z137" s="346"/>
    </row>
    <row r="138" spans="1:26" ht="18.75" thickBot="1">
      <c r="A138" s="588" t="s">
        <v>640</v>
      </c>
      <c r="B138" s="589">
        <f>BILAN_FONCTIONEL!C146</f>
        <v>248623613</v>
      </c>
      <c r="C138" s="590">
        <f t="shared" ref="C138" si="216">(C134+C135)-(C136+C137)</f>
        <v>453109966</v>
      </c>
      <c r="D138" s="590">
        <f t="shared" si="201"/>
        <v>-204486353</v>
      </c>
      <c r="E138" s="2755">
        <f t="shared" si="202"/>
        <v>-0.45129520060037698</v>
      </c>
      <c r="F138" s="2839">
        <f t="shared" ref="F138:G138" si="217">(F134+F135)-(F136+F137)</f>
        <v>453109966</v>
      </c>
      <c r="G138" s="2798">
        <f t="shared" si="217"/>
        <v>274988466</v>
      </c>
      <c r="H138" s="590">
        <f t="shared" si="203"/>
        <v>178121500</v>
      </c>
      <c r="I138" s="2755">
        <f t="shared" si="204"/>
        <v>0.64774171291969762</v>
      </c>
      <c r="J138" s="2891">
        <f t="shared" ref="J138:K138" si="218">(J134+J135)-(J136+J137)</f>
        <v>274988466</v>
      </c>
      <c r="K138" s="2839">
        <f t="shared" si="218"/>
        <v>234434693</v>
      </c>
      <c r="L138" s="567">
        <f t="shared" si="205"/>
        <v>40553773</v>
      </c>
      <c r="M138" s="2545">
        <f t="shared" si="206"/>
        <v>0.17298537379874923</v>
      </c>
      <c r="N138" s="264">
        <f t="shared" ref="N138:O138" si="219">(N134+N135)-(N136+N137)</f>
        <v>234434693</v>
      </c>
      <c r="O138" s="265">
        <f t="shared" si="219"/>
        <v>190809350</v>
      </c>
      <c r="P138" s="2600">
        <f>N138-O138</f>
        <v>43625343</v>
      </c>
      <c r="Q138" s="2560">
        <f>N138/O138-1</f>
        <v>0.22863315136286566</v>
      </c>
      <c r="R138" s="194"/>
      <c r="S138" s="194"/>
      <c r="T138" s="3197"/>
      <c r="U138" s="194"/>
      <c r="V138" s="194"/>
      <c r="W138" s="194"/>
      <c r="X138" s="194"/>
      <c r="Y138" s="194"/>
      <c r="Z138" s="194"/>
    </row>
    <row r="139" spans="1:26" ht="12" customHeight="1">
      <c r="A139" s="194"/>
      <c r="B139" s="194"/>
      <c r="C139" s="194"/>
      <c r="D139" s="194"/>
      <c r="E139" s="2619"/>
      <c r="F139" s="2828"/>
      <c r="G139" s="695"/>
      <c r="H139" s="194"/>
      <c r="I139" s="2619"/>
      <c r="J139" s="2880"/>
      <c r="K139" s="2828"/>
      <c r="L139" s="695"/>
      <c r="M139" s="2555"/>
      <c r="N139" s="194"/>
      <c r="O139" s="194"/>
      <c r="P139" s="695"/>
      <c r="Q139" s="2617"/>
      <c r="R139" s="194"/>
      <c r="S139" s="194"/>
      <c r="T139" s="194"/>
      <c r="U139" s="194"/>
      <c r="V139" s="194"/>
      <c r="W139" s="194"/>
      <c r="X139" s="194"/>
      <c r="Y139" s="194"/>
      <c r="Z139" s="194"/>
    </row>
    <row r="140" spans="1:26" ht="12" customHeight="1">
      <c r="A140" s="194"/>
      <c r="B140" s="267" t="b">
        <f t="shared" ref="B140:Q140" si="220">B132=B138</f>
        <v>1</v>
      </c>
      <c r="C140" s="268" t="b">
        <f t="shared" si="220"/>
        <v>1</v>
      </c>
      <c r="D140" s="268" t="b">
        <f t="shared" si="220"/>
        <v>1</v>
      </c>
      <c r="E140" s="2618" t="b">
        <f t="shared" si="220"/>
        <v>1</v>
      </c>
      <c r="F140" s="2840" t="b">
        <f t="shared" si="220"/>
        <v>1</v>
      </c>
      <c r="G140" s="723" t="b">
        <f t="shared" si="220"/>
        <v>1</v>
      </c>
      <c r="H140" s="268" t="b">
        <f t="shared" si="220"/>
        <v>1</v>
      </c>
      <c r="I140" s="2618" t="b">
        <f t="shared" si="220"/>
        <v>1</v>
      </c>
      <c r="J140" s="2892" t="b">
        <f t="shared" si="220"/>
        <v>1</v>
      </c>
      <c r="K140" s="2840" t="b">
        <f t="shared" si="220"/>
        <v>1</v>
      </c>
      <c r="L140" s="723" t="b">
        <f t="shared" si="220"/>
        <v>1</v>
      </c>
      <c r="M140" s="2546" t="b">
        <f t="shared" si="220"/>
        <v>1</v>
      </c>
      <c r="N140" s="268" t="b">
        <f t="shared" si="220"/>
        <v>1</v>
      </c>
      <c r="O140" s="268" t="b">
        <f t="shared" si="220"/>
        <v>1</v>
      </c>
      <c r="P140" s="723" t="b">
        <f t="shared" si="220"/>
        <v>1</v>
      </c>
      <c r="Q140" s="2618" t="b">
        <f t="shared" si="220"/>
        <v>1</v>
      </c>
      <c r="R140" s="194"/>
      <c r="S140" s="194"/>
      <c r="T140" s="194"/>
      <c r="U140" s="194"/>
      <c r="V140" s="194"/>
      <c r="W140" s="194"/>
      <c r="X140" s="194"/>
      <c r="Y140" s="194"/>
      <c r="Z140" s="194"/>
    </row>
    <row r="141" spans="1:26" ht="12" customHeight="1">
      <c r="A141" s="194"/>
      <c r="B141" s="194"/>
      <c r="C141" s="194"/>
      <c r="D141" s="194"/>
      <c r="E141" s="2619"/>
      <c r="F141" s="2828"/>
      <c r="G141" s="695"/>
      <c r="H141" s="194"/>
      <c r="I141" s="2619"/>
      <c r="J141" s="2880"/>
      <c r="K141" s="2828"/>
      <c r="L141" s="695"/>
      <c r="M141" s="2555"/>
      <c r="N141" s="194"/>
      <c r="O141" s="194"/>
      <c r="P141" s="695"/>
      <c r="Q141" s="2619"/>
      <c r="R141" s="194"/>
      <c r="S141" s="194"/>
      <c r="T141" s="194"/>
      <c r="U141" s="194"/>
      <c r="V141" s="194"/>
      <c r="W141" s="194"/>
      <c r="X141" s="194"/>
      <c r="Y141" s="194"/>
      <c r="Z141" s="194"/>
    </row>
    <row r="142" spans="1:26" ht="12" customHeight="1" thickBot="1">
      <c r="A142" s="194"/>
      <c r="B142" s="194"/>
      <c r="C142" s="194"/>
      <c r="D142" s="194"/>
      <c r="E142" s="2619"/>
      <c r="F142" s="2828"/>
      <c r="G142" s="695"/>
      <c r="H142" s="194"/>
      <c r="I142" s="2619"/>
      <c r="J142" s="2880"/>
      <c r="K142" s="2828"/>
      <c r="L142" s="695"/>
      <c r="M142" s="2555"/>
      <c r="N142" s="194"/>
      <c r="O142" s="194"/>
      <c r="P142" s="695"/>
      <c r="Q142" s="2620"/>
      <c r="R142" s="194"/>
      <c r="S142" s="194"/>
      <c r="T142" s="194"/>
      <c r="U142" s="194"/>
      <c r="V142" s="194"/>
      <c r="W142" s="194"/>
      <c r="X142" s="194"/>
      <c r="Y142" s="194"/>
      <c r="Z142" s="194"/>
    </row>
    <row r="143" spans="1:26" ht="24.75" customHeight="1" thickBot="1">
      <c r="A143" s="3185" t="s">
        <v>641</v>
      </c>
      <c r="B143" s="3186"/>
      <c r="C143" s="3186"/>
      <c r="D143" s="3186"/>
      <c r="E143" s="3186"/>
      <c r="F143" s="3186"/>
      <c r="G143" s="3186"/>
      <c r="H143" s="3186"/>
      <c r="I143" s="3186"/>
      <c r="J143" s="3186"/>
      <c r="K143" s="3186"/>
      <c r="L143" s="3186"/>
      <c r="M143" s="3186"/>
      <c r="N143" s="3186"/>
      <c r="O143" s="3186"/>
      <c r="P143" s="3186"/>
      <c r="Q143" s="3199"/>
      <c r="R143" s="194"/>
      <c r="S143" s="194"/>
      <c r="T143" s="194"/>
      <c r="U143" s="194"/>
      <c r="V143" s="194"/>
      <c r="W143" s="194"/>
      <c r="X143" s="194"/>
      <c r="Y143" s="194"/>
      <c r="Z143" s="194"/>
    </row>
    <row r="144" spans="1:26" ht="19.5" customHeight="1" thickBot="1">
      <c r="A144" s="269" t="s">
        <v>642</v>
      </c>
      <c r="B144" s="270">
        <v>0.18</v>
      </c>
      <c r="C144" s="271">
        <v>360</v>
      </c>
      <c r="D144" s="272"/>
      <c r="E144" s="2563"/>
      <c r="F144" s="2841"/>
      <c r="G144" s="272"/>
      <c r="H144" s="272"/>
      <c r="I144" s="2563"/>
      <c r="J144" s="2893"/>
      <c r="K144" s="2841"/>
      <c r="L144" s="272"/>
      <c r="M144" s="2563"/>
      <c r="N144" s="272"/>
      <c r="O144" s="272"/>
      <c r="P144" s="272"/>
      <c r="Q144" s="2641"/>
      <c r="R144" s="273"/>
      <c r="S144" s="273"/>
      <c r="T144" s="273"/>
      <c r="U144" s="273"/>
      <c r="V144" s="273"/>
      <c r="W144" s="273"/>
      <c r="X144" s="273"/>
      <c r="Y144" s="273"/>
      <c r="Z144" s="273"/>
    </row>
    <row r="145" spans="1:26" s="321" customFormat="1" ht="15.75" customHeight="1">
      <c r="A145" s="619" t="s">
        <v>643</v>
      </c>
      <c r="B145" s="2948">
        <f>BILAN_FONCTIONEL!C154</f>
        <v>2203200201</v>
      </c>
      <c r="C145" s="620">
        <f>+'TSIGC_ IA CA'!C16</f>
        <v>2635639963</v>
      </c>
      <c r="D145" s="621">
        <f t="shared" ref="D145:D149" si="221">B145-C145</f>
        <v>-432439762</v>
      </c>
      <c r="E145" s="2756">
        <f t="shared" ref="E145:E149" si="222">B145/C145-1</f>
        <v>-0.16407391300433094</v>
      </c>
      <c r="F145" s="2842">
        <f t="shared" ref="F145:F149" si="223">+C145</f>
        <v>2635639963</v>
      </c>
      <c r="G145" s="620">
        <f>+'TSIGC_ IA CA'!H16</f>
        <v>3336705614</v>
      </c>
      <c r="H145" s="625">
        <f t="shared" ref="H145:H150" si="224">F145-G145</f>
        <v>-701065651</v>
      </c>
      <c r="I145" s="2756">
        <f t="shared" ref="I145:I150" si="225">F145/G145-1</f>
        <v>-0.2101071332330009</v>
      </c>
      <c r="J145" s="2894">
        <f t="shared" ref="J145:J149" si="226">+G145</f>
        <v>3336705614</v>
      </c>
      <c r="K145" s="2919">
        <f>+'TSIGC_ IA CA'!M16</f>
        <v>3080437839</v>
      </c>
      <c r="L145" s="2907">
        <f>BILAN_FONCTIONEL!M154</f>
        <v>256267775</v>
      </c>
      <c r="M145" s="2662">
        <f t="shared" ref="M145:M151" si="227">J145/K145-1</f>
        <v>8.3191996850419114E-2</v>
      </c>
      <c r="N145" s="623">
        <f t="shared" ref="N145:N149" si="228">+K145</f>
        <v>3080437839</v>
      </c>
      <c r="O145" s="624">
        <f>BILAN_FONCTIONEL!P154</f>
        <v>1585332558</v>
      </c>
      <c r="P145" s="2601">
        <f t="shared" ref="P145:P150" si="229">N145-O145</f>
        <v>1495105281</v>
      </c>
      <c r="Q145" s="2547">
        <f t="shared" ref="Q145:Q150" si="230">N145/O145-1</f>
        <v>0.94308621459599151</v>
      </c>
      <c r="R145" s="346"/>
      <c r="S145" s="648"/>
      <c r="T145" s="346"/>
      <c r="U145" s="346"/>
      <c r="V145" s="346"/>
      <c r="W145" s="346"/>
      <c r="X145" s="346"/>
      <c r="Y145" s="346"/>
      <c r="Z145" s="346"/>
    </row>
    <row r="146" spans="1:26" s="321" customFormat="1" ht="15.75" customHeight="1">
      <c r="A146" s="626" t="s">
        <v>644</v>
      </c>
      <c r="B146" s="634">
        <f>BILAN_FONCTIONEL!C155</f>
        <v>396576036.18000001</v>
      </c>
      <c r="C146" s="627">
        <f t="shared" ref="C146" si="231">C145*$B$144</f>
        <v>474415193.33999997</v>
      </c>
      <c r="D146" s="628">
        <f t="shared" si="221"/>
        <v>-77839157.159999967</v>
      </c>
      <c r="E146" s="2659">
        <f t="shared" si="222"/>
        <v>-0.16407391300433083</v>
      </c>
      <c r="F146" s="2843">
        <f t="shared" si="223"/>
        <v>474415193.33999997</v>
      </c>
      <c r="G146" s="627">
        <f>G145*$B$144</f>
        <v>600607010.51999998</v>
      </c>
      <c r="H146" s="631">
        <f t="shared" si="224"/>
        <v>-126191817.18000001</v>
      </c>
      <c r="I146" s="2659">
        <f t="shared" si="225"/>
        <v>-0.2101071332330009</v>
      </c>
      <c r="J146" s="2895">
        <f t="shared" si="226"/>
        <v>600607010.51999998</v>
      </c>
      <c r="K146" s="2920">
        <f>K145*$B$144</f>
        <v>554478811.01999998</v>
      </c>
      <c r="L146" s="2907">
        <f>BILAN_FONCTIONEL!M155</f>
        <v>46128199.5</v>
      </c>
      <c r="M146" s="2663">
        <f t="shared" si="227"/>
        <v>8.3191996850419114E-2</v>
      </c>
      <c r="N146" s="630">
        <f t="shared" si="228"/>
        <v>554478811.01999998</v>
      </c>
      <c r="O146" s="627">
        <f>O145*$B$144</f>
        <v>285359860.44</v>
      </c>
      <c r="P146" s="2602">
        <f t="shared" si="229"/>
        <v>269118950.57999998</v>
      </c>
      <c r="Q146" s="2548">
        <f t="shared" si="230"/>
        <v>0.94308621459599129</v>
      </c>
      <c r="R146" s="346"/>
      <c r="S146" s="346"/>
      <c r="T146" s="346"/>
      <c r="U146" s="346"/>
      <c r="V146" s="346"/>
      <c r="W146" s="346"/>
      <c r="X146" s="346"/>
      <c r="Y146" s="346"/>
      <c r="Z146" s="346"/>
    </row>
    <row r="147" spans="1:26" s="321" customFormat="1" ht="15.75" customHeight="1">
      <c r="A147" s="626" t="s">
        <v>645</v>
      </c>
      <c r="B147" s="634">
        <f>BILAN_FONCTIONEL!C156</f>
        <v>2599776237.1799998</v>
      </c>
      <c r="C147" s="627">
        <f t="shared" ref="C147" si="232">C145+C146</f>
        <v>3110055156.3400002</v>
      </c>
      <c r="D147" s="628">
        <f t="shared" si="221"/>
        <v>-510278919.16000032</v>
      </c>
      <c r="E147" s="2659">
        <f t="shared" si="222"/>
        <v>-0.16407391300433105</v>
      </c>
      <c r="F147" s="2843">
        <f t="shared" si="223"/>
        <v>3110055156.3400002</v>
      </c>
      <c r="G147" s="627">
        <f>G145+G146</f>
        <v>3937312624.52</v>
      </c>
      <c r="H147" s="631">
        <f t="shared" si="224"/>
        <v>-827257468.17999983</v>
      </c>
      <c r="I147" s="2659">
        <f t="shared" si="225"/>
        <v>-0.21010713323300079</v>
      </c>
      <c r="J147" s="2895">
        <f t="shared" si="226"/>
        <v>3937312624.52</v>
      </c>
      <c r="K147" s="2920">
        <f>K145+K146</f>
        <v>3634916650.02</v>
      </c>
      <c r="L147" s="2907">
        <f>BILAN_FONCTIONEL!M156</f>
        <v>302395974.5</v>
      </c>
      <c r="M147" s="2663">
        <f t="shared" si="227"/>
        <v>8.3191996850419114E-2</v>
      </c>
      <c r="N147" s="630">
        <f t="shared" si="228"/>
        <v>3634916650.02</v>
      </c>
      <c r="O147" s="627">
        <f>O145+O146</f>
        <v>1870692418.4400001</v>
      </c>
      <c r="P147" s="2602">
        <f t="shared" si="229"/>
        <v>1764224231.5799999</v>
      </c>
      <c r="Q147" s="2548">
        <f t="shared" si="230"/>
        <v>0.94308621459599129</v>
      </c>
      <c r="R147" s="346"/>
      <c r="S147" s="346"/>
      <c r="T147" s="346"/>
      <c r="U147" s="346"/>
      <c r="V147" s="346"/>
      <c r="W147" s="346"/>
      <c r="X147" s="346"/>
      <c r="Y147" s="346"/>
      <c r="Z147" s="346"/>
    </row>
    <row r="148" spans="1:26" s="321" customFormat="1" ht="15.75" customHeight="1">
      <c r="A148" s="626" t="s">
        <v>646</v>
      </c>
      <c r="B148" s="634">
        <f>BILAN_FONCTIONEL!C157</f>
        <v>0</v>
      </c>
      <c r="C148" s="627">
        <f>'TSIGC_ IA CA'!C19+'TSIGC_ IA CA'!C20</f>
        <v>0</v>
      </c>
      <c r="D148" s="628">
        <f t="shared" si="221"/>
        <v>0</v>
      </c>
      <c r="E148" s="2659" t="e">
        <f t="shared" si="222"/>
        <v>#DIV/0!</v>
      </c>
      <c r="F148" s="2843">
        <f t="shared" si="223"/>
        <v>0</v>
      </c>
      <c r="G148" s="627">
        <f>'TSIGC_ IA CA'!H19+'TSIGC_ IA CA'!H20</f>
        <v>0</v>
      </c>
      <c r="H148" s="631">
        <f t="shared" si="224"/>
        <v>0</v>
      </c>
      <c r="I148" s="2659" t="e">
        <f t="shared" si="225"/>
        <v>#DIV/0!</v>
      </c>
      <c r="J148" s="2895">
        <f t="shared" si="226"/>
        <v>0</v>
      </c>
      <c r="K148" s="2920">
        <f>'TSIGC_ IA CA'!M19+'TSIGC_ IA CA'!M20</f>
        <v>0</v>
      </c>
      <c r="L148" s="2907">
        <f>BILAN_FONCTIONEL!M157</f>
        <v>0</v>
      </c>
      <c r="M148" s="2663"/>
      <c r="N148" s="630">
        <f t="shared" si="228"/>
        <v>0</v>
      </c>
      <c r="O148" s="632"/>
      <c r="P148" s="2602">
        <f t="shared" si="229"/>
        <v>0</v>
      </c>
      <c r="Q148" s="2548"/>
      <c r="R148" s="346"/>
      <c r="S148" s="346"/>
      <c r="T148" s="346"/>
      <c r="U148" s="346"/>
      <c r="V148" s="346"/>
      <c r="W148" s="346"/>
      <c r="X148" s="346"/>
      <c r="Y148" s="346"/>
      <c r="Z148" s="346"/>
    </row>
    <row r="149" spans="1:26" s="321" customFormat="1" ht="15.75" customHeight="1">
      <c r="A149" s="626" t="s">
        <v>647</v>
      </c>
      <c r="B149" s="2947">
        <f>BILAN_FONCTIONEL!C158</f>
        <v>0</v>
      </c>
      <c r="C149" s="627">
        <f>+'TSIGC_ IA CA'!C6</f>
        <v>0</v>
      </c>
      <c r="D149" s="628">
        <f t="shared" si="221"/>
        <v>0</v>
      </c>
      <c r="E149" s="2659" t="e">
        <f t="shared" si="222"/>
        <v>#DIV/0!</v>
      </c>
      <c r="F149" s="2843">
        <f t="shared" si="223"/>
        <v>0</v>
      </c>
      <c r="G149" s="627">
        <f>+'TSIGC_ IA CA'!H6</f>
        <v>0</v>
      </c>
      <c r="H149" s="631">
        <f t="shared" si="224"/>
        <v>0</v>
      </c>
      <c r="I149" s="2659" t="e">
        <f t="shared" si="225"/>
        <v>#DIV/0!</v>
      </c>
      <c r="J149" s="2895">
        <f t="shared" si="226"/>
        <v>0</v>
      </c>
      <c r="K149" s="2920">
        <f>+'TSIGC_ IA CA'!M6</f>
        <v>0</v>
      </c>
      <c r="L149" s="2907">
        <f>BILAN_FONCTIONEL!M158</f>
        <v>0</v>
      </c>
      <c r="M149" s="2663"/>
      <c r="N149" s="630">
        <f t="shared" si="228"/>
        <v>0</v>
      </c>
      <c r="O149" s="632"/>
      <c r="P149" s="2602">
        <f t="shared" si="229"/>
        <v>0</v>
      </c>
      <c r="Q149" s="2548"/>
      <c r="R149" s="346"/>
      <c r="S149" s="346"/>
      <c r="T149" s="346"/>
      <c r="U149" s="346"/>
      <c r="V149" s="346"/>
      <c r="W149" s="346"/>
      <c r="X149" s="346"/>
      <c r="Y149" s="346"/>
      <c r="Z149" s="346"/>
    </row>
    <row r="150" spans="1:26" s="321" customFormat="1" ht="15.75" customHeight="1">
      <c r="A150" s="274" t="s">
        <v>648</v>
      </c>
      <c r="B150" s="275">
        <f>BILAN_FONCTIONEL!C159</f>
        <v>1916356969.3999999</v>
      </c>
      <c r="C150" s="275">
        <f>BILAN_FONCTIONEL!D159</f>
        <v>2405951013.6599998</v>
      </c>
      <c r="D150" s="628">
        <f t="shared" ref="D150" si="233">B150-C150</f>
        <v>-489594044.25999999</v>
      </c>
      <c r="E150" s="2659">
        <f t="shared" ref="E150" si="234">B150/C150-1</f>
        <v>-0.20349293958201409</v>
      </c>
      <c r="F150" s="2844">
        <f>C150</f>
        <v>2405951013.6599998</v>
      </c>
      <c r="G150" s="278">
        <f>BILAN_FONCTIONEL!H159</f>
        <v>3494269516.54</v>
      </c>
      <c r="H150" s="280">
        <f t="shared" si="224"/>
        <v>-1088318502.8800001</v>
      </c>
      <c r="I150" s="2856">
        <f t="shared" si="225"/>
        <v>-0.31145808808636066</v>
      </c>
      <c r="J150" s="2896">
        <f>G150</f>
        <v>3494269516.54</v>
      </c>
      <c r="K150" s="2844">
        <f>-(-COMPTE_RESULTAT!H5-COMPTE_RESULTAT!H17-COMPTE_RESULTAT!H19-COMPTE_RESULTAT!H21-COMPTE_RESULTAT!H22+COMPTE_RESULTAT!H53+'TSIGC_ IA CA'!M39+'TSIGC_ IA CA'!M54)*(1+$B$144)</f>
        <v>-3190599048.8199997</v>
      </c>
      <c r="L150" s="2907">
        <f>BILAN_FONCTIONEL!M159</f>
        <v>303670467.72000027</v>
      </c>
      <c r="M150" s="2664">
        <f t="shared" si="227"/>
        <v>-2.0951766308061517</v>
      </c>
      <c r="N150" s="278">
        <f>K150</f>
        <v>-3190599048.8199997</v>
      </c>
      <c r="O150" s="279">
        <f>BILAN_FONCTIONEL!P159</f>
        <v>1474949789.8199999</v>
      </c>
      <c r="P150" s="2603">
        <f t="shared" si="229"/>
        <v>-4665548838.6399994</v>
      </c>
      <c r="Q150" s="2549">
        <f t="shared" si="230"/>
        <v>-3.1631916359738419</v>
      </c>
      <c r="R150" s="346"/>
      <c r="S150" s="346"/>
      <c r="T150" s="346"/>
      <c r="U150" s="346"/>
      <c r="V150" s="346"/>
      <c r="W150" s="346"/>
      <c r="X150" s="346"/>
      <c r="Y150" s="346"/>
      <c r="Z150" s="346"/>
    </row>
    <row r="151" spans="1:26" s="321" customFormat="1" ht="15.75" customHeight="1" outlineLevel="1">
      <c r="A151" s="633" t="s">
        <v>649</v>
      </c>
      <c r="B151" s="275">
        <f>BILAN_FONCTIONEL!C160</f>
        <v>1872720170.8499999</v>
      </c>
      <c r="C151" s="275">
        <f>BILAN_FONCTIONEL!D160</f>
        <v>2240293968.5499997</v>
      </c>
      <c r="D151" s="635">
        <f t="shared" ref="D151:D152" si="235">B151-C151</f>
        <v>-367573797.69999981</v>
      </c>
      <c r="E151" s="2659">
        <f t="shared" ref="E151:E152" si="236">B151/C151-1</f>
        <v>-0.16407391300433083</v>
      </c>
      <c r="F151" s="2843">
        <f t="shared" ref="F151:F152" si="237">+C151</f>
        <v>2240293968.5499997</v>
      </c>
      <c r="G151" s="278">
        <f>BILAN_FONCTIONEL!H160</f>
        <v>2836199771.9000001</v>
      </c>
      <c r="H151" s="631">
        <f t="shared" ref="H151:H152" si="238">F151-G151</f>
        <v>-595905803.35000038</v>
      </c>
      <c r="I151" s="2659">
        <f t="shared" ref="I151:I152" si="239">F151/G151-1</f>
        <v>-0.21010713323300101</v>
      </c>
      <c r="J151" s="2895">
        <f>BILAN_FONCTIONEL!H160</f>
        <v>2836199771.9000001</v>
      </c>
      <c r="K151" s="2843">
        <f>BILAN_FONCTIONEL!I160</f>
        <v>-595905803.35000038</v>
      </c>
      <c r="L151" s="2907">
        <f>BILAN_FONCTIONEL!M160</f>
        <v>217827608.75</v>
      </c>
      <c r="M151" s="2664">
        <f t="shared" si="227"/>
        <v>-5.7594766756016664</v>
      </c>
      <c r="N151" s="630">
        <f>BILAN_FONCTIONEL!L160</f>
        <v>2618372163.1500001</v>
      </c>
      <c r="O151" s="630">
        <f>BILAN_FONCTIONEL!P160</f>
        <v>1347532674.3</v>
      </c>
      <c r="P151" s="2602">
        <f t="shared" ref="P151:P152" si="240">N151-O151</f>
        <v>1270839488.8500001</v>
      </c>
      <c r="Q151" s="2548">
        <f t="shared" ref="Q151:Q152" si="241">N151/O151-1</f>
        <v>0.94308621459599151</v>
      </c>
      <c r="R151" s="346"/>
      <c r="S151" s="346"/>
      <c r="T151" s="346"/>
      <c r="U151" s="346"/>
      <c r="V151" s="346"/>
      <c r="W151" s="346"/>
      <c r="X151" s="346"/>
      <c r="Y151" s="346"/>
      <c r="Z151" s="346"/>
    </row>
    <row r="152" spans="1:26" s="321" customFormat="1" ht="15.75" customHeight="1" outlineLevel="1">
      <c r="A152" s="626" t="s">
        <v>650</v>
      </c>
      <c r="B152" s="275">
        <f>BILAN_FONCTIONEL!C161</f>
        <v>1872720170.8499999</v>
      </c>
      <c r="C152" s="275">
        <f>BILAN_FONCTIONEL!D161</f>
        <v>2240293968.5499997</v>
      </c>
      <c r="D152" s="635">
        <f t="shared" si="235"/>
        <v>-367573797.69999981</v>
      </c>
      <c r="E152" s="2659">
        <f t="shared" si="236"/>
        <v>-0.16407391300433083</v>
      </c>
      <c r="F152" s="2843">
        <f t="shared" si="237"/>
        <v>2240293968.5499997</v>
      </c>
      <c r="G152" s="278">
        <f>BILAN_FONCTIONEL!H161</f>
        <v>2836199771.9000001</v>
      </c>
      <c r="H152" s="631">
        <f t="shared" si="238"/>
        <v>-595905803.35000038</v>
      </c>
      <c r="I152" s="2659">
        <f t="shared" si="239"/>
        <v>-0.21010713323300101</v>
      </c>
      <c r="J152" s="2895">
        <f>BILAN_FONCTIONEL!H161</f>
        <v>2836199771.9000001</v>
      </c>
      <c r="K152" s="2843">
        <f>BILAN_FONCTIONEL!I161</f>
        <v>-595905803.35000038</v>
      </c>
      <c r="L152" s="2907">
        <f>BILAN_FONCTIONEL!M161</f>
        <v>217827608.75</v>
      </c>
      <c r="M152" s="2663">
        <f t="shared" ref="M152" si="242">J152/K152-1</f>
        <v>-5.7594766756016664</v>
      </c>
      <c r="N152" s="630">
        <f>BILAN_FONCTIONEL!O161</f>
        <v>2618372163.1500001</v>
      </c>
      <c r="O152" s="630">
        <f>BILAN_FONCTIONEL!P161</f>
        <v>1347532674.3</v>
      </c>
      <c r="P152" s="2602">
        <f t="shared" si="240"/>
        <v>1270839488.8500001</v>
      </c>
      <c r="Q152" s="2548">
        <f t="shared" si="241"/>
        <v>0.94308621459599151</v>
      </c>
      <c r="R152" s="346"/>
      <c r="S152" s="346"/>
      <c r="T152" s="346"/>
      <c r="U152" s="346"/>
      <c r="V152" s="346"/>
      <c r="W152" s="346"/>
      <c r="X152" s="346"/>
      <c r="Y152" s="346"/>
      <c r="Z152" s="346"/>
    </row>
    <row r="153" spans="1:26" s="321" customFormat="1" ht="15.75" customHeight="1" outlineLevel="1">
      <c r="A153" s="626" t="str">
        <f>BILAN_FONCTIONEL!B162</f>
        <v>BFR Global en jours de CAHT</v>
      </c>
      <c r="B153" s="2639">
        <f>BILAN_FONCTIONEL!C162</f>
        <v>-69.877869441969978</v>
      </c>
      <c r="C153" s="2639">
        <f>BILAN_FONCTIONEL!D162</f>
        <v>-56.30635777395063</v>
      </c>
      <c r="D153" s="2639">
        <f>BILAN_FONCTIONEL!E162</f>
        <v>-13.571511668019347</v>
      </c>
      <c r="E153" s="2757">
        <f>BILAN_FONCTIONEL!F162</f>
        <v>0.24102982690700725</v>
      </c>
      <c r="F153" s="2843">
        <f>BILAN_FONCTIONEL!G162</f>
        <v>-56.30635777395063</v>
      </c>
      <c r="G153" s="2799">
        <f>BILAN_FONCTIONEL!H162</f>
        <v>-20.684836393840765</v>
      </c>
      <c r="H153" s="630">
        <f>BILAN_FONCTIONEL!I162</f>
        <v>-35.621521380109868</v>
      </c>
      <c r="I153" s="2763">
        <f>BILAN_FONCTIONEL!J162</f>
        <v>1.7221079587903692</v>
      </c>
      <c r="J153" s="2895">
        <f>BILAN_FONCTIONEL!K162</f>
        <v>-20.684836393840765</v>
      </c>
      <c r="K153" s="2843">
        <f>BILAN_FONCTIONEL!L162</f>
        <v>-12.057874478018318</v>
      </c>
      <c r="L153" s="2907">
        <f>BILAN_FONCTIONEL!M162</f>
        <v>-8.6269619158224469</v>
      </c>
      <c r="M153" s="2657">
        <f>BILAN_FONCTIONEL!N162</f>
        <v>0.71546290613238051</v>
      </c>
      <c r="N153" s="630">
        <f>BILAN_FONCTIONEL!O162</f>
        <v>-12.057874478018318</v>
      </c>
      <c r="O153" s="630">
        <f>BILAN_FONCTIONEL!P162</f>
        <v>-10.436116861734194</v>
      </c>
      <c r="P153" s="630">
        <f>BILAN_FONCTIONEL!Q162</f>
        <v>-1.6217576162841247</v>
      </c>
      <c r="Q153" s="2642">
        <f>BILAN_FONCTIONEL!R162</f>
        <v>0.15539856804695007</v>
      </c>
      <c r="R153" s="346"/>
      <c r="S153" s="346"/>
      <c r="T153" s="346"/>
      <c r="U153" s="346"/>
      <c r="V153" s="346"/>
      <c r="W153" s="346"/>
      <c r="X153" s="346"/>
      <c r="Y153" s="346"/>
      <c r="Z153" s="346"/>
    </row>
    <row r="154" spans="1:26" ht="15.75" customHeight="1" thickBot="1">
      <c r="A154" s="462"/>
      <c r="B154" s="463"/>
      <c r="C154" s="463"/>
      <c r="D154" s="464"/>
      <c r="E154" s="2758"/>
      <c r="F154" s="2845"/>
      <c r="G154" s="465"/>
      <c r="H154" s="466"/>
      <c r="I154" s="2758"/>
      <c r="J154" s="2897"/>
      <c r="K154" s="2921"/>
      <c r="L154" s="2908"/>
      <c r="M154" s="2550"/>
      <c r="N154" s="463"/>
      <c r="O154" s="465"/>
      <c r="P154" s="466"/>
      <c r="Q154" s="2549"/>
      <c r="R154" s="194"/>
      <c r="S154" s="194"/>
      <c r="T154" s="194"/>
      <c r="U154" s="194"/>
      <c r="V154" s="194"/>
      <c r="W154" s="194"/>
      <c r="X154" s="194"/>
      <c r="Y154" s="194"/>
      <c r="Z154" s="194"/>
    </row>
    <row r="155" spans="1:26" ht="30.75" thickBot="1">
      <c r="A155" s="3188" t="s">
        <v>670</v>
      </c>
      <c r="B155" s="3189"/>
      <c r="C155" s="3189"/>
      <c r="D155" s="3189"/>
      <c r="E155" s="3189"/>
      <c r="F155" s="3189"/>
      <c r="G155" s="3189"/>
      <c r="H155" s="3189"/>
      <c r="I155" s="3189"/>
      <c r="J155" s="3189"/>
      <c r="K155" s="3189"/>
      <c r="L155" s="3189"/>
      <c r="M155" s="3189"/>
      <c r="N155" s="3189"/>
      <c r="O155" s="3189"/>
      <c r="P155" s="3189"/>
      <c r="Q155" s="3190"/>
      <c r="R155" s="286" t="s">
        <v>534</v>
      </c>
      <c r="S155" s="194"/>
      <c r="T155" s="287" t="s">
        <v>651</v>
      </c>
      <c r="U155" s="194"/>
      <c r="V155" s="194"/>
      <c r="W155" s="194"/>
      <c r="X155" s="194"/>
      <c r="Y155" s="194"/>
      <c r="Z155" s="194"/>
    </row>
    <row r="156" spans="1:26" s="321" customFormat="1" ht="59.25" customHeight="1">
      <c r="A156" s="467" t="s">
        <v>652</v>
      </c>
      <c r="B156" s="468">
        <f>BILAN_FONCTIONEL!C165</f>
        <v>0.41880175734356945</v>
      </c>
      <c r="C156" s="468">
        <f>BILAN_FONCTIONEL!D165</f>
        <v>-9.916425279560008E-2</v>
      </c>
      <c r="D156" s="469">
        <f t="shared" ref="D156:D160" si="243">B156-C156</f>
        <v>0.51796601013916954</v>
      </c>
      <c r="E156" s="2759">
        <f t="shared" ref="E156:E158" si="244">B156/C156-1</f>
        <v>-5.223313800456042</v>
      </c>
      <c r="F156" s="2846">
        <f t="shared" ref="F156:F160" si="245">+C156</f>
        <v>-9.916425279560008E-2</v>
      </c>
      <c r="G156" s="2800">
        <f>BILAN_FONCTIONEL!H165</f>
        <v>-0.43432311325514261</v>
      </c>
      <c r="H156" s="469">
        <f t="shared" ref="H156:H160" si="246">F156-G156</f>
        <v>0.33515886045954252</v>
      </c>
      <c r="I156" s="2759">
        <f t="shared" ref="I156:I158" si="247">F156/G156-1</f>
        <v>-0.77168092194682225</v>
      </c>
      <c r="J156" s="2898">
        <f t="shared" ref="J156:J160" si="248">+G156</f>
        <v>-0.43432311325514261</v>
      </c>
      <c r="K156" s="2922">
        <f>BILAN_FONCTIONEL!L165</f>
        <v>-1.2721718457539934</v>
      </c>
      <c r="L156" s="2909">
        <f t="shared" ref="L156:L159" si="249">J156-K156</f>
        <v>0.83784873249885083</v>
      </c>
      <c r="M156" s="471">
        <f>BILAN_FONCTIONEL!N165</f>
        <v>-0.6585971347308609</v>
      </c>
      <c r="N156" s="470">
        <f t="shared" ref="N156" si="250">+K156</f>
        <v>-1.2721718457539934</v>
      </c>
      <c r="O156" s="468">
        <f>BILAN_FONCTIONEL!P165</f>
        <v>-3.1518613353228799</v>
      </c>
      <c r="P156" s="2604">
        <f t="shared" ref="P156:P160" si="251">N156-O156</f>
        <v>1.8796894895688865</v>
      </c>
      <c r="Q156" s="2534">
        <f t="shared" ref="Q156:Q158" si="252">N156/O156-1</f>
        <v>-0.59637442437686716</v>
      </c>
      <c r="R156" s="3200" t="s">
        <v>936</v>
      </c>
      <c r="S156" s="454"/>
      <c r="T156" s="3203" t="s">
        <v>937</v>
      </c>
      <c r="U156" s="454"/>
      <c r="V156" s="454"/>
      <c r="W156" s="454"/>
      <c r="X156" s="454"/>
      <c r="Y156" s="454"/>
      <c r="Z156" s="454"/>
    </row>
    <row r="157" spans="1:26" s="321" customFormat="1" ht="60" customHeight="1">
      <c r="A157" s="472" t="s">
        <v>653</v>
      </c>
      <c r="B157" s="473">
        <f t="shared" ref="B157" si="253">(B123-B126)*$C$144/B145</f>
        <v>42.808409820038861</v>
      </c>
      <c r="C157" s="473">
        <f>BILAN_FONCTIONEL!D166</f>
        <v>61.889935670246174</v>
      </c>
      <c r="D157" s="474">
        <f t="shared" si="243"/>
        <v>-19.081525850207314</v>
      </c>
      <c r="E157" s="2760">
        <f t="shared" si="244"/>
        <v>-0.30831387435713287</v>
      </c>
      <c r="F157" s="2847">
        <f t="shared" si="245"/>
        <v>61.889935670246174</v>
      </c>
      <c r="G157" s="2801">
        <f>BILAN_FONCTIONEL!H166</f>
        <v>29.668738933586965</v>
      </c>
      <c r="H157" s="474">
        <f t="shared" si="246"/>
        <v>32.221196736659209</v>
      </c>
      <c r="I157" s="2760">
        <f t="shared" si="247"/>
        <v>1.0860318940008162</v>
      </c>
      <c r="J157" s="2899">
        <f t="shared" si="248"/>
        <v>29.668738933586965</v>
      </c>
      <c r="K157" s="2923">
        <f>BILAN_FONCTIONEL!L166</f>
        <v>27.397562908588853</v>
      </c>
      <c r="L157" s="2910">
        <f t="shared" si="249"/>
        <v>2.2711760249981126</v>
      </c>
      <c r="M157" s="475">
        <f t="shared" ref="M157:M158" si="254">J157/K157-1</f>
        <v>8.2897009218514173E-2</v>
      </c>
      <c r="N157" s="2643">
        <f>BILAN_FONCTIONEL!O166</f>
        <v>27.397562908588853</v>
      </c>
      <c r="O157" s="2644">
        <f>BILAN_FONCTIONEL!P166</f>
        <v>43.329310089145345</v>
      </c>
      <c r="P157" s="2605">
        <f t="shared" si="251"/>
        <v>-15.931747180556492</v>
      </c>
      <c r="Q157" s="475">
        <f t="shared" si="252"/>
        <v>-0.36768984199791444</v>
      </c>
      <c r="R157" s="3201"/>
      <c r="S157" s="456"/>
      <c r="T157" s="3204"/>
      <c r="U157" s="456"/>
      <c r="V157" s="456"/>
      <c r="W157" s="456"/>
      <c r="X157" s="456"/>
      <c r="Y157" s="456"/>
      <c r="Z157" s="456"/>
    </row>
    <row r="158" spans="1:26" s="321" customFormat="1" ht="44.25" customHeight="1">
      <c r="A158" s="472" t="s">
        <v>654</v>
      </c>
      <c r="B158" s="473">
        <f t="shared" ref="B158:C158" si="255">(B132*$C$144)/B145</f>
        <v>40.624769659777279</v>
      </c>
      <c r="C158" s="473">
        <f t="shared" si="255"/>
        <v>61.889935670246174</v>
      </c>
      <c r="D158" s="474">
        <f t="shared" si="243"/>
        <v>-21.265166010468896</v>
      </c>
      <c r="E158" s="2760">
        <f t="shared" si="244"/>
        <v>-0.34359651177812112</v>
      </c>
      <c r="F158" s="2847">
        <f t="shared" si="245"/>
        <v>61.889935670246174</v>
      </c>
      <c r="G158" s="2801">
        <f>(G132*$C$144)/G145</f>
        <v>29.668738933586965</v>
      </c>
      <c r="H158" s="474">
        <f t="shared" si="246"/>
        <v>32.221196736659209</v>
      </c>
      <c r="I158" s="2760">
        <f t="shared" si="247"/>
        <v>1.0860318940008162</v>
      </c>
      <c r="J158" s="2899">
        <f t="shared" si="248"/>
        <v>29.668738933586965</v>
      </c>
      <c r="K158" s="2923">
        <f>(K132*$C$144)/K145</f>
        <v>27.397562908588853</v>
      </c>
      <c r="L158" s="2910">
        <f t="shared" si="249"/>
        <v>2.2711760249981126</v>
      </c>
      <c r="M158" s="475">
        <f t="shared" si="254"/>
        <v>8.2897009218514173E-2</v>
      </c>
      <c r="N158" s="2643">
        <f>BILAN_FONCTIONEL!O167</f>
        <v>27.397562908588853</v>
      </c>
      <c r="O158" s="2644">
        <f>BILAN_FONCTIONEL!P167</f>
        <v>43.329310089145345</v>
      </c>
      <c r="P158" s="2605">
        <f t="shared" si="251"/>
        <v>-15.931747180556492</v>
      </c>
      <c r="Q158" s="475">
        <f t="shared" si="252"/>
        <v>-0.36768984199791444</v>
      </c>
      <c r="R158" s="3201"/>
      <c r="S158" s="456"/>
      <c r="T158" s="3204"/>
      <c r="U158" s="456"/>
      <c r="V158" s="456"/>
      <c r="W158" s="456"/>
      <c r="X158" s="456"/>
      <c r="Y158" s="456"/>
      <c r="Z158" s="456"/>
    </row>
    <row r="159" spans="1:26" s="321" customFormat="1" ht="43.5" customHeight="1">
      <c r="A159" s="472" t="s">
        <v>655</v>
      </c>
      <c r="B159" s="473">
        <f>B113*$C$144/B145</f>
        <v>0</v>
      </c>
      <c r="C159" s="473">
        <f>C113*$C$144/C145</f>
        <v>0</v>
      </c>
      <c r="D159" s="474">
        <f t="shared" si="243"/>
        <v>0</v>
      </c>
      <c r="E159" s="2760"/>
      <c r="F159" s="2847">
        <f t="shared" si="245"/>
        <v>0</v>
      </c>
      <c r="G159" s="2801">
        <f>G113*$C$144/G145</f>
        <v>0</v>
      </c>
      <c r="H159" s="474">
        <f t="shared" si="246"/>
        <v>0</v>
      </c>
      <c r="I159" s="2760"/>
      <c r="J159" s="2900">
        <f>BILAN_FONCTIONEL!K168</f>
        <v>0</v>
      </c>
      <c r="K159" s="2923">
        <f>K113*$C$144/K145</f>
        <v>0</v>
      </c>
      <c r="L159" s="2910">
        <f t="shared" si="249"/>
        <v>0</v>
      </c>
      <c r="M159" s="475"/>
      <c r="N159" s="2643">
        <f>BILAN_FONCTIONEL!O168</f>
        <v>0</v>
      </c>
      <c r="O159" s="2644">
        <f>BILAN_FONCTIONEL!P168</f>
        <v>0</v>
      </c>
      <c r="P159" s="2605">
        <f t="shared" si="251"/>
        <v>0</v>
      </c>
      <c r="Q159" s="475"/>
      <c r="R159" s="3201"/>
      <c r="S159" s="456"/>
      <c r="T159" s="3204"/>
      <c r="U159" s="456"/>
      <c r="V159" s="456"/>
      <c r="W159" s="456"/>
      <c r="X159" s="456"/>
      <c r="Y159" s="456"/>
      <c r="Z159" s="456"/>
    </row>
    <row r="160" spans="1:26" s="321" customFormat="1" ht="19.5" thickBot="1">
      <c r="A160" s="476" t="s">
        <v>656</v>
      </c>
      <c r="B160" s="477">
        <f>B113/B126</f>
        <v>0</v>
      </c>
      <c r="C160" s="477">
        <f>C113/C126</f>
        <v>0</v>
      </c>
      <c r="D160" s="474">
        <f t="shared" si="243"/>
        <v>0</v>
      </c>
      <c r="E160" s="2761"/>
      <c r="F160" s="2847">
        <f t="shared" si="245"/>
        <v>0</v>
      </c>
      <c r="G160" s="2801">
        <f>G113/G126</f>
        <v>0</v>
      </c>
      <c r="H160" s="474">
        <f t="shared" si="246"/>
        <v>0</v>
      </c>
      <c r="I160" s="2760"/>
      <c r="J160" s="2901">
        <f t="shared" si="248"/>
        <v>0</v>
      </c>
      <c r="K160" s="2924">
        <f>BILAN_FONCTIONEL!L169</f>
        <v>0</v>
      </c>
      <c r="L160" s="2802">
        <f>BILAN_FONCTIONEL!M169</f>
        <v>0</v>
      </c>
      <c r="M160" s="2640"/>
      <c r="N160" s="2643">
        <f>BILAN_FONCTIONEL!O169</f>
        <v>0</v>
      </c>
      <c r="O160" s="2645">
        <f>BILAN_FONCTIONEL!P169</f>
        <v>0</v>
      </c>
      <c r="P160" s="2606">
        <f t="shared" si="251"/>
        <v>0</v>
      </c>
      <c r="Q160" s="475"/>
      <c r="R160" s="3202"/>
      <c r="S160" s="454"/>
      <c r="T160" s="3205"/>
      <c r="U160" s="454"/>
      <c r="V160" s="454"/>
      <c r="W160" s="454"/>
      <c r="X160" s="454"/>
      <c r="Y160" s="454"/>
      <c r="Z160" s="454"/>
    </row>
    <row r="161" spans="1:35" ht="18.75" thickBot="1">
      <c r="A161" s="3188" t="s">
        <v>671</v>
      </c>
      <c r="B161" s="3189"/>
      <c r="C161" s="3189"/>
      <c r="D161" s="3189"/>
      <c r="E161" s="3189"/>
      <c r="F161" s="3189"/>
      <c r="G161" s="3189"/>
      <c r="H161" s="3189"/>
      <c r="I161" s="3189"/>
      <c r="J161" s="3189"/>
      <c r="K161" s="3189"/>
      <c r="L161" s="3189"/>
      <c r="M161" s="3189"/>
      <c r="N161" s="3189"/>
      <c r="O161" s="3189"/>
      <c r="P161" s="3189"/>
      <c r="Q161" s="3190"/>
      <c r="R161" s="194"/>
      <c r="S161" s="194"/>
      <c r="T161" s="287" t="s">
        <v>651</v>
      </c>
      <c r="U161" s="194"/>
      <c r="V161" s="194"/>
      <c r="W161" s="194"/>
      <c r="X161" s="194"/>
      <c r="Y161" s="194"/>
      <c r="Z161" s="194"/>
    </row>
    <row r="162" spans="1:35" s="321" customFormat="1" ht="35.25" customHeight="1">
      <c r="A162" s="478" t="s">
        <v>657</v>
      </c>
      <c r="B162" s="479">
        <f>B126*$C$144/B145</f>
        <v>-72.061509602231553</v>
      </c>
      <c r="C162" s="479">
        <f>C126*$C$144/C145</f>
        <v>-57.699922787215684</v>
      </c>
      <c r="D162" s="480">
        <f t="shared" ref="D162" si="256">B162-C162</f>
        <v>-14.361586815015869</v>
      </c>
      <c r="E162" s="2762">
        <f t="shared" ref="E162" si="257">B162/C162-1</f>
        <v>0.24890131773621538</v>
      </c>
      <c r="F162" s="2848">
        <f t="shared" ref="F162" si="258">+C162</f>
        <v>-57.699922787215684</v>
      </c>
      <c r="G162" s="479">
        <f>G126*$C$144/G145</f>
        <v>-38.226256947820751</v>
      </c>
      <c r="H162" s="480">
        <f t="shared" ref="H162" si="259">F162-G162</f>
        <v>-19.473665839394933</v>
      </c>
      <c r="I162" s="2762">
        <f t="shared" ref="I162" si="260">F162/G162-1</f>
        <v>0.50943166802799178</v>
      </c>
      <c r="J162" s="2902">
        <f t="shared" ref="J162" si="261">+G162</f>
        <v>-38.226256947820751</v>
      </c>
      <c r="K162" s="2848">
        <f>BILAN_FONCTIONEL!L171</f>
        <v>-12.057874478018318</v>
      </c>
      <c r="L162" s="2911">
        <f t="shared" ref="L162:L168" si="262">J162-K162</f>
        <v>-26.168382469802431</v>
      </c>
      <c r="M162" s="2562">
        <f t="shared" ref="M162:M168" si="263">J162/K162-1</f>
        <v>2.17023178649834</v>
      </c>
      <c r="N162" s="481">
        <f t="shared" ref="N162:N168" si="264">+K162</f>
        <v>-12.057874478018318</v>
      </c>
      <c r="O162" s="482">
        <f>BILAN_FONCTIONEL!P171</f>
        <v>-10.436116861734194</v>
      </c>
      <c r="P162" s="2607">
        <f t="shared" ref="P162:P168" si="265">N162-O162</f>
        <v>-1.6217576162841247</v>
      </c>
      <c r="Q162" s="2615">
        <f t="shared" ref="Q162:Q164" si="266">N162/O162-1</f>
        <v>0.15539856804695007</v>
      </c>
      <c r="R162" s="2963" t="s">
        <v>932</v>
      </c>
      <c r="S162" s="372"/>
      <c r="T162" s="2952" t="s">
        <v>938</v>
      </c>
      <c r="U162" s="372"/>
      <c r="V162" s="346"/>
      <c r="W162" s="346"/>
      <c r="X162" s="346"/>
      <c r="Y162" s="346"/>
      <c r="Z162" s="346"/>
    </row>
    <row r="163" spans="1:35" s="321" customFormat="1" ht="51">
      <c r="A163" s="2649" t="s">
        <v>658</v>
      </c>
      <c r="B163" s="2647">
        <f>((SUM(B44:B47)-B97)*$C$144)/B147</f>
        <v>23.200531006247484</v>
      </c>
      <c r="C163" s="2647">
        <f>((SUM(C44:C47)-C97)*$C$144)/C147</f>
        <v>31.341967180643699</v>
      </c>
      <c r="D163" s="2647">
        <f>((SUM(D44:D47)-D97)*$C$144)/D147</f>
        <v>72.821071074559924</v>
      </c>
      <c r="E163" s="2763">
        <f>B163/C163-1</f>
        <v>-0.25976149255316161</v>
      </c>
      <c r="F163" s="2849">
        <f>((SUM(F44:F47)-F97)*$C$144)/F147</f>
        <v>31.341967180643699</v>
      </c>
      <c r="G163" s="2658">
        <f>((SUM(G44:G47)-G97)*$C$144)/G147</f>
        <v>38.195946195238704</v>
      </c>
      <c r="H163" s="2658">
        <f>F163-G163</f>
        <v>-6.853979014595005</v>
      </c>
      <c r="I163" s="2763">
        <f>F163/G163-1</f>
        <v>-0.17944257695727361</v>
      </c>
      <c r="J163" s="2903">
        <f>((SUM(J44:J47)-J97)*$C$144)/J147</f>
        <v>38.195946195238704</v>
      </c>
      <c r="K163" s="2849">
        <f>((SUM(K44:K47)-K97)*$C$144)/K147</f>
        <v>31.779322741654727</v>
      </c>
      <c r="L163" s="2912">
        <f t="shared" si="262"/>
        <v>6.416623453583977</v>
      </c>
      <c r="M163" s="2659">
        <f t="shared" si="263"/>
        <v>0.20191190056965547</v>
      </c>
      <c r="N163" s="2123">
        <f t="shared" si="264"/>
        <v>31.779322741654727</v>
      </c>
      <c r="O163" s="632">
        <f>BILAN_FONCTIONEL!P172</f>
        <v>33.359857443609769</v>
      </c>
      <c r="P163" s="628">
        <f t="shared" si="265"/>
        <v>-1.5805347019550418</v>
      </c>
      <c r="Q163" s="2548">
        <f t="shared" si="266"/>
        <v>-4.7378341008402658E-2</v>
      </c>
      <c r="R163" s="2964" t="s">
        <v>935</v>
      </c>
      <c r="S163" s="372"/>
      <c r="T163" s="2636"/>
      <c r="U163" s="372"/>
      <c r="V163" s="346"/>
      <c r="W163" s="346"/>
      <c r="X163" s="346"/>
      <c r="Y163" s="346"/>
      <c r="Z163" s="346"/>
    </row>
    <row r="164" spans="1:35" s="321" customFormat="1" ht="51">
      <c r="A164" s="2650" t="s">
        <v>659</v>
      </c>
      <c r="B164" s="2647">
        <f>((SUM(B98:B100)-B43)*$C$144)/B150</f>
        <v>92.291569923621779</v>
      </c>
      <c r="C164" s="2647">
        <f>((SUM(C98:C100)-C43)*$C$144)/C150</f>
        <v>95.496726963896904</v>
      </c>
      <c r="D164" s="2647">
        <f>((SUM(D98:D100)-D43)*$C$144)/D150</f>
        <v>108.0422738392402</v>
      </c>
      <c r="E164" s="2763">
        <f>B164/C164-1</f>
        <v>-3.3563004117270423E-2</v>
      </c>
      <c r="F164" s="2849">
        <f>((SUM(F98:F100)-F43)*$C$144)/F150</f>
        <v>95.496726963896904</v>
      </c>
      <c r="G164" s="2658">
        <f>((SUM(G98:G100)-G43)*$C$144)/G150</f>
        <v>89.178155355502298</v>
      </c>
      <c r="H164" s="2658">
        <f>((SUM(H98:H100)-H43)*$C$144)/H150</f>
        <v>75.214123938335433</v>
      </c>
      <c r="I164" s="2763">
        <f>F164/G164-1</f>
        <v>7.0853356219424679E-2</v>
      </c>
      <c r="J164" s="2903">
        <f>((SUM(J98:J100)-J43)*$C$144)/J150</f>
        <v>89.179546204140891</v>
      </c>
      <c r="K164" s="2849">
        <f>((SUM(K98:K100)-K43)*$C$144)/K150</f>
        <v>-62.564898636770607</v>
      </c>
      <c r="L164" s="2912">
        <f t="shared" si="262"/>
        <v>151.74444484091151</v>
      </c>
      <c r="M164" s="2659">
        <f t="shared" si="263"/>
        <v>-2.4253926426363348</v>
      </c>
      <c r="N164" s="2123">
        <f t="shared" si="264"/>
        <v>-62.564898636770607</v>
      </c>
      <c r="O164" s="632">
        <f>BILAN_FONCTIONEL!P173</f>
        <v>46.086514611657101</v>
      </c>
      <c r="P164" s="628">
        <f t="shared" si="265"/>
        <v>-108.6514132484277</v>
      </c>
      <c r="Q164" s="2548">
        <f t="shared" si="266"/>
        <v>-2.3575532704949982</v>
      </c>
      <c r="R164" s="2964" t="s">
        <v>934</v>
      </c>
      <c r="S164" s="2951"/>
      <c r="T164" s="2636"/>
      <c r="U164" s="372"/>
      <c r="V164" s="346"/>
      <c r="W164" s="346"/>
      <c r="X164" s="346"/>
      <c r="Y164" s="346"/>
      <c r="Z164" s="346"/>
    </row>
    <row r="165" spans="1:35" s="321" customFormat="1" ht="18.75" thickBot="1">
      <c r="A165" s="2651" t="s">
        <v>660</v>
      </c>
      <c r="B165" s="2647"/>
      <c r="C165" s="2647"/>
      <c r="D165" s="2647"/>
      <c r="E165" s="2926"/>
      <c r="F165" s="2927"/>
      <c r="G165" s="2928"/>
      <c r="H165" s="2928"/>
      <c r="I165" s="2926"/>
      <c r="J165" s="2929"/>
      <c r="K165" s="2927"/>
      <c r="L165" s="2930"/>
      <c r="M165" s="2931"/>
      <c r="N165" s="2932"/>
      <c r="O165" s="2661"/>
      <c r="P165" s="628">
        <f t="shared" si="265"/>
        <v>0</v>
      </c>
      <c r="Q165" s="2548"/>
      <c r="R165" s="453"/>
      <c r="S165" s="372"/>
      <c r="T165" s="2636"/>
      <c r="U165" s="372"/>
      <c r="V165" s="346"/>
      <c r="W165" s="346"/>
      <c r="X165" s="346"/>
      <c r="Y165" s="346"/>
      <c r="Z165" s="346"/>
    </row>
    <row r="166" spans="1:35" s="321" customFormat="1" ht="29.25" customHeight="1" outlineLevel="1" thickBot="1">
      <c r="A166" s="2652" t="s">
        <v>661</v>
      </c>
      <c r="B166" s="2647"/>
      <c r="C166" s="2647"/>
      <c r="D166" s="2647"/>
      <c r="E166" s="2935"/>
      <c r="F166" s="2123"/>
      <c r="G166" s="2123"/>
      <c r="H166" s="2123"/>
      <c r="I166" s="2935"/>
      <c r="J166" s="2123"/>
      <c r="K166" s="2123"/>
      <c r="L166" s="628"/>
      <c r="M166" s="2213"/>
      <c r="N166" s="2123"/>
      <c r="O166" s="632"/>
      <c r="P166" s="628">
        <f t="shared" si="265"/>
        <v>0</v>
      </c>
      <c r="Q166" s="2548"/>
      <c r="R166" s="453"/>
      <c r="S166" s="372"/>
      <c r="T166" s="2636"/>
      <c r="U166" s="372"/>
      <c r="V166" s="346"/>
      <c r="W166" s="346"/>
      <c r="X166" s="346"/>
      <c r="Y166" s="346"/>
      <c r="Z166" s="346"/>
    </row>
    <row r="167" spans="1:35" s="2625" customFormat="1" ht="39" customHeight="1" outlineLevel="1">
      <c r="A167" s="2653" t="s">
        <v>662</v>
      </c>
      <c r="B167" s="2647">
        <f>BILAN_FONCTIONEL!C176</f>
        <v>0</v>
      </c>
      <c r="C167" s="2647">
        <f>BILAN_FONCTIONEL!D176</f>
        <v>0</v>
      </c>
      <c r="D167" s="2656">
        <f>BILAN_FONCTIONEL!E176</f>
        <v>0</v>
      </c>
      <c r="E167" s="2764"/>
      <c r="F167" s="2850">
        <f>BILAN_FONCTIONEL!G176</f>
        <v>0</v>
      </c>
      <c r="G167" s="2623">
        <f>BILAN_FONCTIONEL!H176</f>
        <v>0</v>
      </c>
      <c r="H167" s="2623">
        <f>BILAN_FONCTIONEL!I176</f>
        <v>0</v>
      </c>
      <c r="I167" s="2764"/>
      <c r="J167" s="2904">
        <f>BILAN_FONCTIONEL!K176</f>
        <v>0</v>
      </c>
      <c r="K167" s="2850">
        <f>BILAN_FONCTIONEL!L176</f>
        <v>0</v>
      </c>
      <c r="L167" s="2913">
        <f t="shared" si="262"/>
        <v>0</v>
      </c>
      <c r="M167" s="2660"/>
      <c r="N167" s="2933">
        <f t="shared" si="264"/>
        <v>0</v>
      </c>
      <c r="O167" s="2934">
        <f>BILAN_FONCTIONEL!P176</f>
        <v>0</v>
      </c>
      <c r="P167" s="2624">
        <f t="shared" si="265"/>
        <v>0</v>
      </c>
      <c r="Q167" s="2621"/>
      <c r="R167" s="2965" t="s">
        <v>933</v>
      </c>
      <c r="S167" s="372"/>
      <c r="T167" s="2636"/>
      <c r="U167" s="372"/>
      <c r="V167" s="372"/>
      <c r="W167" s="372"/>
      <c r="X167" s="372"/>
      <c r="Y167" s="372"/>
      <c r="Z167" s="372"/>
    </row>
    <row r="168" spans="1:35" s="2631" customFormat="1" ht="36" customHeight="1" outlineLevel="1" thickBot="1">
      <c r="A168" s="2654" t="s">
        <v>663</v>
      </c>
      <c r="B168" s="2655">
        <f>BILAN_FONCTIONEL!C177</f>
        <v>1.5691151971018993</v>
      </c>
      <c r="C168" s="2648">
        <f>BILAN_FONCTIONEL!D177</f>
        <v>0</v>
      </c>
      <c r="D168" s="2646">
        <f>BILAN_FONCTIONEL!E177</f>
        <v>1.5691151971018993</v>
      </c>
      <c r="E168" s="2765"/>
      <c r="F168" s="2626">
        <f>BILAN_FONCTIONEL!G177</f>
        <v>0</v>
      </c>
      <c r="G168" s="2803">
        <f>BILAN_FONCTIONEL!H177</f>
        <v>24.01125862667234</v>
      </c>
      <c r="H168" s="2626">
        <f>BILAN_FONCTIONEL!I177</f>
        <v>-24.01125862667234</v>
      </c>
      <c r="I168" s="2765">
        <f>BILAN_FONCTIONEL!J177</f>
        <v>-1</v>
      </c>
      <c r="J168" s="2905">
        <f>BILAN_FONCTIONEL!K177</f>
        <v>24.01125862667234</v>
      </c>
      <c r="K168" s="2626">
        <f>BILAN_FONCTIONEL!L177</f>
        <v>21.042644561923417</v>
      </c>
      <c r="L168" s="2914">
        <f t="shared" si="262"/>
        <v>2.9686140647489232</v>
      </c>
      <c r="M168" s="2628">
        <f t="shared" si="263"/>
        <v>0.14107609221897044</v>
      </c>
      <c r="N168" s="2629">
        <f t="shared" si="264"/>
        <v>21.042644561923417</v>
      </c>
      <c r="O168" s="2630">
        <f>BILAN_FONCTIONEL!P177</f>
        <v>4.7040007273239599</v>
      </c>
      <c r="P168" s="2627">
        <f t="shared" si="265"/>
        <v>16.338643834599459</v>
      </c>
      <c r="Q168" s="2957">
        <f>BILAN_FONCTIONEL!R177</f>
        <v>3.4733506182713292</v>
      </c>
      <c r="R168" s="2956"/>
      <c r="S168" s="2955"/>
      <c r="T168" s="2953"/>
      <c r="U168" s="2954"/>
      <c r="V168" s="372"/>
      <c r="W168" s="372"/>
      <c r="X168" s="372"/>
      <c r="Y168" s="372"/>
      <c r="Z168" s="372"/>
      <c r="AA168" s="2625"/>
      <c r="AB168" s="2625"/>
      <c r="AC168" s="2625"/>
      <c r="AD168" s="2625"/>
      <c r="AE168" s="2625"/>
      <c r="AF168" s="2625"/>
      <c r="AG168" s="2625"/>
      <c r="AH168" s="2625"/>
      <c r="AI168" s="2625"/>
    </row>
    <row r="169" spans="1:35" s="293" customFormat="1" ht="30.75" customHeight="1">
      <c r="A169" s="695"/>
      <c r="B169" s="695"/>
      <c r="C169" s="695"/>
      <c r="D169" s="695"/>
      <c r="E169" s="2619"/>
      <c r="F169" s="2828"/>
      <c r="G169" s="695"/>
      <c r="H169" s="695"/>
      <c r="I169" s="2619"/>
      <c r="J169" s="2880"/>
      <c r="K169" s="2828"/>
      <c r="L169" s="695"/>
      <c r="M169" s="2619"/>
      <c r="N169" s="695"/>
      <c r="O169" s="695"/>
      <c r="P169" s="695"/>
      <c r="Q169" s="2619"/>
      <c r="R169" s="695"/>
      <c r="S169" s="695"/>
      <c r="T169" s="695"/>
      <c r="U169" s="695"/>
      <c r="V169" s="695"/>
      <c r="W169" s="695"/>
      <c r="X169" s="695"/>
      <c r="Y169" s="695"/>
      <c r="Z169" s="695"/>
    </row>
    <row r="170" spans="1:35" ht="12" customHeight="1">
      <c r="A170" s="194"/>
      <c r="B170" s="194"/>
      <c r="C170" s="194"/>
      <c r="D170" s="194"/>
      <c r="E170" s="2619"/>
      <c r="F170" s="2828"/>
      <c r="G170" s="695"/>
      <c r="H170" s="194"/>
      <c r="I170" s="2619"/>
      <c r="J170" s="2880"/>
      <c r="K170" s="2828"/>
      <c r="L170" s="695"/>
      <c r="M170" s="2555"/>
      <c r="N170" s="194"/>
      <c r="O170" s="194"/>
      <c r="P170" s="695"/>
      <c r="Q170" s="2619"/>
      <c r="R170" s="194"/>
      <c r="S170" s="194"/>
      <c r="T170" s="194"/>
      <c r="U170" s="194"/>
      <c r="V170" s="194"/>
      <c r="W170" s="194"/>
      <c r="X170" s="194"/>
      <c r="Y170" s="194"/>
      <c r="Z170" s="194"/>
    </row>
    <row r="171" spans="1:35" ht="12" customHeight="1">
      <c r="A171" s="194"/>
      <c r="B171" s="194"/>
      <c r="C171" s="194"/>
      <c r="D171" s="194"/>
      <c r="E171" s="2619"/>
      <c r="F171" s="2828"/>
      <c r="G171" s="695"/>
      <c r="H171" s="194"/>
      <c r="I171" s="2619"/>
      <c r="J171" s="2880"/>
      <c r="K171" s="2828"/>
      <c r="L171" s="695"/>
      <c r="M171" s="2555"/>
      <c r="N171" s="194"/>
      <c r="O171" s="194"/>
      <c r="P171" s="695"/>
      <c r="Q171" s="2619"/>
      <c r="R171" s="194"/>
      <c r="S171" s="194"/>
      <c r="T171" s="194"/>
      <c r="U171" s="194"/>
      <c r="V171" s="194"/>
      <c r="W171" s="194"/>
      <c r="X171" s="194"/>
      <c r="Y171" s="194"/>
      <c r="Z171" s="194"/>
    </row>
    <row r="172" spans="1:35" ht="12" customHeight="1">
      <c r="A172" s="194"/>
      <c r="B172" s="194"/>
      <c r="C172" s="194"/>
      <c r="D172" s="194"/>
      <c r="E172" s="2619"/>
      <c r="F172" s="2828"/>
      <c r="G172" s="695"/>
      <c r="H172" s="194"/>
      <c r="I172" s="2619"/>
      <c r="J172" s="2880"/>
      <c r="K172" s="2828"/>
      <c r="L172" s="695"/>
      <c r="M172" s="2555"/>
      <c r="N172" s="194"/>
      <c r="O172" s="194"/>
      <c r="P172" s="695"/>
      <c r="Q172" s="2619"/>
      <c r="R172" s="194"/>
      <c r="S172" s="194"/>
      <c r="T172" s="194"/>
      <c r="U172" s="194"/>
      <c r="V172" s="194"/>
      <c r="W172" s="194"/>
      <c r="X172" s="194"/>
      <c r="Y172" s="194"/>
      <c r="Z172" s="194"/>
    </row>
    <row r="173" spans="1:35" ht="12" customHeight="1">
      <c r="A173" s="194"/>
      <c r="B173" s="194"/>
      <c r="C173" s="194"/>
      <c r="D173" s="194"/>
      <c r="E173" s="2619"/>
      <c r="F173" s="2828"/>
      <c r="G173" s="695"/>
      <c r="H173" s="194"/>
      <c r="I173" s="2619"/>
      <c r="J173" s="2880"/>
      <c r="K173" s="2828"/>
      <c r="L173" s="695"/>
      <c r="M173" s="2555"/>
      <c r="N173" s="194"/>
      <c r="O173" s="194"/>
      <c r="P173" s="695"/>
      <c r="Q173" s="2619"/>
      <c r="R173" s="194"/>
      <c r="S173" s="194"/>
      <c r="T173" s="194"/>
      <c r="U173" s="194"/>
      <c r="V173" s="194"/>
      <c r="W173" s="194"/>
      <c r="X173" s="194"/>
      <c r="Y173" s="194"/>
      <c r="Z173" s="194"/>
    </row>
    <row r="174" spans="1:35" ht="12" customHeight="1">
      <c r="A174" s="194"/>
      <c r="B174" s="194"/>
      <c r="C174" s="194"/>
      <c r="D174" s="194"/>
      <c r="E174" s="2619"/>
      <c r="F174" s="2828"/>
      <c r="G174" s="695"/>
      <c r="H174" s="194"/>
      <c r="I174" s="2619"/>
      <c r="J174" s="2880"/>
      <c r="K174" s="2828"/>
      <c r="L174" s="695"/>
      <c r="M174" s="2555"/>
      <c r="N174" s="194"/>
      <c r="O174" s="194"/>
      <c r="P174" s="695"/>
      <c r="Q174" s="2619"/>
      <c r="R174" s="194"/>
      <c r="S174" s="194"/>
      <c r="T174" s="194"/>
      <c r="U174" s="194"/>
      <c r="V174" s="194"/>
      <c r="W174" s="194"/>
      <c r="X174" s="194"/>
      <c r="Y174" s="194"/>
      <c r="Z174" s="194"/>
    </row>
    <row r="175" spans="1:35" ht="12" customHeight="1">
      <c r="A175" s="194"/>
      <c r="B175" s="194"/>
      <c r="C175" s="194"/>
      <c r="D175" s="194"/>
      <c r="E175" s="2619"/>
      <c r="F175" s="2828"/>
      <c r="G175" s="695"/>
      <c r="H175" s="194"/>
      <c r="I175" s="2619"/>
      <c r="J175" s="2880"/>
      <c r="K175" s="2828"/>
      <c r="L175" s="695"/>
      <c r="M175" s="2555"/>
      <c r="N175" s="194"/>
      <c r="O175" s="194"/>
      <c r="P175" s="695"/>
      <c r="Q175" s="2619"/>
      <c r="R175" s="194"/>
      <c r="S175" s="194"/>
      <c r="T175" s="194"/>
      <c r="U175" s="194"/>
      <c r="V175" s="194"/>
      <c r="W175" s="194"/>
      <c r="X175" s="194"/>
      <c r="Y175" s="194"/>
      <c r="Z175" s="194"/>
    </row>
    <row r="176" spans="1:35" ht="12" customHeight="1">
      <c r="A176" s="194"/>
      <c r="B176" s="194"/>
      <c r="C176" s="194"/>
      <c r="D176" s="194"/>
      <c r="E176" s="2619"/>
      <c r="F176" s="2828"/>
      <c r="G176" s="695"/>
      <c r="H176" s="194"/>
      <c r="I176" s="2619"/>
      <c r="J176" s="2880"/>
      <c r="K176" s="2828"/>
      <c r="L176" s="695"/>
      <c r="M176" s="2555"/>
      <c r="N176" s="194"/>
      <c r="O176" s="194"/>
      <c r="P176" s="695"/>
      <c r="Q176" s="2619"/>
      <c r="R176" s="194"/>
      <c r="S176" s="194"/>
      <c r="T176" s="194"/>
      <c r="U176" s="194"/>
      <c r="V176" s="194"/>
      <c r="W176" s="194"/>
      <c r="X176" s="194"/>
      <c r="Y176" s="194"/>
      <c r="Z176" s="194"/>
    </row>
    <row r="177" spans="1:26" ht="12" customHeight="1">
      <c r="A177" s="194"/>
      <c r="B177" s="194"/>
      <c r="C177" s="194"/>
      <c r="D177" s="194"/>
      <c r="E177" s="2619"/>
      <c r="F177" s="2828"/>
      <c r="G177" s="695"/>
      <c r="H177" s="194"/>
      <c r="I177" s="2619"/>
      <c r="J177" s="2880"/>
      <c r="K177" s="2828"/>
      <c r="L177" s="695"/>
      <c r="M177" s="2555"/>
      <c r="N177" s="194"/>
      <c r="O177" s="194"/>
      <c r="P177" s="695"/>
      <c r="Q177" s="2619"/>
      <c r="R177" s="194"/>
      <c r="S177" s="194"/>
      <c r="T177" s="194"/>
      <c r="U177" s="194"/>
      <c r="V177" s="194"/>
      <c r="W177" s="194"/>
      <c r="X177" s="194"/>
      <c r="Y177" s="194"/>
      <c r="Z177" s="194"/>
    </row>
    <row r="178" spans="1:26" ht="12" customHeight="1">
      <c r="A178" s="194"/>
      <c r="B178" s="194"/>
      <c r="C178" s="194"/>
      <c r="D178" s="194"/>
      <c r="E178" s="2619"/>
      <c r="F178" s="2828"/>
      <c r="G178" s="695"/>
      <c r="H178" s="194"/>
      <c r="I178" s="2619"/>
      <c r="J178" s="2880"/>
      <c r="K178" s="2828"/>
      <c r="L178" s="695"/>
      <c r="M178" s="2555"/>
      <c r="N178" s="194"/>
      <c r="O178" s="194"/>
      <c r="P178" s="695"/>
      <c r="Q178" s="2619"/>
      <c r="R178" s="194"/>
      <c r="S178" s="194"/>
      <c r="T178" s="194"/>
      <c r="U178" s="194"/>
      <c r="V178" s="194"/>
      <c r="W178" s="194"/>
      <c r="X178" s="194"/>
      <c r="Y178" s="194"/>
      <c r="Z178" s="194"/>
    </row>
    <row r="179" spans="1:26" ht="12" customHeight="1">
      <c r="A179" s="194"/>
      <c r="B179" s="194"/>
      <c r="C179" s="194"/>
      <c r="D179" s="194"/>
      <c r="E179" s="2619"/>
      <c r="F179" s="2828"/>
      <c r="G179" s="695"/>
      <c r="H179" s="194"/>
      <c r="I179" s="2619"/>
      <c r="J179" s="2880"/>
      <c r="K179" s="2828"/>
      <c r="L179" s="695"/>
      <c r="M179" s="2555"/>
      <c r="N179" s="194"/>
      <c r="O179" s="194"/>
      <c r="P179" s="695"/>
      <c r="Q179" s="2619"/>
      <c r="R179" s="194"/>
      <c r="S179" s="194"/>
      <c r="T179" s="194"/>
      <c r="U179" s="194"/>
      <c r="V179" s="194"/>
      <c r="W179" s="194"/>
      <c r="X179" s="194"/>
      <c r="Y179" s="194"/>
      <c r="Z179" s="194"/>
    </row>
    <row r="180" spans="1:26" ht="12" customHeight="1">
      <c r="A180" s="194"/>
      <c r="B180" s="194"/>
      <c r="C180" s="194"/>
      <c r="D180" s="194"/>
      <c r="E180" s="2619"/>
      <c r="F180" s="2828"/>
      <c r="G180" s="695"/>
      <c r="H180" s="194"/>
      <c r="I180" s="2619"/>
      <c r="J180" s="2880"/>
      <c r="K180" s="2828"/>
      <c r="L180" s="695"/>
      <c r="M180" s="2555"/>
      <c r="N180" s="194"/>
      <c r="O180" s="194"/>
      <c r="P180" s="695"/>
      <c r="Q180" s="2619"/>
      <c r="R180" s="194"/>
      <c r="S180" s="194"/>
      <c r="T180" s="194"/>
      <c r="U180" s="194"/>
      <c r="V180" s="194"/>
      <c r="W180" s="194"/>
      <c r="X180" s="194"/>
      <c r="Y180" s="194"/>
      <c r="Z180" s="194"/>
    </row>
    <row r="181" spans="1:26" ht="12" customHeight="1">
      <c r="A181" s="194"/>
      <c r="B181" s="194"/>
      <c r="C181" s="194"/>
      <c r="D181" s="194"/>
      <c r="E181" s="2619"/>
      <c r="F181" s="2828"/>
      <c r="G181" s="695"/>
      <c r="H181" s="194"/>
      <c r="I181" s="2619"/>
      <c r="J181" s="2880"/>
      <c r="K181" s="2828"/>
      <c r="L181" s="695"/>
      <c r="M181" s="2555"/>
      <c r="N181" s="194"/>
      <c r="O181" s="194"/>
      <c r="P181" s="695"/>
      <c r="Q181" s="2619"/>
      <c r="R181" s="194"/>
      <c r="S181" s="194"/>
      <c r="T181" s="194"/>
      <c r="U181" s="194"/>
      <c r="V181" s="194"/>
      <c r="W181" s="194"/>
      <c r="X181" s="194"/>
      <c r="Y181" s="194"/>
      <c r="Z181" s="194"/>
    </row>
    <row r="182" spans="1:26" ht="12" customHeight="1">
      <c r="A182" s="194"/>
      <c r="B182" s="194"/>
      <c r="C182" s="194"/>
      <c r="D182" s="194"/>
      <c r="E182" s="2619"/>
      <c r="F182" s="2828"/>
      <c r="G182" s="695"/>
      <c r="H182" s="194"/>
      <c r="I182" s="2619"/>
      <c r="J182" s="2880"/>
      <c r="K182" s="2828"/>
      <c r="L182" s="695"/>
      <c r="M182" s="2555"/>
      <c r="N182" s="194"/>
      <c r="O182" s="194"/>
      <c r="P182" s="695"/>
      <c r="Q182" s="2619"/>
      <c r="R182" s="194"/>
      <c r="S182" s="194"/>
      <c r="T182" s="194"/>
      <c r="U182" s="194"/>
      <c r="V182" s="194"/>
      <c r="W182" s="194"/>
      <c r="X182" s="194"/>
      <c r="Y182" s="194"/>
      <c r="Z182" s="194"/>
    </row>
    <row r="183" spans="1:26" ht="12" customHeight="1">
      <c r="A183" s="194"/>
      <c r="B183" s="194"/>
      <c r="C183" s="194"/>
      <c r="D183" s="194"/>
      <c r="E183" s="2619"/>
      <c r="F183" s="2828"/>
      <c r="G183" s="695"/>
      <c r="H183" s="194"/>
      <c r="I183" s="2619"/>
      <c r="J183" s="2880"/>
      <c r="K183" s="2828"/>
      <c r="L183" s="695"/>
      <c r="M183" s="2555"/>
      <c r="N183" s="194"/>
      <c r="O183" s="194"/>
      <c r="P183" s="695"/>
      <c r="Q183" s="2619"/>
      <c r="R183" s="194"/>
      <c r="S183" s="194"/>
      <c r="T183" s="194"/>
      <c r="U183" s="194"/>
      <c r="V183" s="194"/>
      <c r="W183" s="194"/>
      <c r="X183" s="194"/>
      <c r="Y183" s="194"/>
      <c r="Z183" s="194"/>
    </row>
    <row r="184" spans="1:26" ht="12" customHeight="1">
      <c r="A184" s="194"/>
      <c r="B184" s="194"/>
      <c r="C184" s="194"/>
      <c r="D184" s="194"/>
      <c r="E184" s="2619"/>
      <c r="F184" s="2828"/>
      <c r="G184" s="695"/>
      <c r="H184" s="194"/>
      <c r="I184" s="2619"/>
      <c r="J184" s="2880"/>
      <c r="K184" s="2828"/>
      <c r="L184" s="695"/>
      <c r="M184" s="2555"/>
      <c r="N184" s="194"/>
      <c r="O184" s="194"/>
      <c r="P184" s="695"/>
      <c r="Q184" s="2619"/>
      <c r="R184" s="194"/>
      <c r="S184" s="194"/>
      <c r="T184" s="194"/>
      <c r="U184" s="194"/>
      <c r="V184" s="194"/>
      <c r="W184" s="194"/>
      <c r="X184" s="194"/>
      <c r="Y184" s="194"/>
      <c r="Z184" s="194"/>
    </row>
    <row r="185" spans="1:26" ht="12" customHeight="1">
      <c r="A185" s="194"/>
      <c r="B185" s="194"/>
      <c r="C185" s="194"/>
      <c r="D185" s="194"/>
      <c r="E185" s="2619"/>
      <c r="F185" s="2828"/>
      <c r="G185" s="695"/>
      <c r="H185" s="194"/>
      <c r="I185" s="2619"/>
      <c r="J185" s="2880"/>
      <c r="K185" s="2828"/>
      <c r="L185" s="695"/>
      <c r="M185" s="2555"/>
      <c r="N185" s="194"/>
      <c r="O185" s="194"/>
      <c r="P185" s="695"/>
      <c r="Q185" s="2619"/>
      <c r="R185" s="194"/>
      <c r="S185" s="194"/>
      <c r="T185" s="194"/>
      <c r="U185" s="194"/>
      <c r="V185" s="194"/>
      <c r="W185" s="194"/>
      <c r="X185" s="194"/>
      <c r="Y185" s="194"/>
      <c r="Z185" s="194"/>
    </row>
    <row r="186" spans="1:26" ht="12" customHeight="1">
      <c r="A186" s="194"/>
      <c r="B186" s="194"/>
      <c r="C186" s="194"/>
      <c r="D186" s="194"/>
      <c r="E186" s="2619"/>
      <c r="F186" s="2828"/>
      <c r="G186" s="695"/>
      <c r="H186" s="194"/>
      <c r="I186" s="2619"/>
      <c r="J186" s="2880"/>
      <c r="K186" s="2828"/>
      <c r="L186" s="695"/>
      <c r="M186" s="2555"/>
      <c r="N186" s="194"/>
      <c r="O186" s="194"/>
      <c r="P186" s="695"/>
      <c r="Q186" s="2619"/>
      <c r="R186" s="194"/>
      <c r="S186" s="194"/>
      <c r="T186" s="194"/>
      <c r="U186" s="194"/>
      <c r="V186" s="194"/>
      <c r="W186" s="194"/>
      <c r="X186" s="194"/>
      <c r="Y186" s="194"/>
      <c r="Z186" s="194"/>
    </row>
    <row r="187" spans="1:26" ht="12" customHeight="1">
      <c r="A187" s="194"/>
      <c r="B187" s="194"/>
      <c r="C187" s="194"/>
      <c r="D187" s="194"/>
      <c r="E187" s="2619"/>
      <c r="F187" s="2828"/>
      <c r="G187" s="695"/>
      <c r="H187" s="194"/>
      <c r="I187" s="2619"/>
      <c r="J187" s="2880"/>
      <c r="K187" s="2828"/>
      <c r="L187" s="695"/>
      <c r="M187" s="2555"/>
      <c r="N187" s="194"/>
      <c r="O187" s="194"/>
      <c r="P187" s="695"/>
      <c r="Q187" s="2619"/>
      <c r="R187" s="194"/>
      <c r="S187" s="194"/>
      <c r="T187" s="194"/>
      <c r="U187" s="194"/>
      <c r="V187" s="194"/>
      <c r="W187" s="194"/>
      <c r="X187" s="194"/>
      <c r="Y187" s="194"/>
      <c r="Z187" s="194"/>
    </row>
    <row r="188" spans="1:26" ht="12" customHeight="1">
      <c r="A188" s="194"/>
      <c r="B188" s="194"/>
      <c r="C188" s="194"/>
      <c r="D188" s="194"/>
      <c r="E188" s="2619"/>
      <c r="F188" s="2828"/>
      <c r="G188" s="695"/>
      <c r="H188" s="194"/>
      <c r="I188" s="2619"/>
      <c r="J188" s="2880"/>
      <c r="K188" s="2828"/>
      <c r="L188" s="695"/>
      <c r="M188" s="2555"/>
      <c r="N188" s="194"/>
      <c r="O188" s="194"/>
      <c r="P188" s="695"/>
      <c r="Q188" s="2619"/>
      <c r="R188" s="194"/>
      <c r="S188" s="194"/>
      <c r="T188" s="194"/>
      <c r="U188" s="194"/>
      <c r="V188" s="194"/>
      <c r="W188" s="194"/>
      <c r="X188" s="194"/>
      <c r="Y188" s="194"/>
      <c r="Z188" s="194"/>
    </row>
    <row r="189" spans="1:26" ht="12" customHeight="1">
      <c r="A189" s="194"/>
      <c r="B189" s="194"/>
      <c r="C189" s="194"/>
      <c r="D189" s="194"/>
      <c r="E189" s="2619"/>
      <c r="F189" s="2828"/>
      <c r="G189" s="695"/>
      <c r="H189" s="194"/>
      <c r="I189" s="2619"/>
      <c r="J189" s="2880"/>
      <c r="K189" s="2828"/>
      <c r="L189" s="695"/>
      <c r="M189" s="2555"/>
      <c r="N189" s="194"/>
      <c r="O189" s="194"/>
      <c r="P189" s="695"/>
      <c r="Q189" s="2619"/>
      <c r="R189" s="194"/>
      <c r="S189" s="194"/>
      <c r="T189" s="194"/>
      <c r="U189" s="194"/>
      <c r="V189" s="194"/>
      <c r="W189" s="194"/>
      <c r="X189" s="194"/>
      <c r="Y189" s="194"/>
      <c r="Z189" s="194"/>
    </row>
    <row r="190" spans="1:26" ht="12" customHeight="1">
      <c r="A190" s="194"/>
      <c r="B190" s="194"/>
      <c r="C190" s="194"/>
      <c r="D190" s="194"/>
      <c r="E190" s="2619"/>
      <c r="F190" s="2828"/>
      <c r="G190" s="695"/>
      <c r="H190" s="194"/>
      <c r="I190" s="2619"/>
      <c r="J190" s="2880"/>
      <c r="K190" s="2828"/>
      <c r="L190" s="695"/>
      <c r="M190" s="2555"/>
      <c r="N190" s="194"/>
      <c r="O190" s="194"/>
      <c r="P190" s="695"/>
      <c r="Q190" s="2622"/>
      <c r="R190" s="194"/>
      <c r="S190" s="194"/>
      <c r="T190" s="194"/>
      <c r="U190" s="194"/>
      <c r="V190" s="194"/>
      <c r="W190" s="194"/>
      <c r="X190" s="194"/>
      <c r="Y190" s="194"/>
      <c r="Z190" s="194"/>
    </row>
    <row r="191" spans="1:26" ht="12" customHeight="1">
      <c r="A191" s="194"/>
      <c r="B191" s="194"/>
      <c r="C191" s="194"/>
      <c r="D191" s="194"/>
      <c r="E191" s="2619"/>
      <c r="F191" s="2828"/>
      <c r="G191" s="695"/>
      <c r="H191" s="194"/>
      <c r="I191" s="2619"/>
      <c r="J191" s="2880"/>
      <c r="K191" s="2828"/>
      <c r="L191" s="695"/>
      <c r="M191" s="2555"/>
      <c r="N191" s="194"/>
      <c r="O191" s="194"/>
      <c r="P191" s="695"/>
      <c r="Q191" s="2612"/>
      <c r="R191" s="194"/>
      <c r="S191" s="194"/>
      <c r="T191" s="194"/>
      <c r="U191" s="194"/>
      <c r="V191" s="194"/>
      <c r="W191" s="194"/>
      <c r="X191" s="194"/>
      <c r="Y191" s="194"/>
      <c r="Z191" s="194"/>
    </row>
    <row r="192" spans="1:26" ht="12" customHeight="1">
      <c r="A192" s="194"/>
      <c r="B192" s="194"/>
      <c r="C192" s="194"/>
      <c r="D192" s="194"/>
      <c r="E192" s="2619"/>
      <c r="F192" s="2828"/>
      <c r="G192" s="695"/>
      <c r="H192" s="194"/>
      <c r="I192" s="2619"/>
      <c r="J192" s="2880"/>
      <c r="K192" s="2828"/>
      <c r="L192" s="695"/>
      <c r="M192" s="2555"/>
      <c r="N192" s="194"/>
      <c r="O192" s="194"/>
      <c r="P192" s="695"/>
      <c r="Q192" s="2612"/>
      <c r="R192" s="194"/>
      <c r="S192" s="194"/>
      <c r="T192" s="194"/>
      <c r="U192" s="194"/>
      <c r="V192" s="194"/>
      <c r="W192" s="194"/>
      <c r="X192" s="194"/>
      <c r="Y192" s="194"/>
      <c r="Z192" s="194"/>
    </row>
    <row r="193" spans="1:26" ht="12" customHeight="1">
      <c r="A193" s="194"/>
      <c r="B193" s="194"/>
      <c r="C193" s="194"/>
      <c r="D193" s="194"/>
      <c r="E193" s="2619"/>
      <c r="F193" s="2828"/>
      <c r="G193" s="695"/>
      <c r="H193" s="194"/>
      <c r="I193" s="2619"/>
      <c r="J193" s="2880"/>
      <c r="K193" s="2828"/>
      <c r="L193" s="695"/>
      <c r="M193" s="2555"/>
      <c r="N193" s="194"/>
      <c r="O193" s="194"/>
      <c r="P193" s="695"/>
      <c r="Q193" s="2612"/>
      <c r="R193" s="194"/>
      <c r="S193" s="194"/>
      <c r="T193" s="194"/>
      <c r="U193" s="194"/>
      <c r="V193" s="194"/>
      <c r="W193" s="194"/>
      <c r="X193" s="194"/>
      <c r="Y193" s="194"/>
      <c r="Z193" s="194"/>
    </row>
    <row r="194" spans="1:26" ht="12" customHeight="1">
      <c r="A194" s="194"/>
      <c r="B194" s="194"/>
      <c r="C194" s="194"/>
      <c r="D194" s="194"/>
      <c r="E194" s="2619"/>
      <c r="F194" s="2828"/>
      <c r="G194" s="695"/>
      <c r="H194" s="194"/>
      <c r="I194" s="2619"/>
      <c r="J194" s="2880"/>
      <c r="K194" s="2828"/>
      <c r="L194" s="695"/>
      <c r="M194" s="2555"/>
      <c r="N194" s="194"/>
      <c r="O194" s="194"/>
      <c r="P194" s="695"/>
      <c r="Q194" s="2612"/>
      <c r="R194" s="194"/>
      <c r="S194" s="194"/>
      <c r="T194" s="194"/>
      <c r="U194" s="194"/>
      <c r="V194" s="194"/>
      <c r="W194" s="194"/>
      <c r="X194" s="194"/>
      <c r="Y194" s="194"/>
      <c r="Z194" s="194"/>
    </row>
    <row r="195" spans="1:26" ht="12" customHeight="1">
      <c r="A195" s="194"/>
      <c r="B195" s="194"/>
      <c r="C195" s="194"/>
      <c r="D195" s="194"/>
      <c r="E195" s="2619"/>
      <c r="F195" s="2828"/>
      <c r="G195" s="695"/>
      <c r="H195" s="194"/>
      <c r="I195" s="2619"/>
      <c r="J195" s="2880"/>
      <c r="K195" s="2828"/>
      <c r="L195" s="695"/>
      <c r="M195" s="2555"/>
      <c r="N195" s="194"/>
      <c r="O195" s="194"/>
      <c r="P195" s="695"/>
      <c r="Q195" s="2612"/>
      <c r="R195" s="194"/>
      <c r="S195" s="194"/>
      <c r="T195" s="194"/>
      <c r="U195" s="194"/>
      <c r="V195" s="194"/>
      <c r="W195" s="194"/>
      <c r="X195" s="194"/>
      <c r="Y195" s="194"/>
      <c r="Z195" s="194"/>
    </row>
    <row r="196" spans="1:26" ht="12" customHeight="1">
      <c r="A196" s="194"/>
      <c r="B196" s="194"/>
      <c r="C196" s="194"/>
      <c r="D196" s="194"/>
      <c r="E196" s="2619"/>
      <c r="F196" s="2828"/>
      <c r="G196" s="695"/>
      <c r="H196" s="194"/>
      <c r="I196" s="2619"/>
      <c r="J196" s="2880"/>
      <c r="K196" s="2828"/>
      <c r="L196" s="695"/>
      <c r="M196" s="2555"/>
      <c r="N196" s="194"/>
      <c r="O196" s="194"/>
      <c r="P196" s="695"/>
      <c r="Q196" s="2612"/>
      <c r="R196" s="194"/>
      <c r="S196" s="194"/>
      <c r="T196" s="194"/>
      <c r="U196" s="194"/>
      <c r="V196" s="194"/>
      <c r="W196" s="194"/>
      <c r="X196" s="194"/>
      <c r="Y196" s="194"/>
      <c r="Z196" s="194"/>
    </row>
    <row r="197" spans="1:26" ht="12" customHeight="1">
      <c r="A197" s="194"/>
      <c r="B197" s="194"/>
      <c r="C197" s="194"/>
      <c r="D197" s="194"/>
      <c r="E197" s="2619"/>
      <c r="F197" s="2828"/>
      <c r="G197" s="695"/>
      <c r="H197" s="194"/>
      <c r="I197" s="2619"/>
      <c r="J197" s="2880"/>
      <c r="K197" s="2828"/>
      <c r="L197" s="695"/>
      <c r="M197" s="2555"/>
      <c r="N197" s="194"/>
      <c r="O197" s="194"/>
      <c r="P197" s="695"/>
      <c r="Q197" s="2612"/>
      <c r="R197" s="194"/>
      <c r="S197" s="194"/>
      <c r="T197" s="194"/>
      <c r="U197" s="194"/>
      <c r="V197" s="194"/>
      <c r="W197" s="194"/>
      <c r="X197" s="194"/>
      <c r="Y197" s="194"/>
      <c r="Z197" s="194"/>
    </row>
    <row r="198" spans="1:26" ht="12" customHeight="1">
      <c r="A198" s="194"/>
      <c r="B198" s="194"/>
      <c r="C198" s="194"/>
      <c r="D198" s="194"/>
      <c r="E198" s="2619"/>
      <c r="F198" s="2828"/>
      <c r="G198" s="695"/>
      <c r="H198" s="194"/>
      <c r="I198" s="2619"/>
      <c r="J198" s="2880"/>
      <c r="K198" s="2828"/>
      <c r="L198" s="695"/>
      <c r="M198" s="2555"/>
      <c r="N198" s="194"/>
      <c r="O198" s="194"/>
      <c r="P198" s="695"/>
      <c r="Q198" s="2612"/>
      <c r="R198" s="194"/>
      <c r="S198" s="194"/>
      <c r="T198" s="194"/>
      <c r="U198" s="194"/>
      <c r="V198" s="194"/>
      <c r="W198" s="194"/>
      <c r="X198" s="194"/>
      <c r="Y198" s="194"/>
      <c r="Z198" s="194"/>
    </row>
    <row r="199" spans="1:26" ht="12" customHeight="1">
      <c r="A199" s="194"/>
      <c r="B199" s="194"/>
      <c r="C199" s="194"/>
      <c r="D199" s="194"/>
      <c r="E199" s="2619"/>
      <c r="F199" s="2828"/>
      <c r="G199" s="695"/>
      <c r="H199" s="194"/>
      <c r="I199" s="2619"/>
      <c r="J199" s="2880"/>
      <c r="K199" s="2828"/>
      <c r="L199" s="695"/>
      <c r="M199" s="2555"/>
      <c r="N199" s="194"/>
      <c r="O199" s="194"/>
      <c r="P199" s="695"/>
      <c r="Q199" s="2612"/>
      <c r="R199" s="194"/>
      <c r="S199" s="194"/>
      <c r="T199" s="194"/>
      <c r="U199" s="194"/>
      <c r="V199" s="194"/>
      <c r="W199" s="194"/>
      <c r="X199" s="194"/>
      <c r="Y199" s="194"/>
      <c r="Z199" s="194"/>
    </row>
    <row r="200" spans="1:26" ht="12" customHeight="1">
      <c r="A200" s="194"/>
      <c r="B200" s="194"/>
      <c r="C200" s="194"/>
      <c r="D200" s="194"/>
      <c r="E200" s="2619"/>
      <c r="F200" s="2828"/>
      <c r="G200" s="695"/>
      <c r="H200" s="194"/>
      <c r="I200" s="2619"/>
      <c r="J200" s="2880"/>
      <c r="K200" s="2828"/>
      <c r="L200" s="695"/>
      <c r="M200" s="2555"/>
      <c r="N200" s="194"/>
      <c r="O200" s="194"/>
      <c r="P200" s="695"/>
      <c r="Q200" s="2612"/>
      <c r="R200" s="194"/>
      <c r="S200" s="194"/>
      <c r="T200" s="194"/>
      <c r="U200" s="194"/>
      <c r="V200" s="194"/>
      <c r="W200" s="194"/>
      <c r="X200" s="194"/>
      <c r="Y200" s="194"/>
      <c r="Z200" s="194"/>
    </row>
    <row r="201" spans="1:26" ht="12" customHeight="1">
      <c r="A201" s="194"/>
      <c r="B201" s="194"/>
      <c r="C201" s="194"/>
      <c r="D201" s="194"/>
      <c r="E201" s="2619"/>
      <c r="F201" s="2828"/>
      <c r="G201" s="695"/>
      <c r="H201" s="194"/>
      <c r="I201" s="2619"/>
      <c r="J201" s="2880"/>
      <c r="K201" s="2828"/>
      <c r="L201" s="695"/>
      <c r="M201" s="2555"/>
      <c r="N201" s="194"/>
      <c r="O201" s="194"/>
      <c r="P201" s="695"/>
      <c r="Q201" s="2612"/>
      <c r="R201" s="194"/>
      <c r="S201" s="194"/>
      <c r="T201" s="194"/>
      <c r="U201" s="194"/>
      <c r="V201" s="194"/>
      <c r="W201" s="194"/>
      <c r="X201" s="194"/>
      <c r="Y201" s="194"/>
      <c r="Z201" s="194"/>
    </row>
    <row r="202" spans="1:26" ht="12" customHeight="1">
      <c r="A202" s="194"/>
      <c r="B202" s="194"/>
      <c r="C202" s="194"/>
      <c r="D202" s="194"/>
      <c r="E202" s="2619"/>
      <c r="F202" s="2828"/>
      <c r="G202" s="695"/>
      <c r="H202" s="194"/>
      <c r="I202" s="2619"/>
      <c r="J202" s="2880"/>
      <c r="K202" s="2828"/>
      <c r="L202" s="695"/>
      <c r="M202" s="2555"/>
      <c r="N202" s="194"/>
      <c r="O202" s="194"/>
      <c r="P202" s="695"/>
      <c r="Q202" s="2612"/>
      <c r="R202" s="194"/>
      <c r="S202" s="194"/>
      <c r="T202" s="194"/>
      <c r="U202" s="194"/>
      <c r="V202" s="194"/>
      <c r="W202" s="194"/>
      <c r="X202" s="194"/>
      <c r="Y202" s="194"/>
      <c r="Z202" s="194"/>
    </row>
    <row r="203" spans="1:26" ht="12" customHeight="1">
      <c r="A203" s="194"/>
      <c r="B203" s="194"/>
      <c r="C203" s="194"/>
      <c r="D203" s="194"/>
      <c r="E203" s="2619"/>
      <c r="F203" s="2828"/>
      <c r="G203" s="695"/>
      <c r="H203" s="194"/>
      <c r="I203" s="2619"/>
      <c r="J203" s="2880"/>
      <c r="K203" s="2828"/>
      <c r="L203" s="695"/>
      <c r="M203" s="2555"/>
      <c r="N203" s="194"/>
      <c r="O203" s="194"/>
      <c r="P203" s="695"/>
      <c r="Q203" s="2612"/>
      <c r="R203" s="194"/>
      <c r="S203" s="194"/>
      <c r="T203" s="194"/>
      <c r="U203" s="194"/>
      <c r="V203" s="194"/>
      <c r="W203" s="194"/>
      <c r="X203" s="194"/>
      <c r="Y203" s="194"/>
      <c r="Z203" s="194"/>
    </row>
    <row r="204" spans="1:26" ht="12" customHeight="1">
      <c r="A204" s="194"/>
      <c r="B204" s="194"/>
      <c r="C204" s="194"/>
      <c r="D204" s="194"/>
      <c r="E204" s="2619"/>
      <c r="F204" s="2828"/>
      <c r="G204" s="695"/>
      <c r="H204" s="194"/>
      <c r="I204" s="2619"/>
      <c r="J204" s="2880"/>
      <c r="K204" s="2828"/>
      <c r="L204" s="695"/>
      <c r="M204" s="2555"/>
      <c r="N204" s="194"/>
      <c r="O204" s="194"/>
      <c r="P204" s="695"/>
      <c r="Q204" s="2612"/>
      <c r="R204" s="194"/>
      <c r="S204" s="194"/>
      <c r="T204" s="194"/>
      <c r="U204" s="194"/>
      <c r="V204" s="194"/>
      <c r="W204" s="194"/>
      <c r="X204" s="194"/>
      <c r="Y204" s="194"/>
      <c r="Z204" s="194"/>
    </row>
    <row r="205" spans="1:26" ht="12" customHeight="1">
      <c r="A205" s="194"/>
      <c r="B205" s="194"/>
      <c r="C205" s="194"/>
      <c r="D205" s="194"/>
      <c r="E205" s="2619"/>
      <c r="F205" s="2828"/>
      <c r="G205" s="695"/>
      <c r="H205" s="194"/>
      <c r="I205" s="2619"/>
      <c r="J205" s="2880"/>
      <c r="K205" s="2828"/>
      <c r="L205" s="695"/>
      <c r="M205" s="2555"/>
      <c r="N205" s="194"/>
      <c r="O205" s="194"/>
      <c r="P205" s="695"/>
      <c r="Q205" s="2612"/>
      <c r="R205" s="194"/>
      <c r="S205" s="194"/>
      <c r="T205" s="194"/>
      <c r="U205" s="194"/>
      <c r="V205" s="194"/>
      <c r="W205" s="194"/>
      <c r="X205" s="194"/>
      <c r="Y205" s="194"/>
      <c r="Z205" s="194"/>
    </row>
    <row r="206" spans="1:26" ht="12" customHeight="1">
      <c r="A206" s="194"/>
      <c r="B206" s="194"/>
      <c r="C206" s="194"/>
      <c r="D206" s="194"/>
      <c r="E206" s="2619"/>
      <c r="F206" s="2828"/>
      <c r="G206" s="695"/>
      <c r="H206" s="194"/>
      <c r="I206" s="2619"/>
      <c r="J206" s="2880"/>
      <c r="K206" s="2828"/>
      <c r="L206" s="695"/>
      <c r="M206" s="2555"/>
      <c r="N206" s="194"/>
      <c r="O206" s="194"/>
      <c r="P206" s="695"/>
      <c r="Q206" s="2612"/>
      <c r="R206" s="194"/>
      <c r="S206" s="194"/>
      <c r="T206" s="194"/>
      <c r="U206" s="194"/>
      <c r="V206" s="194"/>
      <c r="W206" s="194"/>
      <c r="X206" s="194"/>
      <c r="Y206" s="194"/>
      <c r="Z206" s="194"/>
    </row>
    <row r="207" spans="1:26" ht="12" customHeight="1">
      <c r="A207" s="194"/>
      <c r="B207" s="194"/>
      <c r="C207" s="194"/>
      <c r="D207" s="194"/>
      <c r="E207" s="2619"/>
      <c r="F207" s="2828"/>
      <c r="G207" s="695"/>
      <c r="H207" s="194"/>
      <c r="I207" s="2619"/>
      <c r="J207" s="2880"/>
      <c r="K207" s="2828"/>
      <c r="L207" s="695"/>
      <c r="M207" s="2555"/>
      <c r="N207" s="194"/>
      <c r="O207" s="194"/>
      <c r="P207" s="695"/>
      <c r="Q207" s="2612"/>
      <c r="R207" s="194"/>
      <c r="S207" s="194"/>
      <c r="T207" s="194"/>
      <c r="U207" s="194"/>
      <c r="V207" s="194"/>
      <c r="W207" s="194"/>
      <c r="X207" s="194"/>
      <c r="Y207" s="194"/>
      <c r="Z207" s="194"/>
    </row>
    <row r="208" spans="1:26" ht="12" customHeight="1">
      <c r="A208" s="194"/>
      <c r="B208" s="194"/>
      <c r="C208" s="194"/>
      <c r="D208" s="194"/>
      <c r="E208" s="2619"/>
      <c r="F208" s="2828"/>
      <c r="G208" s="695"/>
      <c r="H208" s="194"/>
      <c r="I208" s="2619"/>
      <c r="J208" s="2880"/>
      <c r="K208" s="2828"/>
      <c r="L208" s="695"/>
      <c r="M208" s="2555"/>
      <c r="N208" s="194"/>
      <c r="O208" s="194"/>
      <c r="P208" s="695"/>
      <c r="Q208" s="2612"/>
      <c r="R208" s="194"/>
      <c r="S208" s="194"/>
      <c r="T208" s="194"/>
      <c r="U208" s="194"/>
      <c r="V208" s="194"/>
      <c r="W208" s="194"/>
      <c r="X208" s="194"/>
      <c r="Y208" s="194"/>
      <c r="Z208" s="194"/>
    </row>
    <row r="209" spans="1:26" ht="12" customHeight="1">
      <c r="A209" s="194"/>
      <c r="B209" s="194"/>
      <c r="C209" s="194"/>
      <c r="D209" s="194"/>
      <c r="E209" s="2619"/>
      <c r="F209" s="2828"/>
      <c r="G209" s="695"/>
      <c r="H209" s="194"/>
      <c r="I209" s="2619"/>
      <c r="J209" s="2880"/>
      <c r="K209" s="2828"/>
      <c r="L209" s="695"/>
      <c r="M209" s="2555"/>
      <c r="N209" s="194"/>
      <c r="O209" s="194"/>
      <c r="P209" s="695"/>
      <c r="Q209" s="2612"/>
      <c r="R209" s="194"/>
      <c r="S209" s="194"/>
      <c r="T209" s="194"/>
      <c r="U209" s="194"/>
      <c r="V209" s="194"/>
      <c r="W209" s="194"/>
      <c r="X209" s="194"/>
      <c r="Y209" s="194"/>
      <c r="Z209" s="194"/>
    </row>
    <row r="210" spans="1:26" ht="12" customHeight="1">
      <c r="A210" s="194"/>
      <c r="B210" s="194"/>
      <c r="C210" s="194"/>
      <c r="D210" s="194"/>
      <c r="E210" s="2619"/>
      <c r="F210" s="2828"/>
      <c r="G210" s="695"/>
      <c r="H210" s="194"/>
      <c r="I210" s="2619"/>
      <c r="J210" s="2880"/>
      <c r="K210" s="2828"/>
      <c r="L210" s="695"/>
      <c r="M210" s="2555"/>
      <c r="N210" s="194"/>
      <c r="O210" s="194"/>
      <c r="P210" s="695"/>
      <c r="Q210" s="2612"/>
      <c r="R210" s="194"/>
      <c r="S210" s="194"/>
      <c r="T210" s="194"/>
      <c r="U210" s="194"/>
      <c r="V210" s="194"/>
      <c r="W210" s="194"/>
      <c r="X210" s="194"/>
      <c r="Y210" s="194"/>
      <c r="Z210" s="194"/>
    </row>
    <row r="211" spans="1:26" ht="12" customHeight="1">
      <c r="A211" s="194"/>
      <c r="B211" s="194"/>
      <c r="C211" s="194"/>
      <c r="D211" s="194"/>
      <c r="E211" s="2619"/>
      <c r="F211" s="2828"/>
      <c r="G211" s="695"/>
      <c r="H211" s="194"/>
      <c r="I211" s="2619"/>
      <c r="J211" s="2880"/>
      <c r="K211" s="2828"/>
      <c r="L211" s="695"/>
      <c r="M211" s="2555"/>
      <c r="N211" s="194"/>
      <c r="O211" s="194"/>
      <c r="P211" s="695"/>
      <c r="Q211" s="2612"/>
      <c r="R211" s="194"/>
      <c r="S211" s="194"/>
      <c r="T211" s="194"/>
      <c r="U211" s="194"/>
      <c r="V211" s="194"/>
      <c r="W211" s="194"/>
      <c r="X211" s="194"/>
      <c r="Y211" s="194"/>
      <c r="Z211" s="194"/>
    </row>
    <row r="212" spans="1:26" ht="12" customHeight="1">
      <c r="A212" s="194"/>
      <c r="B212" s="194"/>
      <c r="C212" s="194"/>
      <c r="D212" s="194"/>
      <c r="E212" s="2619"/>
      <c r="F212" s="2828"/>
      <c r="G212" s="695"/>
      <c r="H212" s="194"/>
      <c r="I212" s="2619"/>
      <c r="J212" s="2880"/>
      <c r="K212" s="2828"/>
      <c r="L212" s="695"/>
      <c r="M212" s="2555"/>
      <c r="N212" s="194"/>
      <c r="O212" s="194"/>
      <c r="P212" s="695"/>
      <c r="Q212" s="2612"/>
      <c r="R212" s="194"/>
      <c r="S212" s="194"/>
      <c r="T212" s="194"/>
      <c r="U212" s="194"/>
      <c r="V212" s="194"/>
      <c r="W212" s="194"/>
      <c r="X212" s="194"/>
      <c r="Y212" s="194"/>
      <c r="Z212" s="194"/>
    </row>
    <row r="213" spans="1:26" ht="12" customHeight="1">
      <c r="A213" s="194"/>
      <c r="B213" s="194"/>
      <c r="C213" s="194"/>
      <c r="D213" s="194"/>
      <c r="E213" s="2619"/>
      <c r="F213" s="2828"/>
      <c r="G213" s="695"/>
      <c r="H213" s="194"/>
      <c r="I213" s="2619"/>
      <c r="J213" s="2880"/>
      <c r="K213" s="2828"/>
      <c r="L213" s="695"/>
      <c r="M213" s="2555"/>
      <c r="N213" s="194"/>
      <c r="O213" s="194"/>
      <c r="P213" s="695"/>
      <c r="Q213" s="2612"/>
      <c r="R213" s="194"/>
      <c r="S213" s="194"/>
      <c r="T213" s="194"/>
      <c r="U213" s="194"/>
      <c r="V213" s="194"/>
      <c r="W213" s="194"/>
      <c r="X213" s="194"/>
      <c r="Y213" s="194"/>
      <c r="Z213" s="194"/>
    </row>
    <row r="214" spans="1:26" ht="12" customHeight="1">
      <c r="A214" s="194"/>
      <c r="B214" s="194"/>
      <c r="C214" s="194"/>
      <c r="D214" s="194"/>
      <c r="E214" s="2619"/>
      <c r="F214" s="2828"/>
      <c r="G214" s="695"/>
      <c r="H214" s="194"/>
      <c r="I214" s="2619"/>
      <c r="J214" s="2880"/>
      <c r="K214" s="2828"/>
      <c r="L214" s="695"/>
      <c r="M214" s="2555"/>
      <c r="N214" s="194"/>
      <c r="O214" s="194"/>
      <c r="P214" s="695"/>
      <c r="Q214" s="2612"/>
      <c r="R214" s="194"/>
      <c r="S214" s="194"/>
      <c r="T214" s="194"/>
      <c r="U214" s="194"/>
      <c r="V214" s="194"/>
      <c r="W214" s="194"/>
      <c r="X214" s="194"/>
      <c r="Y214" s="194"/>
      <c r="Z214" s="194"/>
    </row>
    <row r="215" spans="1:26" ht="12" customHeight="1">
      <c r="A215" s="194"/>
      <c r="B215" s="194"/>
      <c r="C215" s="194"/>
      <c r="D215" s="194"/>
      <c r="E215" s="2619"/>
      <c r="F215" s="2828"/>
      <c r="G215" s="695"/>
      <c r="H215" s="194"/>
      <c r="I215" s="2619"/>
      <c r="J215" s="2880"/>
      <c r="K215" s="2828"/>
      <c r="L215" s="695"/>
      <c r="M215" s="2555"/>
      <c r="N215" s="194"/>
      <c r="O215" s="194"/>
      <c r="P215" s="695"/>
      <c r="Q215" s="2612"/>
      <c r="R215" s="194"/>
      <c r="S215" s="194"/>
      <c r="T215" s="194"/>
      <c r="U215" s="194"/>
      <c r="V215" s="194"/>
      <c r="W215" s="194"/>
      <c r="X215" s="194"/>
      <c r="Y215" s="194"/>
      <c r="Z215" s="194"/>
    </row>
    <row r="216" spans="1:26" ht="12" customHeight="1">
      <c r="A216" s="194"/>
      <c r="B216" s="194"/>
      <c r="C216" s="194"/>
      <c r="D216" s="194"/>
      <c r="E216" s="2619"/>
      <c r="F216" s="2828"/>
      <c r="G216" s="695"/>
      <c r="H216" s="194"/>
      <c r="I216" s="2619"/>
      <c r="J216" s="2880"/>
      <c r="K216" s="2828"/>
      <c r="L216" s="695"/>
      <c r="M216" s="2555"/>
      <c r="N216" s="194"/>
      <c r="O216" s="194"/>
      <c r="P216" s="695"/>
      <c r="Q216" s="2612"/>
      <c r="R216" s="194"/>
      <c r="S216" s="194"/>
      <c r="T216" s="194"/>
      <c r="U216" s="194"/>
      <c r="V216" s="194"/>
      <c r="W216" s="194"/>
      <c r="X216" s="194"/>
      <c r="Y216" s="194"/>
      <c r="Z216" s="194"/>
    </row>
    <row r="217" spans="1:26" ht="12" customHeight="1">
      <c r="A217" s="194"/>
      <c r="B217" s="194"/>
      <c r="C217" s="194"/>
      <c r="D217" s="194"/>
      <c r="E217" s="2619"/>
      <c r="F217" s="2828"/>
      <c r="G217" s="695"/>
      <c r="H217" s="194"/>
      <c r="I217" s="2619"/>
      <c r="J217" s="2880"/>
      <c r="K217" s="2828"/>
      <c r="L217" s="695"/>
      <c r="M217" s="2555"/>
      <c r="N217" s="194"/>
      <c r="O217" s="194"/>
      <c r="P217" s="695"/>
      <c r="Q217" s="2612"/>
      <c r="R217" s="194"/>
      <c r="S217" s="194"/>
      <c r="T217" s="194"/>
      <c r="U217" s="194"/>
      <c r="V217" s="194"/>
      <c r="W217" s="194"/>
      <c r="X217" s="194"/>
      <c r="Y217" s="194"/>
      <c r="Z217" s="194"/>
    </row>
    <row r="218" spans="1:26" ht="12" customHeight="1">
      <c r="A218" s="194"/>
      <c r="B218" s="194"/>
      <c r="C218" s="194"/>
      <c r="D218" s="194"/>
      <c r="E218" s="2619"/>
      <c r="F218" s="2828"/>
      <c r="G218" s="695"/>
      <c r="H218" s="194"/>
      <c r="I218" s="2619"/>
      <c r="J218" s="2880"/>
      <c r="K218" s="2828"/>
      <c r="L218" s="695"/>
      <c r="M218" s="2555"/>
      <c r="N218" s="194"/>
      <c r="O218" s="194"/>
      <c r="P218" s="695"/>
      <c r="Q218" s="2612"/>
      <c r="R218" s="194"/>
      <c r="S218" s="194"/>
      <c r="T218" s="194"/>
      <c r="U218" s="194"/>
      <c r="V218" s="194"/>
      <c r="W218" s="194"/>
      <c r="X218" s="194"/>
      <c r="Y218" s="194"/>
      <c r="Z218" s="194"/>
    </row>
    <row r="219" spans="1:26" ht="12" customHeight="1">
      <c r="A219" s="194"/>
      <c r="B219" s="194"/>
      <c r="C219" s="194"/>
      <c r="D219" s="194"/>
      <c r="E219" s="2619"/>
      <c r="F219" s="2828"/>
      <c r="G219" s="695"/>
      <c r="H219" s="194"/>
      <c r="I219" s="2619"/>
      <c r="J219" s="2880"/>
      <c r="K219" s="2828"/>
      <c r="L219" s="695"/>
      <c r="M219" s="2555"/>
      <c r="N219" s="194"/>
      <c r="O219" s="194"/>
      <c r="P219" s="695"/>
      <c r="Q219" s="2612"/>
      <c r="R219" s="194"/>
      <c r="S219" s="194"/>
      <c r="T219" s="194"/>
      <c r="U219" s="194"/>
      <c r="V219" s="194"/>
      <c r="W219" s="194"/>
      <c r="X219" s="194"/>
      <c r="Y219" s="194"/>
      <c r="Z219" s="194"/>
    </row>
    <row r="220" spans="1:26" ht="12" customHeight="1">
      <c r="A220" s="194"/>
      <c r="B220" s="194"/>
      <c r="C220" s="194"/>
      <c r="D220" s="194"/>
      <c r="E220" s="2619"/>
      <c r="F220" s="2828"/>
      <c r="G220" s="695"/>
      <c r="H220" s="194"/>
      <c r="I220" s="2619"/>
      <c r="J220" s="2880"/>
      <c r="K220" s="2828"/>
      <c r="L220" s="695"/>
      <c r="M220" s="2555"/>
      <c r="N220" s="194"/>
      <c r="O220" s="194"/>
      <c r="P220" s="695"/>
      <c r="Q220" s="2612"/>
      <c r="R220" s="194"/>
      <c r="S220" s="194"/>
      <c r="T220" s="194"/>
      <c r="U220" s="194"/>
      <c r="V220" s="194"/>
      <c r="W220" s="194"/>
      <c r="X220" s="194"/>
      <c r="Y220" s="194"/>
      <c r="Z220" s="194"/>
    </row>
    <row r="221" spans="1:26" ht="12" customHeight="1">
      <c r="A221" s="194"/>
      <c r="B221" s="194"/>
      <c r="C221" s="194"/>
      <c r="D221" s="194"/>
      <c r="E221" s="2619"/>
      <c r="F221" s="2828"/>
      <c r="G221" s="695"/>
      <c r="H221" s="194"/>
      <c r="I221" s="2619"/>
      <c r="J221" s="2880"/>
      <c r="K221" s="2828"/>
      <c r="L221" s="695"/>
      <c r="M221" s="2555"/>
      <c r="N221" s="194"/>
      <c r="O221" s="194"/>
      <c r="P221" s="695"/>
      <c r="Q221" s="2612"/>
      <c r="R221" s="194"/>
      <c r="S221" s="194"/>
      <c r="T221" s="194"/>
      <c r="U221" s="194"/>
      <c r="V221" s="194"/>
      <c r="W221" s="194"/>
      <c r="X221" s="194"/>
      <c r="Y221" s="194"/>
      <c r="Z221" s="194"/>
    </row>
    <row r="222" spans="1:26" ht="12" customHeight="1">
      <c r="A222" s="194"/>
      <c r="B222" s="194"/>
      <c r="C222" s="194"/>
      <c r="D222" s="194"/>
      <c r="E222" s="2619"/>
      <c r="F222" s="2828"/>
      <c r="G222" s="695"/>
      <c r="H222" s="194"/>
      <c r="I222" s="2619"/>
      <c r="J222" s="2880"/>
      <c r="K222" s="2828"/>
      <c r="L222" s="695"/>
      <c r="M222" s="2555"/>
      <c r="N222" s="194"/>
      <c r="O222" s="194"/>
      <c r="P222" s="695"/>
      <c r="Q222" s="2612"/>
      <c r="R222" s="194"/>
      <c r="S222" s="194"/>
      <c r="T222" s="194"/>
      <c r="U222" s="194"/>
      <c r="V222" s="194"/>
      <c r="W222" s="194"/>
      <c r="X222" s="194"/>
      <c r="Y222" s="194"/>
      <c r="Z222" s="194"/>
    </row>
    <row r="223" spans="1:26" ht="12" customHeight="1">
      <c r="A223" s="194"/>
      <c r="B223" s="194"/>
      <c r="C223" s="194"/>
      <c r="D223" s="194"/>
      <c r="E223" s="2619"/>
      <c r="F223" s="2828"/>
      <c r="G223" s="695"/>
      <c r="H223" s="194"/>
      <c r="I223" s="2619"/>
      <c r="J223" s="2880"/>
      <c r="K223" s="2828"/>
      <c r="L223" s="695"/>
      <c r="M223" s="2555"/>
      <c r="N223" s="194"/>
      <c r="O223" s="194"/>
      <c r="P223" s="695"/>
      <c r="Q223" s="2612"/>
      <c r="R223" s="194"/>
      <c r="S223" s="194"/>
      <c r="T223" s="194"/>
      <c r="U223" s="194"/>
      <c r="V223" s="194"/>
      <c r="W223" s="194"/>
      <c r="X223" s="194"/>
      <c r="Y223" s="194"/>
      <c r="Z223" s="194"/>
    </row>
    <row r="224" spans="1:26" ht="12" customHeight="1">
      <c r="A224" s="194"/>
      <c r="B224" s="194"/>
      <c r="C224" s="194"/>
      <c r="D224" s="194"/>
      <c r="E224" s="2619"/>
      <c r="F224" s="2828"/>
      <c r="G224" s="695"/>
      <c r="H224" s="194"/>
      <c r="I224" s="2619"/>
      <c r="J224" s="2880"/>
      <c r="K224" s="2828"/>
      <c r="L224" s="695"/>
      <c r="M224" s="2555"/>
      <c r="N224" s="194"/>
      <c r="O224" s="194"/>
      <c r="P224" s="695"/>
      <c r="Q224" s="2612"/>
      <c r="R224" s="194"/>
      <c r="S224" s="194"/>
      <c r="T224" s="194"/>
      <c r="U224" s="194"/>
      <c r="V224" s="194"/>
      <c r="W224" s="194"/>
      <c r="X224" s="194"/>
      <c r="Y224" s="194"/>
      <c r="Z224" s="194"/>
    </row>
    <row r="225" spans="1:26" ht="12" customHeight="1">
      <c r="A225" s="194"/>
      <c r="B225" s="194"/>
      <c r="C225" s="194"/>
      <c r="D225" s="194"/>
      <c r="E225" s="2619"/>
      <c r="F225" s="2828"/>
      <c r="G225" s="695"/>
      <c r="H225" s="194"/>
      <c r="I225" s="2619"/>
      <c r="J225" s="2880"/>
      <c r="K225" s="2828"/>
      <c r="L225" s="695"/>
      <c r="M225" s="2555"/>
      <c r="N225" s="194"/>
      <c r="O225" s="194"/>
      <c r="P225" s="695"/>
      <c r="Q225" s="2612"/>
      <c r="R225" s="194"/>
      <c r="S225" s="194"/>
      <c r="T225" s="194"/>
      <c r="U225" s="194"/>
      <c r="V225" s="194"/>
      <c r="W225" s="194"/>
      <c r="X225" s="194"/>
      <c r="Y225" s="194"/>
      <c r="Z225" s="194"/>
    </row>
    <row r="226" spans="1:26" ht="12" customHeight="1">
      <c r="A226" s="194"/>
      <c r="B226" s="194"/>
      <c r="C226" s="194"/>
      <c r="D226" s="194"/>
      <c r="E226" s="2619"/>
      <c r="F226" s="2828"/>
      <c r="G226" s="695"/>
      <c r="H226" s="194"/>
      <c r="I226" s="2619"/>
      <c r="J226" s="2880"/>
      <c r="K226" s="2828"/>
      <c r="L226" s="695"/>
      <c r="M226" s="2555"/>
      <c r="N226" s="194"/>
      <c r="O226" s="194"/>
      <c r="P226" s="695"/>
      <c r="Q226" s="2612"/>
      <c r="R226" s="194"/>
      <c r="S226" s="194"/>
      <c r="T226" s="194"/>
      <c r="U226" s="194"/>
      <c r="V226" s="194"/>
      <c r="W226" s="194"/>
      <c r="X226" s="194"/>
      <c r="Y226" s="194"/>
      <c r="Z226" s="194"/>
    </row>
    <row r="227" spans="1:26" ht="12" customHeight="1">
      <c r="A227" s="194"/>
      <c r="B227" s="194"/>
      <c r="C227" s="194"/>
      <c r="D227" s="194"/>
      <c r="E227" s="2619"/>
      <c r="F227" s="2828"/>
      <c r="G227" s="695"/>
      <c r="H227" s="194"/>
      <c r="I227" s="2619"/>
      <c r="J227" s="2880"/>
      <c r="K227" s="2828"/>
      <c r="L227" s="695"/>
      <c r="M227" s="2555"/>
      <c r="N227" s="194"/>
      <c r="O227" s="194"/>
      <c r="P227" s="695"/>
      <c r="Q227" s="2612"/>
      <c r="R227" s="194"/>
      <c r="S227" s="194"/>
      <c r="T227" s="194"/>
      <c r="U227" s="194"/>
      <c r="V227" s="194"/>
      <c r="W227" s="194"/>
      <c r="X227" s="194"/>
      <c r="Y227" s="194"/>
      <c r="Z227" s="194"/>
    </row>
    <row r="228" spans="1:26" ht="12" customHeight="1">
      <c r="A228" s="194"/>
      <c r="B228" s="194"/>
      <c r="C228" s="194"/>
      <c r="D228" s="194"/>
      <c r="E228" s="2619"/>
      <c r="F228" s="2828"/>
      <c r="G228" s="695"/>
      <c r="H228" s="194"/>
      <c r="I228" s="2619"/>
      <c r="J228" s="2880"/>
      <c r="K228" s="2828"/>
      <c r="L228" s="695"/>
      <c r="M228" s="2555"/>
      <c r="N228" s="194"/>
      <c r="O228" s="194"/>
      <c r="P228" s="695"/>
      <c r="Q228" s="2612"/>
      <c r="R228" s="194"/>
      <c r="S228" s="194"/>
      <c r="T228" s="194"/>
      <c r="U228" s="194"/>
      <c r="V228" s="194"/>
      <c r="W228" s="194"/>
      <c r="X228" s="194"/>
      <c r="Y228" s="194"/>
      <c r="Z228" s="194"/>
    </row>
    <row r="229" spans="1:26" ht="12" customHeight="1">
      <c r="A229" s="194"/>
      <c r="B229" s="194"/>
      <c r="C229" s="194"/>
      <c r="D229" s="194"/>
      <c r="E229" s="2619"/>
      <c r="F229" s="2828"/>
      <c r="G229" s="695"/>
      <c r="H229" s="194"/>
      <c r="I229" s="2619"/>
      <c r="J229" s="2880"/>
      <c r="K229" s="2828"/>
      <c r="L229" s="695"/>
      <c r="M229" s="2555"/>
      <c r="N229" s="194"/>
      <c r="O229" s="194"/>
      <c r="P229" s="695"/>
      <c r="Q229" s="2612"/>
      <c r="R229" s="194"/>
      <c r="S229" s="194"/>
      <c r="T229" s="194"/>
      <c r="U229" s="194"/>
      <c r="V229" s="194"/>
      <c r="W229" s="194"/>
      <c r="X229" s="194"/>
      <c r="Y229" s="194"/>
      <c r="Z229" s="194"/>
    </row>
    <row r="230" spans="1:26" ht="12" customHeight="1">
      <c r="A230" s="194"/>
      <c r="B230" s="194"/>
      <c r="C230" s="194"/>
      <c r="D230" s="194"/>
      <c r="E230" s="2619"/>
      <c r="F230" s="2828"/>
      <c r="G230" s="695"/>
      <c r="H230" s="194"/>
      <c r="I230" s="2619"/>
      <c r="J230" s="2880"/>
      <c r="K230" s="2828"/>
      <c r="L230" s="695"/>
      <c r="M230" s="2555"/>
      <c r="N230" s="194"/>
      <c r="O230" s="194"/>
      <c r="P230" s="695"/>
      <c r="Q230" s="2612"/>
      <c r="R230" s="194"/>
      <c r="S230" s="194"/>
      <c r="T230" s="194"/>
      <c r="U230" s="194"/>
      <c r="V230" s="194"/>
      <c r="W230" s="194"/>
      <c r="X230" s="194"/>
      <c r="Y230" s="194"/>
      <c r="Z230" s="194"/>
    </row>
    <row r="231" spans="1:26" ht="12" customHeight="1">
      <c r="A231" s="194"/>
      <c r="B231" s="194"/>
      <c r="C231" s="194"/>
      <c r="D231" s="194"/>
      <c r="E231" s="2619"/>
      <c r="F231" s="2828"/>
      <c r="G231" s="695"/>
      <c r="H231" s="194"/>
      <c r="I231" s="2619"/>
      <c r="J231" s="2880"/>
      <c r="K231" s="2828"/>
      <c r="L231" s="695"/>
      <c r="M231" s="2555"/>
      <c r="N231" s="194"/>
      <c r="O231" s="194"/>
      <c r="P231" s="695"/>
      <c r="Q231" s="2612"/>
      <c r="R231" s="194"/>
      <c r="S231" s="194"/>
      <c r="T231" s="194"/>
      <c r="U231" s="194"/>
      <c r="V231" s="194"/>
      <c r="W231" s="194"/>
      <c r="X231" s="194"/>
      <c r="Y231" s="194"/>
      <c r="Z231" s="194"/>
    </row>
    <row r="232" spans="1:26" ht="12" customHeight="1">
      <c r="A232" s="194"/>
      <c r="B232" s="194"/>
      <c r="C232" s="194"/>
      <c r="D232" s="194"/>
      <c r="E232" s="2619"/>
      <c r="F232" s="2828"/>
      <c r="G232" s="695"/>
      <c r="H232" s="194"/>
      <c r="I232" s="2619"/>
      <c r="J232" s="2880"/>
      <c r="K232" s="2828"/>
      <c r="L232" s="695"/>
      <c r="M232" s="2555"/>
      <c r="N232" s="194"/>
      <c r="O232" s="194"/>
      <c r="P232" s="695"/>
      <c r="Q232" s="2612"/>
      <c r="R232" s="194"/>
      <c r="S232" s="194"/>
      <c r="T232" s="194"/>
      <c r="U232" s="194"/>
      <c r="V232" s="194"/>
      <c r="W232" s="194"/>
      <c r="X232" s="194"/>
      <c r="Y232" s="194"/>
      <c r="Z232" s="194"/>
    </row>
    <row r="233" spans="1:26" ht="12" customHeight="1">
      <c r="A233" s="194"/>
      <c r="B233" s="194"/>
      <c r="C233" s="194"/>
      <c r="D233" s="194"/>
      <c r="E233" s="2619"/>
      <c r="F233" s="2828"/>
      <c r="G233" s="695"/>
      <c r="H233" s="194"/>
      <c r="I233" s="2619"/>
      <c r="J233" s="2880"/>
      <c r="K233" s="2828"/>
      <c r="L233" s="695"/>
      <c r="M233" s="2555"/>
      <c r="N233" s="194"/>
      <c r="O233" s="194"/>
      <c r="P233" s="695"/>
      <c r="Q233" s="2612"/>
      <c r="R233" s="194"/>
      <c r="S233" s="194"/>
      <c r="T233" s="194"/>
      <c r="U233" s="194"/>
      <c r="V233" s="194"/>
      <c r="W233" s="194"/>
      <c r="X233" s="194"/>
      <c r="Y233" s="194"/>
      <c r="Z233" s="194"/>
    </row>
    <row r="234" spans="1:26" ht="12" customHeight="1">
      <c r="A234" s="194"/>
      <c r="B234" s="194"/>
      <c r="C234" s="194"/>
      <c r="D234" s="194"/>
      <c r="E234" s="2619"/>
      <c r="F234" s="2828"/>
      <c r="G234" s="695"/>
      <c r="H234" s="194"/>
      <c r="I234" s="2619"/>
      <c r="J234" s="2880"/>
      <c r="K234" s="2828"/>
      <c r="L234" s="695"/>
      <c r="M234" s="2555"/>
      <c r="N234" s="194"/>
      <c r="O234" s="194"/>
      <c r="P234" s="695"/>
      <c r="Q234" s="2612"/>
      <c r="R234" s="194"/>
      <c r="S234" s="194"/>
      <c r="T234" s="194"/>
      <c r="U234" s="194"/>
      <c r="V234" s="194"/>
      <c r="W234" s="194"/>
      <c r="X234" s="194"/>
      <c r="Y234" s="194"/>
      <c r="Z234" s="194"/>
    </row>
    <row r="235" spans="1:26" ht="12" customHeight="1">
      <c r="A235" s="194"/>
      <c r="B235" s="194"/>
      <c r="C235" s="194"/>
      <c r="D235" s="194"/>
      <c r="E235" s="2619"/>
      <c r="F235" s="2828"/>
      <c r="G235" s="695"/>
      <c r="H235" s="194"/>
      <c r="I235" s="2619"/>
      <c r="J235" s="2880"/>
      <c r="K235" s="2828"/>
      <c r="L235" s="695"/>
      <c r="M235" s="2555"/>
      <c r="N235" s="194"/>
      <c r="O235" s="194"/>
      <c r="P235" s="695"/>
      <c r="Q235" s="2612"/>
      <c r="R235" s="194"/>
      <c r="S235" s="194"/>
      <c r="T235" s="194"/>
      <c r="U235" s="194"/>
      <c r="V235" s="194"/>
      <c r="W235" s="194"/>
      <c r="X235" s="194"/>
      <c r="Y235" s="194"/>
      <c r="Z235" s="194"/>
    </row>
    <row r="236" spans="1:26" ht="12" customHeight="1">
      <c r="A236" s="194"/>
      <c r="B236" s="194"/>
      <c r="C236" s="194"/>
      <c r="D236" s="194"/>
      <c r="E236" s="2619"/>
      <c r="F236" s="2828"/>
      <c r="G236" s="695"/>
      <c r="H236" s="194"/>
      <c r="I236" s="2619"/>
      <c r="J236" s="2880"/>
      <c r="K236" s="2828"/>
      <c r="L236" s="695"/>
      <c r="M236" s="2555"/>
      <c r="N236" s="194"/>
      <c r="O236" s="194"/>
      <c r="P236" s="695"/>
      <c r="Q236" s="2612"/>
      <c r="R236" s="194"/>
      <c r="S236" s="194"/>
      <c r="T236" s="194"/>
      <c r="U236" s="194"/>
      <c r="V236" s="194"/>
      <c r="W236" s="194"/>
      <c r="X236" s="194"/>
      <c r="Y236" s="194"/>
      <c r="Z236" s="194"/>
    </row>
    <row r="237" spans="1:26" ht="12" customHeight="1">
      <c r="A237" s="194"/>
      <c r="B237" s="194"/>
      <c r="C237" s="194"/>
      <c r="D237" s="194"/>
      <c r="E237" s="2619"/>
      <c r="F237" s="2828"/>
      <c r="G237" s="695"/>
      <c r="H237" s="194"/>
      <c r="I237" s="2619"/>
      <c r="J237" s="2880"/>
      <c r="K237" s="2828"/>
      <c r="L237" s="695"/>
      <c r="M237" s="2555"/>
      <c r="N237" s="194"/>
      <c r="O237" s="194"/>
      <c r="P237" s="695"/>
      <c r="Q237" s="2612"/>
      <c r="R237" s="194"/>
      <c r="S237" s="194"/>
      <c r="T237" s="194"/>
      <c r="U237" s="194"/>
      <c r="V237" s="194"/>
      <c r="W237" s="194"/>
      <c r="X237" s="194"/>
      <c r="Y237" s="194"/>
      <c r="Z237" s="194"/>
    </row>
    <row r="238" spans="1:26" ht="12" customHeight="1">
      <c r="A238" s="194"/>
      <c r="B238" s="194"/>
      <c r="C238" s="194"/>
      <c r="D238" s="194"/>
      <c r="E238" s="2619"/>
      <c r="F238" s="2828"/>
      <c r="G238" s="695"/>
      <c r="H238" s="194"/>
      <c r="I238" s="2619"/>
      <c r="J238" s="2880"/>
      <c r="K238" s="2828"/>
      <c r="L238" s="695"/>
      <c r="M238" s="2555"/>
      <c r="N238" s="194"/>
      <c r="O238" s="194"/>
      <c r="P238" s="695"/>
      <c r="Q238" s="2612"/>
      <c r="R238" s="194"/>
      <c r="S238" s="194"/>
      <c r="T238" s="194"/>
      <c r="U238" s="194"/>
      <c r="V238" s="194"/>
      <c r="W238" s="194"/>
      <c r="X238" s="194"/>
      <c r="Y238" s="194"/>
      <c r="Z238" s="194"/>
    </row>
    <row r="239" spans="1:26" ht="12" customHeight="1">
      <c r="A239" s="194"/>
      <c r="B239" s="194"/>
      <c r="C239" s="194"/>
      <c r="D239" s="194"/>
      <c r="E239" s="2619"/>
      <c r="F239" s="2828"/>
      <c r="G239" s="695"/>
      <c r="H239" s="194"/>
      <c r="I239" s="2619"/>
      <c r="J239" s="2880"/>
      <c r="K239" s="2828"/>
      <c r="L239" s="695"/>
      <c r="M239" s="2555"/>
      <c r="N239" s="194"/>
      <c r="O239" s="194"/>
      <c r="P239" s="695"/>
      <c r="Q239" s="2612"/>
      <c r="R239" s="194"/>
      <c r="S239" s="194"/>
      <c r="T239" s="194"/>
      <c r="U239" s="194"/>
      <c r="V239" s="194"/>
      <c r="W239" s="194"/>
      <c r="X239" s="194"/>
      <c r="Y239" s="194"/>
      <c r="Z239" s="194"/>
    </row>
    <row r="240" spans="1:26" ht="12" customHeight="1">
      <c r="A240" s="194"/>
      <c r="B240" s="194"/>
      <c r="C240" s="194"/>
      <c r="D240" s="194"/>
      <c r="E240" s="2619"/>
      <c r="F240" s="2828"/>
      <c r="G240" s="695"/>
      <c r="H240" s="194"/>
      <c r="I240" s="2619"/>
      <c r="J240" s="2880"/>
      <c r="K240" s="2828"/>
      <c r="L240" s="695"/>
      <c r="M240" s="2555"/>
      <c r="N240" s="194"/>
      <c r="O240" s="194"/>
      <c r="P240" s="695"/>
      <c r="Q240" s="2612"/>
      <c r="R240" s="194"/>
      <c r="S240" s="194"/>
      <c r="T240" s="194"/>
      <c r="U240" s="194"/>
      <c r="V240" s="194"/>
      <c r="W240" s="194"/>
      <c r="X240" s="194"/>
      <c r="Y240" s="194"/>
      <c r="Z240" s="194"/>
    </row>
    <row r="241" spans="1:26" ht="12" customHeight="1">
      <c r="A241" s="194"/>
      <c r="B241" s="194"/>
      <c r="C241" s="194"/>
      <c r="D241" s="194"/>
      <c r="E241" s="2619"/>
      <c r="F241" s="2828"/>
      <c r="G241" s="695"/>
      <c r="H241" s="194"/>
      <c r="I241" s="2619"/>
      <c r="J241" s="2880"/>
      <c r="K241" s="2828"/>
      <c r="L241" s="695"/>
      <c r="M241" s="2555"/>
      <c r="N241" s="194"/>
      <c r="O241" s="194"/>
      <c r="P241" s="695"/>
      <c r="Q241" s="2612"/>
      <c r="R241" s="194"/>
      <c r="S241" s="194"/>
      <c r="T241" s="194"/>
      <c r="U241" s="194"/>
      <c r="V241" s="194"/>
      <c r="W241" s="194"/>
      <c r="X241" s="194"/>
      <c r="Y241" s="194"/>
      <c r="Z241" s="194"/>
    </row>
    <row r="242" spans="1:26" ht="12" customHeight="1">
      <c r="A242" s="194"/>
      <c r="B242" s="194"/>
      <c r="C242" s="194"/>
      <c r="D242" s="194"/>
      <c r="E242" s="2619"/>
      <c r="F242" s="2828"/>
      <c r="G242" s="695"/>
      <c r="H242" s="194"/>
      <c r="I242" s="2619"/>
      <c r="J242" s="2880"/>
      <c r="K242" s="2828"/>
      <c r="L242" s="695"/>
      <c r="M242" s="2555"/>
      <c r="N242" s="194"/>
      <c r="O242" s="194"/>
      <c r="P242" s="695"/>
      <c r="Q242" s="2612"/>
      <c r="R242" s="194"/>
      <c r="S242" s="194"/>
      <c r="T242" s="194"/>
      <c r="U242" s="194"/>
      <c r="V242" s="194"/>
      <c r="W242" s="194"/>
      <c r="X242" s="194"/>
      <c r="Y242" s="194"/>
      <c r="Z242" s="194"/>
    </row>
    <row r="243" spans="1:26" ht="12" customHeight="1">
      <c r="A243" s="194"/>
      <c r="B243" s="194"/>
      <c r="C243" s="194"/>
      <c r="D243" s="194"/>
      <c r="E243" s="2619"/>
      <c r="F243" s="2828"/>
      <c r="G243" s="695"/>
      <c r="H243" s="194"/>
      <c r="I243" s="2619"/>
      <c r="J243" s="2880"/>
      <c r="K243" s="2828"/>
      <c r="L243" s="695"/>
      <c r="M243" s="2555"/>
      <c r="N243" s="194"/>
      <c r="O243" s="194"/>
      <c r="P243" s="695"/>
      <c r="Q243" s="2612"/>
      <c r="R243" s="194"/>
      <c r="S243" s="194"/>
      <c r="T243" s="194"/>
      <c r="U243" s="194"/>
      <c r="V243" s="194"/>
      <c r="W243" s="194"/>
      <c r="X243" s="194"/>
      <c r="Y243" s="194"/>
      <c r="Z243" s="194"/>
    </row>
    <row r="244" spans="1:26" ht="12" customHeight="1">
      <c r="A244" s="194"/>
      <c r="B244" s="194"/>
      <c r="C244" s="194"/>
      <c r="D244" s="194"/>
      <c r="E244" s="2619"/>
      <c r="F244" s="2828"/>
      <c r="G244" s="695"/>
      <c r="H244" s="194"/>
      <c r="I244" s="2619"/>
      <c r="J244" s="2880"/>
      <c r="K244" s="2828"/>
      <c r="L244" s="695"/>
      <c r="M244" s="2555"/>
      <c r="N244" s="194"/>
      <c r="O244" s="194"/>
      <c r="P244" s="695"/>
      <c r="Q244" s="2612"/>
      <c r="R244" s="194"/>
      <c r="S244" s="194"/>
      <c r="T244" s="194"/>
      <c r="U244" s="194"/>
      <c r="V244" s="194"/>
      <c r="W244" s="194"/>
      <c r="X244" s="194"/>
      <c r="Y244" s="194"/>
      <c r="Z244" s="194"/>
    </row>
    <row r="245" spans="1:26" ht="12" customHeight="1">
      <c r="A245" s="194"/>
      <c r="B245" s="194"/>
      <c r="C245" s="194"/>
      <c r="D245" s="194"/>
      <c r="E245" s="2619"/>
      <c r="F245" s="2828"/>
      <c r="G245" s="695"/>
      <c r="H245" s="194"/>
      <c r="I245" s="2619"/>
      <c r="J245" s="2880"/>
      <c r="K245" s="2828"/>
      <c r="L245" s="695"/>
      <c r="M245" s="2555"/>
      <c r="N245" s="194"/>
      <c r="O245" s="194"/>
      <c r="P245" s="695"/>
      <c r="Q245" s="2612"/>
      <c r="R245" s="194"/>
      <c r="S245" s="194"/>
      <c r="T245" s="194"/>
      <c r="U245" s="194"/>
      <c r="V245" s="194"/>
      <c r="W245" s="194"/>
      <c r="X245" s="194"/>
      <c r="Y245" s="194"/>
      <c r="Z245" s="194"/>
    </row>
    <row r="246" spans="1:26" ht="12" customHeight="1">
      <c r="A246" s="194"/>
      <c r="B246" s="194"/>
      <c r="C246" s="194"/>
      <c r="D246" s="194"/>
      <c r="E246" s="2619"/>
      <c r="F246" s="2828"/>
      <c r="G246" s="695"/>
      <c r="H246" s="194"/>
      <c r="I246" s="2619"/>
      <c r="J246" s="2880"/>
      <c r="K246" s="2828"/>
      <c r="L246" s="695"/>
      <c r="M246" s="2555"/>
      <c r="N246" s="194"/>
      <c r="O246" s="194"/>
      <c r="P246" s="695"/>
      <c r="Q246" s="2612"/>
      <c r="R246" s="194"/>
      <c r="S246" s="194"/>
      <c r="T246" s="194"/>
      <c r="U246" s="194"/>
      <c r="V246" s="194"/>
      <c r="W246" s="194"/>
      <c r="X246" s="194"/>
      <c r="Y246" s="194"/>
      <c r="Z246" s="194"/>
    </row>
    <row r="247" spans="1:26" ht="12" customHeight="1">
      <c r="A247" s="194"/>
      <c r="B247" s="194"/>
      <c r="C247" s="194"/>
      <c r="D247" s="194"/>
      <c r="E247" s="2619"/>
      <c r="F247" s="2828"/>
      <c r="G247" s="695"/>
      <c r="H247" s="194"/>
      <c r="I247" s="2619"/>
      <c r="J247" s="2880"/>
      <c r="K247" s="2828"/>
      <c r="L247" s="695"/>
      <c r="M247" s="2555"/>
      <c r="N247" s="194"/>
      <c r="O247" s="194"/>
      <c r="P247" s="695"/>
      <c r="Q247" s="2612"/>
      <c r="R247" s="194"/>
      <c r="S247" s="194"/>
      <c r="T247" s="194"/>
      <c r="U247" s="194"/>
      <c r="V247" s="194"/>
      <c r="W247" s="194"/>
      <c r="X247" s="194"/>
      <c r="Y247" s="194"/>
      <c r="Z247" s="194"/>
    </row>
    <row r="248" spans="1:26" ht="12" customHeight="1">
      <c r="A248" s="194"/>
      <c r="B248" s="194"/>
      <c r="C248" s="194"/>
      <c r="D248" s="194"/>
      <c r="E248" s="2619"/>
      <c r="F248" s="2828"/>
      <c r="G248" s="695"/>
      <c r="H248" s="194"/>
      <c r="I248" s="2619"/>
      <c r="J248" s="2880"/>
      <c r="K248" s="2828"/>
      <c r="L248" s="695"/>
      <c r="M248" s="2555"/>
      <c r="N248" s="194"/>
      <c r="O248" s="194"/>
      <c r="P248" s="695"/>
      <c r="Q248" s="2612"/>
      <c r="R248" s="194"/>
      <c r="S248" s="194"/>
      <c r="T248" s="194"/>
      <c r="U248" s="194"/>
      <c r="V248" s="194"/>
      <c r="W248" s="194"/>
      <c r="X248" s="194"/>
      <c r="Y248" s="194"/>
      <c r="Z248" s="194"/>
    </row>
    <row r="249" spans="1:26" ht="12" customHeight="1">
      <c r="A249" s="194"/>
      <c r="B249" s="194"/>
      <c r="C249" s="194"/>
      <c r="D249" s="194"/>
      <c r="E249" s="2619"/>
      <c r="F249" s="2828"/>
      <c r="G249" s="695"/>
      <c r="H249" s="194"/>
      <c r="I249" s="2619"/>
      <c r="J249" s="2880"/>
      <c r="K249" s="2828"/>
      <c r="L249" s="695"/>
      <c r="M249" s="2555"/>
      <c r="N249" s="194"/>
      <c r="O249" s="194"/>
      <c r="P249" s="695"/>
      <c r="Q249" s="2612"/>
      <c r="R249" s="194"/>
      <c r="S249" s="194"/>
      <c r="T249" s="194"/>
      <c r="U249" s="194"/>
      <c r="V249" s="194"/>
      <c r="W249" s="194"/>
      <c r="X249" s="194"/>
      <c r="Y249" s="194"/>
      <c r="Z249" s="194"/>
    </row>
    <row r="250" spans="1:26" ht="12" customHeight="1">
      <c r="A250" s="194"/>
      <c r="B250" s="194"/>
      <c r="C250" s="194"/>
      <c r="D250" s="194"/>
      <c r="E250" s="2619"/>
      <c r="F250" s="2828"/>
      <c r="G250" s="695"/>
      <c r="H250" s="194"/>
      <c r="I250" s="2619"/>
      <c r="J250" s="2880"/>
      <c r="K250" s="2828"/>
      <c r="L250" s="695"/>
      <c r="M250" s="2555"/>
      <c r="N250" s="194"/>
      <c r="O250" s="194"/>
      <c r="P250" s="695"/>
      <c r="Q250" s="2612"/>
      <c r="R250" s="194"/>
      <c r="S250" s="194"/>
      <c r="T250" s="194"/>
      <c r="U250" s="194"/>
      <c r="V250" s="194"/>
      <c r="W250" s="194"/>
      <c r="X250" s="194"/>
      <c r="Y250" s="194"/>
      <c r="Z250" s="194"/>
    </row>
    <row r="251" spans="1:26" ht="12" customHeight="1">
      <c r="A251" s="194"/>
      <c r="B251" s="194"/>
      <c r="C251" s="194"/>
      <c r="D251" s="194"/>
      <c r="E251" s="2619"/>
      <c r="F251" s="2828"/>
      <c r="G251" s="695"/>
      <c r="H251" s="194"/>
      <c r="I251" s="2619"/>
      <c r="J251" s="2880"/>
      <c r="K251" s="2828"/>
      <c r="L251" s="695"/>
      <c r="M251" s="2555"/>
      <c r="N251" s="194"/>
      <c r="O251" s="194"/>
      <c r="P251" s="695"/>
      <c r="Q251" s="2612"/>
      <c r="R251" s="194"/>
      <c r="S251" s="194"/>
      <c r="T251" s="194"/>
      <c r="U251" s="194"/>
      <c r="V251" s="194"/>
      <c r="W251" s="194"/>
      <c r="X251" s="194"/>
      <c r="Y251" s="194"/>
      <c r="Z251" s="194"/>
    </row>
    <row r="252" spans="1:26" ht="12" customHeight="1">
      <c r="A252" s="194"/>
      <c r="B252" s="194"/>
      <c r="C252" s="194"/>
      <c r="D252" s="194"/>
      <c r="E252" s="2619"/>
      <c r="F252" s="2828"/>
      <c r="G252" s="695"/>
      <c r="H252" s="194"/>
      <c r="I252" s="2619"/>
      <c r="J252" s="2880"/>
      <c r="K252" s="2828"/>
      <c r="L252" s="695"/>
      <c r="M252" s="2555"/>
      <c r="N252" s="194"/>
      <c r="O252" s="194"/>
      <c r="P252" s="695"/>
      <c r="Q252" s="2612"/>
      <c r="R252" s="194"/>
      <c r="S252" s="194"/>
      <c r="T252" s="194"/>
      <c r="U252" s="194"/>
      <c r="V252" s="194"/>
      <c r="W252" s="194"/>
      <c r="X252" s="194"/>
      <c r="Y252" s="194"/>
      <c r="Z252" s="194"/>
    </row>
    <row r="253" spans="1:26" ht="12" customHeight="1">
      <c r="A253" s="194"/>
      <c r="B253" s="194"/>
      <c r="C253" s="194"/>
      <c r="D253" s="194"/>
      <c r="E253" s="2619"/>
      <c r="F253" s="2828"/>
      <c r="G253" s="695"/>
      <c r="H253" s="194"/>
      <c r="I253" s="2619"/>
      <c r="J253" s="2880"/>
      <c r="K253" s="2828"/>
      <c r="L253" s="695"/>
      <c r="M253" s="2555"/>
      <c r="N253" s="194"/>
      <c r="O253" s="194"/>
      <c r="P253" s="695"/>
      <c r="Q253" s="2612"/>
      <c r="R253" s="194"/>
      <c r="S253" s="194"/>
      <c r="T253" s="194"/>
      <c r="U253" s="194"/>
      <c r="V253" s="194"/>
      <c r="W253" s="194"/>
      <c r="X253" s="194"/>
      <c r="Y253" s="194"/>
      <c r="Z253" s="194"/>
    </row>
    <row r="254" spans="1:26" ht="12" customHeight="1">
      <c r="A254" s="194"/>
      <c r="B254" s="194"/>
      <c r="C254" s="194"/>
      <c r="D254" s="194"/>
      <c r="E254" s="2619"/>
      <c r="F254" s="2828"/>
      <c r="G254" s="695"/>
      <c r="H254" s="194"/>
      <c r="I254" s="2619"/>
      <c r="J254" s="2880"/>
      <c r="K254" s="2828"/>
      <c r="L254" s="695"/>
      <c r="M254" s="2555"/>
      <c r="N254" s="194"/>
      <c r="O254" s="194"/>
      <c r="P254" s="695"/>
      <c r="Q254" s="2612"/>
      <c r="R254" s="194"/>
      <c r="S254" s="194"/>
      <c r="T254" s="194"/>
      <c r="U254" s="194"/>
      <c r="V254" s="194"/>
      <c r="W254" s="194"/>
      <c r="X254" s="194"/>
      <c r="Y254" s="194"/>
      <c r="Z254" s="194"/>
    </row>
    <row r="255" spans="1:26" ht="12" customHeight="1">
      <c r="A255" s="194"/>
      <c r="B255" s="194"/>
      <c r="C255" s="194"/>
      <c r="D255" s="194"/>
      <c r="E255" s="2619"/>
      <c r="F255" s="2828"/>
      <c r="G255" s="695"/>
      <c r="H255" s="194"/>
      <c r="I255" s="2619"/>
      <c r="J255" s="2880"/>
      <c r="K255" s="2828"/>
      <c r="L255" s="695"/>
      <c r="M255" s="2555"/>
      <c r="N255" s="194"/>
      <c r="O255" s="194"/>
      <c r="P255" s="695"/>
      <c r="Q255" s="2612"/>
      <c r="R255" s="194"/>
      <c r="S255" s="194"/>
      <c r="T255" s="194"/>
      <c r="U255" s="194"/>
      <c r="V255" s="194"/>
      <c r="W255" s="194"/>
      <c r="X255" s="194"/>
      <c r="Y255" s="194"/>
      <c r="Z255" s="194"/>
    </row>
    <row r="256" spans="1:26" ht="12" customHeight="1">
      <c r="A256" s="194"/>
      <c r="B256" s="194"/>
      <c r="C256" s="194"/>
      <c r="D256" s="194"/>
      <c r="E256" s="2619"/>
      <c r="F256" s="2828"/>
      <c r="G256" s="695"/>
      <c r="H256" s="194"/>
      <c r="I256" s="2619"/>
      <c r="J256" s="2880"/>
      <c r="K256" s="2828"/>
      <c r="L256" s="695"/>
      <c r="M256" s="2555"/>
      <c r="N256" s="194"/>
      <c r="O256" s="194"/>
      <c r="P256" s="695"/>
      <c r="Q256" s="2612"/>
      <c r="R256" s="194"/>
      <c r="S256" s="194"/>
      <c r="T256" s="194"/>
      <c r="U256" s="194"/>
      <c r="V256" s="194"/>
      <c r="W256" s="194"/>
      <c r="X256" s="194"/>
      <c r="Y256" s="194"/>
      <c r="Z256" s="194"/>
    </row>
    <row r="257" spans="1:26" ht="12" customHeight="1">
      <c r="A257" s="194"/>
      <c r="B257" s="194"/>
      <c r="C257" s="194"/>
      <c r="D257" s="194"/>
      <c r="E257" s="2619"/>
      <c r="F257" s="2828"/>
      <c r="G257" s="695"/>
      <c r="H257" s="194"/>
      <c r="I257" s="2619"/>
      <c r="J257" s="2880"/>
      <c r="K257" s="2828"/>
      <c r="L257" s="695"/>
      <c r="M257" s="2555"/>
      <c r="N257" s="194"/>
      <c r="O257" s="194"/>
      <c r="P257" s="695"/>
      <c r="Q257" s="2612"/>
      <c r="R257" s="194"/>
      <c r="S257" s="194"/>
      <c r="T257" s="194"/>
      <c r="U257" s="194"/>
      <c r="V257" s="194"/>
      <c r="W257" s="194"/>
      <c r="X257" s="194"/>
      <c r="Y257" s="194"/>
      <c r="Z257" s="194"/>
    </row>
    <row r="258" spans="1:26" ht="12" customHeight="1">
      <c r="A258" s="194"/>
      <c r="B258" s="194"/>
      <c r="C258" s="194"/>
      <c r="D258" s="194"/>
      <c r="E258" s="2619"/>
      <c r="F258" s="2828"/>
      <c r="G258" s="695"/>
      <c r="H258" s="194"/>
      <c r="I258" s="2619"/>
      <c r="J258" s="2880"/>
      <c r="K258" s="2828"/>
      <c r="L258" s="695"/>
      <c r="M258" s="2555"/>
      <c r="N258" s="194"/>
      <c r="O258" s="194"/>
      <c r="P258" s="695"/>
      <c r="Q258" s="2612"/>
      <c r="R258" s="194"/>
      <c r="S258" s="194"/>
      <c r="T258" s="194"/>
      <c r="U258" s="194"/>
      <c r="V258" s="194"/>
      <c r="W258" s="194"/>
      <c r="X258" s="194"/>
      <c r="Y258" s="194"/>
      <c r="Z258" s="194"/>
    </row>
    <row r="259" spans="1:26" ht="12" customHeight="1">
      <c r="A259" s="194"/>
      <c r="B259" s="194"/>
      <c r="C259" s="194"/>
      <c r="D259" s="194"/>
      <c r="E259" s="2619"/>
      <c r="F259" s="2828"/>
      <c r="G259" s="695"/>
      <c r="H259" s="194"/>
      <c r="I259" s="2619"/>
      <c r="J259" s="2880"/>
      <c r="K259" s="2828"/>
      <c r="L259" s="695"/>
      <c r="M259" s="2555"/>
      <c r="N259" s="194"/>
      <c r="O259" s="194"/>
      <c r="P259" s="695"/>
      <c r="Q259" s="2612"/>
      <c r="R259" s="194"/>
      <c r="S259" s="194"/>
      <c r="T259" s="194"/>
      <c r="U259" s="194"/>
      <c r="V259" s="194"/>
      <c r="W259" s="194"/>
      <c r="X259" s="194"/>
      <c r="Y259" s="194"/>
      <c r="Z259" s="194"/>
    </row>
    <row r="260" spans="1:26" ht="12" customHeight="1">
      <c r="A260" s="194"/>
      <c r="B260" s="194"/>
      <c r="C260" s="194"/>
      <c r="D260" s="194"/>
      <c r="E260" s="2619"/>
      <c r="F260" s="2828"/>
      <c r="G260" s="695"/>
      <c r="H260" s="194"/>
      <c r="I260" s="2619"/>
      <c r="J260" s="2880"/>
      <c r="K260" s="2828"/>
      <c r="L260" s="695"/>
      <c r="M260" s="2555"/>
      <c r="N260" s="194"/>
      <c r="O260" s="194"/>
      <c r="P260" s="695"/>
      <c r="Q260" s="2612"/>
      <c r="R260" s="194"/>
      <c r="S260" s="194"/>
      <c r="T260" s="194"/>
      <c r="U260" s="194"/>
      <c r="V260" s="194"/>
      <c r="W260" s="194"/>
      <c r="X260" s="194"/>
      <c r="Y260" s="194"/>
      <c r="Z260" s="194"/>
    </row>
    <row r="261" spans="1:26" ht="12" customHeight="1">
      <c r="A261" s="194"/>
      <c r="B261" s="194"/>
      <c r="C261" s="194"/>
      <c r="D261" s="194"/>
      <c r="E261" s="2619"/>
      <c r="F261" s="2828"/>
      <c r="G261" s="695"/>
      <c r="H261" s="194"/>
      <c r="I261" s="2619"/>
      <c r="J261" s="2880"/>
      <c r="K261" s="2828"/>
      <c r="L261" s="695"/>
      <c r="M261" s="2555"/>
      <c r="N261" s="194"/>
      <c r="O261" s="194"/>
      <c r="P261" s="695"/>
      <c r="Q261" s="2612"/>
      <c r="R261" s="194"/>
      <c r="S261" s="194"/>
      <c r="T261" s="194"/>
      <c r="U261" s="194"/>
      <c r="V261" s="194"/>
      <c r="W261" s="194"/>
      <c r="X261" s="194"/>
      <c r="Y261" s="194"/>
      <c r="Z261" s="194"/>
    </row>
    <row r="262" spans="1:26" ht="12" customHeight="1">
      <c r="A262" s="194"/>
      <c r="B262" s="194"/>
      <c r="C262" s="194"/>
      <c r="D262" s="194"/>
      <c r="E262" s="2619"/>
      <c r="F262" s="2828"/>
      <c r="G262" s="695"/>
      <c r="H262" s="194"/>
      <c r="I262" s="2619"/>
      <c r="J262" s="2880"/>
      <c r="K262" s="2828"/>
      <c r="L262" s="695"/>
      <c r="M262" s="2555"/>
      <c r="N262" s="194"/>
      <c r="O262" s="194"/>
      <c r="P262" s="695"/>
      <c r="Q262" s="2612"/>
      <c r="R262" s="194"/>
      <c r="S262" s="194"/>
      <c r="T262" s="194"/>
      <c r="U262" s="194"/>
      <c r="V262" s="194"/>
      <c r="W262" s="194"/>
      <c r="X262" s="194"/>
      <c r="Y262" s="194"/>
      <c r="Z262" s="194"/>
    </row>
    <row r="263" spans="1:26" ht="12" customHeight="1">
      <c r="A263" s="194"/>
      <c r="B263" s="194"/>
      <c r="C263" s="194"/>
      <c r="D263" s="194"/>
      <c r="E263" s="2619"/>
      <c r="F263" s="2828"/>
      <c r="G263" s="695"/>
      <c r="H263" s="194"/>
      <c r="I263" s="2619"/>
      <c r="J263" s="2880"/>
      <c r="K263" s="2828"/>
      <c r="L263" s="695"/>
      <c r="M263" s="2555"/>
      <c r="N263" s="194"/>
      <c r="O263" s="194"/>
      <c r="P263" s="695"/>
      <c r="Q263" s="2612"/>
      <c r="R263" s="194"/>
      <c r="S263" s="194"/>
      <c r="T263" s="194"/>
      <c r="U263" s="194"/>
      <c r="V263" s="194"/>
      <c r="W263" s="194"/>
      <c r="X263" s="194"/>
      <c r="Y263" s="194"/>
      <c r="Z263" s="194"/>
    </row>
    <row r="264" spans="1:26" ht="12" customHeight="1">
      <c r="A264" s="194"/>
      <c r="B264" s="194"/>
      <c r="C264" s="194"/>
      <c r="D264" s="194"/>
      <c r="E264" s="2619"/>
      <c r="F264" s="2828"/>
      <c r="G264" s="695"/>
      <c r="H264" s="194"/>
      <c r="I264" s="2619"/>
      <c r="J264" s="2880"/>
      <c r="K264" s="2828"/>
      <c r="L264" s="695"/>
      <c r="M264" s="2555"/>
      <c r="N264" s="194"/>
      <c r="O264" s="194"/>
      <c r="P264" s="695"/>
      <c r="Q264" s="2612"/>
      <c r="R264" s="194"/>
      <c r="S264" s="194"/>
      <c r="T264" s="194"/>
      <c r="U264" s="194"/>
      <c r="V264" s="194"/>
      <c r="W264" s="194"/>
      <c r="X264" s="194"/>
      <c r="Y264" s="194"/>
      <c r="Z264" s="194"/>
    </row>
    <row r="265" spans="1:26" ht="12" customHeight="1">
      <c r="A265" s="194"/>
      <c r="B265" s="194"/>
      <c r="C265" s="194"/>
      <c r="D265" s="194"/>
      <c r="E265" s="2619"/>
      <c r="F265" s="2828"/>
      <c r="G265" s="695"/>
      <c r="H265" s="194"/>
      <c r="I265" s="2619"/>
      <c r="J265" s="2880"/>
      <c r="K265" s="2828"/>
      <c r="L265" s="695"/>
      <c r="M265" s="2555"/>
      <c r="N265" s="194"/>
      <c r="O265" s="194"/>
      <c r="P265" s="695"/>
      <c r="Q265" s="2612"/>
      <c r="R265" s="194"/>
      <c r="S265" s="194"/>
      <c r="T265" s="194"/>
      <c r="U265" s="194"/>
      <c r="V265" s="194"/>
      <c r="W265" s="194"/>
      <c r="X265" s="194"/>
      <c r="Y265" s="194"/>
      <c r="Z265" s="194"/>
    </row>
    <row r="266" spans="1:26" ht="12" customHeight="1">
      <c r="A266" s="194"/>
      <c r="B266" s="194"/>
      <c r="C266" s="194"/>
      <c r="D266" s="194"/>
      <c r="E266" s="2619"/>
      <c r="F266" s="2828"/>
      <c r="G266" s="695"/>
      <c r="H266" s="194"/>
      <c r="I266" s="2619"/>
      <c r="J266" s="2880"/>
      <c r="K266" s="2828"/>
      <c r="L266" s="695"/>
      <c r="M266" s="2555"/>
      <c r="N266" s="194"/>
      <c r="O266" s="194"/>
      <c r="P266" s="695"/>
      <c r="Q266" s="2612"/>
      <c r="R266" s="194"/>
      <c r="S266" s="194"/>
      <c r="T266" s="194"/>
      <c r="U266" s="194"/>
      <c r="V266" s="194"/>
      <c r="W266" s="194"/>
      <c r="X266" s="194"/>
      <c r="Y266" s="194"/>
      <c r="Z266" s="194"/>
    </row>
    <row r="267" spans="1:26" ht="12" customHeight="1">
      <c r="A267" s="194"/>
      <c r="B267" s="194"/>
      <c r="C267" s="194"/>
      <c r="D267" s="194"/>
      <c r="E267" s="2619"/>
      <c r="F267" s="2828"/>
      <c r="G267" s="695"/>
      <c r="H267" s="194"/>
      <c r="I267" s="2619"/>
      <c r="J267" s="2880"/>
      <c r="K267" s="2828"/>
      <c r="L267" s="695"/>
      <c r="M267" s="2555"/>
      <c r="N267" s="194"/>
      <c r="O267" s="194"/>
      <c r="P267" s="695"/>
      <c r="Q267" s="2612"/>
      <c r="R267" s="194"/>
      <c r="S267" s="194"/>
      <c r="T267" s="194"/>
      <c r="U267" s="194"/>
      <c r="V267" s="194"/>
      <c r="W267" s="194"/>
      <c r="X267" s="194"/>
      <c r="Y267" s="194"/>
      <c r="Z267" s="194"/>
    </row>
    <row r="268" spans="1:26" ht="12" customHeight="1">
      <c r="A268" s="194"/>
      <c r="B268" s="194"/>
      <c r="C268" s="194"/>
      <c r="D268" s="194"/>
      <c r="E268" s="2619"/>
      <c r="F268" s="2828"/>
      <c r="G268" s="695"/>
      <c r="H268" s="194"/>
      <c r="I268" s="2619"/>
      <c r="J268" s="2880"/>
      <c r="K268" s="2828"/>
      <c r="L268" s="695"/>
      <c r="M268" s="2555"/>
      <c r="N268" s="194"/>
      <c r="O268" s="194"/>
      <c r="P268" s="695"/>
      <c r="Q268" s="2612"/>
      <c r="R268" s="194"/>
      <c r="S268" s="194"/>
      <c r="T268" s="194"/>
      <c r="U268" s="194"/>
      <c r="V268" s="194"/>
      <c r="W268" s="194"/>
      <c r="X268" s="194"/>
      <c r="Y268" s="194"/>
      <c r="Z268" s="194"/>
    </row>
    <row r="269" spans="1:26" ht="12" customHeight="1">
      <c r="A269" s="194"/>
      <c r="B269" s="194"/>
      <c r="C269" s="194"/>
      <c r="D269" s="194"/>
      <c r="E269" s="2619"/>
      <c r="F269" s="2828"/>
      <c r="G269" s="695"/>
      <c r="H269" s="194"/>
      <c r="I269" s="2619"/>
      <c r="J269" s="2880"/>
      <c r="K269" s="2828"/>
      <c r="L269" s="695"/>
      <c r="M269" s="2555"/>
      <c r="N269" s="194"/>
      <c r="O269" s="194"/>
      <c r="P269" s="695"/>
      <c r="Q269" s="2612"/>
      <c r="R269" s="194"/>
      <c r="S269" s="194"/>
      <c r="T269" s="194"/>
      <c r="U269" s="194"/>
      <c r="V269" s="194"/>
      <c r="W269" s="194"/>
      <c r="X269" s="194"/>
      <c r="Y269" s="194"/>
      <c r="Z269" s="194"/>
    </row>
    <row r="270" spans="1:26" ht="12" customHeight="1">
      <c r="A270" s="194"/>
      <c r="B270" s="194"/>
      <c r="C270" s="194"/>
      <c r="D270" s="194"/>
      <c r="E270" s="2619"/>
      <c r="F270" s="2828"/>
      <c r="G270" s="695"/>
      <c r="H270" s="194"/>
      <c r="I270" s="2619"/>
      <c r="J270" s="2880"/>
      <c r="K270" s="2828"/>
      <c r="L270" s="695"/>
      <c r="M270" s="2555"/>
      <c r="N270" s="194"/>
      <c r="O270" s="194"/>
      <c r="P270" s="695"/>
      <c r="Q270" s="2612"/>
      <c r="R270" s="194"/>
      <c r="S270" s="194"/>
      <c r="T270" s="194"/>
      <c r="U270" s="194"/>
      <c r="V270" s="194"/>
      <c r="W270" s="194"/>
      <c r="X270" s="194"/>
      <c r="Y270" s="194"/>
      <c r="Z270" s="194"/>
    </row>
    <row r="271" spans="1:26" ht="12" customHeight="1">
      <c r="A271" s="194"/>
      <c r="B271" s="194"/>
      <c r="C271" s="194"/>
      <c r="D271" s="194"/>
      <c r="E271" s="2619"/>
      <c r="F271" s="2828"/>
      <c r="G271" s="695"/>
      <c r="H271" s="194"/>
      <c r="I271" s="2619"/>
      <c r="J271" s="2880"/>
      <c r="K271" s="2828"/>
      <c r="L271" s="695"/>
      <c r="M271" s="2555"/>
      <c r="N271" s="194"/>
      <c r="O271" s="194"/>
      <c r="P271" s="695"/>
      <c r="Q271" s="2612"/>
      <c r="R271" s="194"/>
      <c r="S271" s="194"/>
      <c r="T271" s="194"/>
      <c r="U271" s="194"/>
      <c r="V271" s="194"/>
      <c r="W271" s="194"/>
      <c r="X271" s="194"/>
      <c r="Y271" s="194"/>
      <c r="Z271" s="194"/>
    </row>
    <row r="272" spans="1:26" ht="12" customHeight="1">
      <c r="A272" s="194"/>
      <c r="B272" s="194"/>
      <c r="C272" s="194"/>
      <c r="D272" s="194"/>
      <c r="E272" s="2619"/>
      <c r="F272" s="2828"/>
      <c r="G272" s="695"/>
      <c r="H272" s="194"/>
      <c r="I272" s="2619"/>
      <c r="J272" s="2880"/>
      <c r="K272" s="2828"/>
      <c r="L272" s="695"/>
      <c r="M272" s="2555"/>
      <c r="N272" s="194"/>
      <c r="O272" s="194"/>
      <c r="P272" s="695"/>
      <c r="Q272" s="2612"/>
      <c r="R272" s="194"/>
      <c r="S272" s="194"/>
      <c r="T272" s="194"/>
      <c r="U272" s="194"/>
      <c r="V272" s="194"/>
      <c r="W272" s="194"/>
      <c r="X272" s="194"/>
      <c r="Y272" s="194"/>
      <c r="Z272" s="194"/>
    </row>
    <row r="273" spans="1:26" ht="12" customHeight="1">
      <c r="A273" s="194"/>
      <c r="B273" s="194"/>
      <c r="C273" s="194"/>
      <c r="D273" s="194"/>
      <c r="E273" s="2619"/>
      <c r="F273" s="2828"/>
      <c r="G273" s="695"/>
      <c r="H273" s="194"/>
      <c r="I273" s="2619"/>
      <c r="J273" s="2880"/>
      <c r="K273" s="2828"/>
      <c r="L273" s="695"/>
      <c r="M273" s="2555"/>
      <c r="N273" s="194"/>
      <c r="O273" s="194"/>
      <c r="P273" s="695"/>
      <c r="Q273" s="2612"/>
      <c r="R273" s="194"/>
      <c r="S273" s="194"/>
      <c r="T273" s="194"/>
      <c r="U273" s="194"/>
      <c r="V273" s="194"/>
      <c r="W273" s="194"/>
      <c r="X273" s="194"/>
      <c r="Y273" s="194"/>
      <c r="Z273" s="194"/>
    </row>
    <row r="274" spans="1:26" ht="12" customHeight="1">
      <c r="A274" s="194"/>
      <c r="B274" s="194"/>
      <c r="C274" s="194"/>
      <c r="D274" s="194"/>
      <c r="E274" s="2619"/>
      <c r="F274" s="2828"/>
      <c r="G274" s="695"/>
      <c r="H274" s="194"/>
      <c r="I274" s="2619"/>
      <c r="J274" s="2880"/>
      <c r="K274" s="2828"/>
      <c r="L274" s="695"/>
      <c r="M274" s="2555"/>
      <c r="N274" s="194"/>
      <c r="O274" s="194"/>
      <c r="P274" s="695"/>
      <c r="Q274" s="2612"/>
      <c r="R274" s="194"/>
      <c r="S274" s="194"/>
      <c r="T274" s="194"/>
      <c r="U274" s="194"/>
      <c r="V274" s="194"/>
      <c r="W274" s="194"/>
      <c r="X274" s="194"/>
      <c r="Y274" s="194"/>
      <c r="Z274" s="194"/>
    </row>
    <row r="275" spans="1:26" ht="12" customHeight="1">
      <c r="A275" s="194"/>
      <c r="B275" s="194"/>
      <c r="C275" s="194"/>
      <c r="D275" s="194"/>
      <c r="E275" s="2619"/>
      <c r="F275" s="2828"/>
      <c r="G275" s="695"/>
      <c r="H275" s="194"/>
      <c r="I275" s="2619"/>
      <c r="J275" s="2880"/>
      <c r="K275" s="2828"/>
      <c r="L275" s="695"/>
      <c r="M275" s="2555"/>
      <c r="N275" s="194"/>
      <c r="O275" s="194"/>
      <c r="P275" s="695"/>
      <c r="Q275" s="2612"/>
      <c r="R275" s="194"/>
      <c r="S275" s="194"/>
      <c r="T275" s="194"/>
      <c r="U275" s="194"/>
      <c r="V275" s="194"/>
      <c r="W275" s="194"/>
      <c r="X275" s="194"/>
      <c r="Y275" s="194"/>
      <c r="Z275" s="194"/>
    </row>
    <row r="276" spans="1:26" ht="12" customHeight="1">
      <c r="A276" s="194"/>
      <c r="B276" s="194"/>
      <c r="C276" s="194"/>
      <c r="D276" s="194"/>
      <c r="E276" s="2619"/>
      <c r="F276" s="2828"/>
      <c r="G276" s="695"/>
      <c r="H276" s="194"/>
      <c r="I276" s="2619"/>
      <c r="J276" s="2880"/>
      <c r="K276" s="2828"/>
      <c r="L276" s="695"/>
      <c r="M276" s="2555"/>
      <c r="N276" s="194"/>
      <c r="O276" s="194"/>
      <c r="P276" s="695"/>
      <c r="Q276" s="2612"/>
      <c r="R276" s="194"/>
      <c r="S276" s="194"/>
      <c r="T276" s="194"/>
      <c r="U276" s="194"/>
      <c r="V276" s="194"/>
      <c r="W276" s="194"/>
      <c r="X276" s="194"/>
      <c r="Y276" s="194"/>
      <c r="Z276" s="194"/>
    </row>
    <row r="277" spans="1:26" ht="12" customHeight="1">
      <c r="A277" s="194"/>
      <c r="B277" s="194"/>
      <c r="C277" s="194"/>
      <c r="D277" s="194"/>
      <c r="E277" s="2619"/>
      <c r="F277" s="2828"/>
      <c r="G277" s="695"/>
      <c r="H277" s="194"/>
      <c r="I277" s="2619"/>
      <c r="J277" s="2880"/>
      <c r="K277" s="2828"/>
      <c r="L277" s="695"/>
      <c r="M277" s="2555"/>
      <c r="N277" s="194"/>
      <c r="O277" s="194"/>
      <c r="P277" s="695"/>
      <c r="Q277" s="2612"/>
      <c r="R277" s="194"/>
      <c r="S277" s="194"/>
      <c r="T277" s="194"/>
      <c r="U277" s="194"/>
      <c r="V277" s="194"/>
      <c r="W277" s="194"/>
      <c r="X277" s="194"/>
      <c r="Y277" s="194"/>
      <c r="Z277" s="194"/>
    </row>
    <row r="278" spans="1:26" ht="12" customHeight="1">
      <c r="A278" s="194"/>
      <c r="B278" s="194"/>
      <c r="C278" s="194"/>
      <c r="D278" s="194"/>
      <c r="E278" s="2619"/>
      <c r="F278" s="2828"/>
      <c r="G278" s="695"/>
      <c r="H278" s="194"/>
      <c r="I278" s="2619"/>
      <c r="J278" s="2880"/>
      <c r="K278" s="2828"/>
      <c r="L278" s="695"/>
      <c r="M278" s="2555"/>
      <c r="N278" s="194"/>
      <c r="O278" s="194"/>
      <c r="P278" s="695"/>
      <c r="Q278" s="2612"/>
      <c r="R278" s="194"/>
      <c r="S278" s="194"/>
      <c r="T278" s="194"/>
      <c r="U278" s="194"/>
      <c r="V278" s="194"/>
      <c r="W278" s="194"/>
      <c r="X278" s="194"/>
      <c r="Y278" s="194"/>
      <c r="Z278" s="194"/>
    </row>
    <row r="279" spans="1:26" ht="12" customHeight="1">
      <c r="A279" s="194"/>
      <c r="B279" s="194"/>
      <c r="C279" s="194"/>
      <c r="D279" s="194"/>
      <c r="E279" s="2619"/>
      <c r="F279" s="2828"/>
      <c r="G279" s="695"/>
      <c r="H279" s="194"/>
      <c r="I279" s="2619"/>
      <c r="J279" s="2880"/>
      <c r="K279" s="2828"/>
      <c r="L279" s="695"/>
      <c r="M279" s="2555"/>
      <c r="N279" s="194"/>
      <c r="O279" s="194"/>
      <c r="P279" s="695"/>
      <c r="Q279" s="2612"/>
      <c r="R279" s="194"/>
      <c r="S279" s="194"/>
      <c r="T279" s="194"/>
      <c r="U279" s="194"/>
      <c r="V279" s="194"/>
      <c r="W279" s="194"/>
      <c r="X279" s="194"/>
      <c r="Y279" s="194"/>
      <c r="Z279" s="194"/>
    </row>
    <row r="280" spans="1:26" ht="12" customHeight="1">
      <c r="A280" s="194"/>
      <c r="B280" s="194"/>
      <c r="C280" s="194"/>
      <c r="D280" s="194"/>
      <c r="E280" s="2619"/>
      <c r="F280" s="2828"/>
      <c r="G280" s="695"/>
      <c r="H280" s="194"/>
      <c r="I280" s="2619"/>
      <c r="J280" s="2880"/>
      <c r="K280" s="2828"/>
      <c r="L280" s="695"/>
      <c r="M280" s="2555"/>
      <c r="N280" s="194"/>
      <c r="O280" s="194"/>
      <c r="P280" s="695"/>
      <c r="Q280" s="2612"/>
      <c r="R280" s="194"/>
      <c r="S280" s="194"/>
      <c r="T280" s="194"/>
      <c r="U280" s="194"/>
      <c r="V280" s="194"/>
      <c r="W280" s="194"/>
      <c r="X280" s="194"/>
      <c r="Y280" s="194"/>
      <c r="Z280" s="194"/>
    </row>
    <row r="281" spans="1:26" ht="12" customHeight="1">
      <c r="A281" s="194"/>
      <c r="B281" s="194"/>
      <c r="C281" s="194"/>
      <c r="D281" s="194"/>
      <c r="E281" s="2619"/>
      <c r="F281" s="2828"/>
      <c r="G281" s="695"/>
      <c r="H281" s="194"/>
      <c r="I281" s="2619"/>
      <c r="J281" s="2880"/>
      <c r="K281" s="2828"/>
      <c r="L281" s="695"/>
      <c r="M281" s="2555"/>
      <c r="N281" s="194"/>
      <c r="O281" s="194"/>
      <c r="P281" s="695"/>
      <c r="Q281" s="2612"/>
      <c r="R281" s="194"/>
      <c r="S281" s="194"/>
      <c r="T281" s="194"/>
      <c r="U281" s="194"/>
      <c r="V281" s="194"/>
      <c r="W281" s="194"/>
      <c r="X281" s="194"/>
      <c r="Y281" s="194"/>
      <c r="Z281" s="194"/>
    </row>
    <row r="282" spans="1:26" ht="12" customHeight="1">
      <c r="A282" s="194"/>
      <c r="B282" s="194"/>
      <c r="C282" s="194"/>
      <c r="D282" s="194"/>
      <c r="E282" s="2619"/>
      <c r="F282" s="2828"/>
      <c r="G282" s="695"/>
      <c r="H282" s="194"/>
      <c r="I282" s="2619"/>
      <c r="J282" s="2880"/>
      <c r="K282" s="2828"/>
      <c r="L282" s="695"/>
      <c r="M282" s="2555"/>
      <c r="N282" s="194"/>
      <c r="O282" s="194"/>
      <c r="P282" s="695"/>
      <c r="Q282" s="2612"/>
      <c r="R282" s="194"/>
      <c r="S282" s="194"/>
      <c r="T282" s="194"/>
      <c r="U282" s="194"/>
      <c r="V282" s="194"/>
      <c r="W282" s="194"/>
      <c r="X282" s="194"/>
      <c r="Y282" s="194"/>
      <c r="Z282" s="194"/>
    </row>
    <row r="283" spans="1:26" ht="12" customHeight="1">
      <c r="A283" s="194"/>
      <c r="B283" s="194"/>
      <c r="C283" s="194"/>
      <c r="D283" s="194"/>
      <c r="E283" s="2619"/>
      <c r="F283" s="2828"/>
      <c r="G283" s="695"/>
      <c r="H283" s="194"/>
      <c r="I283" s="2619"/>
      <c r="J283" s="2880"/>
      <c r="K283" s="2828"/>
      <c r="L283" s="695"/>
      <c r="M283" s="2555"/>
      <c r="N283" s="194"/>
      <c r="O283" s="194"/>
      <c r="P283" s="695"/>
      <c r="Q283" s="2612"/>
      <c r="R283" s="194"/>
      <c r="S283" s="194"/>
      <c r="T283" s="194"/>
      <c r="U283" s="194"/>
      <c r="V283" s="194"/>
      <c r="W283" s="194"/>
      <c r="X283" s="194"/>
      <c r="Y283" s="194"/>
      <c r="Z283" s="194"/>
    </row>
    <row r="284" spans="1:26" ht="12" customHeight="1">
      <c r="A284" s="194"/>
      <c r="B284" s="194"/>
      <c r="C284" s="194"/>
      <c r="D284" s="194"/>
      <c r="E284" s="2619"/>
      <c r="F284" s="2828"/>
      <c r="G284" s="695"/>
      <c r="H284" s="194"/>
      <c r="I284" s="2619"/>
      <c r="J284" s="2880"/>
      <c r="K284" s="2828"/>
      <c r="L284" s="695"/>
      <c r="M284" s="2555"/>
      <c r="N284" s="194"/>
      <c r="O284" s="194"/>
      <c r="P284" s="695"/>
      <c r="Q284" s="2612"/>
      <c r="R284" s="194"/>
      <c r="S284" s="194"/>
      <c r="T284" s="194"/>
      <c r="U284" s="194"/>
      <c r="V284" s="194"/>
      <c r="W284" s="194"/>
      <c r="X284" s="194"/>
      <c r="Y284" s="194"/>
      <c r="Z284" s="194"/>
    </row>
    <row r="285" spans="1:26" ht="12" customHeight="1">
      <c r="A285" s="194"/>
      <c r="B285" s="194"/>
      <c r="C285" s="194"/>
      <c r="D285" s="194"/>
      <c r="E285" s="2619"/>
      <c r="F285" s="2828"/>
      <c r="G285" s="695"/>
      <c r="H285" s="194"/>
      <c r="I285" s="2619"/>
      <c r="J285" s="2880"/>
      <c r="K285" s="2828"/>
      <c r="L285" s="695"/>
      <c r="M285" s="2555"/>
      <c r="N285" s="194"/>
      <c r="O285" s="194"/>
      <c r="P285" s="695"/>
      <c r="Q285" s="2612"/>
      <c r="R285" s="194"/>
      <c r="S285" s="194"/>
      <c r="T285" s="194"/>
      <c r="U285" s="194"/>
      <c r="V285" s="194"/>
      <c r="W285" s="194"/>
      <c r="X285" s="194"/>
      <c r="Y285" s="194"/>
      <c r="Z285" s="194"/>
    </row>
    <row r="286" spans="1:26" ht="12" customHeight="1">
      <c r="A286" s="194"/>
      <c r="B286" s="194"/>
      <c r="C286" s="194"/>
      <c r="D286" s="194"/>
      <c r="E286" s="2619"/>
      <c r="F286" s="2828"/>
      <c r="G286" s="695"/>
      <c r="H286" s="194"/>
      <c r="I286" s="2619"/>
      <c r="J286" s="2880"/>
      <c r="K286" s="2828"/>
      <c r="L286" s="695"/>
      <c r="M286" s="2555"/>
      <c r="N286" s="194"/>
      <c r="O286" s="194"/>
      <c r="P286" s="695"/>
      <c r="Q286" s="2612"/>
      <c r="R286" s="194"/>
      <c r="S286" s="194"/>
      <c r="T286" s="194"/>
      <c r="U286" s="194"/>
      <c r="V286" s="194"/>
      <c r="W286" s="194"/>
      <c r="X286" s="194"/>
      <c r="Y286" s="194"/>
      <c r="Z286" s="194"/>
    </row>
    <row r="287" spans="1:26" ht="12" customHeight="1">
      <c r="A287" s="194"/>
      <c r="B287" s="194"/>
      <c r="C287" s="194"/>
      <c r="D287" s="194"/>
      <c r="E287" s="2619"/>
      <c r="F287" s="2828"/>
      <c r="G287" s="695"/>
      <c r="H287" s="194"/>
      <c r="I287" s="2619"/>
      <c r="J287" s="2880"/>
      <c r="K287" s="2828"/>
      <c r="L287" s="695"/>
      <c r="M287" s="2555"/>
      <c r="N287" s="194"/>
      <c r="O287" s="194"/>
      <c r="P287" s="695"/>
      <c r="Q287" s="2612"/>
      <c r="R287" s="194"/>
      <c r="S287" s="194"/>
      <c r="T287" s="194"/>
      <c r="U287" s="194"/>
      <c r="V287" s="194"/>
      <c r="W287" s="194"/>
      <c r="X287" s="194"/>
      <c r="Y287" s="194"/>
      <c r="Z287" s="194"/>
    </row>
    <row r="288" spans="1:26" ht="12" customHeight="1">
      <c r="A288" s="194"/>
      <c r="B288" s="194"/>
      <c r="C288" s="194"/>
      <c r="D288" s="194"/>
      <c r="E288" s="2619"/>
      <c r="F288" s="2828"/>
      <c r="G288" s="695"/>
      <c r="H288" s="194"/>
      <c r="I288" s="2619"/>
      <c r="J288" s="2880"/>
      <c r="K288" s="2828"/>
      <c r="L288" s="695"/>
      <c r="M288" s="2555"/>
      <c r="N288" s="194"/>
      <c r="O288" s="194"/>
      <c r="P288" s="695"/>
      <c r="Q288" s="2612"/>
      <c r="R288" s="194"/>
      <c r="S288" s="194"/>
      <c r="T288" s="194"/>
      <c r="U288" s="194"/>
      <c r="V288" s="194"/>
      <c r="W288" s="194"/>
      <c r="X288" s="194"/>
      <c r="Y288" s="194"/>
      <c r="Z288" s="194"/>
    </row>
    <row r="289" spans="1:26" ht="12" customHeight="1">
      <c r="A289" s="194"/>
      <c r="B289" s="194"/>
      <c r="C289" s="194"/>
      <c r="D289" s="194"/>
      <c r="E289" s="2619"/>
      <c r="F289" s="2828"/>
      <c r="G289" s="695"/>
      <c r="H289" s="194"/>
      <c r="I289" s="2619"/>
      <c r="J289" s="2880"/>
      <c r="K289" s="2828"/>
      <c r="L289" s="695"/>
      <c r="M289" s="2555"/>
      <c r="N289" s="194"/>
      <c r="O289" s="194"/>
      <c r="P289" s="695"/>
      <c r="Q289" s="2612"/>
      <c r="R289" s="194"/>
      <c r="S289" s="194"/>
      <c r="T289" s="194"/>
      <c r="U289" s="194"/>
      <c r="V289" s="194"/>
      <c r="W289" s="194"/>
      <c r="X289" s="194"/>
      <c r="Y289" s="194"/>
      <c r="Z289" s="194"/>
    </row>
    <row r="290" spans="1:26" ht="12" customHeight="1">
      <c r="A290" s="194"/>
      <c r="B290" s="194"/>
      <c r="C290" s="194"/>
      <c r="D290" s="194"/>
      <c r="E290" s="2619"/>
      <c r="F290" s="2828"/>
      <c r="G290" s="695"/>
      <c r="H290" s="194"/>
      <c r="I290" s="2619"/>
      <c r="J290" s="2880"/>
      <c r="K290" s="2828"/>
      <c r="L290" s="695"/>
      <c r="M290" s="2555"/>
      <c r="N290" s="194"/>
      <c r="O290" s="194"/>
      <c r="P290" s="695"/>
      <c r="Q290" s="2612"/>
      <c r="R290" s="194"/>
      <c r="S290" s="194"/>
      <c r="T290" s="194"/>
      <c r="U290" s="194"/>
      <c r="V290" s="194"/>
      <c r="W290" s="194"/>
      <c r="X290" s="194"/>
      <c r="Y290" s="194"/>
      <c r="Z290" s="194"/>
    </row>
    <row r="291" spans="1:26" ht="12" customHeight="1">
      <c r="A291" s="194"/>
      <c r="B291" s="194"/>
      <c r="C291" s="194"/>
      <c r="D291" s="194"/>
      <c r="E291" s="2619"/>
      <c r="F291" s="2828"/>
      <c r="G291" s="695"/>
      <c r="H291" s="194"/>
      <c r="I291" s="2619"/>
      <c r="J291" s="2880"/>
      <c r="K291" s="2828"/>
      <c r="L291" s="695"/>
      <c r="M291" s="2555"/>
      <c r="N291" s="194"/>
      <c r="O291" s="194"/>
      <c r="P291" s="695"/>
      <c r="Q291" s="2612"/>
      <c r="R291" s="194"/>
      <c r="S291" s="194"/>
      <c r="T291" s="194"/>
      <c r="U291" s="194"/>
      <c r="V291" s="194"/>
      <c r="W291" s="194"/>
      <c r="X291" s="194"/>
      <c r="Y291" s="194"/>
      <c r="Z291" s="194"/>
    </row>
    <row r="292" spans="1:26" ht="12" customHeight="1">
      <c r="A292" s="194"/>
      <c r="B292" s="194"/>
      <c r="C292" s="194"/>
      <c r="D292" s="194"/>
      <c r="E292" s="2619"/>
      <c r="F292" s="2828"/>
      <c r="G292" s="695"/>
      <c r="H292" s="194"/>
      <c r="I292" s="2619"/>
      <c r="J292" s="2880"/>
      <c r="K292" s="2828"/>
      <c r="L292" s="695"/>
      <c r="M292" s="2555"/>
      <c r="N292" s="194"/>
      <c r="O292" s="194"/>
      <c r="P292" s="695"/>
      <c r="Q292" s="2612"/>
      <c r="R292" s="194"/>
      <c r="S292" s="194"/>
      <c r="T292" s="194"/>
      <c r="U292" s="194"/>
      <c r="V292" s="194"/>
      <c r="W292" s="194"/>
      <c r="X292" s="194"/>
      <c r="Y292" s="194"/>
      <c r="Z292" s="194"/>
    </row>
    <row r="293" spans="1:26" ht="12" customHeight="1">
      <c r="A293" s="194"/>
      <c r="B293" s="194"/>
      <c r="C293" s="194"/>
      <c r="D293" s="194"/>
      <c r="E293" s="2619"/>
      <c r="F293" s="2828"/>
      <c r="G293" s="695"/>
      <c r="H293" s="194"/>
      <c r="I293" s="2619"/>
      <c r="J293" s="2880"/>
      <c r="K293" s="2828"/>
      <c r="L293" s="695"/>
      <c r="M293" s="2555"/>
      <c r="N293" s="194"/>
      <c r="O293" s="194"/>
      <c r="P293" s="695"/>
      <c r="Q293" s="2612"/>
      <c r="R293" s="194"/>
      <c r="S293" s="194"/>
      <c r="T293" s="194"/>
      <c r="U293" s="194"/>
      <c r="V293" s="194"/>
      <c r="W293" s="194"/>
      <c r="X293" s="194"/>
      <c r="Y293" s="194"/>
      <c r="Z293" s="194"/>
    </row>
    <row r="294" spans="1:26" ht="12" customHeight="1">
      <c r="A294" s="194"/>
      <c r="B294" s="194"/>
      <c r="C294" s="194"/>
      <c r="D294" s="194"/>
      <c r="E294" s="2619"/>
      <c r="F294" s="2828"/>
      <c r="G294" s="695"/>
      <c r="H294" s="194"/>
      <c r="I294" s="2619"/>
      <c r="J294" s="2880"/>
      <c r="K294" s="2828"/>
      <c r="L294" s="695"/>
      <c r="M294" s="2555"/>
      <c r="N294" s="194"/>
      <c r="O294" s="194"/>
      <c r="P294" s="695"/>
      <c r="Q294" s="2612"/>
      <c r="R294" s="194"/>
      <c r="S294" s="194"/>
      <c r="T294" s="194"/>
      <c r="U294" s="194"/>
      <c r="V294" s="194"/>
      <c r="W294" s="194"/>
      <c r="X294" s="194"/>
      <c r="Y294" s="194"/>
      <c r="Z294" s="194"/>
    </row>
    <row r="295" spans="1:26" ht="12" customHeight="1">
      <c r="A295" s="194"/>
      <c r="B295" s="194"/>
      <c r="C295" s="194"/>
      <c r="D295" s="194"/>
      <c r="E295" s="2619"/>
      <c r="F295" s="2828"/>
      <c r="G295" s="695"/>
      <c r="H295" s="194"/>
      <c r="I295" s="2619"/>
      <c r="J295" s="2880"/>
      <c r="K295" s="2828"/>
      <c r="L295" s="695"/>
      <c r="M295" s="2555"/>
      <c r="N295" s="194"/>
      <c r="O295" s="194"/>
      <c r="P295" s="695"/>
      <c r="Q295" s="2612"/>
      <c r="R295" s="194"/>
      <c r="S295" s="194"/>
      <c r="T295" s="194"/>
      <c r="U295" s="194"/>
      <c r="V295" s="194"/>
      <c r="W295" s="194"/>
      <c r="X295" s="194"/>
      <c r="Y295" s="194"/>
      <c r="Z295" s="194"/>
    </row>
    <row r="296" spans="1:26" ht="12" customHeight="1">
      <c r="A296" s="194"/>
      <c r="B296" s="194"/>
      <c r="C296" s="194"/>
      <c r="D296" s="194"/>
      <c r="E296" s="2619"/>
      <c r="F296" s="2828"/>
      <c r="G296" s="695"/>
      <c r="H296" s="194"/>
      <c r="I296" s="2619"/>
      <c r="J296" s="2880"/>
      <c r="K296" s="2828"/>
      <c r="L296" s="695"/>
      <c r="M296" s="2555"/>
      <c r="N296" s="194"/>
      <c r="O296" s="194"/>
      <c r="P296" s="695"/>
      <c r="Q296" s="2612"/>
      <c r="R296" s="194"/>
      <c r="S296" s="194"/>
      <c r="T296" s="194"/>
      <c r="U296" s="194"/>
      <c r="V296" s="194"/>
      <c r="W296" s="194"/>
      <c r="X296" s="194"/>
      <c r="Y296" s="194"/>
      <c r="Z296" s="194"/>
    </row>
    <row r="297" spans="1:26" ht="12" customHeight="1">
      <c r="A297" s="194"/>
      <c r="B297" s="194"/>
      <c r="C297" s="194"/>
      <c r="D297" s="194"/>
      <c r="E297" s="2619"/>
      <c r="F297" s="2828"/>
      <c r="G297" s="695"/>
      <c r="H297" s="194"/>
      <c r="I297" s="2619"/>
      <c r="J297" s="2880"/>
      <c r="K297" s="2828"/>
      <c r="L297" s="695"/>
      <c r="M297" s="2555"/>
      <c r="N297" s="194"/>
      <c r="O297" s="194"/>
      <c r="P297" s="695"/>
      <c r="Q297" s="2612"/>
      <c r="R297" s="194"/>
      <c r="S297" s="194"/>
      <c r="T297" s="194"/>
      <c r="U297" s="194"/>
      <c r="V297" s="194"/>
      <c r="W297" s="194"/>
      <c r="X297" s="194"/>
      <c r="Y297" s="194"/>
      <c r="Z297" s="194"/>
    </row>
    <row r="298" spans="1:26" ht="12" customHeight="1">
      <c r="A298" s="194"/>
      <c r="B298" s="194"/>
      <c r="C298" s="194"/>
      <c r="D298" s="194"/>
      <c r="E298" s="2619"/>
      <c r="F298" s="2828"/>
      <c r="G298" s="695"/>
      <c r="H298" s="194"/>
      <c r="I298" s="2619"/>
      <c r="J298" s="2880"/>
      <c r="K298" s="2828"/>
      <c r="L298" s="695"/>
      <c r="M298" s="2555"/>
      <c r="N298" s="194"/>
      <c r="O298" s="194"/>
      <c r="P298" s="695"/>
      <c r="Q298" s="2612"/>
      <c r="R298" s="194"/>
      <c r="S298" s="194"/>
      <c r="T298" s="194"/>
      <c r="U298" s="194"/>
      <c r="V298" s="194"/>
      <c r="W298" s="194"/>
      <c r="X298" s="194"/>
      <c r="Y298" s="194"/>
      <c r="Z298" s="194"/>
    </row>
    <row r="299" spans="1:26" ht="12" customHeight="1">
      <c r="A299" s="194"/>
      <c r="B299" s="194"/>
      <c r="C299" s="194"/>
      <c r="D299" s="194"/>
      <c r="E299" s="2619"/>
      <c r="F299" s="2828"/>
      <c r="G299" s="695"/>
      <c r="H299" s="194"/>
      <c r="I299" s="2619"/>
      <c r="J299" s="2880"/>
      <c r="K299" s="2828"/>
      <c r="L299" s="695"/>
      <c r="M299" s="2555"/>
      <c r="N299" s="194"/>
      <c r="O299" s="194"/>
      <c r="P299" s="695"/>
      <c r="Q299" s="2612"/>
      <c r="R299" s="194"/>
      <c r="S299" s="194"/>
      <c r="T299" s="194"/>
      <c r="U299" s="194"/>
      <c r="V299" s="194"/>
      <c r="W299" s="194"/>
      <c r="X299" s="194"/>
      <c r="Y299" s="194"/>
      <c r="Z299" s="194"/>
    </row>
    <row r="300" spans="1:26" ht="12" customHeight="1">
      <c r="A300" s="194"/>
      <c r="B300" s="194"/>
      <c r="C300" s="194"/>
      <c r="D300" s="194"/>
      <c r="E300" s="2619"/>
      <c r="F300" s="2828"/>
      <c r="G300" s="695"/>
      <c r="H300" s="194"/>
      <c r="I300" s="2619"/>
      <c r="J300" s="2880"/>
      <c r="K300" s="2828"/>
      <c r="L300" s="695"/>
      <c r="M300" s="2555"/>
      <c r="N300" s="194"/>
      <c r="O300" s="194"/>
      <c r="P300" s="695"/>
      <c r="Q300" s="2612"/>
      <c r="R300" s="194"/>
      <c r="S300" s="194"/>
      <c r="T300" s="194"/>
      <c r="U300" s="194"/>
      <c r="V300" s="194"/>
      <c r="W300" s="194"/>
      <c r="X300" s="194"/>
      <c r="Y300" s="194"/>
      <c r="Z300" s="194"/>
    </row>
    <row r="301" spans="1:26" ht="12" customHeight="1">
      <c r="A301" s="194"/>
      <c r="B301" s="194"/>
      <c r="C301" s="194"/>
      <c r="D301" s="194"/>
      <c r="E301" s="2619"/>
      <c r="F301" s="2828"/>
      <c r="G301" s="695"/>
      <c r="H301" s="194"/>
      <c r="I301" s="2619"/>
      <c r="J301" s="2880"/>
      <c r="K301" s="2828"/>
      <c r="L301" s="695"/>
      <c r="M301" s="2555"/>
      <c r="N301" s="194"/>
      <c r="O301" s="194"/>
      <c r="P301" s="695"/>
      <c r="Q301" s="2612"/>
      <c r="R301" s="194"/>
      <c r="S301" s="194"/>
      <c r="T301" s="194"/>
      <c r="U301" s="194"/>
      <c r="V301" s="194"/>
      <c r="W301" s="194"/>
      <c r="X301" s="194"/>
      <c r="Y301" s="194"/>
      <c r="Z301" s="194"/>
    </row>
    <row r="302" spans="1:26" ht="12" customHeight="1">
      <c r="A302" s="194"/>
      <c r="B302" s="194"/>
      <c r="C302" s="194"/>
      <c r="D302" s="194"/>
      <c r="E302" s="2619"/>
      <c r="F302" s="2828"/>
      <c r="G302" s="695"/>
      <c r="H302" s="194"/>
      <c r="I302" s="2619"/>
      <c r="J302" s="2880"/>
      <c r="K302" s="2828"/>
      <c r="L302" s="695"/>
      <c r="M302" s="2555"/>
      <c r="N302" s="194"/>
      <c r="O302" s="194"/>
      <c r="P302" s="695"/>
      <c r="Q302" s="2612"/>
      <c r="R302" s="194"/>
      <c r="S302" s="194"/>
      <c r="T302" s="194"/>
      <c r="U302" s="194"/>
      <c r="V302" s="194"/>
      <c r="W302" s="194"/>
      <c r="X302" s="194"/>
      <c r="Y302" s="194"/>
      <c r="Z302" s="194"/>
    </row>
    <row r="303" spans="1:26" ht="12" customHeight="1">
      <c r="A303" s="194"/>
      <c r="B303" s="194"/>
      <c r="C303" s="194"/>
      <c r="D303" s="194"/>
      <c r="E303" s="2619"/>
      <c r="F303" s="2828"/>
      <c r="G303" s="695"/>
      <c r="H303" s="194"/>
      <c r="I303" s="2619"/>
      <c r="J303" s="2880"/>
      <c r="K303" s="2828"/>
      <c r="L303" s="695"/>
      <c r="M303" s="2555"/>
      <c r="N303" s="194"/>
      <c r="O303" s="194"/>
      <c r="P303" s="695"/>
      <c r="Q303" s="2612"/>
      <c r="R303" s="194"/>
      <c r="S303" s="194"/>
      <c r="T303" s="194"/>
      <c r="U303" s="194"/>
      <c r="V303" s="194"/>
      <c r="W303" s="194"/>
      <c r="X303" s="194"/>
      <c r="Y303" s="194"/>
      <c r="Z303" s="194"/>
    </row>
    <row r="304" spans="1:26" ht="12" customHeight="1">
      <c r="A304" s="194"/>
      <c r="B304" s="194"/>
      <c r="C304" s="194"/>
      <c r="D304" s="194"/>
      <c r="E304" s="2619"/>
      <c r="F304" s="2828"/>
      <c r="G304" s="695"/>
      <c r="H304" s="194"/>
      <c r="I304" s="2619"/>
      <c r="J304" s="2880"/>
      <c r="K304" s="2828"/>
      <c r="L304" s="695"/>
      <c r="M304" s="2555"/>
      <c r="N304" s="194"/>
      <c r="O304" s="194"/>
      <c r="P304" s="695"/>
      <c r="Q304" s="2612"/>
      <c r="R304" s="194"/>
      <c r="S304" s="194"/>
      <c r="T304" s="194"/>
      <c r="U304" s="194"/>
      <c r="V304" s="194"/>
      <c r="W304" s="194"/>
      <c r="X304" s="194"/>
      <c r="Y304" s="194"/>
      <c r="Z304" s="194"/>
    </row>
    <row r="305" spans="1:26" ht="12" customHeight="1">
      <c r="A305" s="194"/>
      <c r="B305" s="194"/>
      <c r="C305" s="194"/>
      <c r="D305" s="194"/>
      <c r="E305" s="2619"/>
      <c r="F305" s="2828"/>
      <c r="G305" s="695"/>
      <c r="H305" s="194"/>
      <c r="I305" s="2619"/>
      <c r="J305" s="2880"/>
      <c r="K305" s="2828"/>
      <c r="L305" s="695"/>
      <c r="M305" s="2555"/>
      <c r="N305" s="194"/>
      <c r="O305" s="194"/>
      <c r="P305" s="695"/>
      <c r="Q305" s="2612"/>
      <c r="R305" s="194"/>
      <c r="S305" s="194"/>
      <c r="T305" s="194"/>
      <c r="U305" s="194"/>
      <c r="V305" s="194"/>
      <c r="W305" s="194"/>
      <c r="X305" s="194"/>
      <c r="Y305" s="194"/>
      <c r="Z305" s="194"/>
    </row>
    <row r="306" spans="1:26" ht="12" customHeight="1">
      <c r="A306" s="194"/>
      <c r="B306" s="194"/>
      <c r="C306" s="194"/>
      <c r="D306" s="194"/>
      <c r="E306" s="2619"/>
      <c r="F306" s="2828"/>
      <c r="G306" s="695"/>
      <c r="H306" s="194"/>
      <c r="I306" s="2619"/>
      <c r="J306" s="2880"/>
      <c r="K306" s="2828"/>
      <c r="L306" s="695"/>
      <c r="M306" s="2555"/>
      <c r="N306" s="194"/>
      <c r="O306" s="194"/>
      <c r="P306" s="695"/>
      <c r="Q306" s="2612"/>
      <c r="R306" s="194"/>
      <c r="S306" s="194"/>
      <c r="T306" s="194"/>
      <c r="U306" s="194"/>
      <c r="V306" s="194"/>
      <c r="W306" s="194"/>
      <c r="X306" s="194"/>
      <c r="Y306" s="194"/>
      <c r="Z306" s="194"/>
    </row>
    <row r="307" spans="1:26" ht="12" customHeight="1">
      <c r="A307" s="194"/>
      <c r="B307" s="194"/>
      <c r="C307" s="194"/>
      <c r="D307" s="194"/>
      <c r="E307" s="2619"/>
      <c r="F307" s="2828"/>
      <c r="G307" s="695"/>
      <c r="H307" s="194"/>
      <c r="I307" s="2619"/>
      <c r="J307" s="2880"/>
      <c r="K307" s="2828"/>
      <c r="L307" s="695"/>
      <c r="M307" s="2555"/>
      <c r="N307" s="194"/>
      <c r="O307" s="194"/>
      <c r="P307" s="695"/>
      <c r="Q307" s="2612"/>
      <c r="R307" s="194"/>
      <c r="S307" s="194"/>
      <c r="T307" s="194"/>
      <c r="U307" s="194"/>
      <c r="V307" s="194"/>
      <c r="W307" s="194"/>
      <c r="X307" s="194"/>
      <c r="Y307" s="194"/>
      <c r="Z307" s="194"/>
    </row>
    <row r="308" spans="1:26" ht="12" customHeight="1">
      <c r="A308" s="194"/>
      <c r="B308" s="194"/>
      <c r="C308" s="194"/>
      <c r="D308" s="194"/>
      <c r="E308" s="2619"/>
      <c r="F308" s="2828"/>
      <c r="G308" s="695"/>
      <c r="H308" s="194"/>
      <c r="I308" s="2619"/>
      <c r="J308" s="2880"/>
      <c r="K308" s="2828"/>
      <c r="L308" s="695"/>
      <c r="M308" s="2555"/>
      <c r="N308" s="194"/>
      <c r="O308" s="194"/>
      <c r="P308" s="695"/>
      <c r="Q308" s="2612"/>
      <c r="R308" s="194"/>
      <c r="S308" s="194"/>
      <c r="T308" s="194"/>
      <c r="U308" s="194"/>
      <c r="V308" s="194"/>
      <c r="W308" s="194"/>
      <c r="X308" s="194"/>
      <c r="Y308" s="194"/>
      <c r="Z308" s="194"/>
    </row>
    <row r="309" spans="1:26" ht="12" customHeight="1">
      <c r="A309" s="194"/>
      <c r="B309" s="194"/>
      <c r="C309" s="194"/>
      <c r="D309" s="194"/>
      <c r="E309" s="2619"/>
      <c r="F309" s="2828"/>
      <c r="G309" s="695"/>
      <c r="H309" s="194"/>
      <c r="I309" s="2619"/>
      <c r="J309" s="2880"/>
      <c r="K309" s="2828"/>
      <c r="L309" s="695"/>
      <c r="M309" s="2555"/>
      <c r="N309" s="194"/>
      <c r="O309" s="194"/>
      <c r="P309" s="695"/>
      <c r="Q309" s="2612"/>
      <c r="R309" s="194"/>
      <c r="S309" s="194"/>
      <c r="T309" s="194"/>
      <c r="U309" s="194"/>
      <c r="V309" s="194"/>
      <c r="W309" s="194"/>
      <c r="X309" s="194"/>
      <c r="Y309" s="194"/>
      <c r="Z309" s="194"/>
    </row>
    <row r="310" spans="1:26" ht="12" customHeight="1">
      <c r="A310" s="194"/>
      <c r="B310" s="194"/>
      <c r="C310" s="194"/>
      <c r="D310" s="194"/>
      <c r="E310" s="2619"/>
      <c r="F310" s="2828"/>
      <c r="G310" s="695"/>
      <c r="H310" s="194"/>
      <c r="I310" s="2619"/>
      <c r="J310" s="2880"/>
      <c r="K310" s="2828"/>
      <c r="L310" s="695"/>
      <c r="M310" s="2555"/>
      <c r="N310" s="194"/>
      <c r="O310" s="194"/>
      <c r="P310" s="695"/>
      <c r="Q310" s="2612"/>
      <c r="R310" s="194"/>
      <c r="S310" s="194"/>
      <c r="T310" s="194"/>
      <c r="U310" s="194"/>
      <c r="V310" s="194"/>
      <c r="W310" s="194"/>
      <c r="X310" s="194"/>
      <c r="Y310" s="194"/>
      <c r="Z310" s="194"/>
    </row>
    <row r="311" spans="1:26" ht="12" customHeight="1">
      <c r="A311" s="194"/>
      <c r="B311" s="194"/>
      <c r="C311" s="194"/>
      <c r="D311" s="194"/>
      <c r="E311" s="2619"/>
      <c r="F311" s="2828"/>
      <c r="G311" s="695"/>
      <c r="H311" s="194"/>
      <c r="I311" s="2619"/>
      <c r="J311" s="2880"/>
      <c r="K311" s="2828"/>
      <c r="L311" s="695"/>
      <c r="M311" s="2555"/>
      <c r="N311" s="194"/>
      <c r="O311" s="194"/>
      <c r="P311" s="695"/>
      <c r="Q311" s="2612"/>
      <c r="R311" s="194"/>
      <c r="S311" s="194"/>
      <c r="T311" s="194"/>
      <c r="U311" s="194"/>
      <c r="V311" s="194"/>
      <c r="W311" s="194"/>
      <c r="X311" s="194"/>
      <c r="Y311" s="194"/>
      <c r="Z311" s="194"/>
    </row>
    <row r="312" spans="1:26" ht="12" customHeight="1">
      <c r="A312" s="194"/>
      <c r="B312" s="194"/>
      <c r="C312" s="194"/>
      <c r="D312" s="194"/>
      <c r="E312" s="2619"/>
      <c r="F312" s="2828"/>
      <c r="G312" s="695"/>
      <c r="H312" s="194"/>
      <c r="I312" s="2619"/>
      <c r="J312" s="2880"/>
      <c r="K312" s="2828"/>
      <c r="L312" s="695"/>
      <c r="M312" s="2555"/>
      <c r="N312" s="194"/>
      <c r="O312" s="194"/>
      <c r="P312" s="695"/>
      <c r="Q312" s="2612"/>
      <c r="R312" s="194"/>
      <c r="S312" s="194"/>
      <c r="T312" s="194"/>
      <c r="U312" s="194"/>
      <c r="V312" s="194"/>
      <c r="W312" s="194"/>
      <c r="X312" s="194"/>
      <c r="Y312" s="194"/>
      <c r="Z312" s="194"/>
    </row>
    <row r="313" spans="1:26" ht="12" customHeight="1">
      <c r="A313" s="194"/>
      <c r="B313" s="194"/>
      <c r="C313" s="194"/>
      <c r="D313" s="194"/>
      <c r="E313" s="2619"/>
      <c r="F313" s="2828"/>
      <c r="G313" s="695"/>
      <c r="H313" s="194"/>
      <c r="I313" s="2619"/>
      <c r="J313" s="2880"/>
      <c r="K313" s="2828"/>
      <c r="L313" s="695"/>
      <c r="M313" s="2555"/>
      <c r="N313" s="194"/>
      <c r="O313" s="194"/>
      <c r="P313" s="695"/>
      <c r="Q313" s="2612"/>
      <c r="R313" s="194"/>
      <c r="S313" s="194"/>
      <c r="T313" s="194"/>
      <c r="U313" s="194"/>
      <c r="V313" s="194"/>
      <c r="W313" s="194"/>
      <c r="X313" s="194"/>
      <c r="Y313" s="194"/>
      <c r="Z313" s="194"/>
    </row>
    <row r="314" spans="1:26" ht="12" customHeight="1">
      <c r="A314" s="194"/>
      <c r="B314" s="194"/>
      <c r="C314" s="194"/>
      <c r="D314" s="194"/>
      <c r="E314" s="2619"/>
      <c r="F314" s="2828"/>
      <c r="G314" s="695"/>
      <c r="H314" s="194"/>
      <c r="I314" s="2619"/>
      <c r="J314" s="2880"/>
      <c r="K314" s="2828"/>
      <c r="L314" s="695"/>
      <c r="M314" s="2555"/>
      <c r="N314" s="194"/>
      <c r="O314" s="194"/>
      <c r="P314" s="695"/>
      <c r="Q314" s="2612"/>
      <c r="R314" s="194"/>
      <c r="S314" s="194"/>
      <c r="T314" s="194"/>
      <c r="U314" s="194"/>
      <c r="V314" s="194"/>
      <c r="W314" s="194"/>
      <c r="X314" s="194"/>
      <c r="Y314" s="194"/>
      <c r="Z314" s="194"/>
    </row>
    <row r="315" spans="1:26" ht="12" customHeight="1">
      <c r="A315" s="194"/>
      <c r="B315" s="194"/>
      <c r="C315" s="194"/>
      <c r="D315" s="194"/>
      <c r="E315" s="2619"/>
      <c r="F315" s="2828"/>
      <c r="G315" s="695"/>
      <c r="H315" s="194"/>
      <c r="I315" s="2619"/>
      <c r="J315" s="2880"/>
      <c r="K315" s="2828"/>
      <c r="L315" s="695"/>
      <c r="M315" s="2555"/>
      <c r="N315" s="194"/>
      <c r="O315" s="194"/>
      <c r="P315" s="695"/>
      <c r="Q315" s="2612"/>
      <c r="R315" s="194"/>
      <c r="S315" s="194"/>
      <c r="T315" s="194"/>
      <c r="U315" s="194"/>
      <c r="V315" s="194"/>
      <c r="W315" s="194"/>
      <c r="X315" s="194"/>
      <c r="Y315" s="194"/>
      <c r="Z315" s="194"/>
    </row>
    <row r="316" spans="1:26" ht="12" customHeight="1">
      <c r="A316" s="194"/>
      <c r="B316" s="194"/>
      <c r="C316" s="194"/>
      <c r="D316" s="194"/>
      <c r="E316" s="2619"/>
      <c r="F316" s="2828"/>
      <c r="G316" s="695"/>
      <c r="H316" s="194"/>
      <c r="I316" s="2619"/>
      <c r="J316" s="2880"/>
      <c r="K316" s="2828"/>
      <c r="L316" s="695"/>
      <c r="M316" s="2555"/>
      <c r="N316" s="194"/>
      <c r="O316" s="194"/>
      <c r="P316" s="695"/>
      <c r="Q316" s="2612"/>
      <c r="R316" s="194"/>
      <c r="S316" s="194"/>
      <c r="T316" s="194"/>
      <c r="U316" s="194"/>
      <c r="V316" s="194"/>
      <c r="W316" s="194"/>
      <c r="X316" s="194"/>
      <c r="Y316" s="194"/>
      <c r="Z316" s="194"/>
    </row>
    <row r="317" spans="1:26" ht="12" customHeight="1">
      <c r="A317" s="194"/>
      <c r="B317" s="194"/>
      <c r="C317" s="194"/>
      <c r="D317" s="194"/>
      <c r="E317" s="2619"/>
      <c r="F317" s="2828"/>
      <c r="G317" s="695"/>
      <c r="H317" s="194"/>
      <c r="I317" s="2619"/>
      <c r="J317" s="2880"/>
      <c r="K317" s="2828"/>
      <c r="L317" s="695"/>
      <c r="M317" s="2555"/>
      <c r="N317" s="194"/>
      <c r="O317" s="194"/>
      <c r="P317" s="695"/>
      <c r="Q317" s="2612"/>
      <c r="R317" s="194"/>
      <c r="S317" s="194"/>
      <c r="T317" s="194"/>
      <c r="U317" s="194"/>
      <c r="V317" s="194"/>
      <c r="W317" s="194"/>
      <c r="X317" s="194"/>
      <c r="Y317" s="194"/>
      <c r="Z317" s="194"/>
    </row>
    <row r="318" spans="1:26" ht="12" customHeight="1">
      <c r="A318" s="194"/>
      <c r="B318" s="194"/>
      <c r="C318" s="194"/>
      <c r="D318" s="194"/>
      <c r="E318" s="2619"/>
      <c r="F318" s="2828"/>
      <c r="G318" s="695"/>
      <c r="H318" s="194"/>
      <c r="I318" s="2619"/>
      <c r="J318" s="2880"/>
      <c r="K318" s="2828"/>
      <c r="L318" s="695"/>
      <c r="M318" s="2555"/>
      <c r="N318" s="194"/>
      <c r="O318" s="194"/>
      <c r="P318" s="695"/>
      <c r="Q318" s="2612"/>
      <c r="R318" s="194"/>
      <c r="S318" s="194"/>
      <c r="T318" s="194"/>
      <c r="U318" s="194"/>
      <c r="V318" s="194"/>
      <c r="W318" s="194"/>
      <c r="X318" s="194"/>
      <c r="Y318" s="194"/>
      <c r="Z318" s="194"/>
    </row>
    <row r="319" spans="1:26" ht="12" customHeight="1">
      <c r="A319" s="194"/>
      <c r="B319" s="194"/>
      <c r="C319" s="194"/>
      <c r="D319" s="194"/>
      <c r="E319" s="2619"/>
      <c r="F319" s="2828"/>
      <c r="G319" s="695"/>
      <c r="H319" s="194"/>
      <c r="I319" s="2619"/>
      <c r="J319" s="2880"/>
      <c r="K319" s="2828"/>
      <c r="L319" s="695"/>
      <c r="M319" s="2555"/>
      <c r="N319" s="194"/>
      <c r="O319" s="194"/>
      <c r="P319" s="695"/>
      <c r="Q319" s="2612"/>
      <c r="R319" s="194"/>
      <c r="S319" s="194"/>
      <c r="T319" s="194"/>
      <c r="U319" s="194"/>
      <c r="V319" s="194"/>
      <c r="W319" s="194"/>
      <c r="X319" s="194"/>
      <c r="Y319" s="194"/>
      <c r="Z319" s="194"/>
    </row>
    <row r="320" spans="1:26" ht="12" customHeight="1">
      <c r="A320" s="194"/>
      <c r="B320" s="194"/>
      <c r="C320" s="194"/>
      <c r="D320" s="194"/>
      <c r="E320" s="2619"/>
      <c r="F320" s="2828"/>
      <c r="G320" s="695"/>
      <c r="H320" s="194"/>
      <c r="I320" s="2619"/>
      <c r="J320" s="2880"/>
      <c r="K320" s="2828"/>
      <c r="L320" s="695"/>
      <c r="M320" s="2555"/>
      <c r="N320" s="194"/>
      <c r="O320" s="194"/>
      <c r="P320" s="695"/>
      <c r="Q320" s="2612"/>
      <c r="R320" s="194"/>
      <c r="S320" s="194"/>
      <c r="T320" s="194"/>
      <c r="U320" s="194"/>
      <c r="V320" s="194"/>
      <c r="W320" s="194"/>
      <c r="X320" s="194"/>
      <c r="Y320" s="194"/>
      <c r="Z320" s="194"/>
    </row>
    <row r="321" spans="1:26" ht="12" customHeight="1">
      <c r="A321" s="194"/>
      <c r="B321" s="194"/>
      <c r="C321" s="194"/>
      <c r="D321" s="194"/>
      <c r="E321" s="2619"/>
      <c r="F321" s="2828"/>
      <c r="G321" s="695"/>
      <c r="H321" s="194"/>
      <c r="I321" s="2619"/>
      <c r="J321" s="2880"/>
      <c r="K321" s="2828"/>
      <c r="L321" s="695"/>
      <c r="M321" s="2555"/>
      <c r="N321" s="194"/>
      <c r="O321" s="194"/>
      <c r="P321" s="695"/>
      <c r="Q321" s="2612"/>
      <c r="R321" s="194"/>
      <c r="S321" s="194"/>
      <c r="T321" s="194"/>
      <c r="U321" s="194"/>
      <c r="V321" s="194"/>
      <c r="W321" s="194"/>
      <c r="X321" s="194"/>
      <c r="Y321" s="194"/>
      <c r="Z321" s="194"/>
    </row>
    <row r="322" spans="1:26" ht="12" customHeight="1">
      <c r="A322" s="194"/>
      <c r="B322" s="194"/>
      <c r="C322" s="194"/>
      <c r="D322" s="194"/>
      <c r="E322" s="2619"/>
      <c r="F322" s="2828"/>
      <c r="G322" s="695"/>
      <c r="H322" s="194"/>
      <c r="I322" s="2619"/>
      <c r="J322" s="2880"/>
      <c r="K322" s="2828"/>
      <c r="L322" s="695"/>
      <c r="M322" s="2555"/>
      <c r="N322" s="194"/>
      <c r="O322" s="194"/>
      <c r="P322" s="695"/>
      <c r="Q322" s="2612"/>
      <c r="R322" s="194"/>
      <c r="S322" s="194"/>
      <c r="T322" s="194"/>
      <c r="U322" s="194"/>
      <c r="V322" s="194"/>
      <c r="W322" s="194"/>
      <c r="X322" s="194"/>
      <c r="Y322" s="194"/>
      <c r="Z322" s="194"/>
    </row>
    <row r="323" spans="1:26" ht="12" customHeight="1">
      <c r="A323" s="194"/>
      <c r="B323" s="194"/>
      <c r="C323" s="194"/>
      <c r="D323" s="194"/>
      <c r="E323" s="2619"/>
      <c r="F323" s="2828"/>
      <c r="G323" s="695"/>
      <c r="H323" s="194"/>
      <c r="I323" s="2619"/>
      <c r="J323" s="2880"/>
      <c r="K323" s="2828"/>
      <c r="L323" s="695"/>
      <c r="M323" s="2555"/>
      <c r="N323" s="194"/>
      <c r="O323" s="194"/>
      <c r="P323" s="695"/>
      <c r="Q323" s="2612"/>
      <c r="R323" s="194"/>
      <c r="S323" s="194"/>
      <c r="T323" s="194"/>
      <c r="U323" s="194"/>
      <c r="V323" s="194"/>
      <c r="W323" s="194"/>
      <c r="X323" s="194"/>
      <c r="Y323" s="194"/>
      <c r="Z323" s="194"/>
    </row>
    <row r="324" spans="1:26" ht="12" customHeight="1">
      <c r="A324" s="194"/>
      <c r="B324" s="194"/>
      <c r="C324" s="194"/>
      <c r="D324" s="194"/>
      <c r="E324" s="2619"/>
      <c r="F324" s="2828"/>
      <c r="G324" s="695"/>
      <c r="H324" s="194"/>
      <c r="I324" s="2619"/>
      <c r="J324" s="2880"/>
      <c r="K324" s="2828"/>
      <c r="L324" s="695"/>
      <c r="M324" s="2555"/>
      <c r="N324" s="194"/>
      <c r="O324" s="194"/>
      <c r="P324" s="695"/>
      <c r="Q324" s="2612"/>
      <c r="R324" s="194"/>
      <c r="S324" s="194"/>
      <c r="T324" s="194"/>
      <c r="U324" s="194"/>
      <c r="V324" s="194"/>
      <c r="W324" s="194"/>
      <c r="X324" s="194"/>
      <c r="Y324" s="194"/>
      <c r="Z324" s="194"/>
    </row>
    <row r="325" spans="1:26" ht="12" customHeight="1">
      <c r="A325" s="194"/>
      <c r="B325" s="194"/>
      <c r="C325" s="194"/>
      <c r="D325" s="194"/>
      <c r="E325" s="2619"/>
      <c r="F325" s="2828"/>
      <c r="G325" s="695"/>
      <c r="H325" s="194"/>
      <c r="I325" s="2619"/>
      <c r="J325" s="2880"/>
      <c r="K325" s="2828"/>
      <c r="L325" s="695"/>
      <c r="M325" s="2555"/>
      <c r="N325" s="194"/>
      <c r="O325" s="194"/>
      <c r="P325" s="695"/>
      <c r="Q325" s="2612"/>
      <c r="R325" s="194"/>
      <c r="S325" s="194"/>
      <c r="T325" s="194"/>
      <c r="U325" s="194"/>
      <c r="V325" s="194"/>
      <c r="W325" s="194"/>
      <c r="X325" s="194"/>
      <c r="Y325" s="194"/>
      <c r="Z325" s="194"/>
    </row>
    <row r="326" spans="1:26" ht="12" customHeight="1">
      <c r="A326" s="194"/>
      <c r="B326" s="194"/>
      <c r="C326" s="194"/>
      <c r="D326" s="194"/>
      <c r="E326" s="2619"/>
      <c r="F326" s="2828"/>
      <c r="G326" s="695"/>
      <c r="H326" s="194"/>
      <c r="I326" s="2619"/>
      <c r="J326" s="2880"/>
      <c r="K326" s="2828"/>
      <c r="L326" s="695"/>
      <c r="M326" s="2555"/>
      <c r="N326" s="194"/>
      <c r="O326" s="194"/>
      <c r="P326" s="695"/>
      <c r="Q326" s="2612"/>
      <c r="R326" s="194"/>
      <c r="S326" s="194"/>
      <c r="T326" s="194"/>
      <c r="U326" s="194"/>
      <c r="V326" s="194"/>
      <c r="W326" s="194"/>
      <c r="X326" s="194"/>
      <c r="Y326" s="194"/>
      <c r="Z326" s="194"/>
    </row>
    <row r="327" spans="1:26" ht="12" customHeight="1">
      <c r="A327" s="194"/>
      <c r="B327" s="194"/>
      <c r="C327" s="194"/>
      <c r="D327" s="194"/>
      <c r="E327" s="2619"/>
      <c r="F327" s="2828"/>
      <c r="G327" s="695"/>
      <c r="H327" s="194"/>
      <c r="I327" s="2619"/>
      <c r="J327" s="2880"/>
      <c r="K327" s="2828"/>
      <c r="L327" s="695"/>
      <c r="M327" s="2555"/>
      <c r="N327" s="194"/>
      <c r="O327" s="194"/>
      <c r="P327" s="695"/>
      <c r="Q327" s="2612"/>
      <c r="R327" s="194"/>
      <c r="S327" s="194"/>
      <c r="T327" s="194"/>
      <c r="U327" s="194"/>
      <c r="V327" s="194"/>
      <c r="W327" s="194"/>
      <c r="X327" s="194"/>
      <c r="Y327" s="194"/>
      <c r="Z327" s="194"/>
    </row>
    <row r="328" spans="1:26" ht="12" customHeight="1">
      <c r="A328" s="194"/>
      <c r="B328" s="194"/>
      <c r="C328" s="194"/>
      <c r="D328" s="194"/>
      <c r="E328" s="2619"/>
      <c r="F328" s="2828"/>
      <c r="G328" s="695"/>
      <c r="H328" s="194"/>
      <c r="I328" s="2619"/>
      <c r="J328" s="2880"/>
      <c r="K328" s="2828"/>
      <c r="L328" s="695"/>
      <c r="M328" s="2555"/>
      <c r="N328" s="194"/>
      <c r="O328" s="194"/>
      <c r="P328" s="695"/>
      <c r="Q328" s="2612"/>
      <c r="R328" s="194"/>
      <c r="S328" s="194"/>
      <c r="T328" s="194"/>
      <c r="U328" s="194"/>
      <c r="V328" s="194"/>
      <c r="W328" s="194"/>
      <c r="X328" s="194"/>
      <c r="Y328" s="194"/>
      <c r="Z328" s="194"/>
    </row>
    <row r="329" spans="1:26" ht="12" customHeight="1">
      <c r="A329" s="194"/>
      <c r="B329" s="194"/>
      <c r="C329" s="194"/>
      <c r="D329" s="194"/>
      <c r="E329" s="2619"/>
      <c r="F329" s="2828"/>
      <c r="G329" s="695"/>
      <c r="H329" s="194"/>
      <c r="I329" s="2619"/>
      <c r="J329" s="2880"/>
      <c r="K329" s="2828"/>
      <c r="L329" s="695"/>
      <c r="M329" s="2555"/>
      <c r="N329" s="194"/>
      <c r="O329" s="194"/>
      <c r="P329" s="695"/>
      <c r="Q329" s="2612"/>
      <c r="R329" s="194"/>
      <c r="S329" s="194"/>
      <c r="T329" s="194"/>
      <c r="U329" s="194"/>
      <c r="V329" s="194"/>
      <c r="W329" s="194"/>
      <c r="X329" s="194"/>
      <c r="Y329" s="194"/>
      <c r="Z329" s="194"/>
    </row>
    <row r="330" spans="1:26" ht="12" customHeight="1">
      <c r="A330" s="194"/>
      <c r="B330" s="194"/>
      <c r="C330" s="194"/>
      <c r="D330" s="194"/>
      <c r="E330" s="2619"/>
      <c r="F330" s="2828"/>
      <c r="G330" s="695"/>
      <c r="H330" s="194"/>
      <c r="I330" s="2619"/>
      <c r="J330" s="2880"/>
      <c r="K330" s="2828"/>
      <c r="L330" s="695"/>
      <c r="M330" s="2555"/>
      <c r="N330" s="194"/>
      <c r="O330" s="194"/>
      <c r="P330" s="695"/>
      <c r="Q330" s="2612"/>
      <c r="R330" s="194"/>
      <c r="S330" s="194"/>
      <c r="T330" s="194"/>
      <c r="U330" s="194"/>
      <c r="V330" s="194"/>
      <c r="W330" s="194"/>
      <c r="X330" s="194"/>
      <c r="Y330" s="194"/>
      <c r="Z330" s="194"/>
    </row>
    <row r="331" spans="1:26" ht="12" customHeight="1">
      <c r="A331" s="194"/>
      <c r="B331" s="194"/>
      <c r="C331" s="194"/>
      <c r="D331" s="194"/>
      <c r="E331" s="2619"/>
      <c r="F331" s="2828"/>
      <c r="G331" s="695"/>
      <c r="H331" s="194"/>
      <c r="I331" s="2619"/>
      <c r="J331" s="2880"/>
      <c r="K331" s="2828"/>
      <c r="L331" s="695"/>
      <c r="M331" s="2555"/>
      <c r="N331" s="194"/>
      <c r="O331" s="194"/>
      <c r="P331" s="695"/>
      <c r="Q331" s="2612"/>
      <c r="R331" s="194"/>
      <c r="S331" s="194"/>
      <c r="T331" s="194"/>
      <c r="U331" s="194"/>
      <c r="V331" s="194"/>
      <c r="W331" s="194"/>
      <c r="X331" s="194"/>
      <c r="Y331" s="194"/>
      <c r="Z331" s="194"/>
    </row>
    <row r="332" spans="1:26" ht="12" customHeight="1">
      <c r="A332" s="194"/>
      <c r="B332" s="194"/>
      <c r="C332" s="194"/>
      <c r="D332" s="194"/>
      <c r="E332" s="2619"/>
      <c r="F332" s="2828"/>
      <c r="G332" s="695"/>
      <c r="H332" s="194"/>
      <c r="I332" s="2619"/>
      <c r="J332" s="2880"/>
      <c r="K332" s="2828"/>
      <c r="L332" s="695"/>
      <c r="M332" s="2555"/>
      <c r="N332" s="194"/>
      <c r="O332" s="194"/>
      <c r="P332" s="695"/>
      <c r="Q332" s="2612"/>
      <c r="R332" s="194"/>
      <c r="S332" s="194"/>
      <c r="T332" s="194"/>
      <c r="U332" s="194"/>
      <c r="V332" s="194"/>
      <c r="W332" s="194"/>
      <c r="X332" s="194"/>
      <c r="Y332" s="194"/>
      <c r="Z332" s="194"/>
    </row>
    <row r="333" spans="1:26" ht="12" customHeight="1">
      <c r="A333" s="194"/>
      <c r="B333" s="194"/>
      <c r="C333" s="194"/>
      <c r="D333" s="194"/>
      <c r="E333" s="2619"/>
      <c r="F333" s="2828"/>
      <c r="G333" s="695"/>
      <c r="H333" s="194"/>
      <c r="I333" s="2619"/>
      <c r="J333" s="2880"/>
      <c r="K333" s="2828"/>
      <c r="L333" s="695"/>
      <c r="M333" s="2555"/>
      <c r="N333" s="194"/>
      <c r="O333" s="194"/>
      <c r="P333" s="695"/>
      <c r="Q333" s="2612"/>
      <c r="R333" s="194"/>
      <c r="S333" s="194"/>
      <c r="T333" s="194"/>
      <c r="U333" s="194"/>
      <c r="V333" s="194"/>
      <c r="W333" s="194"/>
      <c r="X333" s="194"/>
      <c r="Y333" s="194"/>
      <c r="Z333" s="194"/>
    </row>
    <row r="334" spans="1:26" ht="12" customHeight="1">
      <c r="A334" s="194"/>
      <c r="B334" s="194"/>
      <c r="C334" s="194"/>
      <c r="D334" s="194"/>
      <c r="E334" s="2619"/>
      <c r="F334" s="2828"/>
      <c r="G334" s="695"/>
      <c r="H334" s="194"/>
      <c r="I334" s="2619"/>
      <c r="J334" s="2880"/>
      <c r="K334" s="2828"/>
      <c r="L334" s="695"/>
      <c r="M334" s="2555"/>
      <c r="N334" s="194"/>
      <c r="O334" s="194"/>
      <c r="P334" s="695"/>
      <c r="Q334" s="2612"/>
      <c r="R334" s="194"/>
      <c r="S334" s="194"/>
      <c r="T334" s="194"/>
      <c r="U334" s="194"/>
      <c r="V334" s="194"/>
      <c r="W334" s="194"/>
      <c r="X334" s="194"/>
      <c r="Y334" s="194"/>
      <c r="Z334" s="194"/>
    </row>
    <row r="335" spans="1:26" ht="12" customHeight="1">
      <c r="A335" s="194"/>
      <c r="B335" s="194"/>
      <c r="C335" s="194"/>
      <c r="D335" s="194"/>
      <c r="E335" s="2619"/>
      <c r="F335" s="2828"/>
      <c r="G335" s="695"/>
      <c r="H335" s="194"/>
      <c r="I335" s="2619"/>
      <c r="J335" s="2880"/>
      <c r="K335" s="2828"/>
      <c r="L335" s="695"/>
      <c r="M335" s="2555"/>
      <c r="N335" s="194"/>
      <c r="O335" s="194"/>
      <c r="P335" s="695"/>
      <c r="Q335" s="2612"/>
      <c r="R335" s="194"/>
      <c r="S335" s="194"/>
      <c r="T335" s="194"/>
      <c r="U335" s="194"/>
      <c r="V335" s="194"/>
      <c r="W335" s="194"/>
      <c r="X335" s="194"/>
      <c r="Y335" s="194"/>
      <c r="Z335" s="194"/>
    </row>
    <row r="336" spans="1:26" ht="12" customHeight="1">
      <c r="A336" s="194"/>
      <c r="B336" s="194"/>
      <c r="C336" s="194"/>
      <c r="D336" s="194"/>
      <c r="E336" s="2619"/>
      <c r="F336" s="2828"/>
      <c r="G336" s="695"/>
      <c r="H336" s="194"/>
      <c r="I336" s="2619"/>
      <c r="J336" s="2880"/>
      <c r="K336" s="2828"/>
      <c r="L336" s="695"/>
      <c r="M336" s="2555"/>
      <c r="N336" s="194"/>
      <c r="O336" s="194"/>
      <c r="P336" s="695"/>
      <c r="Q336" s="2612"/>
      <c r="R336" s="194"/>
      <c r="S336" s="194"/>
      <c r="T336" s="194"/>
      <c r="U336" s="194"/>
      <c r="V336" s="194"/>
      <c r="W336" s="194"/>
      <c r="X336" s="194"/>
      <c r="Y336" s="194"/>
      <c r="Z336" s="194"/>
    </row>
    <row r="337" spans="1:26" ht="12" customHeight="1">
      <c r="A337" s="194"/>
      <c r="B337" s="194"/>
      <c r="C337" s="194"/>
      <c r="D337" s="194"/>
      <c r="E337" s="2619"/>
      <c r="F337" s="2828"/>
      <c r="G337" s="695"/>
      <c r="H337" s="194"/>
      <c r="I337" s="2619"/>
      <c r="J337" s="2880"/>
      <c r="K337" s="2828"/>
      <c r="L337" s="695"/>
      <c r="M337" s="2555"/>
      <c r="N337" s="194"/>
      <c r="O337" s="194"/>
      <c r="P337" s="695"/>
      <c r="Q337" s="2612"/>
      <c r="R337" s="194"/>
      <c r="S337" s="194"/>
      <c r="T337" s="194"/>
      <c r="U337" s="194"/>
      <c r="V337" s="194"/>
      <c r="W337" s="194"/>
      <c r="X337" s="194"/>
      <c r="Y337" s="194"/>
      <c r="Z337" s="194"/>
    </row>
    <row r="338" spans="1:26" ht="12" customHeight="1">
      <c r="A338" s="194"/>
      <c r="B338" s="194"/>
      <c r="C338" s="194"/>
      <c r="D338" s="194"/>
      <c r="E338" s="2619"/>
      <c r="F338" s="2828"/>
      <c r="G338" s="695"/>
      <c r="H338" s="194"/>
      <c r="I338" s="2619"/>
      <c r="J338" s="2880"/>
      <c r="K338" s="2828"/>
      <c r="L338" s="695"/>
      <c r="M338" s="2555"/>
      <c r="N338" s="194"/>
      <c r="O338" s="194"/>
      <c r="P338" s="695"/>
      <c r="Q338" s="2612"/>
      <c r="R338" s="194"/>
      <c r="S338" s="194"/>
      <c r="T338" s="194"/>
      <c r="U338" s="194"/>
      <c r="V338" s="194"/>
      <c r="W338" s="194"/>
      <c r="X338" s="194"/>
      <c r="Y338" s="194"/>
      <c r="Z338" s="194"/>
    </row>
    <row r="339" spans="1:26" ht="12" customHeight="1">
      <c r="A339" s="194"/>
      <c r="B339" s="194"/>
      <c r="C339" s="194"/>
      <c r="D339" s="194"/>
      <c r="E339" s="2619"/>
      <c r="F339" s="2828"/>
      <c r="G339" s="695"/>
      <c r="H339" s="194"/>
      <c r="I339" s="2619"/>
      <c r="J339" s="2880"/>
      <c r="K339" s="2828"/>
      <c r="L339" s="695"/>
      <c r="M339" s="2555"/>
      <c r="N339" s="194"/>
      <c r="O339" s="194"/>
      <c r="P339" s="695"/>
      <c r="Q339" s="2612"/>
      <c r="R339" s="194"/>
      <c r="S339" s="194"/>
      <c r="T339" s="194"/>
      <c r="U339" s="194"/>
      <c r="V339" s="194"/>
      <c r="W339" s="194"/>
      <c r="X339" s="194"/>
      <c r="Y339" s="194"/>
      <c r="Z339" s="194"/>
    </row>
    <row r="340" spans="1:26" ht="12" customHeight="1">
      <c r="A340" s="194"/>
      <c r="B340" s="194"/>
      <c r="C340" s="194"/>
      <c r="D340" s="194"/>
      <c r="E340" s="2619"/>
      <c r="F340" s="2828"/>
      <c r="G340" s="695"/>
      <c r="H340" s="194"/>
      <c r="I340" s="2619"/>
      <c r="J340" s="2880"/>
      <c r="K340" s="2828"/>
      <c r="L340" s="695"/>
      <c r="M340" s="2555"/>
      <c r="N340" s="194"/>
      <c r="O340" s="194"/>
      <c r="P340" s="695"/>
      <c r="Q340" s="2612"/>
      <c r="R340" s="194"/>
      <c r="S340" s="194"/>
      <c r="T340" s="194"/>
      <c r="U340" s="194"/>
      <c r="V340" s="194"/>
      <c r="W340" s="194"/>
      <c r="X340" s="194"/>
      <c r="Y340" s="194"/>
      <c r="Z340" s="194"/>
    </row>
    <row r="341" spans="1:26" ht="12" customHeight="1">
      <c r="A341" s="194"/>
      <c r="B341" s="194"/>
      <c r="C341" s="194"/>
      <c r="D341" s="194"/>
      <c r="E341" s="2619"/>
      <c r="F341" s="2828"/>
      <c r="G341" s="695"/>
      <c r="H341" s="194"/>
      <c r="I341" s="2619"/>
      <c r="J341" s="2880"/>
      <c r="K341" s="2828"/>
      <c r="L341" s="695"/>
      <c r="M341" s="2555"/>
      <c r="N341" s="194"/>
      <c r="O341" s="194"/>
      <c r="P341" s="695"/>
      <c r="Q341" s="2612"/>
      <c r="R341" s="194"/>
      <c r="S341" s="194"/>
      <c r="T341" s="194"/>
      <c r="U341" s="194"/>
      <c r="V341" s="194"/>
      <c r="W341" s="194"/>
      <c r="X341" s="194"/>
      <c r="Y341" s="194"/>
      <c r="Z341" s="194"/>
    </row>
    <row r="342" spans="1:26" ht="12" customHeight="1">
      <c r="A342" s="194"/>
      <c r="B342" s="194"/>
      <c r="C342" s="194"/>
      <c r="D342" s="194"/>
      <c r="E342" s="2619"/>
      <c r="F342" s="2828"/>
      <c r="G342" s="695"/>
      <c r="H342" s="194"/>
      <c r="I342" s="2619"/>
      <c r="J342" s="2880"/>
      <c r="K342" s="2828"/>
      <c r="L342" s="695"/>
      <c r="M342" s="2555"/>
      <c r="N342" s="194"/>
      <c r="O342" s="194"/>
      <c r="P342" s="695"/>
      <c r="Q342" s="2612"/>
      <c r="R342" s="194"/>
      <c r="S342" s="194"/>
      <c r="T342" s="194"/>
      <c r="U342" s="194"/>
      <c r="V342" s="194"/>
      <c r="W342" s="194"/>
      <c r="X342" s="194"/>
      <c r="Y342" s="194"/>
      <c r="Z342" s="194"/>
    </row>
    <row r="343" spans="1:26" ht="12" customHeight="1">
      <c r="A343" s="194"/>
      <c r="B343" s="194"/>
      <c r="C343" s="194"/>
      <c r="D343" s="194"/>
      <c r="E343" s="2619"/>
      <c r="F343" s="2828"/>
      <c r="G343" s="695"/>
      <c r="H343" s="194"/>
      <c r="I343" s="2619"/>
      <c r="J343" s="2880"/>
      <c r="K343" s="2828"/>
      <c r="L343" s="695"/>
      <c r="M343" s="2555"/>
      <c r="N343" s="194"/>
      <c r="O343" s="194"/>
      <c r="P343" s="695"/>
      <c r="Q343" s="2612"/>
      <c r="R343" s="194"/>
      <c r="S343" s="194"/>
      <c r="T343" s="194"/>
      <c r="U343" s="194"/>
      <c r="V343" s="194"/>
      <c r="W343" s="194"/>
      <c r="X343" s="194"/>
      <c r="Y343" s="194"/>
      <c r="Z343" s="194"/>
    </row>
    <row r="344" spans="1:26" ht="12" customHeight="1">
      <c r="A344" s="194"/>
      <c r="B344" s="194"/>
      <c r="C344" s="194"/>
      <c r="D344" s="194"/>
      <c r="E344" s="2619"/>
      <c r="F344" s="2828"/>
      <c r="G344" s="695"/>
      <c r="H344" s="194"/>
      <c r="I344" s="2619"/>
      <c r="J344" s="2880"/>
      <c r="K344" s="2828"/>
      <c r="L344" s="695"/>
      <c r="M344" s="2555"/>
      <c r="N344" s="194"/>
      <c r="O344" s="194"/>
      <c r="P344" s="695"/>
      <c r="Q344" s="2612"/>
      <c r="R344" s="194"/>
      <c r="S344" s="194"/>
      <c r="T344" s="194"/>
      <c r="U344" s="194"/>
      <c r="V344" s="194"/>
      <c r="W344" s="194"/>
      <c r="X344" s="194"/>
      <c r="Y344" s="194"/>
      <c r="Z344" s="194"/>
    </row>
    <row r="345" spans="1:26" ht="12" customHeight="1">
      <c r="A345" s="194"/>
      <c r="B345" s="194"/>
      <c r="C345" s="194"/>
      <c r="D345" s="194"/>
      <c r="E345" s="2619"/>
      <c r="F345" s="2828"/>
      <c r="G345" s="695"/>
      <c r="H345" s="194"/>
      <c r="I345" s="2619"/>
      <c r="J345" s="2880"/>
      <c r="K345" s="2828"/>
      <c r="L345" s="695"/>
      <c r="M345" s="2555"/>
      <c r="N345" s="194"/>
      <c r="O345" s="194"/>
      <c r="P345" s="695"/>
      <c r="Q345" s="2612"/>
      <c r="R345" s="194"/>
      <c r="S345" s="194"/>
      <c r="T345" s="194"/>
      <c r="U345" s="194"/>
      <c r="V345" s="194"/>
      <c r="W345" s="194"/>
      <c r="X345" s="194"/>
      <c r="Y345" s="194"/>
      <c r="Z345" s="194"/>
    </row>
    <row r="346" spans="1:26" ht="12" customHeight="1">
      <c r="A346" s="194"/>
      <c r="B346" s="194"/>
      <c r="C346" s="194"/>
      <c r="D346" s="194"/>
      <c r="E346" s="2619"/>
      <c r="F346" s="2828"/>
      <c r="G346" s="695"/>
      <c r="H346" s="194"/>
      <c r="I346" s="2619"/>
      <c r="J346" s="2880"/>
      <c r="K346" s="2828"/>
      <c r="L346" s="695"/>
      <c r="M346" s="2555"/>
      <c r="N346" s="194"/>
      <c r="O346" s="194"/>
      <c r="P346" s="695"/>
      <c r="Q346" s="2612"/>
      <c r="R346" s="194"/>
      <c r="S346" s="194"/>
      <c r="T346" s="194"/>
      <c r="U346" s="194"/>
      <c r="V346" s="194"/>
      <c r="W346" s="194"/>
      <c r="X346" s="194"/>
      <c r="Y346" s="194"/>
      <c r="Z346" s="194"/>
    </row>
    <row r="347" spans="1:26" ht="12" customHeight="1">
      <c r="A347" s="194"/>
      <c r="B347" s="194"/>
      <c r="C347" s="194"/>
      <c r="D347" s="194"/>
      <c r="E347" s="2619"/>
      <c r="F347" s="2828"/>
      <c r="G347" s="695"/>
      <c r="H347" s="194"/>
      <c r="I347" s="2619"/>
      <c r="J347" s="2880"/>
      <c r="K347" s="2828"/>
      <c r="L347" s="695"/>
      <c r="M347" s="2555"/>
      <c r="N347" s="194"/>
      <c r="O347" s="194"/>
      <c r="P347" s="695"/>
      <c r="Q347" s="2612"/>
      <c r="R347" s="194"/>
      <c r="S347" s="194"/>
      <c r="T347" s="194"/>
      <c r="U347" s="194"/>
      <c r="V347" s="194"/>
      <c r="W347" s="194"/>
      <c r="X347" s="194"/>
      <c r="Y347" s="194"/>
      <c r="Z347" s="194"/>
    </row>
    <row r="348" spans="1:26" ht="12" customHeight="1">
      <c r="A348" s="194"/>
      <c r="B348" s="194"/>
      <c r="C348" s="194"/>
      <c r="D348" s="194"/>
      <c r="E348" s="2619"/>
      <c r="F348" s="2828"/>
      <c r="G348" s="695"/>
      <c r="H348" s="194"/>
      <c r="I348" s="2619"/>
      <c r="J348" s="2880"/>
      <c r="K348" s="2828"/>
      <c r="L348" s="695"/>
      <c r="M348" s="2555"/>
      <c r="N348" s="194"/>
      <c r="O348" s="194"/>
      <c r="P348" s="695"/>
      <c r="Q348" s="2612"/>
      <c r="R348" s="194"/>
      <c r="S348" s="194"/>
      <c r="T348" s="194"/>
      <c r="U348" s="194"/>
      <c r="V348" s="194"/>
      <c r="W348" s="194"/>
      <c r="X348" s="194"/>
      <c r="Y348" s="194"/>
      <c r="Z348" s="194"/>
    </row>
    <row r="349" spans="1:26" ht="12" customHeight="1">
      <c r="A349" s="194"/>
      <c r="B349" s="194"/>
      <c r="C349" s="194"/>
      <c r="D349" s="194"/>
      <c r="E349" s="2619"/>
      <c r="F349" s="2828"/>
      <c r="G349" s="695"/>
      <c r="H349" s="194"/>
      <c r="I349" s="2619"/>
      <c r="J349" s="2880"/>
      <c r="K349" s="2828"/>
      <c r="L349" s="695"/>
      <c r="M349" s="2555"/>
      <c r="N349" s="194"/>
      <c r="O349" s="194"/>
      <c r="P349" s="695"/>
      <c r="Q349" s="2612"/>
      <c r="R349" s="194"/>
      <c r="S349" s="194"/>
      <c r="T349" s="194"/>
      <c r="U349" s="194"/>
      <c r="V349" s="194"/>
      <c r="W349" s="194"/>
      <c r="X349" s="194"/>
      <c r="Y349" s="194"/>
      <c r="Z349" s="194"/>
    </row>
    <row r="350" spans="1:26" ht="12" customHeight="1">
      <c r="A350" s="194"/>
      <c r="B350" s="194"/>
      <c r="C350" s="194"/>
      <c r="D350" s="194"/>
      <c r="E350" s="2619"/>
      <c r="F350" s="2828"/>
      <c r="G350" s="695"/>
      <c r="H350" s="194"/>
      <c r="I350" s="2619"/>
      <c r="J350" s="2880"/>
      <c r="K350" s="2828"/>
      <c r="L350" s="695"/>
      <c r="M350" s="2555"/>
      <c r="N350" s="194"/>
      <c r="O350" s="194"/>
      <c r="P350" s="695"/>
      <c r="Q350" s="2612"/>
      <c r="R350" s="194"/>
      <c r="S350" s="194"/>
      <c r="T350" s="194"/>
      <c r="U350" s="194"/>
      <c r="V350" s="194"/>
      <c r="W350" s="194"/>
      <c r="X350" s="194"/>
      <c r="Y350" s="194"/>
      <c r="Z350" s="194"/>
    </row>
    <row r="351" spans="1:26" ht="12" customHeight="1">
      <c r="A351" s="194"/>
      <c r="B351" s="194"/>
      <c r="C351" s="194"/>
      <c r="D351" s="194"/>
      <c r="E351" s="2619"/>
      <c r="F351" s="2828"/>
      <c r="G351" s="695"/>
      <c r="H351" s="194"/>
      <c r="I351" s="2619"/>
      <c r="J351" s="2880"/>
      <c r="K351" s="2828"/>
      <c r="L351" s="695"/>
      <c r="M351" s="2555"/>
      <c r="N351" s="194"/>
      <c r="O351" s="194"/>
      <c r="P351" s="695"/>
      <c r="Q351" s="2612"/>
      <c r="R351" s="194"/>
      <c r="S351" s="194"/>
      <c r="T351" s="194"/>
      <c r="U351" s="194"/>
      <c r="V351" s="194"/>
      <c r="W351" s="194"/>
      <c r="X351" s="194"/>
      <c r="Y351" s="194"/>
      <c r="Z351" s="194"/>
    </row>
    <row r="352" spans="1:26" ht="12" customHeight="1">
      <c r="A352" s="194"/>
      <c r="B352" s="194"/>
      <c r="C352" s="194"/>
      <c r="D352" s="194"/>
      <c r="E352" s="2619"/>
      <c r="F352" s="2828"/>
      <c r="G352" s="695"/>
      <c r="H352" s="194"/>
      <c r="I352" s="2619"/>
      <c r="J352" s="2880"/>
      <c r="K352" s="2828"/>
      <c r="L352" s="695"/>
      <c r="M352" s="2555"/>
      <c r="N352" s="194"/>
      <c r="O352" s="194"/>
      <c r="P352" s="695"/>
      <c r="Q352" s="2612"/>
      <c r="R352" s="194"/>
      <c r="S352" s="194"/>
      <c r="T352" s="194"/>
      <c r="U352" s="194"/>
      <c r="V352" s="194"/>
      <c r="W352" s="194"/>
      <c r="X352" s="194"/>
      <c r="Y352" s="194"/>
      <c r="Z352" s="194"/>
    </row>
    <row r="353" spans="1:26" ht="12" customHeight="1">
      <c r="A353" s="194"/>
      <c r="B353" s="194"/>
      <c r="C353" s="194"/>
      <c r="D353" s="194"/>
      <c r="E353" s="2619"/>
      <c r="F353" s="2828"/>
      <c r="G353" s="695"/>
      <c r="H353" s="194"/>
      <c r="I353" s="2619"/>
      <c r="J353" s="2880"/>
      <c r="K353" s="2828"/>
      <c r="L353" s="695"/>
      <c r="M353" s="2555"/>
      <c r="N353" s="194"/>
      <c r="O353" s="194"/>
      <c r="P353" s="695"/>
      <c r="Q353" s="2612"/>
      <c r="R353" s="194"/>
      <c r="S353" s="194"/>
      <c r="T353" s="194"/>
      <c r="U353" s="194"/>
      <c r="V353" s="194"/>
      <c r="W353" s="194"/>
      <c r="X353" s="194"/>
      <c r="Y353" s="194"/>
      <c r="Z353" s="194"/>
    </row>
    <row r="354" spans="1:26" ht="12" customHeight="1">
      <c r="A354" s="194"/>
      <c r="B354" s="194"/>
      <c r="C354" s="194"/>
      <c r="D354" s="194"/>
      <c r="E354" s="2619"/>
      <c r="F354" s="2828"/>
      <c r="G354" s="695"/>
      <c r="H354" s="194"/>
      <c r="I354" s="2619"/>
      <c r="J354" s="2880"/>
      <c r="K354" s="2828"/>
      <c r="L354" s="695"/>
      <c r="M354" s="2555"/>
      <c r="N354" s="194"/>
      <c r="O354" s="194"/>
      <c r="P354" s="695"/>
      <c r="Q354" s="2612"/>
      <c r="R354" s="194"/>
      <c r="S354" s="194"/>
      <c r="T354" s="194"/>
      <c r="U354" s="194"/>
      <c r="V354" s="194"/>
      <c r="W354" s="194"/>
      <c r="X354" s="194"/>
      <c r="Y354" s="194"/>
      <c r="Z354" s="194"/>
    </row>
    <row r="355" spans="1:26" ht="12" customHeight="1">
      <c r="A355" s="194"/>
      <c r="B355" s="194"/>
      <c r="C355" s="194"/>
      <c r="D355" s="194"/>
      <c r="E355" s="2619"/>
      <c r="F355" s="2828"/>
      <c r="G355" s="695"/>
      <c r="H355" s="194"/>
      <c r="I355" s="2619"/>
      <c r="J355" s="2880"/>
      <c r="K355" s="2828"/>
      <c r="L355" s="695"/>
      <c r="M355" s="2555"/>
      <c r="N355" s="194"/>
      <c r="O355" s="194"/>
      <c r="P355" s="695"/>
      <c r="Q355" s="2612"/>
      <c r="R355" s="194"/>
      <c r="S355" s="194"/>
      <c r="T355" s="194"/>
      <c r="U355" s="194"/>
      <c r="V355" s="194"/>
      <c r="W355" s="194"/>
      <c r="X355" s="194"/>
      <c r="Y355" s="194"/>
      <c r="Z355" s="194"/>
    </row>
    <row r="356" spans="1:26" ht="12" customHeight="1">
      <c r="A356" s="194"/>
      <c r="B356" s="194"/>
      <c r="C356" s="194"/>
      <c r="D356" s="194"/>
      <c r="E356" s="2619"/>
      <c r="F356" s="2828"/>
      <c r="G356" s="695"/>
      <c r="H356" s="194"/>
      <c r="I356" s="2619"/>
      <c r="J356" s="2880"/>
      <c r="K356" s="2828"/>
      <c r="L356" s="695"/>
      <c r="M356" s="2555"/>
      <c r="N356" s="194"/>
      <c r="O356" s="194"/>
      <c r="P356" s="695"/>
      <c r="Q356" s="2612"/>
      <c r="R356" s="194"/>
      <c r="S356" s="194"/>
      <c r="T356" s="194"/>
      <c r="U356" s="194"/>
      <c r="V356" s="194"/>
      <c r="W356" s="194"/>
      <c r="X356" s="194"/>
      <c r="Y356" s="194"/>
      <c r="Z356" s="194"/>
    </row>
    <row r="357" spans="1:26" ht="12" customHeight="1">
      <c r="A357" s="194"/>
      <c r="B357" s="194"/>
      <c r="C357" s="194"/>
      <c r="D357" s="194"/>
      <c r="E357" s="2619"/>
      <c r="F357" s="2828"/>
      <c r="G357" s="695"/>
      <c r="H357" s="194"/>
      <c r="I357" s="2619"/>
      <c r="J357" s="2880"/>
      <c r="K357" s="2828"/>
      <c r="L357" s="695"/>
      <c r="M357" s="2555"/>
      <c r="N357" s="194"/>
      <c r="O357" s="194"/>
      <c r="P357" s="695"/>
      <c r="Q357" s="2612"/>
      <c r="R357" s="194"/>
      <c r="S357" s="194"/>
      <c r="T357" s="194"/>
      <c r="U357" s="194"/>
      <c r="V357" s="194"/>
      <c r="W357" s="194"/>
      <c r="X357" s="194"/>
      <c r="Y357" s="194"/>
      <c r="Z357" s="194"/>
    </row>
    <row r="358" spans="1:26" ht="12" customHeight="1">
      <c r="A358" s="194"/>
      <c r="B358" s="194"/>
      <c r="C358" s="194"/>
      <c r="D358" s="194"/>
      <c r="E358" s="2619"/>
      <c r="F358" s="2828"/>
      <c r="G358" s="695"/>
      <c r="H358" s="194"/>
      <c r="I358" s="2619"/>
      <c r="J358" s="2880"/>
      <c r="K358" s="2828"/>
      <c r="L358" s="695"/>
      <c r="M358" s="2555"/>
      <c r="N358" s="194"/>
      <c r="O358" s="194"/>
      <c r="P358" s="695"/>
      <c r="Q358" s="2612"/>
      <c r="R358" s="194"/>
      <c r="S358" s="194"/>
      <c r="T358" s="194"/>
      <c r="U358" s="194"/>
      <c r="V358" s="194"/>
      <c r="W358" s="194"/>
      <c r="X358" s="194"/>
      <c r="Y358" s="194"/>
      <c r="Z358" s="194"/>
    </row>
    <row r="359" spans="1:26" ht="12" customHeight="1">
      <c r="A359" s="194"/>
      <c r="B359" s="194"/>
      <c r="C359" s="194"/>
      <c r="D359" s="194"/>
      <c r="E359" s="2619"/>
      <c r="F359" s="2828"/>
      <c r="G359" s="695"/>
      <c r="H359" s="194"/>
      <c r="I359" s="2619"/>
      <c r="J359" s="2880"/>
      <c r="K359" s="2828"/>
      <c r="L359" s="695"/>
      <c r="M359" s="2555"/>
      <c r="N359" s="194"/>
      <c r="O359" s="194"/>
      <c r="P359" s="695"/>
      <c r="Q359" s="2612"/>
      <c r="R359" s="194"/>
      <c r="S359" s="194"/>
      <c r="T359" s="194"/>
      <c r="U359" s="194"/>
      <c r="V359" s="194"/>
      <c r="W359" s="194"/>
      <c r="X359" s="194"/>
      <c r="Y359" s="194"/>
      <c r="Z359" s="194"/>
    </row>
    <row r="360" spans="1:26" ht="12" customHeight="1">
      <c r="A360" s="194"/>
      <c r="B360" s="194"/>
      <c r="C360" s="194"/>
      <c r="D360" s="194"/>
      <c r="E360" s="2619"/>
      <c r="F360" s="2828"/>
      <c r="G360" s="695"/>
      <c r="H360" s="194"/>
      <c r="I360" s="2619"/>
      <c r="J360" s="2880"/>
      <c r="K360" s="2828"/>
      <c r="L360" s="695"/>
      <c r="M360" s="2555"/>
      <c r="N360" s="194"/>
      <c r="O360" s="194"/>
      <c r="P360" s="695"/>
      <c r="Q360" s="2612"/>
      <c r="R360" s="194"/>
      <c r="S360" s="194"/>
      <c r="T360" s="194"/>
      <c r="U360" s="194"/>
      <c r="V360" s="194"/>
      <c r="W360" s="194"/>
      <c r="X360" s="194"/>
      <c r="Y360" s="194"/>
      <c r="Z360" s="194"/>
    </row>
    <row r="361" spans="1:26" ht="12" customHeight="1">
      <c r="A361" s="194"/>
      <c r="B361" s="194"/>
      <c r="C361" s="194"/>
      <c r="D361" s="194"/>
      <c r="E361" s="2619"/>
      <c r="F361" s="2828"/>
      <c r="G361" s="695"/>
      <c r="H361" s="194"/>
      <c r="I361" s="2619"/>
      <c r="J361" s="2880"/>
      <c r="K361" s="2828"/>
      <c r="L361" s="695"/>
      <c r="M361" s="2555"/>
      <c r="N361" s="194"/>
      <c r="O361" s="194"/>
      <c r="P361" s="695"/>
      <c r="Q361" s="2612"/>
      <c r="R361" s="194"/>
      <c r="S361" s="194"/>
      <c r="T361" s="194"/>
      <c r="U361" s="194"/>
      <c r="V361" s="194"/>
      <c r="W361" s="194"/>
      <c r="X361" s="194"/>
      <c r="Y361" s="194"/>
      <c r="Z361" s="194"/>
    </row>
    <row r="362" spans="1:26" ht="12" customHeight="1">
      <c r="A362" s="194"/>
      <c r="B362" s="194"/>
      <c r="C362" s="194"/>
      <c r="D362" s="194"/>
      <c r="E362" s="2619"/>
      <c r="F362" s="2828"/>
      <c r="G362" s="695"/>
      <c r="H362" s="194"/>
      <c r="I362" s="2619"/>
      <c r="J362" s="2880"/>
      <c r="K362" s="2828"/>
      <c r="L362" s="695"/>
      <c r="M362" s="2555"/>
      <c r="N362" s="194"/>
      <c r="O362" s="194"/>
      <c r="P362" s="695"/>
      <c r="Q362" s="2612"/>
      <c r="R362" s="194"/>
      <c r="S362" s="194"/>
      <c r="T362" s="194"/>
      <c r="U362" s="194"/>
      <c r="V362" s="194"/>
      <c r="W362" s="194"/>
      <c r="X362" s="194"/>
      <c r="Y362" s="194"/>
      <c r="Z362" s="194"/>
    </row>
    <row r="363" spans="1:26" ht="12" customHeight="1">
      <c r="A363" s="194"/>
      <c r="B363" s="194"/>
      <c r="C363" s="194"/>
      <c r="D363" s="194"/>
      <c r="E363" s="2619"/>
      <c r="F363" s="2828"/>
      <c r="G363" s="695"/>
      <c r="H363" s="194"/>
      <c r="I363" s="2619"/>
      <c r="J363" s="2880"/>
      <c r="K363" s="2828"/>
      <c r="L363" s="695"/>
      <c r="M363" s="2555"/>
      <c r="N363" s="194"/>
      <c r="O363" s="194"/>
      <c r="P363" s="695"/>
      <c r="Q363" s="2612"/>
      <c r="R363" s="194"/>
      <c r="S363" s="194"/>
      <c r="T363" s="194"/>
      <c r="U363" s="194"/>
      <c r="V363" s="194"/>
      <c r="W363" s="194"/>
      <c r="X363" s="194"/>
      <c r="Y363" s="194"/>
      <c r="Z363" s="194"/>
    </row>
    <row r="364" spans="1:26" ht="12" customHeight="1">
      <c r="A364" s="194"/>
      <c r="B364" s="194"/>
      <c r="C364" s="194"/>
      <c r="D364" s="194"/>
      <c r="E364" s="2619"/>
      <c r="F364" s="2828"/>
      <c r="G364" s="695"/>
      <c r="H364" s="194"/>
      <c r="I364" s="2619"/>
      <c r="J364" s="2880"/>
      <c r="K364" s="2828"/>
      <c r="L364" s="695"/>
      <c r="M364" s="2555"/>
      <c r="N364" s="194"/>
      <c r="O364" s="194"/>
      <c r="P364" s="695"/>
      <c r="Q364" s="2612"/>
      <c r="R364" s="194"/>
      <c r="S364" s="194"/>
      <c r="T364" s="194"/>
      <c r="U364" s="194"/>
      <c r="V364" s="194"/>
      <c r="W364" s="194"/>
      <c r="X364" s="194"/>
      <c r="Y364" s="194"/>
      <c r="Z364" s="194"/>
    </row>
    <row r="365" spans="1:26" ht="12" customHeight="1">
      <c r="A365" s="194"/>
      <c r="B365" s="194"/>
      <c r="C365" s="194"/>
      <c r="D365" s="194"/>
      <c r="E365" s="2619"/>
      <c r="F365" s="2828"/>
      <c r="G365" s="695"/>
      <c r="H365" s="194"/>
      <c r="I365" s="2619"/>
      <c r="J365" s="2880"/>
      <c r="K365" s="2828"/>
      <c r="L365" s="695"/>
      <c r="M365" s="2555"/>
      <c r="N365" s="194"/>
      <c r="O365" s="194"/>
      <c r="P365" s="695"/>
      <c r="Q365" s="2612"/>
      <c r="R365" s="194"/>
      <c r="S365" s="194"/>
      <c r="T365" s="194"/>
      <c r="U365" s="194"/>
      <c r="V365" s="194"/>
      <c r="W365" s="194"/>
      <c r="X365" s="194"/>
      <c r="Y365" s="194"/>
      <c r="Z365" s="194"/>
    </row>
    <row r="366" spans="1:26" ht="12" customHeight="1">
      <c r="A366" s="194"/>
      <c r="B366" s="194"/>
      <c r="C366" s="194"/>
      <c r="D366" s="194"/>
      <c r="E366" s="2619"/>
      <c r="F366" s="2828"/>
      <c r="G366" s="695"/>
      <c r="H366" s="194"/>
      <c r="I366" s="2619"/>
      <c r="J366" s="2880"/>
      <c r="K366" s="2828"/>
      <c r="L366" s="695"/>
      <c r="M366" s="2555"/>
      <c r="N366" s="194"/>
      <c r="O366" s="194"/>
      <c r="P366" s="695"/>
      <c r="Q366" s="2612"/>
      <c r="R366" s="194"/>
      <c r="S366" s="194"/>
      <c r="T366" s="194"/>
      <c r="U366" s="194"/>
      <c r="V366" s="194"/>
      <c r="W366" s="194"/>
      <c r="X366" s="194"/>
      <c r="Y366" s="194"/>
      <c r="Z366" s="194"/>
    </row>
    <row r="367" spans="1:26" ht="12" customHeight="1">
      <c r="A367" s="194"/>
      <c r="B367" s="194"/>
      <c r="C367" s="194"/>
      <c r="D367" s="194"/>
      <c r="E367" s="2619"/>
      <c r="F367" s="2828"/>
      <c r="G367" s="695"/>
      <c r="H367" s="194"/>
      <c r="I367" s="2619"/>
      <c r="J367" s="2880"/>
      <c r="K367" s="2828"/>
      <c r="L367" s="695"/>
      <c r="M367" s="2555"/>
      <c r="N367" s="194"/>
      <c r="O367" s="194"/>
      <c r="P367" s="695"/>
      <c r="Q367" s="2612"/>
      <c r="R367" s="194"/>
      <c r="S367" s="194"/>
      <c r="T367" s="194"/>
      <c r="U367" s="194"/>
      <c r="V367" s="194"/>
      <c r="W367" s="194"/>
      <c r="X367" s="194"/>
      <c r="Y367" s="194"/>
      <c r="Z367" s="194"/>
    </row>
    <row r="368" spans="1:26" ht="12" customHeight="1">
      <c r="A368" s="194"/>
      <c r="B368" s="194"/>
      <c r="C368" s="194"/>
      <c r="D368" s="194"/>
      <c r="E368" s="2619"/>
      <c r="F368" s="2828"/>
      <c r="G368" s="695"/>
      <c r="H368" s="194"/>
      <c r="I368" s="2619"/>
      <c r="J368" s="2880"/>
      <c r="K368" s="2828"/>
      <c r="L368" s="695"/>
      <c r="M368" s="2555"/>
      <c r="N368" s="194"/>
      <c r="O368" s="194"/>
      <c r="P368" s="695"/>
      <c r="Q368" s="2612"/>
      <c r="R368" s="194"/>
      <c r="S368" s="194"/>
      <c r="T368" s="194"/>
      <c r="U368" s="194"/>
      <c r="V368" s="194"/>
      <c r="W368" s="194"/>
      <c r="X368" s="194"/>
      <c r="Y368" s="194"/>
      <c r="Z368" s="194"/>
    </row>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sheetData>
  <mergeCells count="36">
    <mergeCell ref="L1:M1"/>
    <mergeCell ref="N1:O1"/>
    <mergeCell ref="P1:Q1"/>
    <mergeCell ref="R1:S1"/>
    <mergeCell ref="A66:A67"/>
    <mergeCell ref="B66:C66"/>
    <mergeCell ref="D66:E66"/>
    <mergeCell ref="F66:G66"/>
    <mergeCell ref="H66:I66"/>
    <mergeCell ref="J66:K66"/>
    <mergeCell ref="A1:A2"/>
    <mergeCell ref="B1:C1"/>
    <mergeCell ref="D1:E1"/>
    <mergeCell ref="F1:G1"/>
    <mergeCell ref="H1:I1"/>
    <mergeCell ref="J1:K1"/>
    <mergeCell ref="L66:M66"/>
    <mergeCell ref="N66:O66"/>
    <mergeCell ref="P66:Q66"/>
    <mergeCell ref="A119:A120"/>
    <mergeCell ref="B119:C119"/>
    <mergeCell ref="D119:E119"/>
    <mergeCell ref="F119:G119"/>
    <mergeCell ref="H119:I119"/>
    <mergeCell ref="J119:K119"/>
    <mergeCell ref="L119:M119"/>
    <mergeCell ref="A155:Q155"/>
    <mergeCell ref="A161:Q161"/>
    <mergeCell ref="N119:O119"/>
    <mergeCell ref="P119:Q119"/>
    <mergeCell ref="T120:T123"/>
    <mergeCell ref="T124:T130"/>
    <mergeCell ref="T132:T138"/>
    <mergeCell ref="A143:Q143"/>
    <mergeCell ref="R156:R160"/>
    <mergeCell ref="T156:T160"/>
  </mergeCells>
  <pageMargins left="0.75" right="0.75" top="1" bottom="1" header="0" footer="0"/>
  <pageSetup paperSize="9" orientation="portrait" horizontalDpi="4294967292" verticalDpi="4294967292"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O77"/>
  <sheetViews>
    <sheetView workbookViewId="0">
      <selection activeCell="D58" sqref="D58"/>
    </sheetView>
  </sheetViews>
  <sheetFormatPr baseColWidth="10" defaultRowHeight="12.75"/>
  <cols>
    <col min="1" max="1" width="11.42578125" style="2394"/>
    <col min="2" max="2" width="26.42578125" style="2394" customWidth="1"/>
    <col min="3" max="3" width="28" style="2394" customWidth="1"/>
    <col min="4" max="4" width="19.140625" style="2394" customWidth="1"/>
    <col min="5" max="9" width="11.42578125" style="2394"/>
    <col min="10" max="10" width="28.28515625" style="2394" customWidth="1"/>
    <col min="11" max="11" width="10.7109375" style="2394" bestFit="1" customWidth="1"/>
    <col min="12" max="16384" width="11.42578125" style="2394"/>
  </cols>
  <sheetData>
    <row r="1" spans="1:2">
      <c r="A1" s="2393" t="s">
        <v>882</v>
      </c>
      <c r="B1" s="2393" t="s">
        <v>883</v>
      </c>
    </row>
    <row r="2" spans="1:2">
      <c r="A2" s="2393">
        <v>2014</v>
      </c>
      <c r="B2" s="2395">
        <v>0.22493654692517345</v>
      </c>
    </row>
    <row r="3" spans="1:2">
      <c r="A3" s="2393">
        <v>2015</v>
      </c>
      <c r="B3" s="2395">
        <v>0.21530540771672535</v>
      </c>
    </row>
    <row r="4" spans="1:2">
      <c r="A4" s="2393">
        <v>2016</v>
      </c>
      <c r="B4" s="2395">
        <v>6.0648325148054641E-2</v>
      </c>
    </row>
    <row r="5" spans="1:2">
      <c r="A5" s="2393">
        <v>2017</v>
      </c>
      <c r="B5" s="2395">
        <v>6.3280212090557633E-2</v>
      </c>
    </row>
    <row r="6" spans="1:2">
      <c r="A6" s="2393">
        <v>2018</v>
      </c>
      <c r="B6" s="2395">
        <v>0.2260378376238531</v>
      </c>
    </row>
    <row r="7" spans="1:2">
      <c r="A7" s="2396" t="s">
        <v>884</v>
      </c>
      <c r="B7" s="2397">
        <f>AVERAGE(B2:B6)</f>
        <v>0.15804166590087285</v>
      </c>
    </row>
    <row r="11" spans="1:2">
      <c r="A11" s="2393" t="s">
        <v>882</v>
      </c>
      <c r="B11" s="2393" t="s">
        <v>885</v>
      </c>
    </row>
    <row r="12" spans="1:2">
      <c r="A12" s="2393">
        <v>2014</v>
      </c>
      <c r="B12" s="2395">
        <v>0.75904970380334358</v>
      </c>
    </row>
    <row r="13" spans="1:2">
      <c r="A13" s="2393">
        <v>2015</v>
      </c>
      <c r="B13" s="2395">
        <v>1.0885335851281079</v>
      </c>
    </row>
    <row r="14" spans="1:2">
      <c r="A14" s="2393">
        <v>2016</v>
      </c>
      <c r="B14" s="2395">
        <v>0.93728374594711017</v>
      </c>
    </row>
    <row r="15" spans="1:2">
      <c r="A15" s="2393">
        <v>2017</v>
      </c>
      <c r="B15" s="2395">
        <v>0.89232180915309689</v>
      </c>
    </row>
    <row r="16" spans="1:2">
      <c r="A16" s="2393">
        <v>2018</v>
      </c>
      <c r="B16" s="2395">
        <v>0.69078663915259797</v>
      </c>
    </row>
    <row r="20" spans="1:2">
      <c r="A20" s="2393" t="s">
        <v>882</v>
      </c>
      <c r="B20" s="2393" t="s">
        <v>886</v>
      </c>
    </row>
    <row r="21" spans="1:2">
      <c r="A21" s="2393">
        <v>2014</v>
      </c>
      <c r="B21" s="2395">
        <v>0.75904970380334358</v>
      </c>
    </row>
    <row r="22" spans="1:2">
      <c r="A22" s="2393">
        <v>2015</v>
      </c>
      <c r="B22" s="2395">
        <v>0.84149005702089197</v>
      </c>
    </row>
    <row r="23" spans="1:2">
      <c r="A23" s="2393">
        <v>2016</v>
      </c>
      <c r="B23" s="2395">
        <v>0.71499993554605856</v>
      </c>
    </row>
    <row r="24" spans="1:2">
      <c r="A24" s="2393">
        <v>2017</v>
      </c>
      <c r="B24" s="2395">
        <v>0.83050589499487704</v>
      </c>
    </row>
    <row r="25" spans="1:2">
      <c r="A25" s="2393">
        <v>2018</v>
      </c>
      <c r="B25" s="2395">
        <v>0.67961134698492909</v>
      </c>
    </row>
    <row r="28" spans="1:2">
      <c r="A28" s="2393" t="s">
        <v>882</v>
      </c>
      <c r="B28" s="2393" t="s">
        <v>887</v>
      </c>
    </row>
    <row r="29" spans="1:2">
      <c r="A29" s="2393">
        <v>2014</v>
      </c>
      <c r="B29" s="2395">
        <v>0</v>
      </c>
    </row>
    <row r="30" spans="1:2">
      <c r="A30" s="2393">
        <v>2015</v>
      </c>
      <c r="B30" s="2395">
        <v>0.31713065017333514</v>
      </c>
    </row>
    <row r="31" spans="1:2">
      <c r="A31" s="2393">
        <v>2016</v>
      </c>
      <c r="B31" s="2395">
        <v>0.23572403874318446</v>
      </c>
    </row>
    <row r="32" spans="1:2">
      <c r="A32" s="2393">
        <v>2017</v>
      </c>
      <c r="B32" s="2395">
        <v>0.46936014204251258</v>
      </c>
    </row>
    <row r="33" spans="1:15">
      <c r="A33" s="2393">
        <v>2018</v>
      </c>
      <c r="B33" s="2395">
        <v>0.34038941258912675</v>
      </c>
    </row>
    <row r="37" spans="1:15">
      <c r="A37" s="2396" t="s">
        <v>882</v>
      </c>
      <c r="B37" s="2396" t="s">
        <v>888</v>
      </c>
    </row>
    <row r="38" spans="1:15">
      <c r="A38" s="2396">
        <v>2014</v>
      </c>
      <c r="B38" s="2398">
        <v>0</v>
      </c>
    </row>
    <row r="39" spans="1:15">
      <c r="A39" s="2396">
        <v>2015</v>
      </c>
      <c r="B39" s="2398">
        <v>0</v>
      </c>
    </row>
    <row r="40" spans="1:15">
      <c r="A40" s="2396">
        <v>2016</v>
      </c>
      <c r="B40" s="2398">
        <v>0.51601872982637442</v>
      </c>
    </row>
    <row r="41" spans="1:15">
      <c r="A41" s="2396">
        <v>2017</v>
      </c>
      <c r="B41" s="2398">
        <v>0.22897571330134139</v>
      </c>
    </row>
    <row r="42" spans="1:15">
      <c r="A42" s="2396">
        <v>2018</v>
      </c>
      <c r="B42" s="2398">
        <v>7.1826949550373928E-2</v>
      </c>
    </row>
    <row r="43" spans="1:15">
      <c r="A43" s="2396" t="s">
        <v>884</v>
      </c>
      <c r="B43" s="2397">
        <f>AVERAGE(B38:B42)</f>
        <v>0.16336427853561794</v>
      </c>
      <c r="J43" s="3228" t="s">
        <v>538</v>
      </c>
      <c r="K43" s="3229"/>
      <c r="L43" s="3229"/>
      <c r="M43" s="3229"/>
      <c r="N43" s="3229"/>
      <c r="O43" s="3230"/>
    </row>
    <row r="44" spans="1:15">
      <c r="J44" s="2399" t="s">
        <v>882</v>
      </c>
      <c r="K44" s="2399">
        <v>2018</v>
      </c>
      <c r="L44" s="2399">
        <v>2017</v>
      </c>
      <c r="M44" s="2399">
        <v>2016</v>
      </c>
      <c r="N44" s="2399">
        <v>2015</v>
      </c>
      <c r="O44" s="2399">
        <v>2014</v>
      </c>
    </row>
    <row r="45" spans="1:15">
      <c r="J45" s="2400" t="s">
        <v>889</v>
      </c>
      <c r="K45" s="2399">
        <v>-225852333</v>
      </c>
      <c r="L45" s="2399">
        <v>-103950159</v>
      </c>
      <c r="M45" s="2399">
        <v>-73162867</v>
      </c>
      <c r="N45" s="2399">
        <v>65447297</v>
      </c>
      <c r="O45" s="2399">
        <v>-65538895</v>
      </c>
    </row>
    <row r="46" spans="1:15">
      <c r="A46" s="2396" t="s">
        <v>882</v>
      </c>
      <c r="B46" s="2393" t="s">
        <v>910</v>
      </c>
      <c r="J46" s="2400" t="s">
        <v>889</v>
      </c>
      <c r="K46" s="2399">
        <v>-225852333</v>
      </c>
      <c r="L46" s="2399">
        <v>-103950159</v>
      </c>
      <c r="M46" s="2399">
        <v>-73162867</v>
      </c>
      <c r="N46" s="2399">
        <v>65447297</v>
      </c>
      <c r="O46" s="2399">
        <v>-65538895</v>
      </c>
    </row>
    <row r="47" spans="1:15">
      <c r="A47" s="2396">
        <v>2014</v>
      </c>
      <c r="B47" s="2404">
        <f>CAF!O19</f>
        <v>104765646</v>
      </c>
      <c r="J47" s="2401" t="s">
        <v>890</v>
      </c>
      <c r="K47" s="2399">
        <v>-241502623</v>
      </c>
      <c r="L47" s="2399">
        <v>-119117709</v>
      </c>
      <c r="M47" s="2399">
        <v>-113368069</v>
      </c>
      <c r="N47" s="2399">
        <v>65447297</v>
      </c>
      <c r="O47" s="2399">
        <v>-65538895</v>
      </c>
    </row>
    <row r="48" spans="1:15">
      <c r="A48" s="2396">
        <v>2015</v>
      </c>
      <c r="B48" s="2404">
        <f>CAF!L19</f>
        <v>165925685</v>
      </c>
      <c r="J48" s="3228" t="s">
        <v>542</v>
      </c>
      <c r="K48" s="3229"/>
      <c r="L48" s="3229"/>
      <c r="M48" s="3229"/>
      <c r="N48" s="3229"/>
      <c r="O48" s="3230"/>
    </row>
    <row r="49" spans="1:15">
      <c r="A49" s="2396">
        <v>2016</v>
      </c>
      <c r="B49" s="2404">
        <f>CAF!I19</f>
        <v>179960691</v>
      </c>
      <c r="J49" s="2400" t="s">
        <v>885</v>
      </c>
      <c r="K49" s="2402">
        <v>0.69078663915259797</v>
      </c>
      <c r="L49" s="2402">
        <v>0.89232180915309689</v>
      </c>
      <c r="M49" s="2402">
        <v>0.93728374594711017</v>
      </c>
      <c r="N49" s="2402">
        <v>1.0885335851281079</v>
      </c>
      <c r="O49" s="2402">
        <v>0.75904970380334358</v>
      </c>
    </row>
    <row r="50" spans="1:15">
      <c r="A50" s="2396">
        <v>2017</v>
      </c>
      <c r="B50" s="2404">
        <f>CAF!F19</f>
        <v>171145202</v>
      </c>
      <c r="J50" s="2400" t="s">
        <v>886</v>
      </c>
      <c r="K50" s="2402">
        <v>0.67961134698492909</v>
      </c>
      <c r="L50" s="2402">
        <v>0.83050589499487704</v>
      </c>
      <c r="M50" s="2402">
        <v>0.71499993554605856</v>
      </c>
      <c r="N50" s="2402">
        <v>0.84149005702089197</v>
      </c>
      <c r="O50" s="2402">
        <v>0.75904970380334358</v>
      </c>
    </row>
    <row r="51" spans="1:15">
      <c r="A51" s="2396">
        <v>2018</v>
      </c>
      <c r="B51" s="2404">
        <f>CAF!C19</f>
        <v>228422675</v>
      </c>
      <c r="J51" s="2400" t="s">
        <v>887</v>
      </c>
      <c r="K51" s="2402">
        <v>0.34038941258912675</v>
      </c>
      <c r="L51" s="2402">
        <v>0.46936014204251258</v>
      </c>
      <c r="M51" s="2402">
        <v>0.23572403874318446</v>
      </c>
      <c r="N51" s="2402">
        <v>0.31713065017333514</v>
      </c>
      <c r="O51" s="2402">
        <v>0</v>
      </c>
    </row>
    <row r="52" spans="1:15">
      <c r="A52" s="2396" t="s">
        <v>884</v>
      </c>
      <c r="B52" s="2403">
        <f>AVERAGE(B47:B51)</f>
        <v>170043979.80000001</v>
      </c>
    </row>
    <row r="62" spans="1:15">
      <c r="A62" s="2396" t="s">
        <v>882</v>
      </c>
      <c r="B62" s="2499" t="s">
        <v>921</v>
      </c>
      <c r="C62" s="2499" t="s">
        <v>922</v>
      </c>
      <c r="D62" s="2500" t="s">
        <v>923</v>
      </c>
    </row>
    <row r="63" spans="1:15">
      <c r="A63" s="2396">
        <v>2014</v>
      </c>
      <c r="B63" s="2501">
        <v>0.59370000000000001</v>
      </c>
      <c r="C63" s="2501">
        <v>1.0659000000000001</v>
      </c>
      <c r="D63" s="2501">
        <v>5.8934744951974767E-2</v>
      </c>
    </row>
    <row r="64" spans="1:15">
      <c r="A64" s="2396">
        <v>2015</v>
      </c>
      <c r="B64" s="2501">
        <v>0.50449999999999995</v>
      </c>
      <c r="C64" s="2501">
        <v>0.62090000000000001</v>
      </c>
      <c r="D64" s="2501">
        <v>5.7876600947742336E-2</v>
      </c>
    </row>
    <row r="65" spans="1:6">
      <c r="A65" s="2396">
        <v>2016</v>
      </c>
      <c r="B65" s="2501">
        <v>1.0235000000000001</v>
      </c>
      <c r="C65" s="2501">
        <v>1.7119</v>
      </c>
      <c r="D65" s="2501">
        <v>6.9977514875574548E-2</v>
      </c>
    </row>
    <row r="66" spans="1:6">
      <c r="A66" s="2396">
        <v>2017</v>
      </c>
      <c r="B66" s="2501">
        <v>1.08</v>
      </c>
      <c r="C66" s="2501">
        <v>1.7027000000000001</v>
      </c>
      <c r="D66" s="2501">
        <v>4.8734997464641827E-2</v>
      </c>
    </row>
    <row r="67" spans="1:6">
      <c r="A67" s="2396">
        <v>2018</v>
      </c>
      <c r="B67" s="2501">
        <v>0.58730000000000004</v>
      </c>
      <c r="C67" s="2501">
        <v>0.72389999999999999</v>
      </c>
      <c r="D67" s="2501">
        <v>5.3091829997189949E-2</v>
      </c>
    </row>
    <row r="68" spans="1:6">
      <c r="A68" s="2396" t="s">
        <v>884</v>
      </c>
      <c r="B68" s="2501">
        <f>AVERAGE(B63:B67)</f>
        <v>0.75779999999999992</v>
      </c>
      <c r="C68" s="2501">
        <f>AVERAGE(C63:C67)</f>
        <v>1.16506</v>
      </c>
      <c r="D68" s="2501">
        <f>AVERAGE(D63:D67)</f>
        <v>5.7723137647424691E-2</v>
      </c>
    </row>
    <row r="72" spans="1:6">
      <c r="A72" s="2505" t="s">
        <v>882</v>
      </c>
      <c r="B72" s="2396">
        <v>2014</v>
      </c>
      <c r="C72" s="2396">
        <v>2015</v>
      </c>
      <c r="D72" s="2396">
        <v>2016</v>
      </c>
      <c r="E72" s="2396">
        <v>2017</v>
      </c>
      <c r="F72" s="2396">
        <v>2018</v>
      </c>
    </row>
    <row r="73" spans="1:6">
      <c r="A73" s="2499" t="s">
        <v>921</v>
      </c>
      <c r="B73" s="2501">
        <v>0.59370000000000001</v>
      </c>
      <c r="C73" s="2501">
        <v>0.50449999999999995</v>
      </c>
      <c r="D73" s="2501">
        <v>1.0235000000000001</v>
      </c>
      <c r="E73" s="2501">
        <v>1.08</v>
      </c>
      <c r="F73" s="2501">
        <v>0.58730000000000004</v>
      </c>
    </row>
    <row r="74" spans="1:6">
      <c r="A74" s="2499" t="s">
        <v>922</v>
      </c>
      <c r="B74" s="2501">
        <v>1.0659000000000001</v>
      </c>
      <c r="C74" s="2501">
        <v>0.62090000000000001</v>
      </c>
      <c r="D74" s="2501">
        <v>1.7119</v>
      </c>
      <c r="E74" s="2501">
        <v>1.7027000000000001</v>
      </c>
      <c r="F74" s="2501">
        <v>0.72389999999999999</v>
      </c>
    </row>
    <row r="75" spans="1:6">
      <c r="A75" s="2500" t="s">
        <v>923</v>
      </c>
      <c r="B75" s="2501">
        <v>5.8934744951974767E-2</v>
      </c>
      <c r="C75" s="2501">
        <v>5.7876600947742336E-2</v>
      </c>
      <c r="D75" s="2501">
        <v>6.9977514875574548E-2</v>
      </c>
      <c r="E75" s="2501">
        <v>4.8734997464641827E-2</v>
      </c>
      <c r="F75" s="2501">
        <v>5.3091829997189949E-2</v>
      </c>
    </row>
    <row r="76" spans="1:6">
      <c r="A76" s="2504"/>
      <c r="B76" s="2503"/>
      <c r="C76" s="2503"/>
      <c r="D76" s="2503"/>
      <c r="E76" s="2503"/>
      <c r="F76" s="2503"/>
    </row>
    <row r="77" spans="1:6">
      <c r="A77" s="2502"/>
      <c r="B77" s="2502"/>
      <c r="C77" s="2502"/>
      <c r="D77" s="2502"/>
      <c r="E77" s="2502"/>
      <c r="F77" s="2502"/>
    </row>
  </sheetData>
  <mergeCells count="2">
    <mergeCell ref="J43:O43"/>
    <mergeCell ref="J48:O4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E14"/>
  <sheetViews>
    <sheetView workbookViewId="0">
      <selection activeCell="B12" sqref="B12"/>
    </sheetView>
  </sheetViews>
  <sheetFormatPr baseColWidth="10" defaultRowHeight="12.75"/>
  <cols>
    <col min="1" max="1" width="24.85546875" style="2394" customWidth="1"/>
    <col min="2" max="2" width="24.140625" style="2394" customWidth="1"/>
    <col min="3" max="16384" width="11.42578125" style="2394"/>
  </cols>
  <sheetData>
    <row r="1" spans="1:5">
      <c r="A1" s="2396" t="s">
        <v>891</v>
      </c>
      <c r="B1" s="2396" t="s">
        <v>892</v>
      </c>
      <c r="C1" s="2396">
        <v>2018</v>
      </c>
      <c r="D1" s="2396">
        <v>2017</v>
      </c>
      <c r="E1" s="2396">
        <v>2016</v>
      </c>
    </row>
    <row r="2" spans="1:5">
      <c r="A2" s="3231" t="s">
        <v>893</v>
      </c>
      <c r="B2" s="2396" t="s">
        <v>894</v>
      </c>
      <c r="C2" s="2396"/>
      <c r="D2" s="2396"/>
      <c r="E2" s="2396"/>
    </row>
    <row r="3" spans="1:5">
      <c r="A3" s="3232"/>
      <c r="B3" s="2396" t="s">
        <v>895</v>
      </c>
      <c r="C3" s="2396"/>
      <c r="D3" s="2396"/>
      <c r="E3" s="2396"/>
    </row>
    <row r="4" spans="1:5">
      <c r="A4" s="3232"/>
      <c r="B4" s="2396" t="s">
        <v>896</v>
      </c>
      <c r="C4" s="2396"/>
      <c r="D4" s="2396"/>
      <c r="E4" s="2396"/>
    </row>
    <row r="5" spans="1:5">
      <c r="A5" s="3232"/>
      <c r="B5" s="2396" t="s">
        <v>897</v>
      </c>
      <c r="C5" s="2396"/>
      <c r="D5" s="2396"/>
      <c r="E5" s="2396"/>
    </row>
    <row r="6" spans="1:5">
      <c r="A6" s="3232"/>
      <c r="B6" s="2396" t="s">
        <v>898</v>
      </c>
      <c r="C6" s="2396"/>
      <c r="D6" s="2396"/>
      <c r="E6" s="2396"/>
    </row>
    <row r="7" spans="1:5">
      <c r="A7" s="3232"/>
      <c r="B7" s="2396" t="s">
        <v>899</v>
      </c>
      <c r="C7" s="2396"/>
      <c r="D7" s="2396"/>
      <c r="E7" s="2396"/>
    </row>
    <row r="8" spans="1:5">
      <c r="A8" s="3232" t="s">
        <v>900</v>
      </c>
      <c r="B8" s="2396" t="s">
        <v>901</v>
      </c>
      <c r="C8" s="2396"/>
      <c r="D8" s="2396"/>
      <c r="E8" s="2396"/>
    </row>
    <row r="9" spans="1:5">
      <c r="A9" s="3232"/>
      <c r="B9" s="2396" t="s">
        <v>451</v>
      </c>
      <c r="C9" s="2396"/>
      <c r="D9" s="2396"/>
      <c r="E9" s="2396"/>
    </row>
    <row r="10" spans="1:5">
      <c r="A10" s="3232"/>
      <c r="B10" s="2396" t="s">
        <v>902</v>
      </c>
      <c r="C10" s="2396"/>
      <c r="D10" s="2396"/>
      <c r="E10" s="2396"/>
    </row>
    <row r="11" spans="1:5">
      <c r="A11" s="3232"/>
      <c r="B11" s="2396" t="s">
        <v>903</v>
      </c>
      <c r="C11" s="2396"/>
      <c r="D11" s="2396"/>
      <c r="E11" s="2396"/>
    </row>
    <row r="12" spans="1:5">
      <c r="A12" s="3232"/>
      <c r="B12" s="2396" t="s">
        <v>904</v>
      </c>
      <c r="C12" s="2396"/>
      <c r="D12" s="2396"/>
      <c r="E12" s="2396"/>
    </row>
    <row r="13" spans="1:5">
      <c r="A13" s="3232"/>
      <c r="B13" s="2396" t="s">
        <v>905</v>
      </c>
      <c r="C13" s="2396"/>
      <c r="D13" s="2396"/>
      <c r="E13" s="2396"/>
    </row>
    <row r="14" spans="1:5">
      <c r="A14" s="3232"/>
      <c r="B14" s="2396" t="s">
        <v>906</v>
      </c>
      <c r="C14" s="2396"/>
      <c r="D14" s="2396"/>
      <c r="E14" s="2396"/>
    </row>
  </sheetData>
  <mergeCells count="2">
    <mergeCell ref="A2:A7"/>
    <mergeCell ref="A8:A1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B1:K24"/>
  <sheetViews>
    <sheetView showGridLines="0" topLeftCell="B17" zoomScale="60" zoomScaleNormal="60" workbookViewId="0">
      <selection activeCell="C18" sqref="C18:K20"/>
    </sheetView>
  </sheetViews>
  <sheetFormatPr baseColWidth="10" defaultRowHeight="12.75"/>
  <cols>
    <col min="1" max="1" width="11.42578125" style="2394"/>
    <col min="2" max="2" width="63.85546875" style="2394" customWidth="1"/>
    <col min="3" max="3" width="25" style="2394" customWidth="1"/>
    <col min="4" max="4" width="27.28515625" style="2394" customWidth="1"/>
    <col min="5" max="5" width="26.42578125" style="2394" customWidth="1"/>
    <col min="6" max="6" width="21.5703125" style="2394" customWidth="1"/>
    <col min="7" max="7" width="30.42578125" style="2394" customWidth="1"/>
    <col min="8" max="8" width="11.42578125" style="2394" customWidth="1"/>
    <col min="9" max="10" width="11.42578125" style="2394"/>
    <col min="11" max="11" width="42.28515625" style="2394" customWidth="1"/>
    <col min="12" max="16384" width="11.42578125" style="2394"/>
  </cols>
  <sheetData>
    <row r="1" spans="2:11" ht="13.5" thickBot="1"/>
    <row r="2" spans="2:11" ht="36" customHeight="1">
      <c r="B2" s="2966" t="s">
        <v>397</v>
      </c>
      <c r="C2" s="2967">
        <v>2018</v>
      </c>
      <c r="D2" s="2967">
        <v>2017</v>
      </c>
      <c r="E2" s="2967">
        <v>2016</v>
      </c>
      <c r="F2" s="2967">
        <v>2015</v>
      </c>
      <c r="G2" s="2967">
        <v>2014</v>
      </c>
      <c r="H2" s="3239" t="s">
        <v>533</v>
      </c>
      <c r="I2" s="3239"/>
      <c r="J2" s="3239"/>
      <c r="K2" s="3240"/>
    </row>
    <row r="3" spans="2:11" ht="30.75" customHeight="1">
      <c r="B3" s="2968" t="s">
        <v>535</v>
      </c>
      <c r="C3" s="2969"/>
      <c r="D3" s="2969"/>
      <c r="E3" s="2969"/>
      <c r="F3" s="2969"/>
      <c r="G3" s="2969"/>
      <c r="H3" s="2970"/>
      <c r="I3" s="2971"/>
      <c r="J3" s="2971"/>
      <c r="K3" s="2972"/>
    </row>
    <row r="4" spans="2:11" ht="132.75" customHeight="1">
      <c r="B4" s="2973" t="s">
        <v>943</v>
      </c>
      <c r="C4" s="2974">
        <v>0.2260378376238531</v>
      </c>
      <c r="D4" s="2974">
        <v>6.3280212090557633E-2</v>
      </c>
      <c r="E4" s="2974">
        <v>6.0648325148054641E-2</v>
      </c>
      <c r="F4" s="2974">
        <v>0.21530540771672535</v>
      </c>
      <c r="G4" s="2974">
        <v>0.22493654692517345</v>
      </c>
      <c r="H4" s="3235" t="s">
        <v>939</v>
      </c>
      <c r="I4" s="3235"/>
      <c r="J4" s="3235"/>
      <c r="K4" s="3236"/>
    </row>
    <row r="5" spans="2:11" ht="210.75" customHeight="1">
      <c r="B5" s="2975"/>
      <c r="C5" s="2974"/>
      <c r="D5" s="2974"/>
      <c r="E5" s="2974"/>
      <c r="F5" s="2974"/>
      <c r="G5" s="2974"/>
      <c r="H5" s="3235"/>
      <c r="I5" s="3235"/>
      <c r="J5" s="3235"/>
      <c r="K5" s="3236"/>
    </row>
    <row r="6" spans="2:11" ht="161.25" customHeight="1">
      <c r="B6" s="2968" t="s">
        <v>537</v>
      </c>
      <c r="C6" s="2969"/>
      <c r="D6" s="2969"/>
      <c r="E6" s="2969"/>
      <c r="F6" s="2969"/>
      <c r="G6" s="2969"/>
      <c r="H6" s="3235"/>
      <c r="I6" s="3235"/>
      <c r="J6" s="3235"/>
      <c r="K6" s="3236"/>
    </row>
    <row r="7" spans="2:11" ht="44.25" customHeight="1">
      <c r="B7" s="2976" t="s">
        <v>538</v>
      </c>
      <c r="C7" s="2969"/>
      <c r="D7" s="2969"/>
      <c r="E7" s="2969"/>
      <c r="F7" s="2969"/>
      <c r="G7" s="2969"/>
      <c r="H7" s="2971"/>
      <c r="I7" s="2971"/>
      <c r="J7" s="2971"/>
      <c r="K7" s="2972"/>
    </row>
    <row r="8" spans="2:11" ht="33" customHeight="1">
      <c r="B8" s="2975" t="s">
        <v>944</v>
      </c>
      <c r="C8" s="2977">
        <v>-225852333</v>
      </c>
      <c r="D8" s="2977">
        <v>-103950159</v>
      </c>
      <c r="E8" s="2977">
        <v>-73162867</v>
      </c>
      <c r="F8" s="2977">
        <v>65447297</v>
      </c>
      <c r="G8" s="2977">
        <v>-65538895</v>
      </c>
      <c r="H8" s="3235" t="s">
        <v>941</v>
      </c>
      <c r="I8" s="3235"/>
      <c r="J8" s="3235"/>
      <c r="K8" s="3236"/>
    </row>
    <row r="9" spans="2:11" ht="23.25" customHeight="1">
      <c r="B9" s="2975" t="s">
        <v>945</v>
      </c>
      <c r="C9" s="2977">
        <v>-225852333</v>
      </c>
      <c r="D9" s="2977">
        <v>-103950159</v>
      </c>
      <c r="E9" s="2977">
        <v>-73162867</v>
      </c>
      <c r="F9" s="2977">
        <v>65447297</v>
      </c>
      <c r="G9" s="2977">
        <v>-65538895</v>
      </c>
      <c r="H9" s="3235"/>
      <c r="I9" s="3235"/>
      <c r="J9" s="3235"/>
      <c r="K9" s="3236"/>
    </row>
    <row r="10" spans="2:11" ht="69" customHeight="1">
      <c r="B10" s="2975" t="s">
        <v>946</v>
      </c>
      <c r="C10" s="2977">
        <v>-241502623</v>
      </c>
      <c r="D10" s="2977">
        <v>-119117709</v>
      </c>
      <c r="E10" s="2977">
        <v>-113368069</v>
      </c>
      <c r="F10" s="2977">
        <v>65447297</v>
      </c>
      <c r="G10" s="2977">
        <v>-65538895</v>
      </c>
      <c r="H10" s="3235"/>
      <c r="I10" s="3235"/>
      <c r="J10" s="3235"/>
      <c r="K10" s="3236"/>
    </row>
    <row r="11" spans="2:11" ht="44.25" customHeight="1">
      <c r="B11" s="2976" t="s">
        <v>542</v>
      </c>
      <c r="C11" s="2969"/>
      <c r="D11" s="2969"/>
      <c r="E11" s="2969"/>
      <c r="F11" s="2969"/>
      <c r="G11" s="2969"/>
      <c r="H11" s="2971"/>
      <c r="I11" s="2971"/>
      <c r="J11" s="2971"/>
      <c r="K11" s="2972"/>
    </row>
    <row r="12" spans="2:11" ht="21.75" customHeight="1">
      <c r="B12" s="2973" t="s">
        <v>947</v>
      </c>
      <c r="C12" s="2974">
        <v>0.69078663915259797</v>
      </c>
      <c r="D12" s="2974">
        <v>0.89232180915309689</v>
      </c>
      <c r="E12" s="2974">
        <v>0.93728374594711017</v>
      </c>
      <c r="F12" s="2974">
        <v>1.0885335851281079</v>
      </c>
      <c r="G12" s="2974">
        <v>0.75904970380334358</v>
      </c>
      <c r="H12" s="3235" t="s">
        <v>940</v>
      </c>
      <c r="I12" s="3235"/>
      <c r="J12" s="3235"/>
      <c r="K12" s="3236"/>
    </row>
    <row r="13" spans="2:11" ht="33" customHeight="1">
      <c r="B13" s="2973" t="s">
        <v>948</v>
      </c>
      <c r="C13" s="2974">
        <v>0.67961134698492909</v>
      </c>
      <c r="D13" s="2974">
        <v>0.83050589499487704</v>
      </c>
      <c r="E13" s="2974">
        <v>0.71499993554605856</v>
      </c>
      <c r="F13" s="2974">
        <v>0.84149005702089197</v>
      </c>
      <c r="G13" s="2974">
        <v>0.75904970380334358</v>
      </c>
      <c r="H13" s="3235"/>
      <c r="I13" s="3235"/>
      <c r="J13" s="3235"/>
      <c r="K13" s="3236"/>
    </row>
    <row r="14" spans="2:11" ht="74.25" customHeight="1">
      <c r="B14" s="2973" t="s">
        <v>949</v>
      </c>
      <c r="C14" s="2974">
        <v>0.34038941258912675</v>
      </c>
      <c r="D14" s="2974">
        <v>0.46936014204251258</v>
      </c>
      <c r="E14" s="2974">
        <v>0.23572403874318446</v>
      </c>
      <c r="F14" s="2974">
        <v>0.31713065017333514</v>
      </c>
      <c r="G14" s="2974">
        <v>0</v>
      </c>
      <c r="H14" s="3235"/>
      <c r="I14" s="3235"/>
      <c r="J14" s="3235"/>
      <c r="K14" s="3236"/>
    </row>
    <row r="15" spans="2:11" ht="50.25" customHeight="1">
      <c r="B15" s="2975"/>
      <c r="C15" s="2969"/>
      <c r="D15" s="2969"/>
      <c r="E15" s="2969"/>
      <c r="F15" s="2969"/>
      <c r="G15" s="2969"/>
      <c r="H15" s="2971"/>
      <c r="I15" s="2971"/>
      <c r="J15" s="2971"/>
      <c r="K15" s="2972"/>
    </row>
    <row r="16" spans="2:11" ht="36" customHeight="1">
      <c r="B16" s="2976" t="s">
        <v>546</v>
      </c>
      <c r="C16" s="2969"/>
      <c r="D16" s="2969"/>
      <c r="E16" s="2969"/>
      <c r="F16" s="2969"/>
      <c r="G16" s="2969"/>
      <c r="H16" s="3235" t="s">
        <v>908</v>
      </c>
      <c r="I16" s="3235"/>
      <c r="J16" s="3235"/>
      <c r="K16" s="3236"/>
    </row>
    <row r="17" spans="2:11" ht="144" customHeight="1">
      <c r="B17" s="2973" t="s">
        <v>950</v>
      </c>
      <c r="C17" s="2974">
        <v>7.1826949550373928E-2</v>
      </c>
      <c r="D17" s="2974">
        <v>0.22897571330134139</v>
      </c>
      <c r="E17" s="2974">
        <v>0.51601872982637442</v>
      </c>
      <c r="F17" s="2974">
        <v>0</v>
      </c>
      <c r="G17" s="2974">
        <v>0</v>
      </c>
      <c r="H17" s="3235"/>
      <c r="I17" s="3235"/>
      <c r="J17" s="3235"/>
      <c r="K17" s="3236"/>
    </row>
    <row r="18" spans="2:11" ht="45.75" customHeight="1">
      <c r="B18" s="3233" t="s">
        <v>907</v>
      </c>
      <c r="C18" s="3241" t="s">
        <v>909</v>
      </c>
      <c r="D18" s="3241"/>
      <c r="E18" s="3241"/>
      <c r="F18" s="3241"/>
      <c r="G18" s="3241"/>
      <c r="H18" s="3241"/>
      <c r="I18" s="3241"/>
      <c r="J18" s="3241"/>
      <c r="K18" s="3242"/>
    </row>
    <row r="19" spans="2:11" ht="33" customHeight="1">
      <c r="B19" s="3233"/>
      <c r="C19" s="3241"/>
      <c r="D19" s="3241"/>
      <c r="E19" s="3241"/>
      <c r="F19" s="3241"/>
      <c r="G19" s="3241"/>
      <c r="H19" s="3241"/>
      <c r="I19" s="3241"/>
      <c r="J19" s="3241"/>
      <c r="K19" s="3242"/>
    </row>
    <row r="20" spans="2:11" ht="94.5" customHeight="1">
      <c r="B20" s="3233"/>
      <c r="C20" s="3241"/>
      <c r="D20" s="3241"/>
      <c r="E20" s="3241"/>
      <c r="F20" s="3241"/>
      <c r="G20" s="3241"/>
      <c r="H20" s="3241"/>
      <c r="I20" s="3241"/>
      <c r="J20" s="3241"/>
      <c r="K20" s="3242"/>
    </row>
    <row r="21" spans="2:11" ht="22.5" customHeight="1">
      <c r="B21" s="3233" t="s">
        <v>555</v>
      </c>
      <c r="C21" s="3235" t="s">
        <v>942</v>
      </c>
      <c r="D21" s="3235"/>
      <c r="E21" s="3235"/>
      <c r="F21" s="3235"/>
      <c r="G21" s="3235"/>
      <c r="H21" s="3235"/>
      <c r="I21" s="3235"/>
      <c r="J21" s="3235"/>
      <c r="K21" s="3236"/>
    </row>
    <row r="22" spans="2:11" ht="39" customHeight="1">
      <c r="B22" s="3233"/>
      <c r="C22" s="3235"/>
      <c r="D22" s="3235"/>
      <c r="E22" s="3235"/>
      <c r="F22" s="3235"/>
      <c r="G22" s="3235"/>
      <c r="H22" s="3235"/>
      <c r="I22" s="3235"/>
      <c r="J22" s="3235"/>
      <c r="K22" s="3236"/>
    </row>
    <row r="23" spans="2:11" ht="87" customHeight="1" thickBot="1">
      <c r="B23" s="3234"/>
      <c r="C23" s="3237"/>
      <c r="D23" s="3237"/>
      <c r="E23" s="3237"/>
      <c r="F23" s="3237"/>
      <c r="G23" s="3237"/>
      <c r="H23" s="3237"/>
      <c r="I23" s="3237"/>
      <c r="J23" s="3237"/>
      <c r="K23" s="3238"/>
    </row>
    <row r="24" spans="2:11">
      <c r="C24" s="605"/>
    </row>
  </sheetData>
  <mergeCells count="9">
    <mergeCell ref="B21:B23"/>
    <mergeCell ref="C21:K23"/>
    <mergeCell ref="H2:K2"/>
    <mergeCell ref="H4:K6"/>
    <mergeCell ref="H8:K10"/>
    <mergeCell ref="H12:K14"/>
    <mergeCell ref="H16:K17"/>
    <mergeCell ref="B18:B20"/>
    <mergeCell ref="C18:K2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5:D12"/>
  <sheetViews>
    <sheetView workbookViewId="0">
      <selection activeCell="C13" sqref="C13"/>
    </sheetView>
  </sheetViews>
  <sheetFormatPr baseColWidth="10" defaultRowHeight="12.75"/>
  <cols>
    <col min="2" max="2" width="47" customWidth="1"/>
    <col min="3" max="3" width="47" style="693" customWidth="1"/>
    <col min="4" max="4" width="22.5703125" customWidth="1"/>
  </cols>
  <sheetData>
    <row r="5" spans="2:4">
      <c r="C5" s="2492" t="s">
        <v>915</v>
      </c>
      <c r="D5" s="2492" t="s">
        <v>919</v>
      </c>
    </row>
    <row r="6" spans="2:4" s="693" customFormat="1" ht="15">
      <c r="B6" s="2491" t="s">
        <v>920</v>
      </c>
      <c r="C6" s="2491">
        <f>BILAN_FONCTIONEL!C154</f>
        <v>2203200201</v>
      </c>
      <c r="D6" s="2492"/>
    </row>
    <row r="7" spans="2:4" ht="15">
      <c r="B7" s="2491" t="s">
        <v>912</v>
      </c>
      <c r="C7" s="2494">
        <f>BILAN_FONCTIONEL!C46*360/C6</f>
        <v>27.37662658737203</v>
      </c>
    </row>
    <row r="8" spans="2:4" ht="15">
      <c r="B8" s="2491" t="s">
        <v>913</v>
      </c>
      <c r="C8" s="2494">
        <f>BILAN_FONCTIONEL!C34*360/C6</f>
        <v>1.3337479175366143</v>
      </c>
    </row>
    <row r="9" spans="2:4" ht="15">
      <c r="B9" s="2491" t="s">
        <v>914</v>
      </c>
      <c r="C9" s="2494">
        <f>BILAN_SYSCOA!C113*360/C6</f>
        <v>80.277976172897056</v>
      </c>
    </row>
    <row r="10" spans="2:4" ht="15">
      <c r="B10" s="2491" t="s">
        <v>916</v>
      </c>
      <c r="C10" s="2491"/>
      <c r="D10" s="2493">
        <f>BILAN_FONCTIONEL!C46/BILAN_FONCTIONEL!C154</f>
        <v>7.6046184964922311E-2</v>
      </c>
    </row>
    <row r="11" spans="2:4" ht="15">
      <c r="B11" s="2491" t="s">
        <v>917</v>
      </c>
      <c r="C11" s="2491"/>
      <c r="D11" s="2493">
        <f>BILAN_FONCTIONEL!C34/BILAN_FONCTIONEL!C154</f>
        <v>3.7048553264905954E-3</v>
      </c>
    </row>
    <row r="12" spans="2:4" ht="15">
      <c r="B12" s="2491" t="s">
        <v>918</v>
      </c>
      <c r="C12" s="2495">
        <f>BILAN_FONCTIONEL!C173</f>
        <v>92.291569923621779</v>
      </c>
      <c r="D12" s="2493">
        <f>BILAN_FONCTIONEL!C45/BILAN_FONCTIONEL!C154</f>
        <v>6.1274504213791148E-6</v>
      </c>
    </row>
  </sheetData>
  <pageMargins left="0.7" right="0.7" top="0.75" bottom="0.75"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19</vt:i4>
      </vt:variant>
    </vt:vector>
  </HeadingPairs>
  <TitlesOfParts>
    <vt:vector size="19" baseType="lpstr">
      <vt:lpstr>NOTE 3A-Immobilisations brutes</vt:lpstr>
      <vt:lpstr>NOTE 3B-Biens en LocationAcq_</vt:lpstr>
      <vt:lpstr>NOTE 7-CLIENTS-</vt:lpstr>
      <vt:lpstr>NOTE 16A-DettesFinan&amp;Circulant</vt:lpstr>
      <vt:lpstr>NOTE 3C- Amortissements</vt:lpstr>
      <vt:lpstr>PROVISIONS INSCRITES AU BILAN</vt:lpstr>
      <vt:lpstr>COMPTE_RESULTAT</vt:lpstr>
      <vt:lpstr>BILAN_SYSCOA</vt:lpstr>
      <vt:lpstr>TSIGC_ IA CA</vt:lpstr>
      <vt:lpstr>CAF</vt:lpstr>
      <vt:lpstr>Effet de levier REF</vt:lpstr>
      <vt:lpstr>bilan patrimonial</vt:lpstr>
      <vt:lpstr>bilan patrimonial (2)</vt:lpstr>
      <vt:lpstr>BILAN_FONCTIONEL</vt:lpstr>
      <vt:lpstr>BILAN_FONCTIONEL (2)</vt:lpstr>
      <vt:lpstr>Analyse</vt:lpstr>
      <vt:lpstr>mesure_redressement</vt:lpstr>
      <vt:lpstr>tableau_recapitulatif</vt:lpstr>
      <vt:lpstr>BFR Normatif</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 MAMGUIA</dc:creator>
  <cp:lastModifiedBy>Eva MAMGUIA</cp:lastModifiedBy>
  <cp:lastPrinted>2020-02-09T13:37:37Z</cp:lastPrinted>
  <dcterms:created xsi:type="dcterms:W3CDTF">2020-01-08T16:58:57Z</dcterms:created>
  <dcterms:modified xsi:type="dcterms:W3CDTF">2020-03-07T10:42:16Z</dcterms:modified>
</cp:coreProperties>
</file>