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heath/Dropbox/Mac/Documents/OSU_Grad_School/AK_Beaufort_Shelf_Project/Data/Pb-210_Analysis/Alpha/OSU_Lab-notes/"/>
    </mc:Choice>
  </mc:AlternateContent>
  <xr:revisionPtr revIDLastSave="0" documentId="13_ncr:1_{2451D885-C254-1342-A0E5-F547F2E0B35F}" xr6:coauthVersionLast="47" xr6:coauthVersionMax="47" xr10:uidLastSave="{00000000-0000-0000-0000-000000000000}"/>
  <bookViews>
    <workbookView xWindow="100" yWindow="500" windowWidth="24320" windowHeight="16680" tabRatio="500" xr2:uid="{00000000-000D-0000-FFFF-FFFF00000000}"/>
  </bookViews>
  <sheets>
    <sheet name="MajorRevision_Aug2023" sheetId="1" r:id="rId1"/>
  </sheets>
  <definedNames>
    <definedName name="_xlnm.Print_Area" localSheetId="0">MajorRevision_Aug2023!$A$1:$H$37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7" i="1"/>
  <c r="G17" i="1"/>
  <c r="E17" i="1"/>
  <c r="H8" i="1"/>
  <c r="B22" i="1"/>
  <c r="D22" i="1" s="1"/>
  <c r="B12" i="1"/>
  <c r="D17" i="1" s="1"/>
  <c r="B8" i="1"/>
  <c r="B9" i="1" s="1"/>
  <c r="B21" i="1"/>
  <c r="D21" i="1" s="1"/>
  <c r="B20" i="1"/>
  <c r="D20" i="1" s="1"/>
  <c r="B19" i="1"/>
  <c r="D19" i="1" s="1"/>
  <c r="B18" i="1"/>
  <c r="D18" i="1" s="1"/>
  <c r="B6" i="1"/>
  <c r="E18" i="1" l="1"/>
  <c r="G18" i="1"/>
  <c r="H18" i="1" s="1"/>
  <c r="G19" i="1"/>
  <c r="H19" i="1" s="1"/>
  <c r="E19" i="1"/>
  <c r="E20" i="1"/>
  <c r="G20" i="1"/>
  <c r="H20" i="1" s="1"/>
  <c r="E21" i="1"/>
  <c r="G21" i="1"/>
  <c r="H21" i="1" s="1"/>
  <c r="G22" i="1"/>
  <c r="H22" i="1" s="1"/>
  <c r="E22" i="1"/>
</calcChain>
</file>

<file path=xl/sharedStrings.xml><?xml version="1.0" encoding="utf-8"?>
<sst xmlns="http://schemas.openxmlformats.org/spreadsheetml/2006/main" count="46" uniqueCount="43">
  <si>
    <t>Properties of concentrated spike</t>
  </si>
  <si>
    <t>microCurie; per mfr</t>
  </si>
  <si>
    <t>g; per mfr</t>
  </si>
  <si>
    <r>
      <t>ml (assume water density; 1 g/cm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or 1 g/mL)</t>
    </r>
  </si>
  <si>
    <t xml:space="preserve">1 μCi = </t>
  </si>
  <si>
    <t>dpm</t>
  </si>
  <si>
    <t xml:space="preserve">1 Ci = </t>
  </si>
  <si>
    <t xml:space="preserve">Half life (T1/2) = </t>
  </si>
  <si>
    <r>
      <t xml:space="preserve">y </t>
    </r>
    <r>
      <rPr>
        <sz val="9"/>
        <rFont val="Arial"/>
        <family val="2"/>
      </rPr>
      <t>(revised 2014 value)</t>
    </r>
  </si>
  <si>
    <r>
      <t xml:space="preserve">d </t>
    </r>
    <r>
      <rPr>
        <sz val="9"/>
        <rFont val="Arial"/>
        <family val="2"/>
      </rPr>
      <t>(based on 360 d/yr, per accounting)</t>
    </r>
  </si>
  <si>
    <t>Activity calculation for diluted spike</t>
  </si>
  <si>
    <t>Date of calculated activity</t>
  </si>
  <si>
    <t>Days since initial activity</t>
  </si>
  <si>
    <r>
      <t>Activity</t>
    </r>
    <r>
      <rPr>
        <sz val="16"/>
        <rFont val="Arial"/>
        <family val="2"/>
      </rPr>
      <t>*</t>
    </r>
    <r>
      <rPr>
        <sz val="12"/>
        <rFont val="Arial"/>
        <family val="2"/>
      </rPr>
      <t xml:space="preserve"> of entire vial (microCurie)</t>
    </r>
  </si>
  <si>
    <t>Specific activity of entire vial (dpm/g)</t>
  </si>
  <si>
    <t>Radioactive concentration of entire vial (dpm/mL)</t>
  </si>
  <si>
    <t>Activity of 1 mL of spike in 1.5L (1500 mL) of 4N HCl (dpm)</t>
  </si>
  <si>
    <t>Unncalibrated activity of spike ^</t>
  </si>
  <si>
    <t>To make spike:</t>
  </si>
  <si>
    <r>
      <t xml:space="preserve">Add 1ml of spike solution from </t>
    </r>
    <r>
      <rPr>
        <vertAlign val="superscript"/>
        <sz val="12"/>
        <rFont val="Arial"/>
        <family val="2"/>
      </rPr>
      <t>209</t>
    </r>
    <r>
      <rPr>
        <sz val="12"/>
        <rFont val="Arial"/>
        <family val="2"/>
      </rPr>
      <t>Po vial to 1.5L of 4N HCl</t>
    </r>
  </si>
  <si>
    <r>
      <t>4N HCl is 1000ml of DI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 and 500 ml of 12 N HCl</t>
    </r>
  </si>
  <si>
    <t>UNITS CAUTION!!!</t>
  </si>
  <si>
    <r>
      <rPr>
        <b/>
        <sz val="16"/>
        <rFont val="Arial"/>
        <family val="2"/>
      </rPr>
      <t>*</t>
    </r>
    <r>
      <rPr>
        <b/>
        <sz val="12"/>
        <rFont val="Arial"/>
        <family val="2"/>
      </rPr>
      <t>Radioactive decay equation</t>
    </r>
  </si>
  <si>
    <t>Terminology</t>
  </si>
  <si>
    <t xml:space="preserve">"micro" Curie = μCi </t>
  </si>
  <si>
    <r>
      <t>= 1x10</t>
    </r>
    <r>
      <rPr>
        <vertAlign val="superscript"/>
        <sz val="14"/>
        <rFont val="Arial"/>
        <family val="2"/>
      </rPr>
      <t>-6</t>
    </r>
    <r>
      <rPr>
        <sz val="14"/>
        <rFont val="Arial"/>
        <family val="2"/>
      </rPr>
      <t xml:space="preserve"> Ci</t>
    </r>
  </si>
  <si>
    <r>
      <t>A=A</t>
    </r>
    <r>
      <rPr>
        <b/>
        <vertAlign val="subscript"/>
        <sz val="14"/>
        <rFont val="Arial"/>
        <family val="2"/>
      </rPr>
      <t>o</t>
    </r>
    <r>
      <rPr>
        <b/>
        <sz val="14"/>
        <rFont val="Arial"/>
        <family val="2"/>
      </rPr>
      <t>e</t>
    </r>
    <r>
      <rPr>
        <b/>
        <vertAlign val="superscript"/>
        <sz val="14"/>
        <rFont val="Arial"/>
        <family val="2"/>
      </rPr>
      <t>-(0.693t/T</t>
    </r>
    <r>
      <rPr>
        <b/>
        <vertAlign val="subscript"/>
        <sz val="14"/>
        <rFont val="Arial"/>
        <family val="2"/>
      </rPr>
      <t>1/2</t>
    </r>
    <r>
      <rPr>
        <b/>
        <vertAlign val="superscript"/>
        <sz val="14"/>
        <rFont val="Arial"/>
        <family val="2"/>
      </rPr>
      <t>)</t>
    </r>
  </si>
  <si>
    <t>Activity: dpm</t>
  </si>
  <si>
    <t>"milli" Curie = mCi</t>
  </si>
  <si>
    <r>
      <t>= 1x10</t>
    </r>
    <r>
      <rPr>
        <vertAlign val="superscript"/>
        <sz val="14"/>
        <rFont val="Arial"/>
        <family val="2"/>
      </rPr>
      <t>-3</t>
    </r>
    <r>
      <rPr>
        <sz val="14"/>
        <rFont val="Arial"/>
        <family val="2"/>
      </rPr>
      <t xml:space="preserve"> Ci</t>
    </r>
  </si>
  <si>
    <r>
      <t>initial activity (A</t>
    </r>
    <r>
      <rPr>
        <vertAlign val="subscript"/>
        <sz val="12"/>
        <rFont val="Franklin Gothic Book"/>
        <family val="2"/>
      </rPr>
      <t>o</t>
    </r>
    <r>
      <rPr>
        <sz val="12"/>
        <rFont val="Franklin Gothic Book"/>
        <family val="2"/>
      </rPr>
      <t>)</t>
    </r>
  </si>
  <si>
    <t>Specific activity: dpm/g</t>
  </si>
  <si>
    <r>
      <t>1 μCi = 2.22 x 10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dpm</t>
    </r>
  </si>
  <si>
    <r>
      <t>half-life of the isotope (T</t>
    </r>
    <r>
      <rPr>
        <vertAlign val="subscript"/>
        <sz val="12"/>
        <rFont val="Franklin Gothic Book"/>
        <family val="2"/>
      </rPr>
      <t>1/2</t>
    </r>
    <r>
      <rPr>
        <sz val="12"/>
        <rFont val="Franklin Gothic Book"/>
        <family val="2"/>
      </rPr>
      <t>)</t>
    </r>
  </si>
  <si>
    <t>Radioactive concentration: Ci/mL</t>
  </si>
  <si>
    <t>final activity (A)</t>
  </si>
  <si>
    <t>Spike activity calculation (Aug. 2023 update)</t>
  </si>
  <si>
    <t>Initial activity on 8/1/2023</t>
  </si>
  <si>
    <t>Initial weight on 8/1/2023</t>
  </si>
  <si>
    <t>Initial volume on 8/1/2023</t>
  </si>
  <si>
    <t>*Activity on 8/1/2023</t>
  </si>
  <si>
    <t>kBq</t>
  </si>
  <si>
    <t>dpm/g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</si>
</sst>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E+00"/>
  </numFmts>
  <fonts count="22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sz val="12"/>
      <color rgb="FF0000FF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vertAlign val="superscript"/>
      <sz val="12"/>
      <name val="Arial"/>
      <family val="2"/>
    </font>
    <font>
      <sz val="9"/>
      <name val="Arial"/>
      <family val="2"/>
    </font>
    <font>
      <sz val="12"/>
      <color rgb="FF008000"/>
      <name val="Arial"/>
      <family val="2"/>
    </font>
    <font>
      <b/>
      <sz val="10"/>
      <name val="Arial"/>
      <family val="2"/>
    </font>
    <font>
      <vertAlign val="subscript"/>
      <sz val="12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vertAlign val="superscript"/>
      <sz val="14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b/>
      <vertAlign val="superscript"/>
      <sz val="14"/>
      <name val="Arial"/>
      <family val="2"/>
    </font>
    <font>
      <sz val="12"/>
      <name val="Franklin Gothic Book"/>
      <family val="2"/>
    </font>
    <font>
      <vertAlign val="subscript"/>
      <sz val="12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64" fontId="8" fillId="0" borderId="0" xfId="0" applyNumberFormat="1" applyFont="1" applyAlignment="1">
      <alignment horizontal="center"/>
    </xf>
    <xf numFmtId="0" fontId="6" fillId="0" borderId="7" xfId="0" applyFont="1" applyBorder="1"/>
    <xf numFmtId="164" fontId="6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right"/>
    </xf>
    <xf numFmtId="11" fontId="6" fillId="0" borderId="0" xfId="0" applyNumberFormat="1" applyFont="1" applyAlignment="1">
      <alignment horizontal="center"/>
    </xf>
    <xf numFmtId="11" fontId="4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0" applyFont="1"/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0" xfId="0" applyFont="1" applyAlignment="1">
      <alignment horizontal="right"/>
    </xf>
    <xf numFmtId="11" fontId="6" fillId="0" borderId="0" xfId="0" applyNumberFormat="1" applyFont="1"/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5" xfId="0" applyFont="1" applyBorder="1" applyAlignment="1">
      <alignment wrapText="1"/>
    </xf>
    <xf numFmtId="0" fontId="6" fillId="0" borderId="7" xfId="0" applyFont="1" applyBorder="1" applyAlignment="1">
      <alignment horizontal="center" wrapText="1"/>
    </xf>
    <xf numFmtId="1" fontId="6" fillId="0" borderId="0" xfId="0" applyNumberFormat="1" applyFont="1"/>
    <xf numFmtId="14" fontId="6" fillId="0" borderId="5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4" fontId="11" fillId="0" borderId="5" xfId="0" applyNumberFormat="1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Alignment="1">
      <alignment horizontal="right"/>
    </xf>
    <xf numFmtId="0" fontId="1" fillId="0" borderId="0" xfId="0" applyFont="1"/>
    <xf numFmtId="0" fontId="7" fillId="0" borderId="0" xfId="0" applyFont="1" applyAlignment="1">
      <alignment horizontal="center"/>
    </xf>
    <xf numFmtId="0" fontId="6" fillId="2" borderId="5" xfId="0" applyFont="1" applyFill="1" applyBorder="1" applyAlignment="1">
      <alignment horizontal="right"/>
    </xf>
    <xf numFmtId="0" fontId="15" fillId="2" borderId="7" xfId="0" quotePrefix="1" applyFont="1" applyFill="1" applyBorder="1"/>
    <xf numFmtId="0" fontId="15" fillId="0" borderId="0" xfId="0" quotePrefix="1" applyFont="1"/>
    <xf numFmtId="0" fontId="0" fillId="2" borderId="8" xfId="0" applyFill="1" applyBorder="1"/>
    <xf numFmtId="0" fontId="0" fillId="2" borderId="10" xfId="0" applyFill="1" applyBorder="1"/>
    <xf numFmtId="0" fontId="0" fillId="3" borderId="8" xfId="0" applyFill="1" applyBorder="1"/>
    <xf numFmtId="0" fontId="0" fillId="3" borderId="10" xfId="0" applyFill="1" applyBorder="1"/>
    <xf numFmtId="0" fontId="6" fillId="0" borderId="1" xfId="0" applyFont="1" applyBorder="1"/>
    <xf numFmtId="0" fontId="7" fillId="0" borderId="2" xfId="0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6" fontId="1" fillId="0" borderId="0" xfId="0" applyNumberFormat="1" applyFont="1"/>
    <xf numFmtId="166" fontId="6" fillId="0" borderId="0" xfId="0" applyNumberFormat="1" applyFont="1"/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 vertical="top" wrapText="1"/>
    </xf>
    <xf numFmtId="0" fontId="20" fillId="3" borderId="7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 vertical="top" wrapText="1"/>
    </xf>
    <xf numFmtId="0" fontId="20" fillId="3" borderId="10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7"/>
  <sheetViews>
    <sheetView showGridLines="0" tabSelected="1" workbookViewId="0">
      <selection activeCell="H25" sqref="H25"/>
    </sheetView>
  </sheetViews>
  <sheetFormatPr baseColWidth="10" defaultColWidth="8.83203125" defaultRowHeight="13" x14ac:dyDescent="0.15"/>
  <cols>
    <col min="1" max="1" width="24" customWidth="1"/>
    <col min="2" max="2" width="13" customWidth="1"/>
    <col min="3" max="3" width="1.33203125" customWidth="1"/>
    <col min="4" max="4" width="18.1640625" customWidth="1"/>
    <col min="5" max="5" width="21" customWidth="1"/>
    <col min="6" max="6" width="2" customWidth="1"/>
    <col min="7" max="7" width="19.33203125" customWidth="1"/>
    <col min="8" max="8" width="20.1640625" customWidth="1"/>
    <col min="9" max="9" width="21.5" customWidth="1"/>
    <col min="10" max="10" width="11" bestFit="1" customWidth="1"/>
    <col min="11" max="11" width="11.83203125" customWidth="1"/>
    <col min="12" max="12" width="20.6640625" customWidth="1"/>
    <col min="13" max="13" width="5.5" customWidth="1"/>
  </cols>
  <sheetData>
    <row r="1" spans="1:12" ht="27" customHeight="1" x14ac:dyDescent="0.2">
      <c r="A1" s="1" t="s">
        <v>36</v>
      </c>
      <c r="B1" s="2"/>
      <c r="C1" s="2"/>
    </row>
    <row r="2" spans="1:12" s="5" customFormat="1" ht="16" x14ac:dyDescent="0.2">
      <c r="A2" s="3"/>
      <c r="B2" s="4"/>
      <c r="C2" s="4"/>
    </row>
    <row r="3" spans="1:12" ht="16" x14ac:dyDescent="0.2">
      <c r="A3" s="6" t="s">
        <v>0</v>
      </c>
    </row>
    <row r="4" spans="1:12" ht="17" thickBot="1" x14ac:dyDescent="0.25">
      <c r="A4" s="51" t="s">
        <v>37</v>
      </c>
      <c r="B4" s="52">
        <v>0.10340000000000001</v>
      </c>
      <c r="C4" s="7"/>
      <c r="D4" s="8" t="s">
        <v>1</v>
      </c>
      <c r="E4" s="8"/>
      <c r="F4" s="9"/>
      <c r="G4" s="5"/>
      <c r="H4" s="5"/>
      <c r="I4" s="5"/>
      <c r="K4" s="5"/>
    </row>
    <row r="5" spans="1:12" ht="17" thickBot="1" x14ac:dyDescent="0.25">
      <c r="A5" s="10" t="s">
        <v>38</v>
      </c>
      <c r="B5" s="53">
        <v>12.42421</v>
      </c>
      <c r="C5" s="11"/>
      <c r="D5" s="5" t="s">
        <v>2</v>
      </c>
      <c r="E5" s="5"/>
      <c r="F5" s="12"/>
      <c r="G5" s="5" t="s">
        <v>40</v>
      </c>
      <c r="H5" s="5">
        <v>3.8260000000000001</v>
      </c>
      <c r="I5" s="5" t="s">
        <v>41</v>
      </c>
      <c r="K5" s="5"/>
    </row>
    <row r="6" spans="1:12" ht="18" x14ac:dyDescent="0.2">
      <c r="A6" s="10" t="s">
        <v>39</v>
      </c>
      <c r="B6" s="13">
        <f>B5</f>
        <v>12.42421</v>
      </c>
      <c r="C6" s="13"/>
      <c r="D6" s="5" t="s">
        <v>3</v>
      </c>
      <c r="E6" s="5"/>
      <c r="F6" s="12"/>
      <c r="G6" s="5"/>
      <c r="H6" s="54">
        <v>229500</v>
      </c>
      <c r="I6" s="5" t="s">
        <v>5</v>
      </c>
      <c r="K6" s="5"/>
    </row>
    <row r="7" spans="1:12" ht="17" customHeight="1" x14ac:dyDescent="0.2">
      <c r="A7" s="10"/>
      <c r="B7" s="5"/>
      <c r="C7" s="5"/>
      <c r="D7" s="5"/>
      <c r="E7" s="5"/>
      <c r="F7" s="12"/>
      <c r="G7" s="5"/>
      <c r="H7" s="55">
        <f>H6/B5</f>
        <v>18471.999426925333</v>
      </c>
      <c r="I7" s="5" t="s">
        <v>42</v>
      </c>
      <c r="K7" s="5"/>
    </row>
    <row r="8" spans="1:12" ht="16" x14ac:dyDescent="0.2">
      <c r="A8" s="14" t="s">
        <v>4</v>
      </c>
      <c r="B8" s="15">
        <f>2.22*10^6</f>
        <v>2220000</v>
      </c>
      <c r="C8" s="16"/>
      <c r="D8" s="5" t="s">
        <v>5</v>
      </c>
      <c r="E8" s="5"/>
      <c r="F8" s="12"/>
      <c r="G8" s="5"/>
      <c r="H8" s="5">
        <f>12.4*1500</f>
        <v>18600</v>
      </c>
      <c r="I8" s="5"/>
      <c r="K8" s="5"/>
      <c r="L8" s="5"/>
    </row>
    <row r="9" spans="1:12" ht="16" x14ac:dyDescent="0.2">
      <c r="A9" s="14" t="s">
        <v>6</v>
      </c>
      <c r="B9" s="15">
        <f>B8/(10^-6)</f>
        <v>2220000000000</v>
      </c>
      <c r="C9" s="16"/>
      <c r="D9" s="5" t="s">
        <v>5</v>
      </c>
      <c r="E9" s="5"/>
      <c r="F9" s="12"/>
      <c r="G9" s="5"/>
      <c r="H9" s="5"/>
      <c r="I9" s="5"/>
      <c r="J9" s="5"/>
      <c r="K9" s="5"/>
      <c r="L9" s="5"/>
    </row>
    <row r="10" spans="1:12" ht="16" x14ac:dyDescent="0.2">
      <c r="A10" s="10"/>
      <c r="B10" s="5"/>
      <c r="C10" s="5"/>
      <c r="D10" s="5"/>
      <c r="E10" s="5"/>
      <c r="F10" s="12"/>
      <c r="G10" s="5"/>
      <c r="H10" s="5"/>
      <c r="I10" s="5"/>
      <c r="J10" s="5"/>
      <c r="K10" s="5"/>
      <c r="L10" s="5"/>
    </row>
    <row r="11" spans="1:12" ht="22" customHeight="1" x14ac:dyDescent="0.2">
      <c r="A11" s="14" t="s">
        <v>7</v>
      </c>
      <c r="B11" s="17">
        <v>125</v>
      </c>
      <c r="C11" s="18"/>
      <c r="D11" s="5" t="s">
        <v>8</v>
      </c>
      <c r="E11" s="5"/>
      <c r="F11" s="12"/>
      <c r="G11" s="5"/>
      <c r="H11" s="5"/>
      <c r="I11" s="5"/>
      <c r="J11" s="5"/>
      <c r="K11" s="5"/>
      <c r="L11" s="5"/>
    </row>
    <row r="12" spans="1:12" ht="16" x14ac:dyDescent="0.2">
      <c r="A12" s="19" t="s">
        <v>7</v>
      </c>
      <c r="B12" s="20">
        <f>B11*360</f>
        <v>45000</v>
      </c>
      <c r="C12" s="21"/>
      <c r="D12" s="21" t="s">
        <v>9</v>
      </c>
      <c r="E12" s="21"/>
      <c r="F12" s="22"/>
      <c r="G12" s="5"/>
      <c r="H12" s="5"/>
      <c r="I12" s="5"/>
      <c r="J12" s="5"/>
      <c r="K12" s="5"/>
    </row>
    <row r="13" spans="1:12" ht="16" x14ac:dyDescent="0.2">
      <c r="A13" s="23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2" ht="16" x14ac:dyDescent="0.2">
      <c r="A14" s="6" t="s">
        <v>10</v>
      </c>
      <c r="B14" s="5"/>
      <c r="C14" s="5"/>
      <c r="D14" s="24"/>
      <c r="E14" s="24"/>
      <c r="F14" s="24"/>
      <c r="G14" s="24"/>
      <c r="H14" s="24"/>
      <c r="I14" s="24"/>
      <c r="J14" s="5"/>
      <c r="K14" s="5"/>
    </row>
    <row r="15" spans="1:12" ht="46" customHeight="1" x14ac:dyDescent="0.2">
      <c r="A15" s="25" t="s">
        <v>11</v>
      </c>
      <c r="B15" s="26" t="s">
        <v>12</v>
      </c>
      <c r="C15" s="26"/>
      <c r="D15" s="26" t="s">
        <v>13</v>
      </c>
      <c r="E15" s="26" t="s">
        <v>14</v>
      </c>
      <c r="F15" s="26"/>
      <c r="G15" s="26" t="s">
        <v>15</v>
      </c>
      <c r="H15" s="27" t="s">
        <v>16</v>
      </c>
      <c r="I15" s="28"/>
      <c r="J15" s="5"/>
      <c r="K15" s="5"/>
    </row>
    <row r="16" spans="1:12" ht="14" customHeight="1" x14ac:dyDescent="0.2">
      <c r="A16" s="29"/>
      <c r="B16" s="28"/>
      <c r="C16" s="28"/>
      <c r="D16" s="28"/>
      <c r="E16" s="28"/>
      <c r="F16" s="28"/>
      <c r="G16" s="28"/>
      <c r="H16" s="30"/>
      <c r="I16" s="31"/>
      <c r="J16" s="5"/>
      <c r="K16" s="5"/>
    </row>
    <row r="17" spans="1:9" ht="14" customHeight="1" x14ac:dyDescent="0.2">
      <c r="A17" s="32">
        <v>45152</v>
      </c>
      <c r="B17" s="17">
        <v>14</v>
      </c>
      <c r="C17" s="5"/>
      <c r="D17" s="13">
        <f t="shared" ref="D17:D22" si="0">$B$4*EXP(-0.693*B17/$B$12)</f>
        <v>0.10337770936301702</v>
      </c>
      <c r="E17" s="33">
        <f>D17*$B$8/$B$5</f>
        <v>18471.879884990496</v>
      </c>
      <c r="F17" s="33"/>
      <c r="G17" s="33">
        <f>D17*$B$8/$B$5</f>
        <v>18471.879884990496</v>
      </c>
      <c r="H17" s="34">
        <f>G17/1501</f>
        <v>12.306382335103596</v>
      </c>
      <c r="I17" s="31"/>
    </row>
    <row r="18" spans="1:9" ht="14" customHeight="1" x14ac:dyDescent="0.2">
      <c r="A18" s="35"/>
      <c r="B18" s="17">
        <f>DAYS360($A$17,A18)</f>
        <v>-44504</v>
      </c>
      <c r="C18" s="5"/>
      <c r="D18" s="13">
        <f t="shared" si="0"/>
        <v>0.20519619332449632</v>
      </c>
      <c r="E18" s="33">
        <f t="shared" ref="E18:E22" si="1">D18*$B$8/$B$5</f>
        <v>36665.152084549583</v>
      </c>
      <c r="F18" s="33"/>
      <c r="G18" s="33">
        <f t="shared" ref="G18:G22" si="2">D18*$B$8/$B$5</f>
        <v>36665.152084549583</v>
      </c>
      <c r="H18" s="34">
        <f t="shared" ref="H18:H22" si="3">G18/1501</f>
        <v>24.427149956395457</v>
      </c>
      <c r="I18" s="31"/>
    </row>
    <row r="19" spans="1:9" ht="14" customHeight="1" x14ac:dyDescent="0.2">
      <c r="A19" s="35"/>
      <c r="B19" s="17">
        <f t="shared" ref="B19:B22" si="4">DAYS360($A$17,A19)</f>
        <v>-44504</v>
      </c>
      <c r="C19" s="5"/>
      <c r="D19" s="13">
        <f t="shared" si="0"/>
        <v>0.20519619332449632</v>
      </c>
      <c r="E19" s="33">
        <f t="shared" si="1"/>
        <v>36665.152084549583</v>
      </c>
      <c r="F19" s="33"/>
      <c r="G19" s="33">
        <f t="shared" si="2"/>
        <v>36665.152084549583</v>
      </c>
      <c r="H19" s="34">
        <f t="shared" si="3"/>
        <v>24.427149956395457</v>
      </c>
      <c r="I19" s="31"/>
    </row>
    <row r="20" spans="1:9" ht="14" customHeight="1" x14ac:dyDescent="0.2">
      <c r="A20" s="35"/>
      <c r="B20" s="17">
        <f t="shared" si="4"/>
        <v>-44504</v>
      </c>
      <c r="C20" s="5"/>
      <c r="D20" s="13">
        <f t="shared" si="0"/>
        <v>0.20519619332449632</v>
      </c>
      <c r="E20" s="33">
        <f t="shared" si="1"/>
        <v>36665.152084549583</v>
      </c>
      <c r="F20" s="33"/>
      <c r="G20" s="33">
        <f t="shared" si="2"/>
        <v>36665.152084549583</v>
      </c>
      <c r="H20" s="34">
        <f t="shared" si="3"/>
        <v>24.427149956395457</v>
      </c>
      <c r="I20" s="31"/>
    </row>
    <row r="21" spans="1:9" ht="14" customHeight="1" x14ac:dyDescent="0.2">
      <c r="A21" s="35"/>
      <c r="B21" s="17">
        <f t="shared" si="4"/>
        <v>-44504</v>
      </c>
      <c r="C21" s="5"/>
      <c r="D21" s="13">
        <f t="shared" si="0"/>
        <v>0.20519619332449632</v>
      </c>
      <c r="E21" s="33">
        <f t="shared" si="1"/>
        <v>36665.152084549583</v>
      </c>
      <c r="F21" s="33"/>
      <c r="G21" s="33">
        <f t="shared" si="2"/>
        <v>36665.152084549583</v>
      </c>
      <c r="H21" s="34">
        <f t="shared" si="3"/>
        <v>24.427149956395457</v>
      </c>
      <c r="I21" s="31"/>
    </row>
    <row r="22" spans="1:9" ht="14" customHeight="1" x14ac:dyDescent="0.2">
      <c r="A22" s="35"/>
      <c r="B22" s="17">
        <f t="shared" si="4"/>
        <v>-44504</v>
      </c>
      <c r="C22" s="5"/>
      <c r="D22" s="13">
        <f t="shared" si="0"/>
        <v>0.20519619332449632</v>
      </c>
      <c r="E22" s="33">
        <f t="shared" si="1"/>
        <v>36665.152084549583</v>
      </c>
      <c r="F22" s="33"/>
      <c r="G22" s="33">
        <f t="shared" si="2"/>
        <v>36665.152084549583</v>
      </c>
      <c r="H22" s="34">
        <f t="shared" si="3"/>
        <v>24.427149956395457</v>
      </c>
    </row>
    <row r="23" spans="1:9" ht="14" customHeight="1" x14ac:dyDescent="0.15">
      <c r="A23" s="36"/>
      <c r="H23" s="37"/>
    </row>
    <row r="24" spans="1:9" x14ac:dyDescent="0.15">
      <c r="A24" s="38"/>
      <c r="B24" s="39"/>
      <c r="C24" s="39"/>
      <c r="D24" s="39"/>
      <c r="E24" s="39"/>
      <c r="F24" s="39"/>
      <c r="G24" s="39"/>
      <c r="H24" s="40"/>
    </row>
    <row r="26" spans="1:9" x14ac:dyDescent="0.15">
      <c r="H26" s="41" t="s">
        <v>17</v>
      </c>
    </row>
    <row r="27" spans="1:9" ht="16" x14ac:dyDescent="0.2">
      <c r="A27" s="5" t="s">
        <v>18</v>
      </c>
      <c r="B27" s="42"/>
      <c r="C27" s="42"/>
      <c r="H27">
        <v>0.10299999999999999</v>
      </c>
    </row>
    <row r="28" spans="1:9" ht="18" x14ac:dyDescent="0.2">
      <c r="A28" s="5" t="s">
        <v>19</v>
      </c>
    </row>
    <row r="29" spans="1:9" ht="16" x14ac:dyDescent="0.2">
      <c r="A29" s="5"/>
    </row>
    <row r="30" spans="1:9" ht="18" x14ac:dyDescent="0.25">
      <c r="A30" s="5" t="s">
        <v>20</v>
      </c>
    </row>
    <row r="33" spans="1:8" ht="18" customHeight="1" x14ac:dyDescent="0.2">
      <c r="A33" s="64" t="s">
        <v>21</v>
      </c>
      <c r="B33" s="65"/>
      <c r="C33" s="43"/>
      <c r="D33" s="66" t="s">
        <v>22</v>
      </c>
      <c r="E33" s="67"/>
      <c r="G33" s="66" t="s">
        <v>23</v>
      </c>
      <c r="H33" s="67"/>
    </row>
    <row r="34" spans="1:8" ht="20" x14ac:dyDescent="0.2">
      <c r="A34" s="44" t="s">
        <v>24</v>
      </c>
      <c r="B34" s="45" t="s">
        <v>25</v>
      </c>
      <c r="C34" s="46"/>
      <c r="D34" s="68" t="s">
        <v>26</v>
      </c>
      <c r="E34" s="69"/>
      <c r="G34" s="60" t="s">
        <v>27</v>
      </c>
      <c r="H34" s="61"/>
    </row>
    <row r="35" spans="1:8" ht="15" customHeight="1" x14ac:dyDescent="0.2">
      <c r="A35" s="44" t="s">
        <v>28</v>
      </c>
      <c r="B35" s="45" t="s">
        <v>29</v>
      </c>
      <c r="C35" s="46"/>
      <c r="D35" s="58" t="s">
        <v>30</v>
      </c>
      <c r="E35" s="59"/>
      <c r="G35" s="60" t="s">
        <v>31</v>
      </c>
      <c r="H35" s="61"/>
    </row>
    <row r="36" spans="1:8" ht="18" x14ac:dyDescent="0.2">
      <c r="A36" s="56" t="s">
        <v>32</v>
      </c>
      <c r="B36" s="57"/>
      <c r="C36" s="17"/>
      <c r="D36" s="58" t="s">
        <v>33</v>
      </c>
      <c r="E36" s="59"/>
      <c r="G36" s="60" t="s">
        <v>34</v>
      </c>
      <c r="H36" s="61"/>
    </row>
    <row r="37" spans="1:8" ht="16" x14ac:dyDescent="0.15">
      <c r="A37" s="47"/>
      <c r="B37" s="48"/>
      <c r="D37" s="62" t="s">
        <v>35</v>
      </c>
      <c r="E37" s="63"/>
      <c r="G37" s="49"/>
      <c r="H37" s="50"/>
    </row>
  </sheetData>
  <mergeCells count="11">
    <mergeCell ref="A36:B36"/>
    <mergeCell ref="D36:E36"/>
    <mergeCell ref="G36:H36"/>
    <mergeCell ref="D37:E37"/>
    <mergeCell ref="A33:B33"/>
    <mergeCell ref="D33:E33"/>
    <mergeCell ref="G33:H33"/>
    <mergeCell ref="D34:E34"/>
    <mergeCell ref="G34:H34"/>
    <mergeCell ref="D35:E35"/>
    <mergeCell ref="G35:H35"/>
  </mergeCells>
  <pageMargins left="0.75" right="0.75" top="1" bottom="1" header="0.5" footer="0.5"/>
  <pageSetup scale="79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MajorRevision_Aug2023</vt:lpstr>
      <vt:lpstr>MajorRevision_Aug2023!Print_Area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2016-09-15T21:49:34Z</dcterms:created>
  <dcterms:modified xsi:type="dcterms:W3CDTF">2023-09-06T21:58:53Z</dcterms:modified>
</cp:coreProperties>
</file>