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hre\Downloads\"/>
    </mc:Choice>
  </mc:AlternateContent>
  <xr:revisionPtr revIDLastSave="0" documentId="8_{C28C2C60-3A2F-4AC5-A12E-F3AC0B25AF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ajorRevision_Feb2015" sheetId="2" r:id="rId1"/>
    <sheet name="Original" sheetId="1" r:id="rId2"/>
    <sheet name="Feb 2015" sheetId="4" r:id="rId3"/>
  </sheets>
  <definedNames>
    <definedName name="_xlnm.Print_Area" localSheetId="0">MajorRevision_Feb2015!$A$1:$H$37</definedName>
    <definedName name="_xlnm.Print_Area" localSheetId="1">Original!$A$2:$H$43</definedName>
    <definedName name="top" localSheetId="2">'Feb 2015'!$G$23</definedName>
    <definedName name="top" localSheetId="1">Original!$G$23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D22" i="2" s="1"/>
  <c r="E22" i="2" s="1"/>
  <c r="B21" i="2"/>
  <c r="B20" i="2"/>
  <c r="B19" i="2"/>
  <c r="D19" i="2" s="1"/>
  <c r="B18" i="2"/>
  <c r="B12" i="2"/>
  <c r="B8" i="2"/>
  <c r="B9" i="2" s="1"/>
  <c r="D20" i="2"/>
  <c r="D17" i="2"/>
  <c r="E17" i="2" s="1"/>
  <c r="B6" i="2"/>
  <c r="B20" i="4"/>
  <c r="C20" i="4"/>
  <c r="D20" i="4"/>
  <c r="G31" i="4"/>
  <c r="B19" i="4"/>
  <c r="C19" i="4"/>
  <c r="D19" i="4"/>
  <c r="B39" i="4"/>
  <c r="B40" i="4"/>
  <c r="B17" i="4"/>
  <c r="C17" i="4" s="1"/>
  <c r="D17" i="4" s="1"/>
  <c r="B16" i="4"/>
  <c r="C16" i="4"/>
  <c r="D16" i="4" s="1"/>
  <c r="B15" i="4"/>
  <c r="C15" i="4"/>
  <c r="D15" i="4"/>
  <c r="L9" i="4"/>
  <c r="F9" i="4"/>
  <c r="B39" i="1"/>
  <c r="B40" i="1" s="1"/>
  <c r="B17" i="1"/>
  <c r="C17" i="1"/>
  <c r="D17" i="1"/>
  <c r="B16" i="1"/>
  <c r="C16" i="1"/>
  <c r="D16" i="1"/>
  <c r="L9" i="1"/>
  <c r="F9" i="1"/>
  <c r="B15" i="1"/>
  <c r="C15" i="1"/>
  <c r="D15" i="1"/>
  <c r="D18" i="2" l="1"/>
  <c r="D21" i="2"/>
  <c r="E21" i="2" s="1"/>
  <c r="G22" i="2"/>
  <c r="H22" i="2" s="1"/>
  <c r="G20" i="2"/>
  <c r="H20" i="2" s="1"/>
  <c r="E20" i="2"/>
  <c r="E19" i="2"/>
  <c r="G19" i="2"/>
  <c r="H19" i="2" s="1"/>
  <c r="E18" i="2"/>
  <c r="G18" i="2"/>
  <c r="H18" i="2" s="1"/>
  <c r="G17" i="2"/>
  <c r="H17" i="2" s="1"/>
  <c r="G21" i="2" l="1"/>
  <c r="H21" i="2" s="1"/>
</calcChain>
</file>

<file path=xl/sharedStrings.xml><?xml version="1.0" encoding="utf-8"?>
<sst xmlns="http://schemas.openxmlformats.org/spreadsheetml/2006/main" count="130" uniqueCount="80">
  <si>
    <t>Spike activity calculation</t>
  </si>
  <si>
    <t>Radioactive Decay Equation</t>
  </si>
  <si>
    <r>
      <t>initial activity (A</t>
    </r>
    <r>
      <rPr>
        <vertAlign val="subscript"/>
        <sz val="10"/>
        <rFont val="Franklin Gothic Book"/>
        <family val="2"/>
      </rPr>
      <t>o</t>
    </r>
    <r>
      <rPr>
        <sz val="10"/>
        <rFont val="Franklin Gothic Book"/>
        <family val="2"/>
      </rPr>
      <t>)</t>
    </r>
  </si>
  <si>
    <r>
      <t>half-life of the isotope (T</t>
    </r>
    <r>
      <rPr>
        <vertAlign val="subscript"/>
        <sz val="10"/>
        <rFont val="Franklin Gothic Book"/>
        <family val="2"/>
      </rPr>
      <t>1/2</t>
    </r>
    <r>
      <rPr>
        <sz val="10"/>
        <rFont val="Franklin Gothic Book"/>
        <family val="2"/>
      </rPr>
      <t>)</t>
    </r>
  </si>
  <si>
    <t>Timed Decay Equation</t>
  </si>
  <si>
    <t>final activity (A)</t>
  </si>
  <si>
    <t>Date</t>
  </si>
  <si>
    <t>Activity (microcurie)</t>
  </si>
  <si>
    <t>Blue Numbers are Formulas</t>
  </si>
  <si>
    <t>Activity (Curie)</t>
  </si>
  <si>
    <r>
      <t>1 Curie = 2.22 x 10</t>
    </r>
    <r>
      <rPr>
        <vertAlign val="superscript"/>
        <sz val="10"/>
        <rFont val="Arial"/>
        <family val="2"/>
      </rPr>
      <t>12</t>
    </r>
    <r>
      <rPr>
        <sz val="10"/>
        <rFont val="Arial"/>
      </rPr>
      <t xml:space="preserve"> dpm</t>
    </r>
  </si>
  <si>
    <t>dpm/Curie</t>
  </si>
  <si>
    <t>Activity of 1 ml of spike in 1.5L of 4N HCl</t>
  </si>
  <si>
    <t>Activity (dpm/10ml)</t>
  </si>
  <si>
    <r>
      <t>A=A</t>
    </r>
    <r>
      <rPr>
        <b/>
        <vertAlign val="subscript"/>
        <sz val="14"/>
        <rFont val="Arial"/>
        <family val="2"/>
      </rPr>
      <t>o</t>
    </r>
    <r>
      <rPr>
        <b/>
        <sz val="14"/>
        <rFont val="Arial"/>
        <family val="2"/>
      </rPr>
      <t>e</t>
    </r>
    <r>
      <rPr>
        <b/>
        <vertAlign val="superscript"/>
        <sz val="14"/>
        <rFont val="Arial"/>
        <family val="2"/>
      </rPr>
      <t>-(0.693t/T</t>
    </r>
    <r>
      <rPr>
        <b/>
        <vertAlign val="subscript"/>
        <sz val="14"/>
        <rFont val="Arial"/>
        <family val="2"/>
      </rPr>
      <t>1/2</t>
    </r>
    <r>
      <rPr>
        <b/>
        <vertAlign val="superscript"/>
        <sz val="14"/>
        <rFont val="Arial"/>
        <family val="2"/>
      </rPr>
      <t>)</t>
    </r>
  </si>
  <si>
    <r>
      <t>t = -(T</t>
    </r>
    <r>
      <rPr>
        <b/>
        <vertAlign val="subscript"/>
        <sz val="10"/>
        <rFont val="Arial"/>
        <family val="2"/>
      </rPr>
      <t>1/2</t>
    </r>
    <r>
      <rPr>
        <b/>
        <sz val="10"/>
        <rFont val="Arial"/>
        <family val="2"/>
      </rPr>
      <t>/0.693) * ln(A/Ao)</t>
    </r>
  </si>
  <si>
    <t>***(spike delivered in 10ml concentration)</t>
  </si>
  <si>
    <r>
      <t xml:space="preserve">T </t>
    </r>
    <r>
      <rPr>
        <b/>
        <vertAlign val="subscript"/>
        <sz val="10"/>
        <color indexed="16"/>
        <rFont val="Arial"/>
        <family val="2"/>
      </rPr>
      <t>1/2</t>
    </r>
    <r>
      <rPr>
        <b/>
        <sz val="10"/>
        <color indexed="16"/>
        <rFont val="Arial"/>
        <family val="2"/>
      </rPr>
      <t xml:space="preserve"> </t>
    </r>
    <r>
      <rPr>
        <b/>
        <vertAlign val="superscript"/>
        <sz val="10"/>
        <color indexed="16"/>
        <rFont val="Arial"/>
        <family val="2"/>
      </rPr>
      <t>209</t>
    </r>
    <r>
      <rPr>
        <b/>
        <sz val="10"/>
        <color indexed="16"/>
        <rFont val="Arial"/>
        <family val="2"/>
      </rPr>
      <t>Po = 102 y</t>
    </r>
  </si>
  <si>
    <t>days</t>
  </si>
  <si>
    <t>To make spike:</t>
  </si>
  <si>
    <r>
      <t xml:space="preserve">Add 1ml of spike solution from </t>
    </r>
    <r>
      <rPr>
        <vertAlign val="superscript"/>
        <sz val="10"/>
        <rFont val="Arial"/>
        <family val="2"/>
      </rPr>
      <t>209</t>
    </r>
    <r>
      <rPr>
        <sz val="10"/>
        <rFont val="Arial"/>
      </rPr>
      <t>Po vial to 1.5L of 4N HCl</t>
    </r>
  </si>
  <si>
    <r>
      <t>4N HCl is 1000ml of DI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0 and 500 ml of 12 N HCl</t>
    </r>
  </si>
  <si>
    <t>http://www.ehs.washington.edu/rsoemerinfo/x_rso/calculator/activity_calc.shtm</t>
  </si>
  <si>
    <t>Days since initial activity</t>
  </si>
  <si>
    <r>
      <t xml:space="preserve">***Goto </t>
    </r>
    <r>
      <rPr>
        <sz val="9"/>
        <color indexed="10"/>
        <rFont val="Arial"/>
      </rPr>
      <t>http://www.ehs.washington.edu/rso/calculator/activity_calc.shtm</t>
    </r>
    <r>
      <rPr>
        <sz val="9"/>
        <rFont val="Arial"/>
      </rPr>
      <t xml:space="preserve"> in order to calculate the decay since last date</t>
    </r>
  </si>
  <si>
    <r>
      <t xml:space="preserve">Plug in the days since last activity as well as the decay information for </t>
    </r>
    <r>
      <rPr>
        <vertAlign val="superscript"/>
        <sz val="9"/>
        <rFont val="Arial"/>
      </rPr>
      <t>209</t>
    </r>
    <r>
      <rPr>
        <sz val="9"/>
        <rFont val="Arial"/>
      </rPr>
      <t>Po to get the new microcurie activity</t>
    </r>
  </si>
  <si>
    <t>T1/2 Po-209</t>
  </si>
  <si>
    <t>Bq/Ci</t>
  </si>
  <si>
    <t>102 y</t>
  </si>
  <si>
    <t>2.7exp(-11) Ci</t>
  </si>
  <si>
    <t>dpm/10ml</t>
  </si>
  <si>
    <t>spike delivered in 10ml concentration</t>
  </si>
  <si>
    <t>Initial Activity on 08-01-08</t>
  </si>
  <si>
    <t>0.09986microCurie</t>
  </si>
  <si>
    <t>dpm/g</t>
  </si>
  <si>
    <t>11/2014 update by EFE</t>
  </si>
  <si>
    <t>Since there are 14.535 dmp/g (or dpm/ml), and we use 1 ml of spike, there are</t>
  </si>
  <si>
    <t>dpm per sample</t>
  </si>
  <si>
    <t>μCi per sample</t>
  </si>
  <si>
    <t>Ci per sample</t>
  </si>
  <si>
    <t>Good - this is what's on the acct sheet</t>
  </si>
  <si>
    <t>using 37225.5 d instead of 36720</t>
  </si>
  <si>
    <t>using 125y*365.25d</t>
  </si>
  <si>
    <t>UNITS CAUTION!!!</t>
  </si>
  <si>
    <t>dpm</t>
  </si>
  <si>
    <t xml:space="preserve">1 μCi = </t>
  </si>
  <si>
    <r>
      <t>1 μCi = 2.22 x 10</t>
    </r>
    <r>
      <rPr>
        <vertAlign val="superscript"/>
        <sz val="12"/>
        <rFont val="Arial"/>
      </rPr>
      <t>6</t>
    </r>
    <r>
      <rPr>
        <sz val="12"/>
        <rFont val="Arial"/>
      </rPr>
      <t xml:space="preserve"> dpm</t>
    </r>
  </si>
  <si>
    <r>
      <t>= 1x10</t>
    </r>
    <r>
      <rPr>
        <vertAlign val="superscript"/>
        <sz val="14"/>
        <rFont val="Arial"/>
      </rPr>
      <t>-6</t>
    </r>
    <r>
      <rPr>
        <sz val="14"/>
        <rFont val="Arial"/>
      </rPr>
      <t xml:space="preserve"> Ci</t>
    </r>
  </si>
  <si>
    <r>
      <t>= 1x10</t>
    </r>
    <r>
      <rPr>
        <vertAlign val="superscript"/>
        <sz val="14"/>
        <rFont val="Arial"/>
      </rPr>
      <t>-3</t>
    </r>
    <r>
      <rPr>
        <sz val="14"/>
        <rFont val="Arial"/>
      </rPr>
      <t xml:space="preserve"> Ci</t>
    </r>
  </si>
  <si>
    <t xml:space="preserve">1 Ci = </t>
  </si>
  <si>
    <t>Date of calculated activity</t>
  </si>
  <si>
    <t xml:space="preserve">Half life (T1/2) = </t>
  </si>
  <si>
    <r>
      <t xml:space="preserve">d </t>
    </r>
    <r>
      <rPr>
        <sz val="9"/>
        <rFont val="Arial"/>
      </rPr>
      <t>(based on 360 d/yr, per accounting)</t>
    </r>
  </si>
  <si>
    <r>
      <t>initial activity (A</t>
    </r>
    <r>
      <rPr>
        <vertAlign val="subscript"/>
        <sz val="12"/>
        <rFont val="Franklin Gothic Book"/>
      </rPr>
      <t>o</t>
    </r>
    <r>
      <rPr>
        <sz val="12"/>
        <rFont val="Franklin Gothic Book"/>
      </rPr>
      <t>)</t>
    </r>
  </si>
  <si>
    <r>
      <t>half-life of the isotope (T</t>
    </r>
    <r>
      <rPr>
        <vertAlign val="subscript"/>
        <sz val="12"/>
        <rFont val="Franklin Gothic Book"/>
      </rPr>
      <t>1/2</t>
    </r>
    <r>
      <rPr>
        <sz val="12"/>
        <rFont val="Franklin Gothic Book"/>
      </rPr>
      <t>)</t>
    </r>
  </si>
  <si>
    <t>Activity: dpm</t>
  </si>
  <si>
    <t>Specific activity: dpm/g</t>
  </si>
  <si>
    <t>Radioactive concentration: Ci/mL</t>
  </si>
  <si>
    <t>Terminology</t>
  </si>
  <si>
    <r>
      <t>Activity</t>
    </r>
    <r>
      <rPr>
        <sz val="16"/>
        <rFont val="Arial"/>
      </rPr>
      <t>*</t>
    </r>
    <r>
      <rPr>
        <sz val="12"/>
        <rFont val="Arial"/>
      </rPr>
      <t xml:space="preserve"> of entire vial (microCurie)</t>
    </r>
  </si>
  <si>
    <t>Specific activity of entire vial (dpm/g)</t>
  </si>
  <si>
    <t>Radioactive concentration of entire vial (dpm/mL)</t>
  </si>
  <si>
    <t>Activity of 1 mL of spike in 1.5L (1500 mL) of 4N HCl (dpm)</t>
  </si>
  <si>
    <t>Initial activity on 8/1/2008</t>
  </si>
  <si>
    <t>Initial weight on 8/1/2008</t>
  </si>
  <si>
    <t>Initial volume on 8/1/2008</t>
  </si>
  <si>
    <t xml:space="preserve">"micro" Curie = μCi </t>
  </si>
  <si>
    <t>"milli" Curie = mCi</t>
  </si>
  <si>
    <r>
      <rPr>
        <b/>
        <sz val="16"/>
        <rFont val="Arial"/>
      </rPr>
      <t>*</t>
    </r>
    <r>
      <rPr>
        <b/>
        <sz val="12"/>
        <rFont val="Arial"/>
      </rPr>
      <t>Radioactive decay equation</t>
    </r>
  </si>
  <si>
    <t>THIS goes in analysis sheet ^</t>
  </si>
  <si>
    <r>
      <t>ml (assume water density; 1 g/cm</t>
    </r>
    <r>
      <rPr>
        <vertAlign val="superscript"/>
        <sz val="12"/>
        <rFont val="Arial"/>
      </rPr>
      <t>3</t>
    </r>
    <r>
      <rPr>
        <sz val="12"/>
        <rFont val="Arial"/>
      </rPr>
      <t xml:space="preserve"> or 1 g/mL)</t>
    </r>
  </si>
  <si>
    <t>Properties of concentrated spike</t>
  </si>
  <si>
    <t>Activity calculation for diluted spike</t>
  </si>
  <si>
    <t>microCurie; per mfr</t>
  </si>
  <si>
    <t>g; per mfr</t>
  </si>
  <si>
    <r>
      <t xml:space="preserve">y </t>
    </r>
    <r>
      <rPr>
        <sz val="9"/>
        <rFont val="Arial"/>
      </rPr>
      <t>(revised 2014 value)</t>
    </r>
  </si>
  <si>
    <r>
      <t xml:space="preserve">Add 1ml of spike solution from </t>
    </r>
    <r>
      <rPr>
        <vertAlign val="superscript"/>
        <sz val="12"/>
        <rFont val="Arial"/>
      </rPr>
      <t>209</t>
    </r>
    <r>
      <rPr>
        <sz val="12"/>
        <rFont val="Arial"/>
      </rPr>
      <t>Po vial to 1.5L of 4N HCl</t>
    </r>
  </si>
  <si>
    <t>Spike activity calculation (Feb. 2015 update)</t>
  </si>
  <si>
    <t>OUT OF DATE!!!! FOR HISTORICAL RECORDS ONLY!!!!</t>
  </si>
  <si>
    <r>
      <t>4N HCl is 1000ml of DI H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0 and 500 ml of 12 N HCl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</si>
</sst>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Franklin Gothic Book"/>
      <family val="2"/>
    </font>
    <font>
      <vertAlign val="subscript"/>
      <sz val="10"/>
      <name val="Franklin Gothic Book"/>
      <family val="2"/>
    </font>
    <font>
      <sz val="11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7"/>
      <name val="Arial"/>
      <family val="2"/>
    </font>
    <font>
      <b/>
      <sz val="10"/>
      <color indexed="16"/>
      <name val="Arial"/>
      <family val="2"/>
    </font>
    <font>
      <b/>
      <vertAlign val="subscript"/>
      <sz val="10"/>
      <color indexed="16"/>
      <name val="Arial"/>
      <family val="2"/>
    </font>
    <font>
      <b/>
      <vertAlign val="superscript"/>
      <sz val="10"/>
      <color indexed="16"/>
      <name val="Arial"/>
      <family val="2"/>
    </font>
    <font>
      <vertAlign val="subscript"/>
      <sz val="10"/>
      <name val="Arial"/>
      <family val="2"/>
    </font>
    <font>
      <u/>
      <sz val="10"/>
      <color indexed="12"/>
      <name val="Arial"/>
    </font>
    <font>
      <sz val="9"/>
      <name val="Arial"/>
    </font>
    <font>
      <sz val="9"/>
      <color indexed="10"/>
      <name val="Arial"/>
    </font>
    <font>
      <vertAlign val="superscript"/>
      <sz val="9"/>
      <name val="Arial"/>
    </font>
    <font>
      <b/>
      <u/>
      <sz val="10"/>
      <color indexed="12"/>
      <name val="Arial"/>
    </font>
    <font>
      <u/>
      <sz val="10"/>
      <color theme="11"/>
      <name val="Arial"/>
    </font>
    <font>
      <sz val="16"/>
      <name val="Arial"/>
    </font>
    <font>
      <sz val="16"/>
      <color rgb="FFFF0000"/>
      <name val="Arial"/>
    </font>
    <font>
      <sz val="12"/>
      <name val="Arial"/>
    </font>
    <font>
      <vertAlign val="superscript"/>
      <sz val="12"/>
      <name val="Arial"/>
    </font>
    <font>
      <sz val="14"/>
      <name val="Arial"/>
    </font>
    <font>
      <vertAlign val="superscript"/>
      <sz val="14"/>
      <name val="Arial"/>
    </font>
    <font>
      <b/>
      <sz val="12"/>
      <name val="Arial"/>
    </font>
    <font>
      <sz val="12"/>
      <name val="Franklin Gothic Book"/>
    </font>
    <font>
      <vertAlign val="subscript"/>
      <sz val="12"/>
      <name val="Franklin Gothic Book"/>
    </font>
    <font>
      <sz val="12"/>
      <color rgb="FFFF0000"/>
      <name val="Arial"/>
    </font>
    <font>
      <sz val="12"/>
      <color rgb="FF008000"/>
      <name val="Arial"/>
    </font>
    <font>
      <sz val="12"/>
      <color rgb="FF0000FF"/>
      <name val="Arial"/>
    </font>
    <font>
      <b/>
      <sz val="12"/>
      <color rgb="FF0000FF"/>
      <name val="Arial"/>
    </font>
    <font>
      <b/>
      <sz val="16"/>
      <name val="Arial"/>
    </font>
    <font>
      <b/>
      <sz val="12"/>
      <name val="Arial"/>
      <family val="2"/>
    </font>
    <font>
      <b/>
      <vertAlign val="sub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1" fontId="9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15" fillId="0" borderId="0" xfId="0" applyFont="1"/>
    <xf numFmtId="0" fontId="1" fillId="0" borderId="0" xfId="0" applyFont="1" applyAlignment="1">
      <alignment horizontal="left" vertical="top"/>
    </xf>
    <xf numFmtId="0" fontId="6" fillId="0" borderId="0" xfId="0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0" fontId="21" fillId="0" borderId="0" xfId="1" applyAlignment="1" applyProtection="1"/>
    <xf numFmtId="0" fontId="22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25" fillId="0" borderId="0" xfId="0" applyNumberFormat="1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11" fontId="29" fillId="0" borderId="0" xfId="0" applyNumberFormat="1" applyFont="1"/>
    <xf numFmtId="0" fontId="29" fillId="0" borderId="0" xfId="0" applyFont="1" applyAlignment="1">
      <alignment horizontal="center" wrapText="1"/>
    </xf>
    <xf numFmtId="0" fontId="29" fillId="0" borderId="1" xfId="0" applyFont="1" applyBorder="1"/>
    <xf numFmtId="0" fontId="29" fillId="0" borderId="4" xfId="0" applyFont="1" applyBorder="1"/>
    <xf numFmtId="0" fontId="29" fillId="0" borderId="7" xfId="0" applyFont="1" applyBorder="1"/>
    <xf numFmtId="0" fontId="0" fillId="2" borderId="8" xfId="0" applyFill="1" applyBorder="1"/>
    <xf numFmtId="0" fontId="0" fillId="3" borderId="8" xfId="0" applyFill="1" applyBorder="1"/>
    <xf numFmtId="0" fontId="27" fillId="0" borderId="0" xfId="0" applyFont="1" applyAlignment="1">
      <alignment vertical="center"/>
    </xf>
    <xf numFmtId="1" fontId="29" fillId="0" borderId="0" xfId="0" applyNumberFormat="1" applyFont="1"/>
    <xf numFmtId="0" fontId="36" fillId="0" borderId="0" xfId="0" applyFont="1"/>
    <xf numFmtId="0" fontId="38" fillId="0" borderId="0" xfId="0" applyFont="1" applyAlignment="1">
      <alignment vertical="center"/>
    </xf>
    <xf numFmtId="164" fontId="33" fillId="0" borderId="9" xfId="0" applyNumberFormat="1" applyFont="1" applyBorder="1" applyAlignment="1">
      <alignment horizontal="center"/>
    </xf>
    <xf numFmtId="164" fontId="39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1" fillId="0" borderId="0" xfId="0" quotePrefix="1" applyFont="1"/>
    <xf numFmtId="0" fontId="29" fillId="0" borderId="0" xfId="0" applyFont="1" applyAlignment="1">
      <alignment horizontal="center"/>
    </xf>
    <xf numFmtId="0" fontId="29" fillId="3" borderId="4" xfId="0" applyFont="1" applyFill="1" applyBorder="1" applyAlignment="1">
      <alignment horizontal="right"/>
    </xf>
    <xf numFmtId="0" fontId="31" fillId="3" borderId="5" xfId="0" quotePrefix="1" applyFont="1" applyFill="1" applyBorder="1"/>
    <xf numFmtId="0" fontId="29" fillId="0" borderId="1" xfId="0" applyFont="1" applyBorder="1" applyAlignment="1">
      <alignment wrapText="1"/>
    </xf>
    <xf numFmtId="0" fontId="29" fillId="0" borderId="2" xfId="0" applyFont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14" fontId="29" fillId="0" borderId="4" xfId="0" applyNumberFormat="1" applyFont="1" applyBorder="1" applyAlignment="1">
      <alignment horizontal="center"/>
    </xf>
    <xf numFmtId="1" fontId="29" fillId="0" borderId="0" xfId="0" applyNumberFormat="1" applyFont="1" applyAlignment="1">
      <alignment horizontal="center"/>
    </xf>
    <xf numFmtId="165" fontId="33" fillId="0" borderId="5" xfId="0" applyNumberFormat="1" applyFont="1" applyBorder="1" applyAlignment="1">
      <alignment horizontal="center"/>
    </xf>
    <xf numFmtId="14" fontId="37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6" xfId="0" applyFill="1" applyBorder="1"/>
    <xf numFmtId="0" fontId="0" fillId="3" borderId="6" xfId="0" applyFill="1" applyBorder="1"/>
    <xf numFmtId="0" fontId="39" fillId="0" borderId="2" xfId="0" applyFont="1" applyBorder="1" applyAlignment="1">
      <alignment horizontal="center"/>
    </xf>
    <xf numFmtId="0" fontId="29" fillId="0" borderId="2" xfId="0" applyFont="1" applyBorder="1"/>
    <xf numFmtId="0" fontId="29" fillId="0" borderId="3" xfId="0" applyFont="1" applyBorder="1"/>
    <xf numFmtId="0" fontId="29" fillId="0" borderId="5" xfId="0" applyFont="1" applyBorder="1"/>
    <xf numFmtId="0" fontId="29" fillId="0" borderId="4" xfId="0" applyFont="1" applyBorder="1" applyAlignment="1">
      <alignment horizontal="right"/>
    </xf>
    <xf numFmtId="11" fontId="38" fillId="0" borderId="0" xfId="0" applyNumberFormat="1" applyFont="1"/>
    <xf numFmtId="0" fontId="38" fillId="0" borderId="0" xfId="0" applyFont="1"/>
    <xf numFmtId="0" fontId="29" fillId="0" borderId="6" xfId="0" applyFont="1" applyBorder="1" applyAlignment="1">
      <alignment horizontal="right"/>
    </xf>
    <xf numFmtId="0" fontId="29" fillId="0" borderId="7" xfId="0" applyFont="1" applyBorder="1" applyAlignment="1">
      <alignment horizontal="center"/>
    </xf>
    <xf numFmtId="0" fontId="29" fillId="0" borderId="8" xfId="0" applyFont="1" applyBorder="1"/>
    <xf numFmtId="0" fontId="33" fillId="0" borderId="0" xfId="0" applyFont="1"/>
    <xf numFmtId="0" fontId="33" fillId="0" borderId="10" xfId="0" applyFont="1" applyBorder="1" applyAlignment="1">
      <alignment horizontal="center"/>
    </xf>
    <xf numFmtId="11" fontId="29" fillId="0" borderId="0" xfId="0" applyNumberFormat="1" applyFont="1" applyAlignment="1">
      <alignment horizontal="center"/>
    </xf>
    <xf numFmtId="0" fontId="29" fillId="0" borderId="4" xfId="0" applyFont="1" applyBorder="1" applyAlignment="1">
      <alignment wrapText="1"/>
    </xf>
    <xf numFmtId="0" fontId="29" fillId="0" borderId="5" xfId="0" applyFont="1" applyBorder="1" applyAlignment="1">
      <alignment horizontal="center" wrapText="1"/>
    </xf>
    <xf numFmtId="0" fontId="0" fillId="4" borderId="0" xfId="0" applyFill="1"/>
    <xf numFmtId="14" fontId="37" fillId="4" borderId="4" xfId="0" applyNumberFormat="1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0" xfId="0" applyFont="1" applyFill="1"/>
    <xf numFmtId="164" fontId="29" fillId="4" borderId="0" xfId="0" applyNumberFormat="1" applyFont="1" applyFill="1" applyAlignment="1">
      <alignment horizontal="center"/>
    </xf>
    <xf numFmtId="1" fontId="29" fillId="4" borderId="0" xfId="0" applyNumberFormat="1" applyFont="1" applyFill="1" applyAlignment="1">
      <alignment horizontal="center"/>
    </xf>
    <xf numFmtId="165" fontId="33" fillId="4" borderId="5" xfId="0" applyNumberFormat="1" applyFont="1" applyFill="1" applyBorder="1" applyAlignment="1">
      <alignment horizontal="center"/>
    </xf>
    <xf numFmtId="0" fontId="41" fillId="0" borderId="0" xfId="0" applyFont="1"/>
    <xf numFmtId="0" fontId="33" fillId="3" borderId="1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top" wrapText="1"/>
    </xf>
    <xf numFmtId="0" fontId="34" fillId="2" borderId="5" xfId="0" applyFont="1" applyFill="1" applyBorder="1" applyAlignment="1">
      <alignment horizontal="center" vertical="top" wrapText="1"/>
    </xf>
    <xf numFmtId="0" fontId="29" fillId="3" borderId="4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34" fillId="2" borderId="6" xfId="0" applyFont="1" applyFill="1" applyBorder="1" applyAlignment="1">
      <alignment horizontal="center" vertical="top" wrapText="1"/>
    </xf>
    <xf numFmtId="0" fontId="34" fillId="2" borderId="8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hs.washington.edu/rsoemerinfo/x_rso/calculator/activity_calc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hs.washington.edu/rsoemerinfo/x_rso/calculator/activity_calc.s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7"/>
  <sheetViews>
    <sheetView tabSelected="1" topLeftCell="A3" workbookViewId="0">
      <selection activeCell="E13" sqref="E13"/>
    </sheetView>
  </sheetViews>
  <sheetFormatPr defaultColWidth="8.88671875" defaultRowHeight="13.2" x14ac:dyDescent="0.25"/>
  <cols>
    <col min="1" max="1" width="29.5546875" customWidth="1"/>
    <col min="2" max="2" width="13" customWidth="1"/>
    <col min="3" max="3" width="1.33203125" customWidth="1"/>
    <col min="4" max="4" width="18.109375" customWidth="1"/>
    <col min="5" max="5" width="21" customWidth="1"/>
    <col min="6" max="6" width="2" customWidth="1"/>
    <col min="7" max="7" width="19.33203125" customWidth="1"/>
    <col min="8" max="8" width="50.88671875" customWidth="1"/>
    <col min="9" max="9" width="21.44140625" customWidth="1"/>
    <col min="10" max="10" width="11" bestFit="1" customWidth="1"/>
    <col min="11" max="11" width="11.88671875" customWidth="1"/>
    <col min="12" max="12" width="20.6640625" customWidth="1"/>
    <col min="13" max="13" width="5.44140625" customWidth="1"/>
  </cols>
  <sheetData>
    <row r="1" spans="1:12" ht="27" customHeight="1" x14ac:dyDescent="0.35">
      <c r="A1" s="50" t="s">
        <v>77</v>
      </c>
      <c r="B1" s="40"/>
      <c r="C1" s="40"/>
    </row>
    <row r="2" spans="1:12" s="41" customFormat="1" ht="15" x14ac:dyDescent="0.25">
      <c r="A2" s="53"/>
      <c r="B2" s="52"/>
      <c r="C2" s="52"/>
    </row>
    <row r="3" spans="1:12" ht="15.6" x14ac:dyDescent="0.3">
      <c r="A3" s="82" t="s">
        <v>71</v>
      </c>
    </row>
    <row r="4" spans="1:12" ht="16.2" thickBot="1" x14ac:dyDescent="0.35">
      <c r="A4" s="45" t="s">
        <v>63</v>
      </c>
      <c r="B4" s="83">
        <v>9.9860000000000004E-2</v>
      </c>
      <c r="C4" s="72"/>
      <c r="D4" s="73" t="s">
        <v>73</v>
      </c>
      <c r="E4" s="73"/>
      <c r="F4" s="74"/>
      <c r="G4" s="41"/>
      <c r="H4" s="41"/>
      <c r="I4" s="41"/>
      <c r="K4" s="41"/>
    </row>
    <row r="5" spans="1:12" ht="16.2" thickBot="1" x14ac:dyDescent="0.35">
      <c r="A5" s="46" t="s">
        <v>64</v>
      </c>
      <c r="B5" s="54">
        <v>11.611000000000001</v>
      </c>
      <c r="C5" s="55"/>
      <c r="D5" s="41" t="s">
        <v>74</v>
      </c>
      <c r="E5" s="41"/>
      <c r="F5" s="75"/>
      <c r="G5" s="41"/>
      <c r="H5" s="41"/>
      <c r="I5" s="41"/>
      <c r="K5" s="41"/>
    </row>
    <row r="6" spans="1:12" ht="17.399999999999999" x14ac:dyDescent="0.25">
      <c r="A6" s="46" t="s">
        <v>65</v>
      </c>
      <c r="B6" s="56">
        <f>B5</f>
        <v>11.611000000000001</v>
      </c>
      <c r="C6" s="56"/>
      <c r="D6" s="41" t="s">
        <v>70</v>
      </c>
      <c r="E6" s="41"/>
      <c r="F6" s="75"/>
      <c r="G6" s="41"/>
      <c r="H6" s="41"/>
      <c r="I6" s="41"/>
      <c r="K6" s="41"/>
    </row>
    <row r="7" spans="1:12" ht="17.100000000000001" customHeight="1" x14ac:dyDescent="0.25">
      <c r="A7" s="46"/>
      <c r="B7" s="41"/>
      <c r="C7" s="41"/>
      <c r="D7" s="41"/>
      <c r="E7" s="41"/>
      <c r="F7" s="75"/>
      <c r="G7" s="41"/>
      <c r="H7" s="41"/>
      <c r="I7" s="41"/>
      <c r="K7" s="41"/>
    </row>
    <row r="8" spans="1:12" ht="15" x14ac:dyDescent="0.25">
      <c r="A8" s="76" t="s">
        <v>45</v>
      </c>
      <c r="B8" s="84">
        <f>2.22*10^6</f>
        <v>2220000</v>
      </c>
      <c r="C8" s="77"/>
      <c r="D8" s="41" t="s">
        <v>44</v>
      </c>
      <c r="E8" s="41"/>
      <c r="F8" s="75"/>
      <c r="G8" s="41"/>
      <c r="H8" s="41"/>
      <c r="I8" s="41"/>
      <c r="K8" s="41"/>
      <c r="L8" s="41"/>
    </row>
    <row r="9" spans="1:12" ht="15" x14ac:dyDescent="0.25">
      <c r="A9" s="76" t="s">
        <v>49</v>
      </c>
      <c r="B9" s="84">
        <f>B8/(10^-6)</f>
        <v>2220000000000</v>
      </c>
      <c r="C9" s="77"/>
      <c r="D9" s="41" t="s">
        <v>44</v>
      </c>
      <c r="E9" s="41"/>
      <c r="F9" s="75"/>
      <c r="G9" s="41"/>
      <c r="H9" s="41"/>
      <c r="I9" s="41"/>
      <c r="J9" s="41"/>
      <c r="K9" s="41"/>
      <c r="L9" s="41"/>
    </row>
    <row r="10" spans="1:12" ht="15" x14ac:dyDescent="0.25">
      <c r="A10" s="46"/>
      <c r="B10" s="41"/>
      <c r="C10" s="41"/>
      <c r="D10" s="41"/>
      <c r="E10" s="41"/>
      <c r="F10" s="75"/>
      <c r="G10" s="41"/>
      <c r="H10" s="41"/>
      <c r="I10" s="41"/>
      <c r="J10" s="41"/>
      <c r="K10" s="41"/>
      <c r="L10" s="41"/>
    </row>
    <row r="11" spans="1:12" ht="21.9" customHeight="1" x14ac:dyDescent="0.25">
      <c r="A11" s="76" t="s">
        <v>51</v>
      </c>
      <c r="B11" s="59">
        <v>125</v>
      </c>
      <c r="C11" s="78"/>
      <c r="D11" s="41" t="s">
        <v>75</v>
      </c>
      <c r="E11" s="41"/>
      <c r="F11" s="75"/>
      <c r="G11" s="41"/>
      <c r="H11" s="41"/>
      <c r="I11" s="41"/>
      <c r="J11" s="41"/>
      <c r="K11" s="41"/>
      <c r="L11" s="41"/>
    </row>
    <row r="12" spans="1:12" ht="15" x14ac:dyDescent="0.25">
      <c r="A12" s="79" t="s">
        <v>51</v>
      </c>
      <c r="B12" s="80">
        <f>B11*360</f>
        <v>45000</v>
      </c>
      <c r="C12" s="47"/>
      <c r="D12" s="47" t="s">
        <v>52</v>
      </c>
      <c r="E12" s="47"/>
      <c r="F12" s="81"/>
      <c r="G12" s="41"/>
      <c r="H12" s="41"/>
      <c r="I12" s="41"/>
      <c r="J12" s="41"/>
      <c r="K12" s="41"/>
    </row>
    <row r="13" spans="1:12" ht="15" x14ac:dyDescent="0.25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spans="1:12" ht="15.6" x14ac:dyDescent="0.3">
      <c r="A14" s="82" t="s">
        <v>72</v>
      </c>
      <c r="B14" s="41"/>
      <c r="C14" s="41"/>
      <c r="D14" s="43"/>
      <c r="E14" s="43"/>
      <c r="F14" s="43"/>
      <c r="G14" s="43"/>
      <c r="H14" s="43"/>
      <c r="I14" s="43"/>
      <c r="J14" s="41"/>
      <c r="K14" s="41"/>
    </row>
    <row r="15" spans="1:12" ht="45.9" customHeight="1" x14ac:dyDescent="0.25">
      <c r="A15" s="62" t="s">
        <v>50</v>
      </c>
      <c r="B15" s="63" t="s">
        <v>23</v>
      </c>
      <c r="C15" s="63"/>
      <c r="D15" s="63" t="s">
        <v>59</v>
      </c>
      <c r="E15" s="63" t="s">
        <v>60</v>
      </c>
      <c r="F15" s="63"/>
      <c r="G15" s="63" t="s">
        <v>61</v>
      </c>
      <c r="H15" s="64" t="s">
        <v>62</v>
      </c>
      <c r="I15" s="44"/>
      <c r="J15" s="41"/>
      <c r="K15" s="41"/>
    </row>
    <row r="16" spans="1:12" ht="14.1" customHeight="1" x14ac:dyDescent="0.25">
      <c r="A16" s="85"/>
      <c r="B16" s="44"/>
      <c r="C16" s="44"/>
      <c r="D16" s="44"/>
      <c r="E16" s="44"/>
      <c r="F16" s="44"/>
      <c r="G16" s="44"/>
      <c r="H16" s="86"/>
      <c r="I16" s="51"/>
      <c r="J16" s="41"/>
      <c r="K16" s="41"/>
    </row>
    <row r="17" spans="1:9" ht="14.1" customHeight="1" x14ac:dyDescent="0.3">
      <c r="A17" s="65">
        <v>39661</v>
      </c>
      <c r="B17" s="59">
        <v>0</v>
      </c>
      <c r="C17" s="41"/>
      <c r="D17" s="56">
        <f t="shared" ref="D17:D22" si="0">$B$4*EXP(-0.693*B17/$B$12)</f>
        <v>9.9860000000000004E-2</v>
      </c>
      <c r="E17" s="66">
        <f t="shared" ref="E17:E22" si="1">D17*$B$8/$B$5</f>
        <v>19093.032469210233</v>
      </c>
      <c r="F17" s="66"/>
      <c r="G17" s="66">
        <f t="shared" ref="G17:G22" si="2">D17*$B$8/$B$5</f>
        <v>19093.032469210233</v>
      </c>
      <c r="H17" s="67">
        <f>G17/1501</f>
        <v>12.720208174024139</v>
      </c>
      <c r="I17" s="51"/>
    </row>
    <row r="18" spans="1:9" ht="14.1" customHeight="1" x14ac:dyDescent="0.3">
      <c r="A18" s="68">
        <v>39750</v>
      </c>
      <c r="B18" s="59">
        <f>DAYS360(A17,A18)</f>
        <v>88</v>
      </c>
      <c r="C18" s="41"/>
      <c r="D18" s="56">
        <f t="shared" si="0"/>
        <v>9.9724761386382491E-2</v>
      </c>
      <c r="E18" s="66">
        <f t="shared" si="1"/>
        <v>19067.175116507548</v>
      </c>
      <c r="F18" s="66"/>
      <c r="G18" s="66">
        <f t="shared" si="2"/>
        <v>19067.175116507548</v>
      </c>
      <c r="H18" s="67">
        <f t="shared" ref="H18:H20" si="3">G18/1501</f>
        <v>12.702981423389438</v>
      </c>
      <c r="I18" s="51"/>
    </row>
    <row r="19" spans="1:9" ht="14.1" customHeight="1" x14ac:dyDescent="0.3">
      <c r="A19" s="68">
        <v>40521</v>
      </c>
      <c r="B19" s="59">
        <f>DAYS360(A17,A19)</f>
        <v>848</v>
      </c>
      <c r="C19" s="41"/>
      <c r="D19" s="56">
        <f t="shared" si="0"/>
        <v>9.856438653872307E-2</v>
      </c>
      <c r="E19" s="66">
        <f t="shared" si="1"/>
        <v>18845.313764186136</v>
      </c>
      <c r="F19" s="66"/>
      <c r="G19" s="66">
        <f t="shared" si="2"/>
        <v>18845.313764186136</v>
      </c>
      <c r="H19" s="67">
        <f t="shared" si="3"/>
        <v>12.555172394527739</v>
      </c>
      <c r="I19" s="51"/>
    </row>
    <row r="20" spans="1:9" ht="14.1" customHeight="1" x14ac:dyDescent="0.3">
      <c r="A20" s="68">
        <v>42039</v>
      </c>
      <c r="B20" s="59">
        <f>DAYS360(A17,A20)</f>
        <v>2343</v>
      </c>
      <c r="C20" s="41"/>
      <c r="D20" s="56">
        <f t="shared" si="0"/>
        <v>9.6321061790523577E-2</v>
      </c>
      <c r="E20" s="66">
        <f t="shared" si="1"/>
        <v>18416.394554729337</v>
      </c>
      <c r="F20" s="66"/>
      <c r="G20" s="66">
        <f t="shared" si="2"/>
        <v>18416.394554729337</v>
      </c>
      <c r="H20" s="67">
        <f t="shared" si="3"/>
        <v>12.269416758647127</v>
      </c>
      <c r="I20" s="51"/>
    </row>
    <row r="21" spans="1:9" ht="14.1" customHeight="1" x14ac:dyDescent="0.3">
      <c r="A21" s="68">
        <v>43332</v>
      </c>
      <c r="B21" s="59">
        <f>DAYS360(A17,A21)</f>
        <v>3619</v>
      </c>
      <c r="C21" s="41"/>
      <c r="D21" s="56">
        <f t="shared" si="0"/>
        <v>9.4446789805306797E-2</v>
      </c>
      <c r="E21" s="66">
        <f t="shared" si="1"/>
        <v>18058.037496148572</v>
      </c>
      <c r="F21" s="66"/>
      <c r="G21" s="66">
        <f t="shared" si="2"/>
        <v>18058.037496148572</v>
      </c>
      <c r="H21" s="67">
        <f t="shared" ref="H21" si="4">G21/1501</f>
        <v>12.0306712166213</v>
      </c>
      <c r="I21" s="51"/>
    </row>
    <row r="22" spans="1:9" ht="14.1" customHeight="1" x14ac:dyDescent="0.3">
      <c r="A22" s="88">
        <v>45475</v>
      </c>
      <c r="B22" s="89">
        <f>DAYS360(A17,A22)</f>
        <v>5731</v>
      </c>
      <c r="C22" s="90"/>
      <c r="D22" s="91">
        <f t="shared" si="0"/>
        <v>9.1424345494152195E-2</v>
      </c>
      <c r="E22" s="92">
        <f t="shared" si="1"/>
        <v>17480.152183017643</v>
      </c>
      <c r="F22" s="92"/>
      <c r="G22" s="92">
        <f t="shared" si="2"/>
        <v>17480.152183017643</v>
      </c>
      <c r="H22" s="93">
        <f>G22/1501</f>
        <v>11.645671008006424</v>
      </c>
    </row>
    <row r="23" spans="1:9" ht="14.1" customHeight="1" x14ac:dyDescent="0.25">
      <c r="A23" s="33"/>
      <c r="H23" s="34"/>
    </row>
    <row r="24" spans="1:9" x14ac:dyDescent="0.25">
      <c r="A24" s="36"/>
      <c r="B24" s="37"/>
      <c r="C24" s="37"/>
      <c r="D24" s="37"/>
      <c r="E24" s="37"/>
      <c r="F24" s="37"/>
      <c r="G24" s="37"/>
      <c r="H24" s="38"/>
    </row>
    <row r="26" spans="1:9" x14ac:dyDescent="0.25">
      <c r="H26" s="69" t="s">
        <v>69</v>
      </c>
    </row>
    <row r="27" spans="1:9" ht="15" x14ac:dyDescent="0.25">
      <c r="A27" s="41" t="s">
        <v>19</v>
      </c>
      <c r="B27" s="14"/>
      <c r="C27" s="14"/>
    </row>
    <row r="28" spans="1:9" ht="17.399999999999999" x14ac:dyDescent="0.25">
      <c r="A28" s="41" t="s">
        <v>76</v>
      </c>
    </row>
    <row r="29" spans="1:9" ht="15" x14ac:dyDescent="0.25">
      <c r="A29" s="41"/>
    </row>
    <row r="30" spans="1:9" ht="18" x14ac:dyDescent="0.4">
      <c r="A30" s="94" t="s">
        <v>79</v>
      </c>
    </row>
    <row r="33" spans="1:8" ht="18" customHeight="1" x14ac:dyDescent="0.4">
      <c r="A33" s="95" t="s">
        <v>43</v>
      </c>
      <c r="B33" s="96"/>
      <c r="C33" s="57"/>
      <c r="D33" s="97" t="s">
        <v>68</v>
      </c>
      <c r="E33" s="98"/>
      <c r="G33" s="97" t="s">
        <v>58</v>
      </c>
      <c r="H33" s="98"/>
    </row>
    <row r="34" spans="1:8" ht="19.8" x14ac:dyDescent="0.3">
      <c r="A34" s="60" t="s">
        <v>66</v>
      </c>
      <c r="B34" s="61" t="s">
        <v>47</v>
      </c>
      <c r="C34" s="58"/>
      <c r="D34" s="99" t="s">
        <v>14</v>
      </c>
      <c r="E34" s="100"/>
      <c r="G34" s="107" t="s">
        <v>55</v>
      </c>
      <c r="H34" s="108"/>
    </row>
    <row r="35" spans="1:8" ht="15" customHeight="1" x14ac:dyDescent="0.3">
      <c r="A35" s="60" t="s">
        <v>67</v>
      </c>
      <c r="B35" s="61" t="s">
        <v>48</v>
      </c>
      <c r="C35" s="58"/>
      <c r="D35" s="101" t="s">
        <v>53</v>
      </c>
      <c r="E35" s="102"/>
      <c r="G35" s="107" t="s">
        <v>56</v>
      </c>
      <c r="H35" s="108"/>
    </row>
    <row r="36" spans="1:8" ht="17.399999999999999" x14ac:dyDescent="0.25">
      <c r="A36" s="103" t="s">
        <v>46</v>
      </c>
      <c r="B36" s="104"/>
      <c r="C36" s="59"/>
      <c r="D36" s="101" t="s">
        <v>54</v>
      </c>
      <c r="E36" s="102"/>
      <c r="G36" s="107" t="s">
        <v>57</v>
      </c>
      <c r="H36" s="108"/>
    </row>
    <row r="37" spans="1:8" ht="16.2" x14ac:dyDescent="0.25">
      <c r="A37" s="71"/>
      <c r="B37" s="49"/>
      <c r="D37" s="105" t="s">
        <v>5</v>
      </c>
      <c r="E37" s="106"/>
      <c r="G37" s="70"/>
      <c r="H37" s="48"/>
    </row>
  </sheetData>
  <mergeCells count="11">
    <mergeCell ref="D37:E37"/>
    <mergeCell ref="G33:H33"/>
    <mergeCell ref="G34:H34"/>
    <mergeCell ref="G35:H35"/>
    <mergeCell ref="G36:H36"/>
    <mergeCell ref="A33:B33"/>
    <mergeCell ref="D33:E33"/>
    <mergeCell ref="D34:E34"/>
    <mergeCell ref="D35:E35"/>
    <mergeCell ref="D36:E36"/>
    <mergeCell ref="A36:B36"/>
  </mergeCells>
  <phoneticPr fontId="0" type="noConversion"/>
  <pageMargins left="0.75" right="0.75" top="1" bottom="1" header="0.5" footer="0.5"/>
  <pageSetup scale="79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150" zoomScaleNormal="150" zoomScalePageLayoutView="150" workbookViewId="0">
      <selection sqref="A1:XFD1"/>
    </sheetView>
  </sheetViews>
  <sheetFormatPr defaultColWidth="8.88671875" defaultRowHeight="13.2" x14ac:dyDescent="0.25"/>
  <cols>
    <col min="1" max="1" width="11.6640625" customWidth="1"/>
    <col min="2" max="2" width="12" bestFit="1" customWidth="1"/>
    <col min="3" max="3" width="11.44140625" customWidth="1"/>
    <col min="5" max="5" width="16.44140625" customWidth="1"/>
    <col min="6" max="6" width="16.88671875" customWidth="1"/>
    <col min="7" max="7" width="24.44140625" bestFit="1" customWidth="1"/>
    <col min="8" max="8" width="16" customWidth="1"/>
    <col min="9" max="9" width="10.44140625" customWidth="1"/>
  </cols>
  <sheetData>
    <row r="1" spans="1:13" s="87" customFormat="1" x14ac:dyDescent="0.25">
      <c r="A1" s="87" t="s">
        <v>78</v>
      </c>
    </row>
    <row r="2" spans="1:13" x14ac:dyDescent="0.25">
      <c r="A2" s="2" t="s">
        <v>0</v>
      </c>
      <c r="E2" s="24" t="s">
        <v>22</v>
      </c>
    </row>
    <row r="3" spans="1:13" s="1" customFormat="1" x14ac:dyDescent="0.25">
      <c r="A3" s="1" t="s">
        <v>32</v>
      </c>
      <c r="E3" s="10" t="s">
        <v>8</v>
      </c>
      <c r="L3" s="1" t="s">
        <v>26</v>
      </c>
      <c r="M3" t="s">
        <v>27</v>
      </c>
    </row>
    <row r="4" spans="1:13" x14ac:dyDescent="0.25">
      <c r="A4" t="s">
        <v>33</v>
      </c>
      <c r="C4">
        <v>9.9860000000000004E-2</v>
      </c>
      <c r="L4" t="s">
        <v>28</v>
      </c>
      <c r="M4" t="s">
        <v>29</v>
      </c>
    </row>
    <row r="5" spans="1:13" x14ac:dyDescent="0.25">
      <c r="M5">
        <v>2.7E-11</v>
      </c>
    </row>
    <row r="6" spans="1:13" ht="39.6" x14ac:dyDescent="0.25">
      <c r="A6" s="6" t="s">
        <v>7</v>
      </c>
      <c r="B6" s="7" t="s">
        <v>6</v>
      </c>
      <c r="C6" s="22" t="s">
        <v>23</v>
      </c>
      <c r="D6" s="7"/>
    </row>
    <row r="7" spans="1:13" x14ac:dyDescent="0.25">
      <c r="A7" s="27">
        <v>9.9860000000000004E-2</v>
      </c>
      <c r="B7" s="8">
        <v>39661</v>
      </c>
      <c r="C7" s="5">
        <v>0</v>
      </c>
      <c r="D7" s="25" t="s">
        <v>24</v>
      </c>
    </row>
    <row r="8" spans="1:13" ht="13.8" x14ac:dyDescent="0.25">
      <c r="A8" s="27">
        <v>9.9692374732235398E-2</v>
      </c>
      <c r="B8" s="8">
        <v>39750</v>
      </c>
      <c r="C8" s="9">
        <v>89</v>
      </c>
      <c r="E8" s="25" t="s">
        <v>25</v>
      </c>
      <c r="L8" t="s">
        <v>30</v>
      </c>
      <c r="M8" t="s">
        <v>31</v>
      </c>
    </row>
    <row r="9" spans="1:13" ht="16.8" x14ac:dyDescent="0.35">
      <c r="A9" s="5">
        <v>9.8274905591271999E-2</v>
      </c>
      <c r="B9" s="8">
        <v>40521</v>
      </c>
      <c r="C9" s="9">
        <v>860</v>
      </c>
      <c r="E9" s="23" t="s">
        <v>17</v>
      </c>
      <c r="F9" s="23">
        <f>102*360</f>
        <v>36720</v>
      </c>
      <c r="G9" s="23" t="s">
        <v>18</v>
      </c>
      <c r="L9">
        <f>C4/1000000/M5*60</f>
        <v>221911.11111111112</v>
      </c>
    </row>
    <row r="10" spans="1:13" x14ac:dyDescent="0.25">
      <c r="A10" s="5"/>
      <c r="B10" s="8"/>
      <c r="C10" s="9"/>
      <c r="E10" s="23"/>
      <c r="F10" s="23"/>
      <c r="G10" s="23"/>
    </row>
    <row r="11" spans="1:13" x14ac:dyDescent="0.25">
      <c r="A11" s="5"/>
      <c r="B11" s="8"/>
      <c r="C11" s="9"/>
    </row>
    <row r="12" spans="1:13" x14ac:dyDescent="0.25">
      <c r="A12" s="5"/>
      <c r="B12" s="8"/>
      <c r="C12" s="9"/>
    </row>
    <row r="13" spans="1:13" x14ac:dyDescent="0.25">
      <c r="A13" s="5"/>
      <c r="B13" s="5"/>
      <c r="C13" s="15" t="s">
        <v>16</v>
      </c>
    </row>
    <row r="14" spans="1:13" ht="26.4" x14ac:dyDescent="0.25">
      <c r="A14" s="6" t="s">
        <v>7</v>
      </c>
      <c r="B14" s="6" t="s">
        <v>9</v>
      </c>
      <c r="C14" s="11" t="s">
        <v>13</v>
      </c>
      <c r="D14" s="21" t="s">
        <v>12</v>
      </c>
      <c r="F14" s="14"/>
      <c r="H14" s="5" t="s">
        <v>11</v>
      </c>
    </row>
    <row r="15" spans="1:13" ht="15.6" x14ac:dyDescent="0.25">
      <c r="A15" s="27">
        <v>9.9860000000000004E-2</v>
      </c>
      <c r="B15" s="5">
        <f>A15/1000000</f>
        <v>9.9860000000000009E-8</v>
      </c>
      <c r="C15" s="12">
        <f>B15*$H$15</f>
        <v>221689.2</v>
      </c>
      <c r="D15" s="26">
        <f>C15/10/1501</f>
        <v>14.769433710859428</v>
      </c>
      <c r="G15" t="s">
        <v>10</v>
      </c>
      <c r="H15">
        <v>2220000000000</v>
      </c>
    </row>
    <row r="16" spans="1:13" x14ac:dyDescent="0.25">
      <c r="A16" s="27">
        <v>9.9692374732235398E-2</v>
      </c>
      <c r="B16" s="5">
        <f>A16/1000000</f>
        <v>9.9692374732235403E-8</v>
      </c>
      <c r="C16" s="12">
        <f>B16*$H$15</f>
        <v>221317.0719055626</v>
      </c>
      <c r="D16" s="26">
        <f>C16/10/1501</f>
        <v>14.744641699238015</v>
      </c>
    </row>
    <row r="17" spans="1:8" x14ac:dyDescent="0.25">
      <c r="A17" s="5">
        <v>9.8274905591271999E-2</v>
      </c>
      <c r="B17" s="5">
        <f>A17/1000000</f>
        <v>9.8274905591271995E-8</v>
      </c>
      <c r="C17" s="12">
        <f>B17*$H$15</f>
        <v>218170.29041262384</v>
      </c>
      <c r="D17" s="26">
        <f>C17/10/1501</f>
        <v>14.534996030154819</v>
      </c>
      <c r="E17" t="s">
        <v>34</v>
      </c>
    </row>
    <row r="18" spans="1:8" x14ac:dyDescent="0.25">
      <c r="A18" s="5"/>
      <c r="B18" s="5"/>
      <c r="C18" s="12"/>
      <c r="D18" s="26"/>
    </row>
    <row r="19" spans="1:8" ht="15" x14ac:dyDescent="0.25">
      <c r="A19" s="5"/>
      <c r="B19" s="5"/>
      <c r="C19" s="13"/>
      <c r="D19" s="20"/>
      <c r="G19" t="s">
        <v>1</v>
      </c>
      <c r="H19" s="3" t="s">
        <v>2</v>
      </c>
    </row>
    <row r="20" spans="1:8" ht="28.8" x14ac:dyDescent="0.25">
      <c r="B20" s="28"/>
      <c r="C20" s="14"/>
      <c r="G20" s="16" t="s">
        <v>14</v>
      </c>
      <c r="H20" s="3" t="s">
        <v>3</v>
      </c>
    </row>
    <row r="21" spans="1:8" ht="13.8" x14ac:dyDescent="0.25">
      <c r="H21" s="3" t="s">
        <v>5</v>
      </c>
    </row>
    <row r="22" spans="1:8" x14ac:dyDescent="0.25">
      <c r="A22" s="28"/>
    </row>
    <row r="23" spans="1:8" ht="13.8" x14ac:dyDescent="0.25">
      <c r="A23" s="28"/>
      <c r="G23" s="17" t="s">
        <v>4</v>
      </c>
    </row>
    <row r="24" spans="1:8" ht="15.6" x14ac:dyDescent="0.25">
      <c r="A24" s="28"/>
      <c r="G24" s="19" t="s">
        <v>15</v>
      </c>
    </row>
    <row r="26" spans="1:8" ht="16.5" customHeight="1" x14ac:dyDescent="0.25">
      <c r="B26" s="18"/>
      <c r="C26" s="18"/>
      <c r="D26" s="4"/>
    </row>
    <row r="27" spans="1:8" ht="14.25" customHeight="1" x14ac:dyDescent="0.25">
      <c r="A27" t="s">
        <v>19</v>
      </c>
      <c r="B27" s="14"/>
      <c r="C27" s="14"/>
    </row>
    <row r="28" spans="1:8" ht="15.6" x14ac:dyDescent="0.25">
      <c r="A28" t="s">
        <v>20</v>
      </c>
    </row>
    <row r="30" spans="1:8" ht="15.6" x14ac:dyDescent="0.35">
      <c r="B30" t="s">
        <v>21</v>
      </c>
    </row>
    <row r="36" spans="2:6" x14ac:dyDescent="0.25">
      <c r="B36" s="29" t="s">
        <v>35</v>
      </c>
      <c r="C36" s="30"/>
      <c r="D36" s="31"/>
      <c r="E36" s="31"/>
      <c r="F36" s="32"/>
    </row>
    <row r="37" spans="2:6" x14ac:dyDescent="0.25">
      <c r="B37" s="33" t="s">
        <v>36</v>
      </c>
      <c r="F37" s="34"/>
    </row>
    <row r="38" spans="2:6" x14ac:dyDescent="0.25">
      <c r="B38" s="33">
        <v>14.535</v>
      </c>
      <c r="C38" t="s">
        <v>37</v>
      </c>
      <c r="F38" s="34"/>
    </row>
    <row r="39" spans="2:6" x14ac:dyDescent="0.25">
      <c r="B39" s="35">
        <f>B38/H15</f>
        <v>6.547297297297297E-12</v>
      </c>
      <c r="C39" t="s">
        <v>39</v>
      </c>
      <c r="F39" s="34"/>
    </row>
    <row r="40" spans="2:6" x14ac:dyDescent="0.25">
      <c r="B40" s="35">
        <f>B39*1000000</f>
        <v>6.5472972972972974E-6</v>
      </c>
      <c r="C40" t="s">
        <v>38</v>
      </c>
      <c r="E40" t="s">
        <v>40</v>
      </c>
      <c r="F40" s="34"/>
    </row>
    <row r="41" spans="2:6" x14ac:dyDescent="0.25">
      <c r="B41" s="33"/>
      <c r="F41" s="34"/>
    </row>
    <row r="42" spans="2:6" x14ac:dyDescent="0.25">
      <c r="B42" s="33"/>
      <c r="F42" s="34"/>
    </row>
    <row r="43" spans="2:6" x14ac:dyDescent="0.25">
      <c r="B43" s="36"/>
      <c r="C43" s="37"/>
      <c r="D43" s="37"/>
      <c r="E43" s="37"/>
      <c r="F43" s="38"/>
    </row>
  </sheetData>
  <phoneticPr fontId="0" type="noConversion"/>
  <hyperlinks>
    <hyperlink ref="E2" r:id="rId1" xr:uid="{00000000-0004-0000-0000-000000000000}"/>
  </hyperlinks>
  <pageMargins left="0.51181102362204722" right="0.55118110236220474" top="0.98425196850393704" bottom="0.98425196850393704" header="0.51181102362204722" footer="0.51181102362204722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zoomScale="150" zoomScaleNormal="150" zoomScalePageLayoutView="150" workbookViewId="0">
      <selection sqref="A1:XFD1"/>
    </sheetView>
  </sheetViews>
  <sheetFormatPr defaultColWidth="8.88671875" defaultRowHeight="13.2" x14ac:dyDescent="0.25"/>
  <cols>
    <col min="1" max="1" width="11.6640625" customWidth="1"/>
    <col min="2" max="2" width="12" bestFit="1" customWidth="1"/>
    <col min="3" max="3" width="11.44140625" customWidth="1"/>
    <col min="5" max="5" width="16.44140625" customWidth="1"/>
    <col min="6" max="6" width="16.88671875" customWidth="1"/>
    <col min="7" max="7" width="24.44140625" bestFit="1" customWidth="1"/>
    <col min="8" max="8" width="16" customWidth="1"/>
    <col min="9" max="9" width="10.44140625" customWidth="1"/>
  </cols>
  <sheetData>
    <row r="1" spans="1:13" s="87" customFormat="1" x14ac:dyDescent="0.25">
      <c r="A1" s="87" t="s">
        <v>78</v>
      </c>
    </row>
    <row r="2" spans="1:13" x14ac:dyDescent="0.25">
      <c r="A2" s="2" t="s">
        <v>0</v>
      </c>
      <c r="E2" s="24" t="s">
        <v>22</v>
      </c>
    </row>
    <row r="3" spans="1:13" s="1" customFormat="1" x14ac:dyDescent="0.25">
      <c r="A3" s="1" t="s">
        <v>32</v>
      </c>
      <c r="E3" s="10" t="s">
        <v>8</v>
      </c>
      <c r="L3" s="1" t="s">
        <v>26</v>
      </c>
      <c r="M3" t="s">
        <v>27</v>
      </c>
    </row>
    <row r="4" spans="1:13" x14ac:dyDescent="0.25">
      <c r="A4" t="s">
        <v>33</v>
      </c>
      <c r="C4">
        <v>9.9860000000000004E-2</v>
      </c>
      <c r="L4" t="s">
        <v>28</v>
      </c>
      <c r="M4" t="s">
        <v>29</v>
      </c>
    </row>
    <row r="5" spans="1:13" x14ac:dyDescent="0.25">
      <c r="M5">
        <v>2.7E-11</v>
      </c>
    </row>
    <row r="6" spans="1:13" ht="39.6" x14ac:dyDescent="0.25">
      <c r="A6" s="6" t="s">
        <v>7</v>
      </c>
      <c r="B6" s="7" t="s">
        <v>6</v>
      </c>
      <c r="C6" s="22" t="s">
        <v>23</v>
      </c>
      <c r="D6" s="7"/>
    </row>
    <row r="7" spans="1:13" x14ac:dyDescent="0.25">
      <c r="A7" s="27">
        <v>9.9860000000000004E-2</v>
      </c>
      <c r="B7" s="8">
        <v>39661</v>
      </c>
      <c r="C7" s="5">
        <v>0</v>
      </c>
      <c r="D7" s="25" t="s">
        <v>24</v>
      </c>
    </row>
    <row r="8" spans="1:13" ht="13.8" x14ac:dyDescent="0.25">
      <c r="A8" s="27">
        <v>9.9692374732235398E-2</v>
      </c>
      <c r="B8" s="8">
        <v>39750</v>
      </c>
      <c r="C8" s="9">
        <v>89</v>
      </c>
      <c r="E8" s="25" t="s">
        <v>25</v>
      </c>
      <c r="L8" t="s">
        <v>30</v>
      </c>
      <c r="M8" t="s">
        <v>31</v>
      </c>
    </row>
    <row r="9" spans="1:13" ht="16.8" x14ac:dyDescent="0.35">
      <c r="A9" s="5">
        <v>9.8274905591271999E-2</v>
      </c>
      <c r="B9" s="8">
        <v>40521</v>
      </c>
      <c r="C9" s="9">
        <v>860</v>
      </c>
      <c r="E9" s="23" t="s">
        <v>17</v>
      </c>
      <c r="F9" s="23">
        <f>102*360</f>
        <v>36720</v>
      </c>
      <c r="G9" s="23" t="s">
        <v>18</v>
      </c>
      <c r="L9">
        <f>C4/1000000/M5*60</f>
        <v>221911.11111111112</v>
      </c>
    </row>
    <row r="10" spans="1:13" x14ac:dyDescent="0.25">
      <c r="A10" s="5"/>
      <c r="B10" s="8"/>
      <c r="C10" s="9"/>
      <c r="E10" s="23"/>
      <c r="F10" s="23"/>
      <c r="G10" s="23"/>
    </row>
    <row r="11" spans="1:13" x14ac:dyDescent="0.25">
      <c r="A11" s="5"/>
      <c r="B11" s="8"/>
      <c r="C11" s="9"/>
    </row>
    <row r="12" spans="1:13" x14ac:dyDescent="0.25">
      <c r="A12" s="5"/>
      <c r="B12" s="8"/>
      <c r="C12" s="9"/>
    </row>
    <row r="13" spans="1:13" x14ac:dyDescent="0.25">
      <c r="A13" s="5"/>
      <c r="B13" s="5"/>
      <c r="C13" s="15" t="s">
        <v>16</v>
      </c>
    </row>
    <row r="14" spans="1:13" ht="26.4" x14ac:dyDescent="0.25">
      <c r="A14" s="6" t="s">
        <v>7</v>
      </c>
      <c r="B14" s="6" t="s">
        <v>9</v>
      </c>
      <c r="C14" s="11" t="s">
        <v>13</v>
      </c>
      <c r="D14" s="21" t="s">
        <v>12</v>
      </c>
      <c r="F14" s="14"/>
      <c r="H14" s="5" t="s">
        <v>11</v>
      </c>
    </row>
    <row r="15" spans="1:13" ht="15.6" x14ac:dyDescent="0.25">
      <c r="A15" s="27">
        <v>9.9860000000000004E-2</v>
      </c>
      <c r="B15" s="5">
        <f>A15/1000000</f>
        <v>9.9860000000000009E-8</v>
      </c>
      <c r="C15" s="12">
        <f>B15*$H$15</f>
        <v>221689.2</v>
      </c>
      <c r="D15" s="26">
        <f>C15/10/1501</f>
        <v>14.769433710859428</v>
      </c>
      <c r="G15" t="s">
        <v>10</v>
      </c>
      <c r="H15">
        <v>2220000000000</v>
      </c>
    </row>
    <row r="16" spans="1:13" x14ac:dyDescent="0.25">
      <c r="A16" s="27">
        <v>9.9692374732235398E-2</v>
      </c>
      <c r="B16" s="5">
        <f>A16/1000000</f>
        <v>9.9692374732235403E-8</v>
      </c>
      <c r="C16" s="12">
        <f>B16*$H$15</f>
        <v>221317.0719055626</v>
      </c>
      <c r="D16" s="26">
        <f>C16/10/1501</f>
        <v>14.744641699238015</v>
      </c>
    </row>
    <row r="17" spans="1:8" x14ac:dyDescent="0.25">
      <c r="A17" s="5">
        <v>9.8274905591271999E-2</v>
      </c>
      <c r="B17" s="5">
        <f>A17/1000000</f>
        <v>9.8274905591271995E-8</v>
      </c>
      <c r="C17" s="12">
        <f>B17*$H$15</f>
        <v>218170.29041262384</v>
      </c>
      <c r="D17" s="39">
        <f>C17/10/1501</f>
        <v>14.534996030154819</v>
      </c>
      <c r="E17" t="s">
        <v>34</v>
      </c>
    </row>
    <row r="18" spans="1:8" x14ac:dyDescent="0.25">
      <c r="A18" s="5"/>
      <c r="B18" s="5"/>
      <c r="C18" s="12"/>
      <c r="D18" s="26"/>
    </row>
    <row r="19" spans="1:8" ht="15" x14ac:dyDescent="0.25">
      <c r="A19" s="5">
        <v>9.8273972109283E-2</v>
      </c>
      <c r="B19" s="5">
        <f>A19/1000000</f>
        <v>9.8273972109283001E-8</v>
      </c>
      <c r="C19" s="12">
        <f>B19*$H$15</f>
        <v>218168.21808260828</v>
      </c>
      <c r="D19" s="39">
        <f>C19/10/1501</f>
        <v>14.534857966862644</v>
      </c>
      <c r="E19" t="s">
        <v>41</v>
      </c>
      <c r="G19" t="s">
        <v>1</v>
      </c>
      <c r="H19" s="3" t="s">
        <v>2</v>
      </c>
    </row>
    <row r="20" spans="1:8" ht="28.8" x14ac:dyDescent="0.25">
      <c r="A20">
        <v>9.8564935100645998E-2</v>
      </c>
      <c r="B20" s="5">
        <f>A20/1000000</f>
        <v>9.8564935100646002E-8</v>
      </c>
      <c r="C20" s="12">
        <f>B20*$H$15</f>
        <v>218814.15592343413</v>
      </c>
      <c r="D20" s="39">
        <f>C20/10/1501</f>
        <v>14.577891800362034</v>
      </c>
      <c r="E20" t="s">
        <v>42</v>
      </c>
      <c r="G20" s="16" t="s">
        <v>14</v>
      </c>
      <c r="H20" s="3" t="s">
        <v>3</v>
      </c>
    </row>
    <row r="21" spans="1:8" ht="13.8" x14ac:dyDescent="0.25">
      <c r="H21" s="3" t="s">
        <v>5</v>
      </c>
    </row>
    <row r="22" spans="1:8" x14ac:dyDescent="0.25">
      <c r="A22" s="28"/>
    </row>
    <row r="23" spans="1:8" ht="13.8" x14ac:dyDescent="0.25">
      <c r="A23" s="28"/>
      <c r="G23" s="17" t="s">
        <v>4</v>
      </c>
    </row>
    <row r="24" spans="1:8" ht="15.6" x14ac:dyDescent="0.25">
      <c r="A24" s="28"/>
      <c r="G24" s="19" t="s">
        <v>15</v>
      </c>
    </row>
    <row r="26" spans="1:8" ht="16.5" customHeight="1" x14ac:dyDescent="0.25">
      <c r="B26" s="18"/>
      <c r="C26" s="18"/>
      <c r="D26" s="4"/>
    </row>
    <row r="27" spans="1:8" ht="14.25" customHeight="1" x14ac:dyDescent="0.25">
      <c r="A27" t="s">
        <v>19</v>
      </c>
      <c r="B27" s="14"/>
      <c r="C27" s="14"/>
    </row>
    <row r="28" spans="1:8" ht="15.6" x14ac:dyDescent="0.25">
      <c r="A28" t="s">
        <v>20</v>
      </c>
    </row>
    <row r="30" spans="1:8" ht="15.6" x14ac:dyDescent="0.35">
      <c r="B30" t="s">
        <v>21</v>
      </c>
    </row>
    <row r="31" spans="1:8" x14ac:dyDescent="0.25">
      <c r="G31">
        <f>125*365.25</f>
        <v>45656.25</v>
      </c>
    </row>
    <row r="36" spans="2:6" x14ac:dyDescent="0.25">
      <c r="B36" s="29" t="s">
        <v>35</v>
      </c>
      <c r="C36" s="30"/>
      <c r="D36" s="31"/>
      <c r="E36" s="31"/>
      <c r="F36" s="32"/>
    </row>
    <row r="37" spans="2:6" x14ac:dyDescent="0.25">
      <c r="B37" s="33" t="s">
        <v>36</v>
      </c>
      <c r="F37" s="34"/>
    </row>
    <row r="38" spans="2:6" x14ac:dyDescent="0.25">
      <c r="B38" s="33">
        <v>14.535</v>
      </c>
      <c r="C38" t="s">
        <v>37</v>
      </c>
      <c r="F38" s="34"/>
    </row>
    <row r="39" spans="2:6" x14ac:dyDescent="0.25">
      <c r="B39" s="35">
        <f>B38/H15</f>
        <v>6.547297297297297E-12</v>
      </c>
      <c r="C39" t="s">
        <v>39</v>
      </c>
      <c r="F39" s="34"/>
    </row>
    <row r="40" spans="2:6" x14ac:dyDescent="0.25">
      <c r="B40" s="35">
        <f>B39*1000000</f>
        <v>6.5472972972972974E-6</v>
      </c>
      <c r="C40" t="s">
        <v>38</v>
      </c>
      <c r="E40" t="s">
        <v>40</v>
      </c>
      <c r="F40" s="34"/>
    </row>
    <row r="41" spans="2:6" x14ac:dyDescent="0.25">
      <c r="B41" s="33"/>
      <c r="F41" s="34"/>
    </row>
    <row r="42" spans="2:6" x14ac:dyDescent="0.25">
      <c r="B42" s="33"/>
      <c r="F42" s="34"/>
    </row>
    <row r="43" spans="2:6" x14ac:dyDescent="0.25">
      <c r="B43" s="36"/>
      <c r="C43" s="37"/>
      <c r="D43" s="37"/>
      <c r="E43" s="37"/>
      <c r="F43" s="38"/>
    </row>
  </sheetData>
  <hyperlinks>
    <hyperlink ref="E2" r:id="rId1" xr:uid="{00000000-0004-0000-0100-000000000000}"/>
  </hyperlinks>
  <printOptions gridLines="1"/>
  <pageMargins left="0.51181102362204722" right="0.55118110236220474" top="0.98425196850393704" bottom="0.98425196850393704" header="0.51181102362204722" footer="0.51181102362204722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MajorRevision_Feb2015</vt:lpstr>
      <vt:lpstr>Original</vt:lpstr>
      <vt:lpstr>Feb 2015</vt:lpstr>
      <vt:lpstr>MajorRevision_Feb2015!Print_Area</vt:lpstr>
      <vt:lpstr>Original!Print_Area</vt:lpstr>
      <vt:lpstr>'Feb 2015'!top</vt:lpstr>
      <vt:lpstr>Original!top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evan lahr</cp:lastModifiedBy>
  <cp:lastPrinted>2015-02-04T01:49:52Z</cp:lastPrinted>
  <dcterms:created xsi:type="dcterms:W3CDTF">2003-05-09T23:09:32Z</dcterms:created>
  <dcterms:modified xsi:type="dcterms:W3CDTF">2024-08-01T00:36:36Z</dcterms:modified>
</cp:coreProperties>
</file>