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lee\Documents\GitHub\EvanPys\Progress\PBMC_Hao_batch\"/>
    </mc:Choice>
  </mc:AlternateContent>
  <xr:revisionPtr revIDLastSave="0" documentId="13_ncr:1_{BA8BC624-A628-4E6B-816F-4AD9F92CE946}" xr6:coauthVersionLast="47" xr6:coauthVersionMax="47" xr10:uidLastSave="{00000000-0000-0000-0000-000000000000}"/>
  <bookViews>
    <workbookView xWindow="-120" yWindow="-120" windowWidth="38640" windowHeight="21240" xr2:uid="{32FF8D97-FB15-194E-9AAE-E463C6892ACB}"/>
  </bookViews>
  <sheets>
    <sheet name="Sheet1" sheetId="1" r:id="rId1"/>
    <sheet name="log(count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16" i="4"/>
  <c r="E3" i="4"/>
  <c r="E4" i="4"/>
  <c r="E5" i="4"/>
  <c r="E6" i="4"/>
  <c r="E7" i="4"/>
  <c r="E8" i="4"/>
  <c r="E9" i="4"/>
  <c r="E2" i="4"/>
  <c r="B47" i="4"/>
  <c r="B10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16" i="4"/>
  <c r="C3" i="4"/>
  <c r="C4" i="4"/>
  <c r="C5" i="4"/>
  <c r="C6" i="4"/>
  <c r="C7" i="4"/>
  <c r="C8" i="4"/>
  <c r="C9" i="4"/>
  <c r="C2" i="4"/>
  <c r="F9" i="4" s="1"/>
  <c r="G9" i="4" s="1"/>
  <c r="C50" i="1"/>
  <c r="F50" i="1"/>
  <c r="B50" i="1"/>
  <c r="C13" i="1"/>
  <c r="B13" i="1"/>
  <c r="F13" i="1"/>
  <c r="F21" i="1"/>
  <c r="F22" i="1"/>
  <c r="F23" i="1"/>
  <c r="F25" i="1"/>
  <c r="F26" i="1"/>
  <c r="F27" i="1"/>
  <c r="F28" i="1"/>
  <c r="F33" i="1"/>
  <c r="F34" i="1"/>
  <c r="F35" i="1"/>
  <c r="F36" i="1"/>
  <c r="F37" i="1"/>
  <c r="F38" i="1"/>
  <c r="F39" i="1"/>
  <c r="F41" i="1"/>
  <c r="F44" i="1"/>
  <c r="F45" i="1"/>
  <c r="E18" i="1"/>
  <c r="F18" i="1" s="1"/>
  <c r="E19" i="1"/>
  <c r="F19" i="1" s="1"/>
  <c r="E20" i="1"/>
  <c r="F20" i="1" s="1"/>
  <c r="E21" i="1"/>
  <c r="E22" i="1"/>
  <c r="E23" i="1"/>
  <c r="E24" i="1"/>
  <c r="F24" i="1" s="1"/>
  <c r="E25" i="1"/>
  <c r="E26" i="1"/>
  <c r="E27" i="1"/>
  <c r="E28" i="1"/>
  <c r="E29" i="1"/>
  <c r="F29" i="1" s="1"/>
  <c r="E30" i="1"/>
  <c r="F30" i="1" s="1"/>
  <c r="E31" i="1"/>
  <c r="F31" i="1" s="1"/>
  <c r="E32" i="1"/>
  <c r="F32" i="1" s="1"/>
  <c r="E33" i="1"/>
  <c r="E34" i="1"/>
  <c r="E35" i="1"/>
  <c r="E36" i="1"/>
  <c r="E37" i="1"/>
  <c r="E38" i="1"/>
  <c r="E39" i="1"/>
  <c r="E40" i="1"/>
  <c r="F40" i="1" s="1"/>
  <c r="E41" i="1"/>
  <c r="E42" i="1"/>
  <c r="F42" i="1" s="1"/>
  <c r="E43" i="1"/>
  <c r="F43" i="1" s="1"/>
  <c r="E44" i="1"/>
  <c r="E45" i="1"/>
  <c r="E46" i="1"/>
  <c r="F46" i="1" s="1"/>
  <c r="E47" i="1"/>
  <c r="F47" i="1" s="1"/>
  <c r="E17" i="1"/>
  <c r="F17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L8" i="1"/>
  <c r="L9" i="1"/>
  <c r="L10" i="1"/>
  <c r="L7" i="1"/>
  <c r="M4" i="1"/>
  <c r="M5" i="1"/>
  <c r="M6" i="1"/>
  <c r="M3" i="1"/>
  <c r="B48" i="1"/>
  <c r="C48" i="1" s="1"/>
  <c r="B11" i="1"/>
  <c r="C11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7" i="1"/>
  <c r="C4" i="1"/>
  <c r="C5" i="1"/>
  <c r="C6" i="1"/>
  <c r="C7" i="1"/>
  <c r="C8" i="1"/>
  <c r="C9" i="1"/>
  <c r="C10" i="1"/>
  <c r="C3" i="1"/>
  <c r="I10" i="1"/>
  <c r="H5" i="1" s="1"/>
  <c r="I5" i="1" s="1"/>
  <c r="E47" i="4" l="1"/>
  <c r="E49" i="4" s="1"/>
  <c r="F16" i="4"/>
  <c r="G16" i="4" s="1"/>
  <c r="H9" i="4"/>
  <c r="D8" i="4" s="1"/>
  <c r="D4" i="4"/>
  <c r="D5" i="4"/>
  <c r="D6" i="4"/>
  <c r="D3" i="4"/>
  <c r="E10" i="4" s="1"/>
  <c r="E12" i="4" s="1"/>
  <c r="D7" i="4"/>
  <c r="H3" i="1"/>
  <c r="I3" i="1" s="1"/>
  <c r="H8" i="1"/>
  <c r="I8" i="1" s="1"/>
  <c r="H4" i="1"/>
  <c r="I4" i="1" s="1"/>
  <c r="H9" i="1"/>
  <c r="I9" i="1" s="1"/>
  <c r="H7" i="1"/>
  <c r="I7" i="1" s="1"/>
  <c r="H6" i="1"/>
  <c r="I6" i="1" s="1"/>
  <c r="H16" i="4" l="1"/>
  <c r="D19" i="4"/>
  <c r="D27" i="4"/>
  <c r="D35" i="4"/>
  <c r="D43" i="4"/>
  <c r="D20" i="4"/>
  <c r="D28" i="4"/>
  <c r="D36" i="4"/>
  <c r="D44" i="4"/>
  <c r="D21" i="4"/>
  <c r="D29" i="4"/>
  <c r="D37" i="4"/>
  <c r="D45" i="4"/>
  <c r="D22" i="4"/>
  <c r="D30" i="4"/>
  <c r="D38" i="4"/>
  <c r="D17" i="4"/>
  <c r="D23" i="4"/>
  <c r="D31" i="4"/>
  <c r="D39" i="4"/>
  <c r="D24" i="4"/>
  <c r="D32" i="4"/>
  <c r="D40" i="4"/>
  <c r="D25" i="4"/>
  <c r="D33" i="4"/>
  <c r="D41" i="4"/>
  <c r="D18" i="4"/>
  <c r="D26" i="4"/>
  <c r="D34" i="4"/>
  <c r="D42" i="4"/>
</calcChain>
</file>

<file path=xl/sharedStrings.xml><?xml version="1.0" encoding="utf-8"?>
<sst xmlns="http://schemas.openxmlformats.org/spreadsheetml/2006/main" count="121" uniqueCount="58">
  <si>
    <t>Mono</t>
  </si>
  <si>
    <t>CD4_T</t>
  </si>
  <si>
    <t>CD8_T</t>
  </si>
  <si>
    <t>NK</t>
  </si>
  <si>
    <t>B</t>
  </si>
  <si>
    <t>other_T</t>
  </si>
  <si>
    <t>DC</t>
  </si>
  <si>
    <t>other</t>
  </si>
  <si>
    <t>CD14_Mono</t>
  </si>
  <si>
    <t>CD4_Naive</t>
  </si>
  <si>
    <t>CD4_TCM</t>
  </si>
  <si>
    <t>CD8_TEM</t>
  </si>
  <si>
    <t>CD8_Naive</t>
  </si>
  <si>
    <t>B_naive</t>
  </si>
  <si>
    <t>CD16_Mono</t>
  </si>
  <si>
    <t>CD4_TEM</t>
  </si>
  <si>
    <t>gdT</t>
  </si>
  <si>
    <t>B_memory</t>
  </si>
  <si>
    <t>CD8_TCM</t>
  </si>
  <si>
    <t>MAIT</t>
  </si>
  <si>
    <t>Treg</t>
  </si>
  <si>
    <t>B_intermediate</t>
  </si>
  <si>
    <t>Platelet</t>
  </si>
  <si>
    <t>CD4_CTL</t>
  </si>
  <si>
    <t>NK_CD56bright</t>
  </si>
  <si>
    <t>pDC</t>
  </si>
  <si>
    <t>Doublet</t>
  </si>
  <si>
    <t>NK_Proliferating</t>
  </si>
  <si>
    <t>Plasmablast</t>
  </si>
  <si>
    <t>dnT</t>
  </si>
  <si>
    <t>HSPC</t>
  </si>
  <si>
    <t>ILC</t>
  </si>
  <si>
    <t>CD4_Proliferating</t>
  </si>
  <si>
    <t>CD8_Proliferating</t>
  </si>
  <si>
    <t>Eryth</t>
  </si>
  <si>
    <t>ASDC</t>
  </si>
  <si>
    <t>cDC1</t>
  </si>
  <si>
    <t>cDC2</t>
  </si>
  <si>
    <t>Method 1</t>
  </si>
  <si>
    <t>Percentage</t>
  </si>
  <si>
    <t>Count</t>
  </si>
  <si>
    <t>Original count</t>
  </si>
  <si>
    <t>Level 1</t>
  </si>
  <si>
    <t>Level 2 (celltypes in red means count &lt; 1% total)</t>
  </si>
  <si>
    <t>3442*1=3442</t>
  </si>
  <si>
    <t>Method 2</t>
  </si>
  <si>
    <t>median</t>
  </si>
  <si>
    <t>Method 3 內插法</t>
  </si>
  <si>
    <t>Max</t>
  </si>
  <si>
    <t>min</t>
  </si>
  <si>
    <t>Sum</t>
  </si>
  <si>
    <t>Overall percentage 48%</t>
  </si>
  <si>
    <t>Overall percentage 64%</t>
  </si>
  <si>
    <t>log10(count)</t>
  </si>
  <si>
    <t>a</t>
  </si>
  <si>
    <t>b</t>
  </si>
  <si>
    <t>Selected count</t>
  </si>
  <si>
    <t>Overall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</si>
</sst>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9" fontId="0" fillId="0" borderId="0" xfId="0" applyNumberFormat="1"/>
    <xf numFmtId="1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6" fillId="0" borderId="0" xfId="0" applyNumberFormat="1" applyFont="1"/>
    <xf numFmtId="0" fontId="7" fillId="0" borderId="0" xfId="0" applyFont="1"/>
    <xf numFmtId="0" fontId="3" fillId="2" borderId="0" xfId="0" applyFont="1" applyFill="1"/>
    <xf numFmtId="1" fontId="0" fillId="2" borderId="0" xfId="0" applyNumberFormat="1" applyFill="1"/>
    <xf numFmtId="164" fontId="0" fillId="3" borderId="0" xfId="0" applyNumberFormat="1" applyFill="1"/>
    <xf numFmtId="0" fontId="8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1 celltypes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Sheet1!$B$3:$B$10</c:f>
              <c:numCache>
                <c:formatCode>General</c:formatCode>
                <c:ptCount val="8"/>
                <c:pt idx="0">
                  <c:v>49010</c:v>
                </c:pt>
                <c:pt idx="1">
                  <c:v>41001</c:v>
                </c:pt>
                <c:pt idx="2">
                  <c:v>25469</c:v>
                </c:pt>
                <c:pt idx="3">
                  <c:v>18664</c:v>
                </c:pt>
                <c:pt idx="4">
                  <c:v>13800</c:v>
                </c:pt>
                <c:pt idx="5">
                  <c:v>6789</c:v>
                </c:pt>
                <c:pt idx="6">
                  <c:v>3589</c:v>
                </c:pt>
                <c:pt idx="7">
                  <c:v>3442</c:v>
                </c:pt>
              </c:numCache>
            </c:numRef>
          </c:xVal>
          <c:yVal>
            <c:numRef>
              <c:f>Sheet1!$E$3:$E$10</c:f>
              <c:numCache>
                <c:formatCode>0.000</c:formatCode>
                <c:ptCount val="8"/>
                <c:pt idx="0">
                  <c:v>0.19999999999999996</c:v>
                </c:pt>
                <c:pt idx="1">
                  <c:v>0.34060744382022468</c:v>
                </c:pt>
                <c:pt idx="2">
                  <c:v>0.61329002808988764</c:v>
                </c:pt>
                <c:pt idx="3">
                  <c:v>0.73275983146067414</c:v>
                </c:pt>
                <c:pt idx="4">
                  <c:v>0.81815308988764046</c:v>
                </c:pt>
                <c:pt idx="5">
                  <c:v>0.94123946629213484</c:v>
                </c:pt>
                <c:pt idx="6">
                  <c:v>0.99741924157303374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5-9246-A626-C95A6FF21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808544"/>
        <c:axId val="1600810272"/>
      </c:scatterChart>
      <c:valAx>
        <c:axId val="160080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810272"/>
        <c:crosses val="autoZero"/>
        <c:crossBetween val="midCat"/>
      </c:valAx>
      <c:valAx>
        <c:axId val="16008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80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2 celltypes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Sheet1!$B$17:$B$47</c:f>
              <c:numCache>
                <c:formatCode>General</c:formatCode>
                <c:ptCount val="31"/>
                <c:pt idx="0">
                  <c:v>42690</c:v>
                </c:pt>
                <c:pt idx="1">
                  <c:v>17479</c:v>
                </c:pt>
                <c:pt idx="2">
                  <c:v>17173</c:v>
                </c:pt>
                <c:pt idx="3">
                  <c:v>14889</c:v>
                </c:pt>
                <c:pt idx="4">
                  <c:v>11727</c:v>
                </c:pt>
                <c:pt idx="5">
                  <c:v>10768</c:v>
                </c:pt>
                <c:pt idx="6">
                  <c:v>7718</c:v>
                </c:pt>
                <c:pt idx="7">
                  <c:v>6320</c:v>
                </c:pt>
                <c:pt idx="8">
                  <c:v>4282</c:v>
                </c:pt>
                <c:pt idx="9">
                  <c:v>3649</c:v>
                </c:pt>
                <c:pt idx="10">
                  <c:v>3285</c:v>
                </c:pt>
                <c:pt idx="11">
                  <c:v>2883</c:v>
                </c:pt>
                <c:pt idx="12">
                  <c:v>2784</c:v>
                </c:pt>
                <c:pt idx="13">
                  <c:v>2507</c:v>
                </c:pt>
                <c:pt idx="14">
                  <c:v>2501</c:v>
                </c:pt>
                <c:pt idx="15">
                  <c:v>2431</c:v>
                </c:pt>
                <c:pt idx="16">
                  <c:v>2293</c:v>
                </c:pt>
                <c:pt idx="17">
                  <c:v>1736</c:v>
                </c:pt>
                <c:pt idx="18">
                  <c:v>943</c:v>
                </c:pt>
                <c:pt idx="19">
                  <c:v>861</c:v>
                </c:pt>
                <c:pt idx="20">
                  <c:v>605</c:v>
                </c:pt>
                <c:pt idx="21">
                  <c:v>548</c:v>
                </c:pt>
                <c:pt idx="22">
                  <c:v>366</c:v>
                </c:pt>
                <c:pt idx="23">
                  <c:v>356</c:v>
                </c:pt>
                <c:pt idx="24">
                  <c:v>329</c:v>
                </c:pt>
                <c:pt idx="25">
                  <c:v>151</c:v>
                </c:pt>
                <c:pt idx="26">
                  <c:v>132</c:v>
                </c:pt>
                <c:pt idx="27">
                  <c:v>108</c:v>
                </c:pt>
                <c:pt idx="28">
                  <c:v>91</c:v>
                </c:pt>
                <c:pt idx="29">
                  <c:v>83</c:v>
                </c:pt>
                <c:pt idx="30">
                  <c:v>76</c:v>
                </c:pt>
              </c:numCache>
            </c:numRef>
          </c:xVal>
          <c:yVal>
            <c:numRef>
              <c:f>Sheet1!$E$17:$E$47</c:f>
              <c:numCache>
                <c:formatCode>0.000</c:formatCode>
                <c:ptCount val="31"/>
                <c:pt idx="0">
                  <c:v>0.19999999999999996</c:v>
                </c:pt>
                <c:pt idx="1">
                  <c:v>0.6732904679213404</c:v>
                </c:pt>
                <c:pt idx="2">
                  <c:v>0.67903505890083071</c:v>
                </c:pt>
                <c:pt idx="3">
                  <c:v>0.72191298634251644</c:v>
                </c:pt>
                <c:pt idx="4">
                  <c:v>0.78127375979724967</c:v>
                </c:pt>
                <c:pt idx="5">
                  <c:v>0.79927723283427987</c:v>
                </c:pt>
                <c:pt idx="6">
                  <c:v>0.85653541089782703</c:v>
                </c:pt>
                <c:pt idx="7">
                  <c:v>0.88278030694138077</c:v>
                </c:pt>
                <c:pt idx="8">
                  <c:v>0.92104003379171162</c:v>
                </c:pt>
                <c:pt idx="9">
                  <c:v>0.93292345238653962</c:v>
                </c:pt>
                <c:pt idx="10">
                  <c:v>0.93975688740789409</c:v>
                </c:pt>
                <c:pt idx="11">
                  <c:v>0.94730370300840105</c:v>
                </c:pt>
                <c:pt idx="12">
                  <c:v>0.94916224714882436</c:v>
                </c:pt>
                <c:pt idx="13">
                  <c:v>0.95436241610738259</c:v>
                </c:pt>
                <c:pt idx="14">
                  <c:v>0.95447505514619613</c:v>
                </c:pt>
                <c:pt idx="15">
                  <c:v>0.95578917726568735</c:v>
                </c:pt>
                <c:pt idx="16">
                  <c:v>0.95837987515839862</c:v>
                </c:pt>
                <c:pt idx="17">
                  <c:v>0.96883653259492186</c:v>
                </c:pt>
                <c:pt idx="18">
                  <c:v>0.98372365889144409</c:v>
                </c:pt>
                <c:pt idx="19">
                  <c:v>0.98526305908856249</c:v>
                </c:pt>
                <c:pt idx="20">
                  <c:v>0.99006899141127325</c:v>
                </c:pt>
                <c:pt idx="21">
                  <c:v>0.99113906228000193</c:v>
                </c:pt>
                <c:pt idx="22">
                  <c:v>0.99455577979067911</c:v>
                </c:pt>
                <c:pt idx="23">
                  <c:v>0.994743511522035</c:v>
                </c:pt>
                <c:pt idx="24">
                  <c:v>0.9952503871966959</c:v>
                </c:pt>
                <c:pt idx="25">
                  <c:v>0.99859201201483083</c:v>
                </c:pt>
                <c:pt idx="26">
                  <c:v>0.99894870230440702</c:v>
                </c:pt>
                <c:pt idx="27">
                  <c:v>0.99939925845966116</c:v>
                </c:pt>
                <c:pt idx="28">
                  <c:v>0.99971840240296617</c:v>
                </c:pt>
                <c:pt idx="29">
                  <c:v>0.99986858778805088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C8-4942-B7A8-C0F586057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67199"/>
        <c:axId val="332769471"/>
      </c:scatterChart>
      <c:valAx>
        <c:axId val="33276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69471"/>
        <c:crosses val="autoZero"/>
        <c:crossBetween val="midCat"/>
      </c:valAx>
      <c:valAx>
        <c:axId val="33276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6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vs. Percentage (Level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'log(count)'!$B$2:$B$9</c:f>
              <c:numCache>
                <c:formatCode>General</c:formatCode>
                <c:ptCount val="8"/>
                <c:pt idx="0">
                  <c:v>49010</c:v>
                </c:pt>
                <c:pt idx="1">
                  <c:v>41001</c:v>
                </c:pt>
                <c:pt idx="2">
                  <c:v>25469</c:v>
                </c:pt>
                <c:pt idx="3">
                  <c:v>18664</c:v>
                </c:pt>
                <c:pt idx="4">
                  <c:v>13800</c:v>
                </c:pt>
                <c:pt idx="5">
                  <c:v>6789</c:v>
                </c:pt>
                <c:pt idx="6">
                  <c:v>3589</c:v>
                </c:pt>
                <c:pt idx="7">
                  <c:v>3442</c:v>
                </c:pt>
              </c:numCache>
            </c:numRef>
          </c:xVal>
          <c:yVal>
            <c:numRef>
              <c:f>'log(count)'!$D$2:$D$9</c:f>
              <c:numCache>
                <c:formatCode>General</c:formatCode>
                <c:ptCount val="8"/>
                <c:pt idx="0">
                  <c:v>0.2</c:v>
                </c:pt>
                <c:pt idx="1">
                  <c:v>0.253743917491839</c:v>
                </c:pt>
                <c:pt idx="2">
                  <c:v>0.39715943273237153</c:v>
                </c:pt>
                <c:pt idx="3">
                  <c:v>0.49079461602111074</c:v>
                </c:pt>
                <c:pt idx="4">
                  <c:v>0.58173773773417015</c:v>
                </c:pt>
                <c:pt idx="5">
                  <c:v>0.79540415510589257</c:v>
                </c:pt>
                <c:pt idx="6">
                  <c:v>0.98740320463862341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F-254F-A7E4-E3190E3F3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484736"/>
        <c:axId val="1634432304"/>
      </c:scatterChart>
      <c:valAx>
        <c:axId val="17664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432304"/>
        <c:crosses val="autoZero"/>
        <c:crossBetween val="midCat"/>
      </c:valAx>
      <c:valAx>
        <c:axId val="16344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log10(count)</a:t>
            </a:r>
            <a:r>
              <a:rPr lang="en-US" baseline="0"/>
              <a:t> vs. Percentage (Level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'log(count)'!$C$2:$C$9</c:f>
              <c:numCache>
                <c:formatCode>General</c:formatCode>
                <c:ptCount val="8"/>
                <c:pt idx="0">
                  <c:v>4.6902847025126295</c:v>
                </c:pt>
                <c:pt idx="1">
                  <c:v>4.6127944491388995</c:v>
                </c:pt>
                <c:pt idx="2">
                  <c:v>4.406011893412467</c:v>
                </c:pt>
                <c:pt idx="3">
                  <c:v>4.271004725785696</c:v>
                </c:pt>
                <c:pt idx="4">
                  <c:v>4.1398790864012369</c:v>
                </c:pt>
                <c:pt idx="5">
                  <c:v>3.8318058086743911</c:v>
                </c:pt>
                <c:pt idx="6">
                  <c:v>3.5549734583332397</c:v>
                </c:pt>
                <c:pt idx="7">
                  <c:v>3.5368108659915416</c:v>
                </c:pt>
              </c:numCache>
            </c:numRef>
          </c:xVal>
          <c:yVal>
            <c:numRef>
              <c:f>'log(count)'!$D$2:$D$9</c:f>
              <c:numCache>
                <c:formatCode>General</c:formatCode>
                <c:ptCount val="8"/>
                <c:pt idx="0">
                  <c:v>0.2</c:v>
                </c:pt>
                <c:pt idx="1">
                  <c:v>0.253743917491839</c:v>
                </c:pt>
                <c:pt idx="2">
                  <c:v>0.39715943273237153</c:v>
                </c:pt>
                <c:pt idx="3">
                  <c:v>0.49079461602111074</c:v>
                </c:pt>
                <c:pt idx="4">
                  <c:v>0.58173773773417015</c:v>
                </c:pt>
                <c:pt idx="5">
                  <c:v>0.79540415510589257</c:v>
                </c:pt>
                <c:pt idx="6">
                  <c:v>0.98740320463862341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9-B349-A91B-6C89950D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291360"/>
        <c:axId val="1766277872"/>
      </c:scatterChart>
      <c:valAx>
        <c:axId val="1681291360"/>
        <c:scaling>
          <c:orientation val="minMax"/>
          <c:min val="3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77872"/>
        <c:crosses val="autoZero"/>
        <c:crossBetween val="midCat"/>
      </c:valAx>
      <c:valAx>
        <c:axId val="17662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9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Count vs. Percentage (Level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'log(count)'!$B$15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'log(count)'!$B$16:$B$46</c:f>
              <c:numCache>
                <c:formatCode>General</c:formatCode>
                <c:ptCount val="31"/>
                <c:pt idx="0">
                  <c:v>42690</c:v>
                </c:pt>
                <c:pt idx="1">
                  <c:v>17479</c:v>
                </c:pt>
                <c:pt idx="2">
                  <c:v>17173</c:v>
                </c:pt>
                <c:pt idx="3">
                  <c:v>14889</c:v>
                </c:pt>
                <c:pt idx="4">
                  <c:v>11727</c:v>
                </c:pt>
                <c:pt idx="5">
                  <c:v>10768</c:v>
                </c:pt>
                <c:pt idx="6">
                  <c:v>7718</c:v>
                </c:pt>
                <c:pt idx="7">
                  <c:v>6320</c:v>
                </c:pt>
                <c:pt idx="8">
                  <c:v>4282</c:v>
                </c:pt>
                <c:pt idx="9">
                  <c:v>3649</c:v>
                </c:pt>
                <c:pt idx="10">
                  <c:v>3285</c:v>
                </c:pt>
                <c:pt idx="11">
                  <c:v>2883</c:v>
                </c:pt>
                <c:pt idx="12">
                  <c:v>2784</c:v>
                </c:pt>
                <c:pt idx="13">
                  <c:v>2507</c:v>
                </c:pt>
                <c:pt idx="14">
                  <c:v>2501</c:v>
                </c:pt>
                <c:pt idx="15">
                  <c:v>2431</c:v>
                </c:pt>
                <c:pt idx="16">
                  <c:v>2293</c:v>
                </c:pt>
                <c:pt idx="17">
                  <c:v>1736</c:v>
                </c:pt>
                <c:pt idx="18">
                  <c:v>943</c:v>
                </c:pt>
                <c:pt idx="19">
                  <c:v>861</c:v>
                </c:pt>
                <c:pt idx="20">
                  <c:v>605</c:v>
                </c:pt>
                <c:pt idx="21">
                  <c:v>548</c:v>
                </c:pt>
                <c:pt idx="22">
                  <c:v>366</c:v>
                </c:pt>
                <c:pt idx="23">
                  <c:v>356</c:v>
                </c:pt>
                <c:pt idx="24">
                  <c:v>329</c:v>
                </c:pt>
                <c:pt idx="25">
                  <c:v>151</c:v>
                </c:pt>
                <c:pt idx="26">
                  <c:v>132</c:v>
                </c:pt>
                <c:pt idx="27">
                  <c:v>108</c:v>
                </c:pt>
                <c:pt idx="28">
                  <c:v>91</c:v>
                </c:pt>
                <c:pt idx="29">
                  <c:v>83</c:v>
                </c:pt>
                <c:pt idx="30">
                  <c:v>76</c:v>
                </c:pt>
              </c:numCache>
            </c:numRef>
          </c:xVal>
          <c:yVal>
            <c:numRef>
              <c:f>'log(count)'!$D$16:$D$46</c:f>
              <c:numCache>
                <c:formatCode>General</c:formatCode>
                <c:ptCount val="31"/>
                <c:pt idx="0">
                  <c:v>0.2</c:v>
                </c:pt>
                <c:pt idx="1">
                  <c:v>0.31283733057977647</c:v>
                </c:pt>
                <c:pt idx="2">
                  <c:v>0.31506911887528477</c:v>
                </c:pt>
                <c:pt idx="3">
                  <c:v>0.33310304702653526</c:v>
                </c:pt>
                <c:pt idx="4">
                  <c:v>0.36326944267884165</c:v>
                </c:pt>
                <c:pt idx="5">
                  <c:v>0.37405008177161414</c:v>
                </c:pt>
                <c:pt idx="6">
                  <c:v>0.41613180188910315</c:v>
                </c:pt>
                <c:pt idx="7">
                  <c:v>0.44138360750321537</c:v>
                </c:pt>
                <c:pt idx="8">
                  <c:v>0.490576447755253</c:v>
                </c:pt>
                <c:pt idx="9">
                  <c:v>0.51079029963306177</c:v>
                </c:pt>
                <c:pt idx="10">
                  <c:v>0.52406930481846592</c:v>
                </c:pt>
                <c:pt idx="11">
                  <c:v>0.54056407768266213</c:v>
                </c:pt>
                <c:pt idx="12">
                  <c:v>0.54497952546974382</c:v>
                </c:pt>
                <c:pt idx="13">
                  <c:v>0.55822257010265597</c:v>
                </c:pt>
                <c:pt idx="14">
                  <c:v>0.55852535605588949</c:v>
                </c:pt>
                <c:pt idx="15">
                  <c:v>0.56211253235912573</c:v>
                </c:pt>
                <c:pt idx="16">
                  <c:v>0.56949737706486681</c:v>
                </c:pt>
                <c:pt idx="17">
                  <c:v>0.60466123426246721</c:v>
                </c:pt>
                <c:pt idx="18">
                  <c:v>0.68177687482093063</c:v>
                </c:pt>
                <c:pt idx="19">
                  <c:v>0.69327230621402602</c:v>
                </c:pt>
                <c:pt idx="20">
                  <c:v>0.73786138106023935</c:v>
                </c:pt>
                <c:pt idx="21">
                  <c:v>0.75036536209421956</c:v>
                </c:pt>
                <c:pt idx="22">
                  <c:v>0.80137061312797842</c:v>
                </c:pt>
                <c:pt idx="23">
                  <c:v>0.8048711863089919</c:v>
                </c:pt>
                <c:pt idx="24">
                  <c:v>0.81483778198556278</c:v>
                </c:pt>
                <c:pt idx="25">
                  <c:v>0.91324619233926718</c:v>
                </c:pt>
                <c:pt idx="26">
                  <c:v>0.93023917266119727</c:v>
                </c:pt>
                <c:pt idx="27">
                  <c:v>0.95559644562856993</c:v>
                </c:pt>
                <c:pt idx="28">
                  <c:v>0.97723878738171255</c:v>
                </c:pt>
                <c:pt idx="29">
                  <c:v>0.98886653565672944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4-C544-BE35-67F4E3F48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676768"/>
        <c:axId val="1634687392"/>
      </c:scatterChart>
      <c:valAx>
        <c:axId val="176667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687392"/>
        <c:crosses val="autoZero"/>
        <c:crossBetween val="midCat"/>
      </c:valAx>
      <c:valAx>
        <c:axId val="16346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67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log10(Count) vs. Percentage (Level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'log(count)'!$B$15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'log(count)'!$C$16:$C$46</c:f>
              <c:numCache>
                <c:formatCode>General</c:formatCode>
                <c:ptCount val="31"/>
                <c:pt idx="0">
                  <c:v>4.6303261548039467</c:v>
                </c:pt>
                <c:pt idx="1">
                  <c:v>4.2425165823656048</c:v>
                </c:pt>
                <c:pt idx="2">
                  <c:v>4.2348461699213642</c:v>
                </c:pt>
                <c:pt idx="3">
                  <c:v>4.1728655299169857</c:v>
                </c:pt>
                <c:pt idx="4">
                  <c:v>4.0691869251519099</c:v>
                </c:pt>
                <c:pt idx="5">
                  <c:v>4.032135046879902</c:v>
                </c:pt>
                <c:pt idx="6">
                  <c:v>3.8875047742353779</c:v>
                </c:pt>
                <c:pt idx="7">
                  <c:v>3.8007170782823851</c:v>
                </c:pt>
                <c:pt idx="8">
                  <c:v>3.6316466629584196</c:v>
                </c:pt>
                <c:pt idx="9">
                  <c:v>3.5621738633646483</c:v>
                </c:pt>
                <c:pt idx="10">
                  <c:v>3.5165353738957994</c:v>
                </c:pt>
                <c:pt idx="11">
                  <c:v>3.4598446423882079</c:v>
                </c:pt>
                <c:pt idx="12">
                  <c:v>3.4446692309385245</c:v>
                </c:pt>
                <c:pt idx="13">
                  <c:v>3.3991543339582164</c:v>
                </c:pt>
                <c:pt idx="14">
                  <c:v>3.3981136917305026</c:v>
                </c:pt>
                <c:pt idx="15">
                  <c:v>3.3857849588433355</c:v>
                </c:pt>
                <c:pt idx="16">
                  <c:v>3.3604040547299387</c:v>
                </c:pt>
                <c:pt idx="17">
                  <c:v>3.2395497208404729</c:v>
                </c:pt>
                <c:pt idx="18">
                  <c:v>2.9745116927373285</c:v>
                </c:pt>
                <c:pt idx="19">
                  <c:v>2.935003151453655</c:v>
                </c:pt>
                <c:pt idx="20">
                  <c:v>2.781755374652469</c:v>
                </c:pt>
                <c:pt idx="21">
                  <c:v>2.7387805584843692</c:v>
                </c:pt>
                <c:pt idx="22">
                  <c:v>2.5634810853944106</c:v>
                </c:pt>
                <c:pt idx="23">
                  <c:v>2.5514499979728753</c:v>
                </c:pt>
                <c:pt idx="24">
                  <c:v>2.5171958979499744</c:v>
                </c:pt>
                <c:pt idx="25">
                  <c:v>2.1789769472931693</c:v>
                </c:pt>
                <c:pt idx="26">
                  <c:v>2.12057393120585</c:v>
                </c:pt>
                <c:pt idx="27">
                  <c:v>2.0334237554869499</c:v>
                </c:pt>
                <c:pt idx="28">
                  <c:v>1.9590413923210936</c:v>
                </c:pt>
                <c:pt idx="29">
                  <c:v>1.919078092376074</c:v>
                </c:pt>
                <c:pt idx="30">
                  <c:v>1.8808135922807914</c:v>
                </c:pt>
              </c:numCache>
            </c:numRef>
          </c:xVal>
          <c:yVal>
            <c:numRef>
              <c:f>'log(count)'!$D$16:$D$46</c:f>
              <c:numCache>
                <c:formatCode>General</c:formatCode>
                <c:ptCount val="31"/>
                <c:pt idx="0">
                  <c:v>0.2</c:v>
                </c:pt>
                <c:pt idx="1">
                  <c:v>0.31283733057977647</c:v>
                </c:pt>
                <c:pt idx="2">
                  <c:v>0.31506911887528477</c:v>
                </c:pt>
                <c:pt idx="3">
                  <c:v>0.33310304702653526</c:v>
                </c:pt>
                <c:pt idx="4">
                  <c:v>0.36326944267884165</c:v>
                </c:pt>
                <c:pt idx="5">
                  <c:v>0.37405008177161414</c:v>
                </c:pt>
                <c:pt idx="6">
                  <c:v>0.41613180188910315</c:v>
                </c:pt>
                <c:pt idx="7">
                  <c:v>0.44138360750321537</c:v>
                </c:pt>
                <c:pt idx="8">
                  <c:v>0.490576447755253</c:v>
                </c:pt>
                <c:pt idx="9">
                  <c:v>0.51079029963306177</c:v>
                </c:pt>
                <c:pt idx="10">
                  <c:v>0.52406930481846592</c:v>
                </c:pt>
                <c:pt idx="11">
                  <c:v>0.54056407768266213</c:v>
                </c:pt>
                <c:pt idx="12">
                  <c:v>0.54497952546974382</c:v>
                </c:pt>
                <c:pt idx="13">
                  <c:v>0.55822257010265597</c:v>
                </c:pt>
                <c:pt idx="14">
                  <c:v>0.55852535605588949</c:v>
                </c:pt>
                <c:pt idx="15">
                  <c:v>0.56211253235912573</c:v>
                </c:pt>
                <c:pt idx="16">
                  <c:v>0.56949737706486681</c:v>
                </c:pt>
                <c:pt idx="17">
                  <c:v>0.60466123426246721</c:v>
                </c:pt>
                <c:pt idx="18">
                  <c:v>0.68177687482093063</c:v>
                </c:pt>
                <c:pt idx="19">
                  <c:v>0.69327230621402602</c:v>
                </c:pt>
                <c:pt idx="20">
                  <c:v>0.73786138106023935</c:v>
                </c:pt>
                <c:pt idx="21">
                  <c:v>0.75036536209421956</c:v>
                </c:pt>
                <c:pt idx="22">
                  <c:v>0.80137061312797842</c:v>
                </c:pt>
                <c:pt idx="23">
                  <c:v>0.8048711863089919</c:v>
                </c:pt>
                <c:pt idx="24">
                  <c:v>0.81483778198556278</c:v>
                </c:pt>
                <c:pt idx="25">
                  <c:v>0.91324619233926718</c:v>
                </c:pt>
                <c:pt idx="26">
                  <c:v>0.93023917266119727</c:v>
                </c:pt>
                <c:pt idx="27">
                  <c:v>0.95559644562856993</c:v>
                </c:pt>
                <c:pt idx="28">
                  <c:v>0.97723878738171255</c:v>
                </c:pt>
                <c:pt idx="29">
                  <c:v>0.98886653565672944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5-8146-86FC-18B53EB83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676768"/>
        <c:axId val="1634687392"/>
      </c:scatterChart>
      <c:valAx>
        <c:axId val="1766676768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687392"/>
        <c:crosses val="autoZero"/>
        <c:crossBetween val="midCat"/>
      </c:valAx>
      <c:valAx>
        <c:axId val="16346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67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Original count vs. Selected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'log(count)'!$B$2:$B$9</c:f>
              <c:numCache>
                <c:formatCode>General</c:formatCode>
                <c:ptCount val="8"/>
                <c:pt idx="0">
                  <c:v>49010</c:v>
                </c:pt>
                <c:pt idx="1">
                  <c:v>41001</c:v>
                </c:pt>
                <c:pt idx="2">
                  <c:v>25469</c:v>
                </c:pt>
                <c:pt idx="3">
                  <c:v>18664</c:v>
                </c:pt>
                <c:pt idx="4">
                  <c:v>13800</c:v>
                </c:pt>
                <c:pt idx="5">
                  <c:v>6789</c:v>
                </c:pt>
                <c:pt idx="6">
                  <c:v>3589</c:v>
                </c:pt>
                <c:pt idx="7">
                  <c:v>3442</c:v>
                </c:pt>
              </c:numCache>
            </c:numRef>
          </c:xVal>
          <c:yVal>
            <c:numRef>
              <c:f>'log(count)'!$E$2:$E$9</c:f>
              <c:numCache>
                <c:formatCode>General</c:formatCode>
                <c:ptCount val="8"/>
                <c:pt idx="0">
                  <c:v>9802</c:v>
                </c:pt>
                <c:pt idx="1">
                  <c:v>10404</c:v>
                </c:pt>
                <c:pt idx="2">
                  <c:v>10116</c:v>
                </c:pt>
                <c:pt idx="3">
                  <c:v>9161</c:v>
                </c:pt>
                <c:pt idx="4">
                  <c:v>8028</c:v>
                </c:pt>
                <c:pt idx="5">
                  <c:v>5400</c:v>
                </c:pt>
                <c:pt idx="6">
                  <c:v>3544</c:v>
                </c:pt>
                <c:pt idx="7">
                  <c:v>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3-4A25-B242-429908CB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984368"/>
        <c:axId val="995986288"/>
      </c:scatterChart>
      <c:valAx>
        <c:axId val="9959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Original 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986288"/>
        <c:crosses val="autoZero"/>
        <c:crossBetween val="midCat"/>
      </c:valAx>
      <c:valAx>
        <c:axId val="9959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Selected 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9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Original count vs. Selected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'log(count)'!$B$15</c:f>
              <c:strCache>
                <c:ptCount val="1"/>
                <c:pt idx="0">
                  <c:v>Original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'log(count)'!$B$16:$B$46</c:f>
              <c:numCache>
                <c:formatCode>General</c:formatCode>
                <c:ptCount val="31"/>
                <c:pt idx="0">
                  <c:v>42690</c:v>
                </c:pt>
                <c:pt idx="1">
                  <c:v>17479</c:v>
                </c:pt>
                <c:pt idx="2">
                  <c:v>17173</c:v>
                </c:pt>
                <c:pt idx="3">
                  <c:v>14889</c:v>
                </c:pt>
                <c:pt idx="4">
                  <c:v>11727</c:v>
                </c:pt>
                <c:pt idx="5">
                  <c:v>10768</c:v>
                </c:pt>
                <c:pt idx="6">
                  <c:v>7718</c:v>
                </c:pt>
                <c:pt idx="7">
                  <c:v>6320</c:v>
                </c:pt>
                <c:pt idx="8">
                  <c:v>4282</c:v>
                </c:pt>
                <c:pt idx="9">
                  <c:v>3649</c:v>
                </c:pt>
                <c:pt idx="10">
                  <c:v>3285</c:v>
                </c:pt>
                <c:pt idx="11">
                  <c:v>2883</c:v>
                </c:pt>
                <c:pt idx="12">
                  <c:v>2784</c:v>
                </c:pt>
                <c:pt idx="13">
                  <c:v>2507</c:v>
                </c:pt>
                <c:pt idx="14">
                  <c:v>2501</c:v>
                </c:pt>
                <c:pt idx="15">
                  <c:v>2431</c:v>
                </c:pt>
                <c:pt idx="16">
                  <c:v>2293</c:v>
                </c:pt>
                <c:pt idx="17">
                  <c:v>1736</c:v>
                </c:pt>
                <c:pt idx="18">
                  <c:v>943</c:v>
                </c:pt>
                <c:pt idx="19">
                  <c:v>861</c:v>
                </c:pt>
                <c:pt idx="20">
                  <c:v>605</c:v>
                </c:pt>
                <c:pt idx="21">
                  <c:v>548</c:v>
                </c:pt>
                <c:pt idx="22">
                  <c:v>366</c:v>
                </c:pt>
                <c:pt idx="23">
                  <c:v>356</c:v>
                </c:pt>
                <c:pt idx="24">
                  <c:v>329</c:v>
                </c:pt>
                <c:pt idx="25">
                  <c:v>151</c:v>
                </c:pt>
                <c:pt idx="26">
                  <c:v>132</c:v>
                </c:pt>
                <c:pt idx="27">
                  <c:v>108</c:v>
                </c:pt>
                <c:pt idx="28">
                  <c:v>91</c:v>
                </c:pt>
                <c:pt idx="29">
                  <c:v>83</c:v>
                </c:pt>
                <c:pt idx="30">
                  <c:v>76</c:v>
                </c:pt>
              </c:numCache>
            </c:numRef>
          </c:xVal>
          <c:yVal>
            <c:numRef>
              <c:f>'log(count)'!$E$16:$E$46</c:f>
              <c:numCache>
                <c:formatCode>General</c:formatCode>
                <c:ptCount val="31"/>
                <c:pt idx="0">
                  <c:v>8538</c:v>
                </c:pt>
                <c:pt idx="1">
                  <c:v>5469</c:v>
                </c:pt>
                <c:pt idx="2">
                  <c:v>5411</c:v>
                </c:pt>
                <c:pt idx="3">
                  <c:v>4960</c:v>
                </c:pt>
                <c:pt idx="4">
                  <c:v>4261</c:v>
                </c:pt>
                <c:pt idx="5">
                  <c:v>4028</c:v>
                </c:pt>
                <c:pt idx="6">
                  <c:v>3212</c:v>
                </c:pt>
                <c:pt idx="7">
                  <c:v>2790</c:v>
                </c:pt>
                <c:pt idx="8">
                  <c:v>2101</c:v>
                </c:pt>
                <c:pt idx="9">
                  <c:v>1864</c:v>
                </c:pt>
                <c:pt idx="10">
                  <c:v>1722</c:v>
                </c:pt>
                <c:pt idx="11">
                  <c:v>1559</c:v>
                </c:pt>
                <c:pt idx="12">
                  <c:v>1518</c:v>
                </c:pt>
                <c:pt idx="13">
                  <c:v>1400</c:v>
                </c:pt>
                <c:pt idx="14">
                  <c:v>1397</c:v>
                </c:pt>
                <c:pt idx="15">
                  <c:v>1367</c:v>
                </c:pt>
                <c:pt idx="16">
                  <c:v>1306</c:v>
                </c:pt>
                <c:pt idx="17">
                  <c:v>1050</c:v>
                </c:pt>
                <c:pt idx="18">
                  <c:v>643</c:v>
                </c:pt>
                <c:pt idx="19">
                  <c:v>597</c:v>
                </c:pt>
                <c:pt idx="20">
                  <c:v>447</c:v>
                </c:pt>
                <c:pt idx="21">
                  <c:v>412</c:v>
                </c:pt>
                <c:pt idx="22">
                  <c:v>294</c:v>
                </c:pt>
                <c:pt idx="23">
                  <c:v>287</c:v>
                </c:pt>
                <c:pt idx="24">
                  <c:v>269</c:v>
                </c:pt>
                <c:pt idx="25">
                  <c:v>138</c:v>
                </c:pt>
                <c:pt idx="26">
                  <c:v>123</c:v>
                </c:pt>
                <c:pt idx="27">
                  <c:v>104</c:v>
                </c:pt>
                <c:pt idx="28">
                  <c:v>89</c:v>
                </c:pt>
                <c:pt idx="29">
                  <c:v>83</c:v>
                </c:pt>
                <c:pt idx="3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2-4487-B10B-2A3D8D8C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984368"/>
        <c:axId val="995986288"/>
      </c:scatterChart>
      <c:valAx>
        <c:axId val="9959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Original 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986288"/>
        <c:crosses val="autoZero"/>
        <c:crossBetween val="midCat"/>
      </c:valAx>
      <c:valAx>
        <c:axId val="9959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Selected 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98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817033</xdr:colOff>
      <xdr:row>1</xdr:row>
      <xdr:rowOff>203199</xdr:rowOff>
    </xdr:from>
    <xdr:to>
      <xdr:col>19</xdr:col>
      <xdr:colOff>410633</xdr:colOff>
      <xdr:row>16</xdr:row>
      <xdr:rowOff>101599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BA41DF-45E0-CD1A-A619-2767C319D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579967</xdr:colOff>
      <xdr:row>21</xdr:row>
      <xdr:rowOff>177800</xdr:rowOff>
    </xdr:from>
    <xdr:to>
      <xdr:col>17</xdr:col>
      <xdr:colOff>173567</xdr:colOff>
      <xdr:row>35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809828-8A02-CED0-B872-98D3DDBF9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</xdr:row>
      <xdr:rowOff>6350</xdr:rowOff>
    </xdr:from>
    <xdr:to>
      <xdr:col>15</xdr:col>
      <xdr:colOff>152400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3F592-7846-17E4-BC98-26A78E7E1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666750</xdr:colOff>
      <xdr:row>2</xdr:row>
      <xdr:rowOff>6350</xdr:rowOff>
    </xdr:from>
    <xdr:to>
      <xdr:col>21</xdr:col>
      <xdr:colOff>673100</xdr:colOff>
      <xdr:row>19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93B919-282F-0E68-5E19-D7A6C674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311150</xdr:colOff>
      <xdr:row>23</xdr:row>
      <xdr:rowOff>133350</xdr:rowOff>
    </xdr:from>
    <xdr:to>
      <xdr:col>16</xdr:col>
      <xdr:colOff>177800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45276C-52C9-9F4D-5733-79218BD41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</xdr:colOff>
      <xdr:row>23</xdr:row>
      <xdr:rowOff>101600</xdr:rowOff>
    </xdr:from>
    <xdr:to>
      <xdr:col>23</xdr:col>
      <xdr:colOff>730250</xdr:colOff>
      <xdr:row>42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E8709-64B9-7945-AD54-B00A7EA26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604836</xdr:colOff>
      <xdr:row>1</xdr:row>
      <xdr:rowOff>185737</xdr:rowOff>
    </xdr:from>
    <xdr:to>
      <xdr:col>28</xdr:col>
      <xdr:colOff>666749</xdr:colOff>
      <xdr:row>19</xdr:row>
      <xdr:rowOff>66675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FAB1901-B7C7-2768-AC40-3984B48B5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600075</xdr:colOff>
      <xdr:row>23</xdr:row>
      <xdr:rowOff>66675</xdr:rowOff>
    </xdr:from>
    <xdr:to>
      <xdr:col>30</xdr:col>
      <xdr:colOff>661988</xdr:colOff>
      <xdr:row>40</xdr:row>
      <xdr:rowOff>147638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514161E-4CC2-4ECF-854C-099BBB199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F65B-19C7-104A-AA77-9057F057EDAA}">
  <dimension ref="A1:M50"/>
  <sheetViews>
    <sheetView tabSelected="1" zoomScale="110" zoomScaleNormal="110" workbookViewId="0">
      <selection activeCell="K25" sqref="K25"/>
    </sheetView>
  </sheetViews>
  <sheetFormatPr defaultColWidth="10.875" defaultRowHeight="15.75" x14ac:dyDescent="0.25"/>
  <cols>
    <col min="1" max="1" width="17.125" customWidth="1"/>
    <col min="2" max="2" width="13" customWidth="1"/>
    <col min="6" max="6" width="12.625" bestFit="1" customWidth="1"/>
  </cols>
  <sheetData>
    <row r="1" spans="1:13" x14ac:dyDescent="0.25">
      <c r="E1" s="1" t="s">
        <v>47</v>
      </c>
      <c r="H1" t="s">
        <v>38</v>
      </c>
      <c r="L1" t="s">
        <v>45</v>
      </c>
    </row>
    <row r="2" spans="1:13" x14ac:dyDescent="0.25">
      <c r="A2" s="1" t="s">
        <v>42</v>
      </c>
      <c r="B2" t="s">
        <v>41</v>
      </c>
      <c r="C2" s="2">
        <v>0.2</v>
      </c>
      <c r="E2" t="s">
        <v>39</v>
      </c>
      <c r="F2" t="s">
        <v>40</v>
      </c>
      <c r="H2" t="s">
        <v>39</v>
      </c>
      <c r="I2" t="s">
        <v>40</v>
      </c>
      <c r="L2" t="s">
        <v>39</v>
      </c>
      <c r="M2" t="s">
        <v>40</v>
      </c>
    </row>
    <row r="3" spans="1:13" x14ac:dyDescent="0.25">
      <c r="A3" s="4" t="s">
        <v>0</v>
      </c>
      <c r="B3" s="4">
        <v>49010</v>
      </c>
      <c r="C3" s="3">
        <f>B3*0.2</f>
        <v>9802</v>
      </c>
      <c r="E3" s="15">
        <f t="shared" ref="E3:E10" si="0">1-0.8*((B3-$F$12)/($F$11-$F$12))</f>
        <v>0.19999999999999996</v>
      </c>
      <c r="F3" s="3">
        <f t="shared" ref="F3:F10" si="1">B3*E3</f>
        <v>9801.9999999999982</v>
      </c>
      <c r="H3">
        <f t="shared" ref="H3:H9" si="2">$I$10/B3</f>
        <v>7.0230565190777389E-2</v>
      </c>
      <c r="I3">
        <f t="shared" ref="I3:I10" si="3">B3*H3</f>
        <v>3442</v>
      </c>
      <c r="K3" s="4"/>
      <c r="L3" s="12">
        <v>0.2</v>
      </c>
      <c r="M3" s="3">
        <f>B3*L3</f>
        <v>9802</v>
      </c>
    </row>
    <row r="4" spans="1:13" x14ac:dyDescent="0.25">
      <c r="A4" s="4" t="s">
        <v>1</v>
      </c>
      <c r="B4" s="4">
        <v>41001</v>
      </c>
      <c r="C4" s="3">
        <f t="shared" ref="C4:C11" si="4">B4*0.2</f>
        <v>8200.2000000000007</v>
      </c>
      <c r="E4" s="15">
        <f t="shared" si="0"/>
        <v>0.34060744382022468</v>
      </c>
      <c r="F4" s="3">
        <f t="shared" si="1"/>
        <v>13965.245804073033</v>
      </c>
      <c r="H4">
        <f t="shared" si="2"/>
        <v>8.3949171971415326E-2</v>
      </c>
      <c r="I4">
        <f t="shared" si="3"/>
        <v>3442</v>
      </c>
      <c r="L4" s="12">
        <v>0.2</v>
      </c>
      <c r="M4" s="3">
        <f>B4*L4</f>
        <v>8200.2000000000007</v>
      </c>
    </row>
    <row r="5" spans="1:13" x14ac:dyDescent="0.25">
      <c r="A5" s="4" t="s">
        <v>2</v>
      </c>
      <c r="B5" s="4">
        <v>25469</v>
      </c>
      <c r="C5" s="3">
        <f t="shared" si="4"/>
        <v>5093.8</v>
      </c>
      <c r="E5" s="15">
        <f t="shared" si="0"/>
        <v>0.61329002808988764</v>
      </c>
      <c r="F5" s="3">
        <f t="shared" si="1"/>
        <v>15619.883725421349</v>
      </c>
      <c r="H5">
        <f t="shared" si="2"/>
        <v>0.13514468569633672</v>
      </c>
      <c r="I5">
        <f t="shared" si="3"/>
        <v>3442</v>
      </c>
      <c r="L5" s="12">
        <v>0.2</v>
      </c>
      <c r="M5" s="3">
        <f>B5*L5</f>
        <v>5093.8</v>
      </c>
    </row>
    <row r="6" spans="1:13" x14ac:dyDescent="0.25">
      <c r="A6" s="4" t="s">
        <v>3</v>
      </c>
      <c r="B6" s="4">
        <v>18664</v>
      </c>
      <c r="C6" s="3">
        <f t="shared" si="4"/>
        <v>3732.8</v>
      </c>
      <c r="E6" s="15">
        <f t="shared" si="0"/>
        <v>0.73275983146067414</v>
      </c>
      <c r="F6" s="3">
        <f t="shared" si="1"/>
        <v>13676.229494382022</v>
      </c>
      <c r="H6">
        <f t="shared" si="2"/>
        <v>0.18441920274324902</v>
      </c>
      <c r="I6">
        <f t="shared" si="3"/>
        <v>3441.9999999999995</v>
      </c>
      <c r="L6" s="12">
        <v>0.2</v>
      </c>
      <c r="M6" s="3">
        <f>B6*L6</f>
        <v>3732.8</v>
      </c>
    </row>
    <row r="7" spans="1:13" x14ac:dyDescent="0.25">
      <c r="A7" s="4" t="s">
        <v>4</v>
      </c>
      <c r="B7" s="4">
        <v>13800</v>
      </c>
      <c r="C7" s="3">
        <f t="shared" si="4"/>
        <v>2760</v>
      </c>
      <c r="E7" s="15">
        <f t="shared" si="0"/>
        <v>0.81815308988764046</v>
      </c>
      <c r="F7" s="3">
        <f t="shared" si="1"/>
        <v>11290.512640449439</v>
      </c>
      <c r="H7">
        <f t="shared" si="2"/>
        <v>0.24942028985507247</v>
      </c>
      <c r="I7">
        <f t="shared" si="3"/>
        <v>3442</v>
      </c>
      <c r="L7">
        <f>M7/B7</f>
        <v>0.23524637681159422</v>
      </c>
      <c r="M7" s="9">
        <v>3246.4</v>
      </c>
    </row>
    <row r="8" spans="1:13" x14ac:dyDescent="0.25">
      <c r="A8" s="4" t="s">
        <v>5</v>
      </c>
      <c r="B8" s="4">
        <v>6789</v>
      </c>
      <c r="C8" s="3">
        <f t="shared" si="4"/>
        <v>1357.8000000000002</v>
      </c>
      <c r="E8" s="15">
        <f t="shared" si="0"/>
        <v>0.94123946629213484</v>
      </c>
      <c r="F8" s="3">
        <f t="shared" si="1"/>
        <v>6390.0747366573032</v>
      </c>
      <c r="H8">
        <f t="shared" si="2"/>
        <v>0.5069966121667403</v>
      </c>
      <c r="I8">
        <f t="shared" si="3"/>
        <v>3442</v>
      </c>
      <c r="L8">
        <f>M8/B8</f>
        <v>0.47818529974959495</v>
      </c>
      <c r="M8" s="9">
        <v>3246.4</v>
      </c>
    </row>
    <row r="9" spans="1:13" x14ac:dyDescent="0.25">
      <c r="A9" s="4" t="s">
        <v>6</v>
      </c>
      <c r="B9" s="4">
        <v>3589</v>
      </c>
      <c r="C9" s="3">
        <f t="shared" si="4"/>
        <v>717.80000000000007</v>
      </c>
      <c r="E9" s="15">
        <f t="shared" si="0"/>
        <v>0.99741924157303374</v>
      </c>
      <c r="F9" s="3">
        <f t="shared" si="1"/>
        <v>3579.737658005618</v>
      </c>
      <c r="H9">
        <f t="shared" si="2"/>
        <v>0.9590415157425467</v>
      </c>
      <c r="I9">
        <f t="shared" si="3"/>
        <v>3442</v>
      </c>
      <c r="L9">
        <f>M9/B9</f>
        <v>0.90454165505711903</v>
      </c>
      <c r="M9" s="9">
        <v>3246.4</v>
      </c>
    </row>
    <row r="10" spans="1:13" x14ac:dyDescent="0.25">
      <c r="A10" s="4" t="s">
        <v>7</v>
      </c>
      <c r="B10" s="4">
        <v>3442</v>
      </c>
      <c r="C10" s="3">
        <f t="shared" si="4"/>
        <v>688.40000000000009</v>
      </c>
      <c r="E10" s="15">
        <f t="shared" si="0"/>
        <v>1</v>
      </c>
      <c r="F10" s="3">
        <f t="shared" si="1"/>
        <v>3442</v>
      </c>
      <c r="H10">
        <v>1</v>
      </c>
      <c r="I10">
        <f t="shared" si="3"/>
        <v>3442</v>
      </c>
      <c r="J10" t="s">
        <v>44</v>
      </c>
      <c r="L10">
        <f>M10/B10</f>
        <v>0.94317257408483446</v>
      </c>
      <c r="M10" s="9">
        <v>3246.4</v>
      </c>
    </row>
    <row r="11" spans="1:13" x14ac:dyDescent="0.25">
      <c r="A11" s="10" t="s">
        <v>46</v>
      </c>
      <c r="B11" s="1">
        <f>MEDIAN(B3:B10)</f>
        <v>16232</v>
      </c>
      <c r="C11" s="11">
        <f t="shared" si="4"/>
        <v>3246.4</v>
      </c>
      <c r="E11" s="5" t="s">
        <v>48</v>
      </c>
      <c r="F11" s="5">
        <v>49010</v>
      </c>
    </row>
    <row r="12" spans="1:13" x14ac:dyDescent="0.25">
      <c r="E12" s="5" t="s">
        <v>49</v>
      </c>
      <c r="F12" s="5">
        <v>3442</v>
      </c>
    </row>
    <row r="13" spans="1:13" x14ac:dyDescent="0.25">
      <c r="A13" t="s">
        <v>50</v>
      </c>
      <c r="B13">
        <f>SUM(B3:B10)</f>
        <v>161764</v>
      </c>
      <c r="C13" s="3">
        <f>SUM(C3:C10)</f>
        <v>32352.799999999999</v>
      </c>
      <c r="E13" t="s">
        <v>50</v>
      </c>
      <c r="F13" s="3">
        <f>SUM(F3:F10)</f>
        <v>77765.684058988758</v>
      </c>
      <c r="G13" t="s">
        <v>51</v>
      </c>
    </row>
    <row r="16" spans="1:13" x14ac:dyDescent="0.25">
      <c r="A16" s="6" t="s">
        <v>43</v>
      </c>
      <c r="E16" t="s">
        <v>39</v>
      </c>
      <c r="F16" t="s">
        <v>40</v>
      </c>
    </row>
    <row r="17" spans="1:9" x14ac:dyDescent="0.25">
      <c r="A17" s="4" t="s">
        <v>8</v>
      </c>
      <c r="B17" s="4">
        <v>42690</v>
      </c>
      <c r="C17" s="3">
        <f>B17*0.2</f>
        <v>8538</v>
      </c>
      <c r="E17" s="15">
        <f t="shared" ref="E17:E47" si="5">1-0.8*((B17-$F$49)/($F$48-$F$49))</f>
        <v>0.19999999999999996</v>
      </c>
      <c r="F17" s="3">
        <f>B17*E17</f>
        <v>8537.9999999999982</v>
      </c>
      <c r="H17">
        <v>0.2</v>
      </c>
      <c r="I17">
        <f t="shared" ref="I17:I47" si="6">B17*H17</f>
        <v>8538</v>
      </c>
    </row>
    <row r="18" spans="1:9" x14ac:dyDescent="0.25">
      <c r="A18" s="4" t="s">
        <v>9</v>
      </c>
      <c r="B18" s="4">
        <v>17479</v>
      </c>
      <c r="C18" s="3">
        <f t="shared" ref="C18:C48" si="7">B18*0.2</f>
        <v>3495.8</v>
      </c>
      <c r="E18" s="15">
        <f t="shared" si="5"/>
        <v>0.6732904679213404</v>
      </c>
      <c r="F18" s="3">
        <f t="shared" ref="F18:F47" si="8">B18*E18</f>
        <v>11768.444088797109</v>
      </c>
      <c r="I18">
        <f t="shared" si="6"/>
        <v>0</v>
      </c>
    </row>
    <row r="19" spans="1:9" x14ac:dyDescent="0.25">
      <c r="A19" s="4" t="s">
        <v>3</v>
      </c>
      <c r="B19" s="4">
        <v>17173</v>
      </c>
      <c r="C19" s="3">
        <f t="shared" si="7"/>
        <v>3434.6000000000004</v>
      </c>
      <c r="E19" s="15">
        <f t="shared" si="5"/>
        <v>0.67903505890083071</v>
      </c>
      <c r="F19" s="3">
        <f t="shared" si="8"/>
        <v>11661.069066503966</v>
      </c>
      <c r="I19">
        <f t="shared" si="6"/>
        <v>0</v>
      </c>
    </row>
    <row r="20" spans="1:9" x14ac:dyDescent="0.25">
      <c r="A20" s="4" t="s">
        <v>10</v>
      </c>
      <c r="B20" s="4">
        <v>14889</v>
      </c>
      <c r="C20" s="3">
        <f t="shared" si="7"/>
        <v>2977.8</v>
      </c>
      <c r="E20" s="15">
        <f t="shared" si="5"/>
        <v>0.72191298634251644</v>
      </c>
      <c r="F20" s="3">
        <f t="shared" si="8"/>
        <v>10748.562453653727</v>
      </c>
      <c r="I20">
        <f t="shared" si="6"/>
        <v>0</v>
      </c>
    </row>
    <row r="21" spans="1:9" x14ac:dyDescent="0.25">
      <c r="A21" s="4" t="s">
        <v>11</v>
      </c>
      <c r="B21" s="4">
        <v>11727</v>
      </c>
      <c r="C21" s="3">
        <f t="shared" si="7"/>
        <v>2345.4</v>
      </c>
      <c r="E21" s="15">
        <f t="shared" si="5"/>
        <v>0.78127375979724967</v>
      </c>
      <c r="F21" s="3">
        <f t="shared" si="8"/>
        <v>9161.9973811423461</v>
      </c>
      <c r="I21">
        <f t="shared" si="6"/>
        <v>0</v>
      </c>
    </row>
    <row r="22" spans="1:9" x14ac:dyDescent="0.25">
      <c r="A22" s="4" t="s">
        <v>12</v>
      </c>
      <c r="B22" s="4">
        <v>10768</v>
      </c>
      <c r="C22" s="3">
        <f t="shared" si="7"/>
        <v>2153.6</v>
      </c>
      <c r="E22" s="15">
        <f t="shared" si="5"/>
        <v>0.79927723283427987</v>
      </c>
      <c r="F22" s="3">
        <f t="shared" si="8"/>
        <v>8606.617243159526</v>
      </c>
      <c r="I22">
        <f t="shared" si="6"/>
        <v>0</v>
      </c>
    </row>
    <row r="23" spans="1:9" x14ac:dyDescent="0.25">
      <c r="A23" s="4" t="s">
        <v>13</v>
      </c>
      <c r="B23" s="4">
        <v>7718</v>
      </c>
      <c r="C23" s="3">
        <f t="shared" si="7"/>
        <v>1543.6000000000001</v>
      </c>
      <c r="E23" s="15">
        <f t="shared" si="5"/>
        <v>0.85653541089782703</v>
      </c>
      <c r="F23" s="3">
        <f t="shared" si="8"/>
        <v>6610.740301309429</v>
      </c>
      <c r="I23">
        <f t="shared" si="6"/>
        <v>0</v>
      </c>
    </row>
    <row r="24" spans="1:9" x14ac:dyDescent="0.25">
      <c r="A24" s="4" t="s">
        <v>14</v>
      </c>
      <c r="B24" s="4">
        <v>6320</v>
      </c>
      <c r="C24" s="3">
        <f t="shared" si="7"/>
        <v>1264</v>
      </c>
      <c r="E24" s="15">
        <f t="shared" si="5"/>
        <v>0.88278030694138077</v>
      </c>
      <c r="F24" s="3">
        <f t="shared" si="8"/>
        <v>5579.171539869526</v>
      </c>
      <c r="I24">
        <f t="shared" si="6"/>
        <v>0</v>
      </c>
    </row>
    <row r="25" spans="1:9" x14ac:dyDescent="0.25">
      <c r="A25" s="4" t="s">
        <v>15</v>
      </c>
      <c r="B25" s="4">
        <v>4282</v>
      </c>
      <c r="C25" s="3">
        <f t="shared" si="7"/>
        <v>856.40000000000009</v>
      </c>
      <c r="E25" s="15">
        <f t="shared" si="5"/>
        <v>0.92104003379171162</v>
      </c>
      <c r="F25" s="3">
        <f t="shared" si="8"/>
        <v>3943.8934246961094</v>
      </c>
      <c r="I25">
        <f t="shared" si="6"/>
        <v>0</v>
      </c>
    </row>
    <row r="26" spans="1:9" x14ac:dyDescent="0.25">
      <c r="A26" s="4" t="s">
        <v>16</v>
      </c>
      <c r="B26" s="4">
        <v>3649</v>
      </c>
      <c r="C26" s="3">
        <f t="shared" si="7"/>
        <v>729.80000000000007</v>
      </c>
      <c r="E26" s="15">
        <f t="shared" si="5"/>
        <v>0.93292345238653962</v>
      </c>
      <c r="F26" s="3">
        <f t="shared" si="8"/>
        <v>3404.2376777584832</v>
      </c>
      <c r="I26">
        <f t="shared" si="6"/>
        <v>0</v>
      </c>
    </row>
    <row r="27" spans="1:9" x14ac:dyDescent="0.25">
      <c r="A27" s="4" t="s">
        <v>17</v>
      </c>
      <c r="B27" s="4">
        <v>3285</v>
      </c>
      <c r="C27" s="3">
        <f t="shared" si="7"/>
        <v>657</v>
      </c>
      <c r="E27" s="15">
        <f t="shared" si="5"/>
        <v>0.93975688740789409</v>
      </c>
      <c r="F27" s="3">
        <f t="shared" si="8"/>
        <v>3087.1013751349319</v>
      </c>
      <c r="I27">
        <f t="shared" si="6"/>
        <v>0</v>
      </c>
    </row>
    <row r="28" spans="1:9" x14ac:dyDescent="0.25">
      <c r="A28" s="4" t="s">
        <v>18</v>
      </c>
      <c r="B28" s="4">
        <v>2883</v>
      </c>
      <c r="C28" s="3">
        <f t="shared" si="7"/>
        <v>576.6</v>
      </c>
      <c r="E28" s="15">
        <f t="shared" si="5"/>
        <v>0.94730370300840105</v>
      </c>
      <c r="F28" s="3">
        <f t="shared" si="8"/>
        <v>2731.0765757732202</v>
      </c>
      <c r="I28">
        <f t="shared" si="6"/>
        <v>0</v>
      </c>
    </row>
    <row r="29" spans="1:9" x14ac:dyDescent="0.25">
      <c r="A29" s="4" t="s">
        <v>19</v>
      </c>
      <c r="B29" s="4">
        <v>2784</v>
      </c>
      <c r="C29" s="3">
        <f t="shared" si="7"/>
        <v>556.80000000000007</v>
      </c>
      <c r="E29" s="15">
        <f t="shared" si="5"/>
        <v>0.94916224714882436</v>
      </c>
      <c r="F29" s="3">
        <f t="shared" si="8"/>
        <v>2642.4676960623269</v>
      </c>
      <c r="I29">
        <f t="shared" si="6"/>
        <v>0</v>
      </c>
    </row>
    <row r="30" spans="1:9" x14ac:dyDescent="0.25">
      <c r="A30" s="4" t="s">
        <v>20</v>
      </c>
      <c r="B30" s="4">
        <v>2507</v>
      </c>
      <c r="C30" s="3">
        <f t="shared" si="7"/>
        <v>501.40000000000003</v>
      </c>
      <c r="E30" s="15">
        <f t="shared" si="5"/>
        <v>0.95436241610738259</v>
      </c>
      <c r="F30" s="3">
        <f t="shared" si="8"/>
        <v>2392.5865771812082</v>
      </c>
      <c r="I30">
        <f t="shared" si="6"/>
        <v>0</v>
      </c>
    </row>
    <row r="31" spans="1:9" x14ac:dyDescent="0.25">
      <c r="A31" s="4" t="s">
        <v>37</v>
      </c>
      <c r="B31" s="4">
        <v>2501</v>
      </c>
      <c r="C31" s="3">
        <f t="shared" si="7"/>
        <v>500.20000000000005</v>
      </c>
      <c r="E31" s="15">
        <f t="shared" si="5"/>
        <v>0.95447505514619613</v>
      </c>
      <c r="F31" s="3">
        <f t="shared" si="8"/>
        <v>2387.1421129206365</v>
      </c>
      <c r="I31">
        <f t="shared" si="6"/>
        <v>0</v>
      </c>
    </row>
    <row r="32" spans="1:9" x14ac:dyDescent="0.25">
      <c r="A32" s="13" t="s">
        <v>21</v>
      </c>
      <c r="B32" s="13">
        <v>2431</v>
      </c>
      <c r="C32" s="14">
        <f t="shared" si="7"/>
        <v>486.20000000000005</v>
      </c>
      <c r="E32" s="15">
        <f t="shared" si="5"/>
        <v>0.95578917726568735</v>
      </c>
      <c r="F32" s="3">
        <f t="shared" si="8"/>
        <v>2323.5234899328862</v>
      </c>
      <c r="I32">
        <f t="shared" si="6"/>
        <v>0</v>
      </c>
    </row>
    <row r="33" spans="1:9" x14ac:dyDescent="0.25">
      <c r="A33" s="4" t="s">
        <v>22</v>
      </c>
      <c r="B33" s="4">
        <v>2293</v>
      </c>
      <c r="C33" s="3">
        <f t="shared" si="7"/>
        <v>458.6</v>
      </c>
      <c r="E33" s="15">
        <f t="shared" si="5"/>
        <v>0.95837987515839862</v>
      </c>
      <c r="F33" s="3">
        <f t="shared" si="8"/>
        <v>2197.565053738208</v>
      </c>
      <c r="I33">
        <f t="shared" si="6"/>
        <v>0</v>
      </c>
    </row>
    <row r="34" spans="1:9" x14ac:dyDescent="0.25">
      <c r="A34" s="4" t="s">
        <v>23</v>
      </c>
      <c r="B34" s="4">
        <v>1736</v>
      </c>
      <c r="C34" s="3">
        <f t="shared" si="7"/>
        <v>347.20000000000005</v>
      </c>
      <c r="E34" s="15">
        <f t="shared" si="5"/>
        <v>0.96883653259492186</v>
      </c>
      <c r="F34" s="3">
        <f t="shared" si="8"/>
        <v>1681.9002205847844</v>
      </c>
      <c r="I34">
        <f t="shared" si="6"/>
        <v>0</v>
      </c>
    </row>
    <row r="35" spans="1:9" x14ac:dyDescent="0.25">
      <c r="A35" s="5" t="s">
        <v>24</v>
      </c>
      <c r="B35" s="4">
        <v>943</v>
      </c>
      <c r="C35" s="3">
        <f t="shared" si="7"/>
        <v>188.60000000000002</v>
      </c>
      <c r="E35" s="15">
        <f t="shared" si="5"/>
        <v>0.98372365889144409</v>
      </c>
      <c r="F35" s="3">
        <f t="shared" si="8"/>
        <v>927.65141033463181</v>
      </c>
      <c r="H35">
        <v>1</v>
      </c>
      <c r="I35">
        <f t="shared" si="6"/>
        <v>943</v>
      </c>
    </row>
    <row r="36" spans="1:9" x14ac:dyDescent="0.25">
      <c r="A36" s="5" t="s">
        <v>25</v>
      </c>
      <c r="B36" s="4">
        <v>861</v>
      </c>
      <c r="C36" s="3">
        <f t="shared" si="7"/>
        <v>172.20000000000002</v>
      </c>
      <c r="E36" s="15">
        <f t="shared" si="5"/>
        <v>0.98526305908856249</v>
      </c>
      <c r="F36" s="3">
        <f t="shared" si="8"/>
        <v>848.31149387525227</v>
      </c>
      <c r="H36">
        <v>1</v>
      </c>
      <c r="I36">
        <f t="shared" si="6"/>
        <v>861</v>
      </c>
    </row>
    <row r="37" spans="1:9" x14ac:dyDescent="0.25">
      <c r="A37" s="5" t="s">
        <v>26</v>
      </c>
      <c r="B37" s="4">
        <v>605</v>
      </c>
      <c r="C37" s="3">
        <f t="shared" si="7"/>
        <v>121</v>
      </c>
      <c r="E37" s="15">
        <f t="shared" si="5"/>
        <v>0.99006899141127325</v>
      </c>
      <c r="F37" s="3">
        <f t="shared" si="8"/>
        <v>598.99173980382034</v>
      </c>
      <c r="H37">
        <v>1</v>
      </c>
      <c r="I37">
        <f t="shared" si="6"/>
        <v>605</v>
      </c>
    </row>
    <row r="38" spans="1:9" x14ac:dyDescent="0.25">
      <c r="A38" s="5" t="s">
        <v>27</v>
      </c>
      <c r="B38" s="4">
        <v>548</v>
      </c>
      <c r="C38" s="3">
        <f t="shared" si="7"/>
        <v>109.60000000000001</v>
      </c>
      <c r="E38" s="15">
        <f t="shared" si="5"/>
        <v>0.99113906228000193</v>
      </c>
      <c r="F38" s="3">
        <f t="shared" si="8"/>
        <v>543.14420612944105</v>
      </c>
      <c r="H38">
        <v>1</v>
      </c>
      <c r="I38">
        <f t="shared" si="6"/>
        <v>548</v>
      </c>
    </row>
    <row r="39" spans="1:9" x14ac:dyDescent="0.25">
      <c r="A39" s="5" t="s">
        <v>28</v>
      </c>
      <c r="B39" s="4">
        <v>366</v>
      </c>
      <c r="C39" s="3">
        <f t="shared" si="7"/>
        <v>73.2</v>
      </c>
      <c r="E39" s="15">
        <f t="shared" si="5"/>
        <v>0.99455577979067911</v>
      </c>
      <c r="F39" s="3">
        <f t="shared" si="8"/>
        <v>364.00741540338856</v>
      </c>
      <c r="H39">
        <v>1</v>
      </c>
      <c r="I39">
        <f t="shared" si="6"/>
        <v>366</v>
      </c>
    </row>
    <row r="40" spans="1:9" x14ac:dyDescent="0.25">
      <c r="A40" s="5" t="s">
        <v>29</v>
      </c>
      <c r="B40" s="4">
        <v>356</v>
      </c>
      <c r="C40" s="3">
        <f t="shared" si="7"/>
        <v>71.2</v>
      </c>
      <c r="E40" s="15">
        <f t="shared" si="5"/>
        <v>0.994743511522035</v>
      </c>
      <c r="F40" s="3">
        <f t="shared" si="8"/>
        <v>354.12869010184448</v>
      </c>
      <c r="H40">
        <v>1</v>
      </c>
      <c r="I40">
        <f t="shared" si="6"/>
        <v>356</v>
      </c>
    </row>
    <row r="41" spans="1:9" x14ac:dyDescent="0.25">
      <c r="A41" s="5" t="s">
        <v>30</v>
      </c>
      <c r="B41" s="4">
        <v>329</v>
      </c>
      <c r="C41" s="3">
        <f t="shared" si="7"/>
        <v>65.8</v>
      </c>
      <c r="E41" s="15">
        <f t="shared" si="5"/>
        <v>0.9952503871966959</v>
      </c>
      <c r="F41" s="3">
        <f t="shared" si="8"/>
        <v>327.43737738771296</v>
      </c>
      <c r="H41">
        <v>1</v>
      </c>
      <c r="I41">
        <f t="shared" si="6"/>
        <v>329</v>
      </c>
    </row>
    <row r="42" spans="1:9" x14ac:dyDescent="0.25">
      <c r="A42" s="5" t="s">
        <v>36</v>
      </c>
      <c r="B42" s="4">
        <v>151</v>
      </c>
      <c r="C42" s="3">
        <f t="shared" si="7"/>
        <v>30.200000000000003</v>
      </c>
      <c r="E42" s="15">
        <f t="shared" si="5"/>
        <v>0.99859201201483083</v>
      </c>
      <c r="F42" s="3">
        <f t="shared" si="8"/>
        <v>150.78739381423946</v>
      </c>
      <c r="H42">
        <v>1</v>
      </c>
      <c r="I42">
        <f t="shared" si="6"/>
        <v>151</v>
      </c>
    </row>
    <row r="43" spans="1:9" x14ac:dyDescent="0.25">
      <c r="A43" s="5" t="s">
        <v>31</v>
      </c>
      <c r="B43" s="4">
        <v>132</v>
      </c>
      <c r="C43" s="3">
        <f t="shared" si="7"/>
        <v>26.400000000000002</v>
      </c>
      <c r="E43" s="15">
        <f t="shared" si="5"/>
        <v>0.99894870230440702</v>
      </c>
      <c r="F43" s="3">
        <f t="shared" si="8"/>
        <v>131.86122870418171</v>
      </c>
      <c r="H43">
        <v>1</v>
      </c>
      <c r="I43">
        <f t="shared" si="6"/>
        <v>132</v>
      </c>
    </row>
    <row r="44" spans="1:9" x14ac:dyDescent="0.25">
      <c r="A44" s="5" t="s">
        <v>32</v>
      </c>
      <c r="B44" s="4">
        <v>108</v>
      </c>
      <c r="C44" s="3">
        <f t="shared" si="7"/>
        <v>21.6</v>
      </c>
      <c r="E44" s="15">
        <f t="shared" si="5"/>
        <v>0.99939925845966116</v>
      </c>
      <c r="F44" s="3">
        <f t="shared" si="8"/>
        <v>107.9351199136434</v>
      </c>
      <c r="H44">
        <v>1</v>
      </c>
      <c r="I44">
        <f t="shared" si="6"/>
        <v>108</v>
      </c>
    </row>
    <row r="45" spans="1:9" x14ac:dyDescent="0.25">
      <c r="A45" s="5" t="s">
        <v>33</v>
      </c>
      <c r="B45" s="4">
        <v>91</v>
      </c>
      <c r="C45" s="3">
        <f t="shared" si="7"/>
        <v>18.2</v>
      </c>
      <c r="E45" s="15">
        <f t="shared" si="5"/>
        <v>0.99971840240296617</v>
      </c>
      <c r="F45" s="3">
        <f t="shared" si="8"/>
        <v>90.974374618669927</v>
      </c>
      <c r="H45">
        <v>1</v>
      </c>
      <c r="I45">
        <f t="shared" si="6"/>
        <v>91</v>
      </c>
    </row>
    <row r="46" spans="1:9" x14ac:dyDescent="0.25">
      <c r="A46" s="5" t="s">
        <v>34</v>
      </c>
      <c r="B46" s="4">
        <v>83</v>
      </c>
      <c r="C46" s="3">
        <f t="shared" si="7"/>
        <v>16.600000000000001</v>
      </c>
      <c r="E46" s="15">
        <f t="shared" si="5"/>
        <v>0.99986858778805088</v>
      </c>
      <c r="F46" s="3">
        <f t="shared" si="8"/>
        <v>82.989092786408222</v>
      </c>
      <c r="H46">
        <v>1</v>
      </c>
      <c r="I46">
        <f t="shared" si="6"/>
        <v>83</v>
      </c>
    </row>
    <row r="47" spans="1:9" x14ac:dyDescent="0.25">
      <c r="A47" s="5" t="s">
        <v>35</v>
      </c>
      <c r="B47" s="4">
        <v>76</v>
      </c>
      <c r="C47" s="3">
        <f t="shared" si="7"/>
        <v>15.200000000000001</v>
      </c>
      <c r="E47" s="15">
        <f t="shared" si="5"/>
        <v>1</v>
      </c>
      <c r="F47" s="3">
        <f t="shared" si="8"/>
        <v>76</v>
      </c>
      <c r="H47">
        <v>1</v>
      </c>
      <c r="I47">
        <f t="shared" si="6"/>
        <v>76</v>
      </c>
    </row>
    <row r="48" spans="1:9" x14ac:dyDescent="0.25">
      <c r="A48" s="7" t="s">
        <v>46</v>
      </c>
      <c r="B48" s="1">
        <f>MEDIAN(B17:B47)</f>
        <v>2431</v>
      </c>
      <c r="C48" s="8">
        <f t="shared" si="7"/>
        <v>486.20000000000005</v>
      </c>
      <c r="E48" s="5" t="s">
        <v>48</v>
      </c>
      <c r="F48" s="4">
        <v>42690</v>
      </c>
    </row>
    <row r="49" spans="1:7" x14ac:dyDescent="0.25">
      <c r="E49" s="5" t="s">
        <v>49</v>
      </c>
      <c r="F49" s="4">
        <v>76</v>
      </c>
    </row>
    <row r="50" spans="1:7" x14ac:dyDescent="0.25">
      <c r="A50" s="16" t="s">
        <v>50</v>
      </c>
      <c r="B50">
        <f>SUM(B17:B47)</f>
        <v>161764</v>
      </c>
      <c r="C50">
        <f t="shared" ref="C50:F50" si="9">SUM(C17:C47)</f>
        <v>32352.799999999999</v>
      </c>
      <c r="E50" s="16" t="s">
        <v>50</v>
      </c>
      <c r="F50" s="3">
        <f t="shared" si="9"/>
        <v>104070.31582109167</v>
      </c>
      <c r="G50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9EF4-1FDD-1943-BCF5-47D2BE914D02}">
  <dimension ref="A1:H49"/>
  <sheetViews>
    <sheetView workbookViewId="0">
      <selection activeCell="H23" sqref="H23"/>
    </sheetView>
  </sheetViews>
  <sheetFormatPr defaultColWidth="11" defaultRowHeight="15.75" x14ac:dyDescent="0.25"/>
  <cols>
    <col min="1" max="1" width="16.875" customWidth="1"/>
    <col min="2" max="2" width="14.375" customWidth="1"/>
    <col min="3" max="3" width="13.375" customWidth="1"/>
    <col min="5" max="5" width="18.375" customWidth="1"/>
  </cols>
  <sheetData>
    <row r="1" spans="1:8" x14ac:dyDescent="0.25">
      <c r="A1" s="1" t="s">
        <v>42</v>
      </c>
      <c r="B1" t="s">
        <v>41</v>
      </c>
      <c r="C1" t="s">
        <v>53</v>
      </c>
      <c r="D1" t="s">
        <v>39</v>
      </c>
      <c r="E1" t="s">
        <v>56</v>
      </c>
    </row>
    <row r="2" spans="1:8" x14ac:dyDescent="0.25">
      <c r="A2" s="4" t="s">
        <v>0</v>
      </c>
      <c r="B2" s="4">
        <v>49010</v>
      </c>
      <c r="C2">
        <f>LOG10(B2)</f>
        <v>4.6902847025126295</v>
      </c>
      <c r="D2" s="17">
        <v>0.2</v>
      </c>
      <c r="E2">
        <f>_xlfn.CEILING.MATH(B2*D2)</f>
        <v>9802</v>
      </c>
    </row>
    <row r="3" spans="1:8" x14ac:dyDescent="0.25">
      <c r="A3" s="4" t="s">
        <v>1</v>
      </c>
      <c r="B3" s="4">
        <v>41001</v>
      </c>
      <c r="C3">
        <f t="shared" ref="C3:C9" si="0">LOG10(B3)</f>
        <v>4.6127944491388995</v>
      </c>
      <c r="D3" s="17">
        <f>$G$9*C3+$H$9</f>
        <v>0.253743917491839</v>
      </c>
      <c r="E3">
        <f t="shared" ref="E3:E9" si="1">_xlfn.CEILING.MATH(B3*D3)</f>
        <v>10404</v>
      </c>
    </row>
    <row r="4" spans="1:8" x14ac:dyDescent="0.25">
      <c r="A4" s="4" t="s">
        <v>2</v>
      </c>
      <c r="B4" s="4">
        <v>25469</v>
      </c>
      <c r="C4">
        <f t="shared" si="0"/>
        <v>4.406011893412467</v>
      </c>
      <c r="D4" s="17">
        <f t="shared" ref="D4:D8" si="2">$G$9*C4+$H$9</f>
        <v>0.39715943273237153</v>
      </c>
      <c r="E4">
        <f t="shared" si="1"/>
        <v>10116</v>
      </c>
    </row>
    <row r="5" spans="1:8" x14ac:dyDescent="0.25">
      <c r="A5" s="4" t="s">
        <v>3</v>
      </c>
      <c r="B5" s="4">
        <v>18664</v>
      </c>
      <c r="C5">
        <f t="shared" si="0"/>
        <v>4.271004725785696</v>
      </c>
      <c r="D5" s="17">
        <f t="shared" si="2"/>
        <v>0.49079461602111074</v>
      </c>
      <c r="E5">
        <f t="shared" si="1"/>
        <v>9161</v>
      </c>
    </row>
    <row r="6" spans="1:8" x14ac:dyDescent="0.25">
      <c r="A6" s="4" t="s">
        <v>4</v>
      </c>
      <c r="B6" s="4">
        <v>13800</v>
      </c>
      <c r="C6">
        <f t="shared" si="0"/>
        <v>4.1398790864012369</v>
      </c>
      <c r="D6" s="17">
        <f t="shared" si="2"/>
        <v>0.58173773773417015</v>
      </c>
      <c r="E6">
        <f t="shared" si="1"/>
        <v>8028</v>
      </c>
    </row>
    <row r="7" spans="1:8" x14ac:dyDescent="0.25">
      <c r="A7" s="4" t="s">
        <v>5</v>
      </c>
      <c r="B7" s="4">
        <v>6789</v>
      </c>
      <c r="C7">
        <f t="shared" si="0"/>
        <v>3.8318058086743911</v>
      </c>
      <c r="D7" s="17">
        <f t="shared" si="2"/>
        <v>0.79540415510589257</v>
      </c>
      <c r="E7">
        <f t="shared" si="1"/>
        <v>5400</v>
      </c>
    </row>
    <row r="8" spans="1:8" x14ac:dyDescent="0.25">
      <c r="A8" s="4" t="s">
        <v>6</v>
      </c>
      <c r="B8" s="4">
        <v>3589</v>
      </c>
      <c r="C8">
        <f t="shared" si="0"/>
        <v>3.5549734583332397</v>
      </c>
      <c r="D8" s="17">
        <f t="shared" si="2"/>
        <v>0.98740320463862341</v>
      </c>
      <c r="E8">
        <f t="shared" si="1"/>
        <v>3544</v>
      </c>
      <c r="F8" s="18"/>
      <c r="G8" s="18" t="s">
        <v>54</v>
      </c>
      <c r="H8" s="18" t="s">
        <v>55</v>
      </c>
    </row>
    <row r="9" spans="1:8" x14ac:dyDescent="0.25">
      <c r="A9" s="4" t="s">
        <v>7</v>
      </c>
      <c r="B9" s="4">
        <v>3442</v>
      </c>
      <c r="C9">
        <f t="shared" si="0"/>
        <v>3.5368108659915416</v>
      </c>
      <c r="D9" s="17">
        <v>1</v>
      </c>
      <c r="E9">
        <f t="shared" si="1"/>
        <v>3442</v>
      </c>
      <c r="F9" s="18">
        <f>C9-C2</f>
        <v>-1.1534738365210879</v>
      </c>
      <c r="G9" s="18">
        <f>0.8/F9</f>
        <v>-0.69355712688969551</v>
      </c>
      <c r="H9" s="18">
        <f>0.2-G9*C2</f>
        <v>3.4529803825693497</v>
      </c>
    </row>
    <row r="10" spans="1:8" x14ac:dyDescent="0.25">
      <c r="B10">
        <f>SUM(B2:B9)</f>
        <v>161764</v>
      </c>
      <c r="E10">
        <f>SUM(E2:E9)</f>
        <v>59897</v>
      </c>
    </row>
    <row r="11" spans="1:8" x14ac:dyDescent="0.25">
      <c r="E11" t="s">
        <v>57</v>
      </c>
    </row>
    <row r="12" spans="1:8" x14ac:dyDescent="0.25">
      <c r="E12" s="19">
        <f>E10/B10</f>
        <v>0.37027397937736456</v>
      </c>
    </row>
    <row r="14" spans="1:8" x14ac:dyDescent="0.25">
      <c r="A14" s="6" t="s">
        <v>43</v>
      </c>
    </row>
    <row r="15" spans="1:8" x14ac:dyDescent="0.25">
      <c r="A15" s="6"/>
      <c r="B15" t="s">
        <v>41</v>
      </c>
      <c r="C15" t="s">
        <v>53</v>
      </c>
      <c r="D15" t="s">
        <v>39</v>
      </c>
      <c r="E15" t="s">
        <v>56</v>
      </c>
      <c r="F15" s="18"/>
      <c r="G15" s="18" t="s">
        <v>54</v>
      </c>
      <c r="H15" s="18" t="s">
        <v>55</v>
      </c>
    </row>
    <row r="16" spans="1:8" x14ac:dyDescent="0.25">
      <c r="A16" s="4" t="s">
        <v>8</v>
      </c>
      <c r="B16" s="4">
        <v>42690</v>
      </c>
      <c r="C16">
        <f>LOG10(B16)</f>
        <v>4.6303261548039467</v>
      </c>
      <c r="D16" s="17">
        <v>0.2</v>
      </c>
      <c r="E16">
        <f>_xlfn.CEILING.MATH(B16*D16)</f>
        <v>8538</v>
      </c>
      <c r="F16" s="18">
        <f>C46-C16</f>
        <v>-2.7495125625231553</v>
      </c>
      <c r="G16" s="18">
        <f>0.8/F16</f>
        <v>-0.29096066368427903</v>
      </c>
      <c r="H16" s="18">
        <f>0.2-G16*C16</f>
        <v>1.547242771076432</v>
      </c>
    </row>
    <row r="17" spans="1:5" x14ac:dyDescent="0.25">
      <c r="A17" s="4" t="s">
        <v>9</v>
      </c>
      <c r="B17" s="4">
        <v>17479</v>
      </c>
      <c r="C17">
        <f t="shared" ref="C17:C46" si="3">LOG10(B17)</f>
        <v>4.2425165823656048</v>
      </c>
      <c r="D17" s="17">
        <f>$G$16*C17+$H$16</f>
        <v>0.31283733057977647</v>
      </c>
      <c r="E17">
        <f t="shared" ref="E17:E46" si="4">_xlfn.CEILING.MATH(B17*D17)</f>
        <v>5469</v>
      </c>
    </row>
    <row r="18" spans="1:5" x14ac:dyDescent="0.25">
      <c r="A18" s="4" t="s">
        <v>3</v>
      </c>
      <c r="B18" s="4">
        <v>17173</v>
      </c>
      <c r="C18">
        <f t="shared" si="3"/>
        <v>4.2348461699213642</v>
      </c>
      <c r="D18" s="17">
        <f t="shared" ref="D18:D45" si="5">$G$16*C18+$H$16</f>
        <v>0.31506911887528477</v>
      </c>
      <c r="E18">
        <f t="shared" si="4"/>
        <v>5411</v>
      </c>
    </row>
    <row r="19" spans="1:5" x14ac:dyDescent="0.25">
      <c r="A19" s="4" t="s">
        <v>10</v>
      </c>
      <c r="B19" s="4">
        <v>14889</v>
      </c>
      <c r="C19">
        <f t="shared" si="3"/>
        <v>4.1728655299169857</v>
      </c>
      <c r="D19" s="17">
        <f t="shared" si="5"/>
        <v>0.33310304702653526</v>
      </c>
      <c r="E19">
        <f t="shared" si="4"/>
        <v>4960</v>
      </c>
    </row>
    <row r="20" spans="1:5" x14ac:dyDescent="0.25">
      <c r="A20" s="4" t="s">
        <v>11</v>
      </c>
      <c r="B20" s="4">
        <v>11727</v>
      </c>
      <c r="C20">
        <f t="shared" si="3"/>
        <v>4.0691869251519099</v>
      </c>
      <c r="D20" s="17">
        <f t="shared" si="5"/>
        <v>0.36326944267884165</v>
      </c>
      <c r="E20">
        <f t="shared" si="4"/>
        <v>4261</v>
      </c>
    </row>
    <row r="21" spans="1:5" x14ac:dyDescent="0.25">
      <c r="A21" s="4" t="s">
        <v>12</v>
      </c>
      <c r="B21" s="4">
        <v>10768</v>
      </c>
      <c r="C21">
        <f t="shared" si="3"/>
        <v>4.032135046879902</v>
      </c>
      <c r="D21" s="17">
        <f t="shared" si="5"/>
        <v>0.37405008177161414</v>
      </c>
      <c r="E21">
        <f t="shared" si="4"/>
        <v>4028</v>
      </c>
    </row>
    <row r="22" spans="1:5" x14ac:dyDescent="0.25">
      <c r="A22" s="4" t="s">
        <v>13</v>
      </c>
      <c r="B22" s="4">
        <v>7718</v>
      </c>
      <c r="C22">
        <f t="shared" si="3"/>
        <v>3.8875047742353779</v>
      </c>
      <c r="D22" s="17">
        <f t="shared" si="5"/>
        <v>0.41613180188910315</v>
      </c>
      <c r="E22">
        <f t="shared" si="4"/>
        <v>3212</v>
      </c>
    </row>
    <row r="23" spans="1:5" x14ac:dyDescent="0.25">
      <c r="A23" s="4" t="s">
        <v>14</v>
      </c>
      <c r="B23" s="4">
        <v>6320</v>
      </c>
      <c r="C23">
        <f t="shared" si="3"/>
        <v>3.8007170782823851</v>
      </c>
      <c r="D23" s="17">
        <f t="shared" si="5"/>
        <v>0.44138360750321537</v>
      </c>
      <c r="E23">
        <f t="shared" si="4"/>
        <v>2790</v>
      </c>
    </row>
    <row r="24" spans="1:5" x14ac:dyDescent="0.25">
      <c r="A24" s="4" t="s">
        <v>15</v>
      </c>
      <c r="B24" s="4">
        <v>4282</v>
      </c>
      <c r="C24">
        <f t="shared" si="3"/>
        <v>3.6316466629584196</v>
      </c>
      <c r="D24" s="17">
        <f t="shared" si="5"/>
        <v>0.490576447755253</v>
      </c>
      <c r="E24">
        <f t="shared" si="4"/>
        <v>2101</v>
      </c>
    </row>
    <row r="25" spans="1:5" x14ac:dyDescent="0.25">
      <c r="A25" s="4" t="s">
        <v>16</v>
      </c>
      <c r="B25" s="4">
        <v>3649</v>
      </c>
      <c r="C25">
        <f t="shared" si="3"/>
        <v>3.5621738633646483</v>
      </c>
      <c r="D25" s="17">
        <f t="shared" si="5"/>
        <v>0.51079029963306177</v>
      </c>
      <c r="E25">
        <f t="shared" si="4"/>
        <v>1864</v>
      </c>
    </row>
    <row r="26" spans="1:5" x14ac:dyDescent="0.25">
      <c r="A26" s="4" t="s">
        <v>17</v>
      </c>
      <c r="B26" s="4">
        <v>3285</v>
      </c>
      <c r="C26">
        <f t="shared" si="3"/>
        <v>3.5165353738957994</v>
      </c>
      <c r="D26" s="17">
        <f t="shared" si="5"/>
        <v>0.52406930481846592</v>
      </c>
      <c r="E26">
        <f t="shared" si="4"/>
        <v>1722</v>
      </c>
    </row>
    <row r="27" spans="1:5" x14ac:dyDescent="0.25">
      <c r="A27" s="4" t="s">
        <v>18</v>
      </c>
      <c r="B27" s="4">
        <v>2883</v>
      </c>
      <c r="C27">
        <f t="shared" si="3"/>
        <v>3.4598446423882079</v>
      </c>
      <c r="D27" s="17">
        <f t="shared" si="5"/>
        <v>0.54056407768266213</v>
      </c>
      <c r="E27">
        <f t="shared" si="4"/>
        <v>1559</v>
      </c>
    </row>
    <row r="28" spans="1:5" x14ac:dyDescent="0.25">
      <c r="A28" s="4" t="s">
        <v>19</v>
      </c>
      <c r="B28" s="4">
        <v>2784</v>
      </c>
      <c r="C28">
        <f t="shared" si="3"/>
        <v>3.4446692309385245</v>
      </c>
      <c r="D28" s="17">
        <f t="shared" si="5"/>
        <v>0.54497952546974382</v>
      </c>
      <c r="E28">
        <f t="shared" si="4"/>
        <v>1518</v>
      </c>
    </row>
    <row r="29" spans="1:5" x14ac:dyDescent="0.25">
      <c r="A29" s="4" t="s">
        <v>20</v>
      </c>
      <c r="B29" s="4">
        <v>2507</v>
      </c>
      <c r="C29">
        <f t="shared" si="3"/>
        <v>3.3991543339582164</v>
      </c>
      <c r="D29" s="17">
        <f t="shared" si="5"/>
        <v>0.55822257010265597</v>
      </c>
      <c r="E29">
        <f t="shared" si="4"/>
        <v>1400</v>
      </c>
    </row>
    <row r="30" spans="1:5" x14ac:dyDescent="0.25">
      <c r="A30" s="4" t="s">
        <v>37</v>
      </c>
      <c r="B30" s="4">
        <v>2501</v>
      </c>
      <c r="C30">
        <f t="shared" si="3"/>
        <v>3.3981136917305026</v>
      </c>
      <c r="D30" s="17">
        <f t="shared" si="5"/>
        <v>0.55852535605588949</v>
      </c>
      <c r="E30">
        <f t="shared" si="4"/>
        <v>1397</v>
      </c>
    </row>
    <row r="31" spans="1:5" x14ac:dyDescent="0.25">
      <c r="A31" s="4" t="s">
        <v>21</v>
      </c>
      <c r="B31" s="4">
        <v>2431</v>
      </c>
      <c r="C31">
        <f t="shared" si="3"/>
        <v>3.3857849588433355</v>
      </c>
      <c r="D31" s="17">
        <f t="shared" si="5"/>
        <v>0.56211253235912573</v>
      </c>
      <c r="E31">
        <f t="shared" si="4"/>
        <v>1367</v>
      </c>
    </row>
    <row r="32" spans="1:5" x14ac:dyDescent="0.25">
      <c r="A32" s="4" t="s">
        <v>22</v>
      </c>
      <c r="B32" s="4">
        <v>2293</v>
      </c>
      <c r="C32">
        <f t="shared" si="3"/>
        <v>3.3604040547299387</v>
      </c>
      <c r="D32" s="17">
        <f t="shared" si="5"/>
        <v>0.56949737706486681</v>
      </c>
      <c r="E32">
        <f t="shared" si="4"/>
        <v>1306</v>
      </c>
    </row>
    <row r="33" spans="1:5" x14ac:dyDescent="0.25">
      <c r="A33" s="4" t="s">
        <v>23</v>
      </c>
      <c r="B33" s="4">
        <v>1736</v>
      </c>
      <c r="C33">
        <f t="shared" si="3"/>
        <v>3.2395497208404729</v>
      </c>
      <c r="D33" s="17">
        <f t="shared" si="5"/>
        <v>0.60466123426246721</v>
      </c>
      <c r="E33">
        <f t="shared" si="4"/>
        <v>1050</v>
      </c>
    </row>
    <row r="34" spans="1:5" x14ac:dyDescent="0.25">
      <c r="A34" s="5" t="s">
        <v>24</v>
      </c>
      <c r="B34" s="4">
        <v>943</v>
      </c>
      <c r="C34">
        <f t="shared" si="3"/>
        <v>2.9745116927373285</v>
      </c>
      <c r="D34" s="17">
        <f t="shared" si="5"/>
        <v>0.68177687482093063</v>
      </c>
      <c r="E34">
        <f t="shared" si="4"/>
        <v>643</v>
      </c>
    </row>
    <row r="35" spans="1:5" x14ac:dyDescent="0.25">
      <c r="A35" s="5" t="s">
        <v>25</v>
      </c>
      <c r="B35" s="4">
        <v>861</v>
      </c>
      <c r="C35">
        <f t="shared" si="3"/>
        <v>2.935003151453655</v>
      </c>
      <c r="D35" s="17">
        <f t="shared" si="5"/>
        <v>0.69327230621402602</v>
      </c>
      <c r="E35">
        <f t="shared" si="4"/>
        <v>597</v>
      </c>
    </row>
    <row r="36" spans="1:5" x14ac:dyDescent="0.25">
      <c r="A36" s="5" t="s">
        <v>26</v>
      </c>
      <c r="B36" s="4">
        <v>605</v>
      </c>
      <c r="C36">
        <f t="shared" si="3"/>
        <v>2.781755374652469</v>
      </c>
      <c r="D36" s="17">
        <f t="shared" si="5"/>
        <v>0.73786138106023935</v>
      </c>
      <c r="E36">
        <f t="shared" si="4"/>
        <v>447</v>
      </c>
    </row>
    <row r="37" spans="1:5" x14ac:dyDescent="0.25">
      <c r="A37" s="5" t="s">
        <v>27</v>
      </c>
      <c r="B37" s="4">
        <v>548</v>
      </c>
      <c r="C37">
        <f t="shared" si="3"/>
        <v>2.7387805584843692</v>
      </c>
      <c r="D37" s="17">
        <f t="shared" si="5"/>
        <v>0.75036536209421956</v>
      </c>
      <c r="E37">
        <f t="shared" si="4"/>
        <v>412</v>
      </c>
    </row>
    <row r="38" spans="1:5" x14ac:dyDescent="0.25">
      <c r="A38" s="5" t="s">
        <v>28</v>
      </c>
      <c r="B38" s="4">
        <v>366</v>
      </c>
      <c r="C38">
        <f t="shared" si="3"/>
        <v>2.5634810853944106</v>
      </c>
      <c r="D38" s="17">
        <f t="shared" si="5"/>
        <v>0.80137061312797842</v>
      </c>
      <c r="E38">
        <f t="shared" si="4"/>
        <v>294</v>
      </c>
    </row>
    <row r="39" spans="1:5" x14ac:dyDescent="0.25">
      <c r="A39" s="5" t="s">
        <v>29</v>
      </c>
      <c r="B39" s="4">
        <v>356</v>
      </c>
      <c r="C39">
        <f t="shared" si="3"/>
        <v>2.5514499979728753</v>
      </c>
      <c r="D39" s="17">
        <f t="shared" si="5"/>
        <v>0.8048711863089919</v>
      </c>
      <c r="E39">
        <f t="shared" si="4"/>
        <v>287</v>
      </c>
    </row>
    <row r="40" spans="1:5" x14ac:dyDescent="0.25">
      <c r="A40" s="5" t="s">
        <v>30</v>
      </c>
      <c r="B40" s="4">
        <v>329</v>
      </c>
      <c r="C40">
        <f t="shared" si="3"/>
        <v>2.5171958979499744</v>
      </c>
      <c r="D40" s="17">
        <f t="shared" si="5"/>
        <v>0.81483778198556278</v>
      </c>
      <c r="E40">
        <f t="shared" si="4"/>
        <v>269</v>
      </c>
    </row>
    <row r="41" spans="1:5" x14ac:dyDescent="0.25">
      <c r="A41" s="5" t="s">
        <v>36</v>
      </c>
      <c r="B41" s="4">
        <v>151</v>
      </c>
      <c r="C41">
        <f t="shared" si="3"/>
        <v>2.1789769472931693</v>
      </c>
      <c r="D41" s="17">
        <f t="shared" si="5"/>
        <v>0.91324619233926718</v>
      </c>
      <c r="E41">
        <f t="shared" si="4"/>
        <v>138</v>
      </c>
    </row>
    <row r="42" spans="1:5" x14ac:dyDescent="0.25">
      <c r="A42" s="5" t="s">
        <v>31</v>
      </c>
      <c r="B42" s="4">
        <v>132</v>
      </c>
      <c r="C42">
        <f t="shared" si="3"/>
        <v>2.12057393120585</v>
      </c>
      <c r="D42" s="17">
        <f t="shared" si="5"/>
        <v>0.93023917266119727</v>
      </c>
      <c r="E42">
        <f t="shared" si="4"/>
        <v>123</v>
      </c>
    </row>
    <row r="43" spans="1:5" x14ac:dyDescent="0.25">
      <c r="A43" s="5" t="s">
        <v>32</v>
      </c>
      <c r="B43" s="4">
        <v>108</v>
      </c>
      <c r="C43">
        <f t="shared" si="3"/>
        <v>2.0334237554869499</v>
      </c>
      <c r="D43" s="17">
        <f t="shared" si="5"/>
        <v>0.95559644562856993</v>
      </c>
      <c r="E43">
        <f t="shared" si="4"/>
        <v>104</v>
      </c>
    </row>
    <row r="44" spans="1:5" x14ac:dyDescent="0.25">
      <c r="A44" s="5" t="s">
        <v>33</v>
      </c>
      <c r="B44" s="4">
        <v>91</v>
      </c>
      <c r="C44">
        <f t="shared" si="3"/>
        <v>1.9590413923210936</v>
      </c>
      <c r="D44" s="17">
        <f t="shared" si="5"/>
        <v>0.97723878738171255</v>
      </c>
      <c r="E44">
        <f t="shared" si="4"/>
        <v>89</v>
      </c>
    </row>
    <row r="45" spans="1:5" x14ac:dyDescent="0.25">
      <c r="A45" s="5" t="s">
        <v>34</v>
      </c>
      <c r="B45" s="4">
        <v>83</v>
      </c>
      <c r="C45">
        <f t="shared" si="3"/>
        <v>1.919078092376074</v>
      </c>
      <c r="D45" s="17">
        <f t="shared" si="5"/>
        <v>0.98886653565672944</v>
      </c>
      <c r="E45">
        <f t="shared" si="4"/>
        <v>83</v>
      </c>
    </row>
    <row r="46" spans="1:5" x14ac:dyDescent="0.25">
      <c r="A46" s="5" t="s">
        <v>35</v>
      </c>
      <c r="B46" s="4">
        <v>76</v>
      </c>
      <c r="C46">
        <f t="shared" si="3"/>
        <v>1.8808135922807914</v>
      </c>
      <c r="D46" s="17">
        <v>1</v>
      </c>
      <c r="E46">
        <f t="shared" si="4"/>
        <v>76</v>
      </c>
    </row>
    <row r="47" spans="1:5" x14ac:dyDescent="0.25">
      <c r="B47">
        <f>SUM(B16:B46)</f>
        <v>161764</v>
      </c>
      <c r="E47">
        <f>SUM(E16:E46)</f>
        <v>57515</v>
      </c>
    </row>
    <row r="48" spans="1:5" x14ac:dyDescent="0.25">
      <c r="E48" t="s">
        <v>57</v>
      </c>
    </row>
    <row r="49" spans="5:5" x14ac:dyDescent="0.25">
      <c r="E49" s="19">
        <f>E47/B47</f>
        <v>0.35554882421305112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log(count)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李哲源</dc:creator>
  <cp:lastModifiedBy>李哲源</cp:lastModifiedBy>
  <dcterms:created xsi:type="dcterms:W3CDTF">2024-01-08T14:25:54Z</dcterms:created>
  <dcterms:modified xsi:type="dcterms:W3CDTF">2024-04-11T08:07:30Z</dcterms:modified>
</cp:coreProperties>
</file>